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rinterSettings/printerSettings1.bin" ContentType="application/vnd.openxmlformats-officedocument.spreadsheetml.printerSettings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rinterSettings/printerSettings2.bin" ContentType="application/vnd.openxmlformats-officedocument.spreadsheetml.printerSettings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rinterSettings/printerSettings3.bin" ContentType="application/vnd.openxmlformats-officedocument.spreadsheetml.printerSettings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rinterSettings/printerSettings6.bin" ContentType="application/vnd.openxmlformats-officedocument.spreadsheetml.printerSettings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rinterSettings/printerSettings7.bin" ContentType="application/vnd.openxmlformats-officedocument.spreadsheetml.printerSettings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sotogo\Desktop\S&amp;OP\Plan de ventas\Noviembre\Colaboraciones\"/>
    </mc:Choice>
  </mc:AlternateContent>
  <xr:revisionPtr revIDLastSave="0" documentId="8_{C2E9C36E-FD76-4E91-9273-B3917A46594B}" xr6:coauthVersionLast="47" xr6:coauthVersionMax="47" xr10:uidLastSave="{00000000-0000-0000-0000-000000000000}"/>
  <bookViews>
    <workbookView xWindow="-110" yWindow="-110" windowWidth="19420" windowHeight="10300" tabRatio="875" firstSheet="4" activeTab="4" xr2:uid="{1FC44E8E-783E-4381-9127-23DB4E3EEBA0}"/>
  </bookViews>
  <sheets>
    <sheet name="Corea" sheetId="7" state="hidden" r:id="rId1"/>
    <sheet name="Resumen PI" sheetId="23" state="hidden" r:id="rId2"/>
    <sheet name="Stock" sheetId="18" state="hidden" r:id="rId3"/>
    <sheet name="Ajuste" sheetId="49" state="hidden" r:id="rId4"/>
    <sheet name="BASE PLAN MES N" sheetId="38" r:id="rId5"/>
    <sheet name="Motivo Ajuste" sheetId="50" state="hidden" r:id="rId6"/>
    <sheet name="Resumen Volumen" sheetId="6" state="hidden" r:id="rId7"/>
    <sheet name="Saldo de carne" sheetId="43" state="hidden" r:id="rId8"/>
    <sheet name="Hoja7" sheetId="47" state="hidden" r:id="rId9"/>
    <sheet name="Detalle SUD" sheetId="19" state="hidden" r:id="rId10"/>
    <sheet name="Tripas" sheetId="26" state="hidden" r:id="rId11"/>
    <sheet name="Brasil" sheetId="25" state="hidden" r:id="rId12"/>
    <sheet name="Analisis China" sheetId="9" state="hidden" r:id="rId13"/>
    <sheet name="Por despachar" sheetId="5" state="hidden" r:id="rId14"/>
    <sheet name="Analisis SUD" sheetId="8" state="hidden" r:id="rId15"/>
    <sheet name="En puerto-Programado" sheetId="4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xlnm._FilterDatabase" localSheetId="4" hidden="1">'BASE PLAN MES N'!$A$9:$A$305</definedName>
    <definedName name="_xlnm._FilterDatabase" localSheetId="0" hidden="1">Corea!$C$9:$H$292</definedName>
    <definedName name="SegmentaciónDeDatos_Oficina1">#N/A</definedName>
    <definedName name="SegmentaciónDeDatos_Oficina2">#N/A</definedName>
    <definedName name="SegmentaciónDeDatos_Sector1">#N/A</definedName>
    <definedName name="SegmentaciónDeDatos_Sector2">#N/A</definedName>
  </definedNames>
  <calcPr calcId="191029"/>
  <pivotCaches>
    <pivotCache cacheId="291" r:id="rId25"/>
    <pivotCache cacheId="292" r:id="rId26"/>
    <pivotCache cacheId="293" r:id="rId27"/>
    <pivotCache cacheId="294" r:id="rId28"/>
    <pivotCache cacheId="295" r:id="rId29"/>
    <pivotCache cacheId="296" r:id="rId30"/>
    <pivotCache cacheId="297" r:id="rId31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2"/>
        <x14:slicerCache r:id="rId33"/>
        <x14:slicerCache r:id="rId34"/>
        <x14:slicerCache r:id="rId3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8" i="38" l="1"/>
  <c r="T8" i="38"/>
  <c r="S174" i="38"/>
  <c r="G32" i="6"/>
  <c r="F32" i="6"/>
  <c r="E32" i="6"/>
  <c r="D32" i="6"/>
  <c r="C32" i="6" s="1"/>
  <c r="AE220" i="38"/>
  <c r="AE221" i="38"/>
  <c r="AE19" i="38"/>
  <c r="AE222" i="38"/>
  <c r="AE223" i="38"/>
  <c r="AE224" i="38"/>
  <c r="AE225" i="38"/>
  <c r="AE228" i="38"/>
  <c r="AE238" i="38"/>
  <c r="AE35" i="38"/>
  <c r="AE239" i="38"/>
  <c r="AE39" i="38"/>
  <c r="AE48" i="38"/>
  <c r="AE49" i="38"/>
  <c r="AE54" i="38"/>
  <c r="AE243" i="38"/>
  <c r="AE247" i="38"/>
  <c r="AE78" i="38"/>
  <c r="AE84" i="38"/>
  <c r="AE95" i="38"/>
  <c r="AE248" i="38"/>
  <c r="AE102" i="38"/>
  <c r="AE250" i="38"/>
  <c r="AE121" i="38"/>
  <c r="AE128" i="38"/>
  <c r="AE256" i="38"/>
  <c r="AE131" i="38"/>
  <c r="AE260" i="38"/>
  <c r="AE261" i="38"/>
  <c r="AE264" i="38"/>
  <c r="AE277" i="38"/>
  <c r="AE172" i="38"/>
  <c r="AE283" i="38"/>
  <c r="AE284" i="38"/>
  <c r="AE287" i="38"/>
  <c r="AE292" i="38"/>
  <c r="AE293" i="38"/>
  <c r="AE294" i="38"/>
  <c r="AE295" i="38"/>
  <c r="AE296" i="38"/>
  <c r="AE297" i="38"/>
  <c r="AE299" i="38"/>
  <c r="AE301" i="38"/>
  <c r="AE302" i="38"/>
  <c r="AE307" i="38"/>
  <c r="AE309" i="38"/>
  <c r="AE273" i="38"/>
  <c r="AE323" i="38"/>
  <c r="AE326" i="38"/>
  <c r="AE327" i="38"/>
  <c r="AE330" i="38"/>
  <c r="AE314" i="38"/>
  <c r="AE335" i="38"/>
  <c r="AE337" i="38"/>
  <c r="AE338" i="38"/>
  <c r="AE339" i="38"/>
  <c r="AE340" i="38"/>
  <c r="AE341" i="38"/>
  <c r="B206" i="38" l="1"/>
  <c r="AG206" i="38"/>
  <c r="B207" i="38"/>
  <c r="AG207" i="38"/>
  <c r="AD206" i="38" l="1"/>
  <c r="AD207" i="38"/>
  <c r="S206" i="38" l="1"/>
  <c r="S207" i="38"/>
  <c r="U207" i="38" l="1"/>
  <c r="V207" i="38" s="1"/>
  <c r="W207" i="38" s="1"/>
  <c r="U206" i="38"/>
  <c r="V206" i="38" s="1"/>
  <c r="W206" i="38" s="1"/>
  <c r="Y207" i="38" l="1"/>
  <c r="Z207" i="38" s="1"/>
  <c r="AA207" i="38" s="1"/>
  <c r="AC207" i="38" s="1"/>
  <c r="Y206" i="38"/>
  <c r="Z206" i="38" s="1"/>
  <c r="AA206" i="38" s="1"/>
  <c r="AC206" i="38" s="1"/>
  <c r="AE207" i="38" l="1"/>
  <c r="AE206" i="38"/>
  <c r="G49" i="38" l="1"/>
  <c r="G48" i="38"/>
  <c r="G39" i="38"/>
  <c r="G211" i="38"/>
  <c r="G197" i="38"/>
  <c r="G195" i="38"/>
  <c r="G125" i="38"/>
  <c r="G155" i="38"/>
  <c r="G188" i="38"/>
  <c r="G34" i="38"/>
  <c r="G114" i="38"/>
  <c r="G159" i="38"/>
  <c r="G26" i="38"/>
  <c r="G198" i="38"/>
  <c r="G112" i="38"/>
  <c r="G242" i="38"/>
  <c r="G199" i="38"/>
  <c r="G244" i="38"/>
  <c r="G185" i="38"/>
  <c r="G331" i="38"/>
  <c r="H49" i="38"/>
  <c r="H48" i="38"/>
  <c r="H39" i="38"/>
  <c r="H211" i="38"/>
  <c r="H197" i="38"/>
  <c r="H195" i="38"/>
  <c r="H125" i="38"/>
  <c r="H155" i="38"/>
  <c r="H188" i="38"/>
  <c r="H34" i="38"/>
  <c r="H114" i="38"/>
  <c r="H159" i="38"/>
  <c r="H26" i="38"/>
  <c r="H198" i="38"/>
  <c r="H112" i="38"/>
  <c r="H242" i="38"/>
  <c r="H199" i="38"/>
  <c r="H244" i="38"/>
  <c r="H185" i="38"/>
  <c r="H331" i="38"/>
  <c r="B48" i="38"/>
  <c r="B49" i="38"/>
  <c r="B39" i="38"/>
  <c r="B195" i="38"/>
  <c r="B197" i="38"/>
  <c r="B211" i="38"/>
  <c r="B125" i="38"/>
  <c r="B155" i="38"/>
  <c r="B188" i="38"/>
  <c r="B114" i="38"/>
  <c r="B34" i="38"/>
  <c r="B159" i="38"/>
  <c r="B26" i="38"/>
  <c r="B198" i="38"/>
  <c r="B112" i="38"/>
  <c r="B242" i="38"/>
  <c r="AG242" i="38"/>
  <c r="B185" i="38"/>
  <c r="B244" i="38"/>
  <c r="B199" i="38"/>
  <c r="AG244" i="38"/>
  <c r="B331" i="38"/>
  <c r="AG331" i="38"/>
  <c r="AD49" i="38" l="1"/>
  <c r="AD114" i="38"/>
  <c r="AD211" i="38"/>
  <c r="AD48" i="38"/>
  <c r="AD39" i="38"/>
  <c r="AD195" i="38"/>
  <c r="AD197" i="38"/>
  <c r="AD125" i="38"/>
  <c r="AD188" i="38"/>
  <c r="AD34" i="38"/>
  <c r="AD155" i="38"/>
  <c r="AD159" i="38"/>
  <c r="AD26" i="38"/>
  <c r="AD185" i="38"/>
  <c r="AD198" i="38"/>
  <c r="AD112" i="38"/>
  <c r="AD242" i="38"/>
  <c r="AD199" i="38"/>
  <c r="AD244" i="38"/>
  <c r="AD331" i="38"/>
  <c r="S125" i="38" l="1"/>
  <c r="U125" i="38" l="1"/>
  <c r="V125" i="38" s="1"/>
  <c r="W125" i="38" s="1"/>
  <c r="Y125" i="38" s="1"/>
  <c r="Z125" i="38" s="1"/>
  <c r="AA125" i="38" s="1"/>
  <c r="S112" i="38"/>
  <c r="S195" i="38"/>
  <c r="S48" i="38"/>
  <c r="U48" i="38" s="1"/>
  <c r="V48" i="38" s="1"/>
  <c r="W48" i="38" s="1"/>
  <c r="S242" i="38"/>
  <c r="S39" i="38"/>
  <c r="U39" i="38" s="1"/>
  <c r="V39" i="38" s="1"/>
  <c r="W39" i="38" s="1"/>
  <c r="S185" i="38"/>
  <c r="S244" i="38"/>
  <c r="S197" i="38"/>
  <c r="S34" i="38"/>
  <c r="S26" i="38"/>
  <c r="S114" i="38"/>
  <c r="S211" i="38"/>
  <c r="S49" i="38"/>
  <c r="U49" i="38" s="1"/>
  <c r="V49" i="38" s="1"/>
  <c r="W49" i="38" s="1"/>
  <c r="S331" i="38"/>
  <c r="S198" i="38"/>
  <c r="S159" i="38"/>
  <c r="S188" i="38"/>
  <c r="S155" i="38"/>
  <c r="S199" i="38"/>
  <c r="AC125" i="38" l="1"/>
  <c r="AG125" i="38" s="1"/>
  <c r="AE125" i="38"/>
  <c r="U199" i="38"/>
  <c r="V199" i="38" s="1"/>
  <c r="W199" i="38" s="1"/>
  <c r="Y199" i="38" s="1"/>
  <c r="Z199" i="38" s="1"/>
  <c r="AA199" i="38" s="1"/>
  <c r="U155" i="38"/>
  <c r="V155" i="38" s="1"/>
  <c r="W155" i="38" s="1"/>
  <c r="Y155" i="38" s="1"/>
  <c r="Z155" i="38" s="1"/>
  <c r="AA155" i="38" s="1"/>
  <c r="AC155" i="38" s="1"/>
  <c r="AG155" i="38" s="1"/>
  <c r="U188" i="38"/>
  <c r="V188" i="38" s="1"/>
  <c r="W188" i="38" s="1"/>
  <c r="Y188" i="38" s="1"/>
  <c r="Z188" i="38" s="1"/>
  <c r="AA188" i="38" s="1"/>
  <c r="AC188" i="38" s="1"/>
  <c r="AG188" i="38" s="1"/>
  <c r="U159" i="38"/>
  <c r="V159" i="38" s="1"/>
  <c r="W159" i="38" s="1"/>
  <c r="Y159" i="38" s="1"/>
  <c r="Z159" i="38" s="1"/>
  <c r="AA159" i="38" s="1"/>
  <c r="AC159" i="38" s="1"/>
  <c r="AG159" i="38" s="1"/>
  <c r="U198" i="38"/>
  <c r="V198" i="38" s="1"/>
  <c r="W198" i="38" s="1"/>
  <c r="Y198" i="38" s="1"/>
  <c r="Z198" i="38" s="1"/>
  <c r="AA198" i="38" s="1"/>
  <c r="AC198" i="38" s="1"/>
  <c r="AG198" i="38" s="1"/>
  <c r="U331" i="38"/>
  <c r="V331" i="38" s="1"/>
  <c r="W331" i="38" s="1"/>
  <c r="Y331" i="38" s="1"/>
  <c r="Z331" i="38" s="1"/>
  <c r="AA331" i="38" s="1"/>
  <c r="AC331" i="38" s="1"/>
  <c r="U211" i="38"/>
  <c r="V211" i="38" s="1"/>
  <c r="W211" i="38" s="1"/>
  <c r="Y211" i="38" s="1"/>
  <c r="Z211" i="38" s="1"/>
  <c r="AA211" i="38" s="1"/>
  <c r="AC211" i="38" s="1"/>
  <c r="AG211" i="38" s="1"/>
  <c r="U114" i="38"/>
  <c r="V114" i="38" s="1"/>
  <c r="W114" i="38" s="1"/>
  <c r="Y114" i="38" s="1"/>
  <c r="Z114" i="38" s="1"/>
  <c r="AA114" i="38" s="1"/>
  <c r="AC114" i="38" s="1"/>
  <c r="AG114" i="38" s="1"/>
  <c r="U26" i="38"/>
  <c r="V26" i="38" s="1"/>
  <c r="W26" i="38" s="1"/>
  <c r="Y26" i="38" s="1"/>
  <c r="Z26" i="38" s="1"/>
  <c r="AA26" i="38" s="1"/>
  <c r="AC26" i="38" s="1"/>
  <c r="AG26" i="38" s="1"/>
  <c r="U34" i="38"/>
  <c r="V34" i="38" s="1"/>
  <c r="W34" i="38" s="1"/>
  <c r="Y34" i="38" s="1"/>
  <c r="Z34" i="38" s="1"/>
  <c r="AA34" i="38" s="1"/>
  <c r="AC34" i="38" s="1"/>
  <c r="AG34" i="38" s="1"/>
  <c r="U197" i="38"/>
  <c r="V197" i="38" s="1"/>
  <c r="W197" i="38" s="1"/>
  <c r="Y197" i="38" s="1"/>
  <c r="Z197" i="38" s="1"/>
  <c r="AA197" i="38" s="1"/>
  <c r="AC197" i="38" s="1"/>
  <c r="AG197" i="38" s="1"/>
  <c r="U244" i="38"/>
  <c r="V244" i="38" s="1"/>
  <c r="W244" i="38" s="1"/>
  <c r="Y244" i="38" s="1"/>
  <c r="Z244" i="38" s="1"/>
  <c r="AA244" i="38" s="1"/>
  <c r="AC244" i="38" s="1"/>
  <c r="U185" i="38"/>
  <c r="V185" i="38" s="1"/>
  <c r="W185" i="38" s="1"/>
  <c r="Y185" i="38" s="1"/>
  <c r="Z185" i="38" s="1"/>
  <c r="AA185" i="38" s="1"/>
  <c r="AC185" i="38" s="1"/>
  <c r="AG185" i="38" s="1"/>
  <c r="U242" i="38"/>
  <c r="V242" i="38" s="1"/>
  <c r="W242" i="38" s="1"/>
  <c r="U195" i="38"/>
  <c r="V195" i="38" s="1"/>
  <c r="W195" i="38" s="1"/>
  <c r="Y195" i="38" s="1"/>
  <c r="Z195" i="38" s="1"/>
  <c r="AA195" i="38" s="1"/>
  <c r="AC195" i="38" s="1"/>
  <c r="AG195" i="38" s="1"/>
  <c r="U112" i="38"/>
  <c r="V112" i="38" s="1"/>
  <c r="W112" i="38" s="1"/>
  <c r="Y112" i="38" s="1"/>
  <c r="Z112" i="38" s="1"/>
  <c r="AA112" i="38" s="1"/>
  <c r="AC112" i="38" s="1"/>
  <c r="AG112" i="38" s="1"/>
  <c r="Y39" i="38"/>
  <c r="Z39" i="38" s="1"/>
  <c r="AA39" i="38" s="1"/>
  <c r="AC39" i="38" s="1"/>
  <c r="AG39" i="38" s="1"/>
  <c r="Y49" i="38"/>
  <c r="Z49" i="38" s="1"/>
  <c r="AA49" i="38" s="1"/>
  <c r="AC49" i="38" s="1"/>
  <c r="AG49" i="38" s="1"/>
  <c r="Y48" i="38"/>
  <c r="Z48" i="38" s="1"/>
  <c r="AA48" i="38" s="1"/>
  <c r="AC48" i="38" s="1"/>
  <c r="AG48" i="38" s="1"/>
  <c r="AE114" i="38" l="1"/>
  <c r="AE331" i="38"/>
  <c r="Y242" i="38"/>
  <c r="Z242" i="38" s="1"/>
  <c r="AA242" i="38" s="1"/>
  <c r="AC242" i="38" s="1"/>
  <c r="AE244" i="38"/>
  <c r="AE34" i="38"/>
  <c r="AE155" i="38"/>
  <c r="AC199" i="38"/>
  <c r="AG199" i="38" s="1"/>
  <c r="AE199" i="38"/>
  <c r="AE112" i="38"/>
  <c r="AE159" i="38"/>
  <c r="AE195" i="38"/>
  <c r="AE197" i="38"/>
  <c r="AE211" i="38"/>
  <c r="AE188" i="38"/>
  <c r="AE185" i="38"/>
  <c r="AE26" i="38"/>
  <c r="AE198" i="38"/>
  <c r="AE242" i="38" l="1"/>
  <c r="B183" i="38"/>
  <c r="B314" i="38"/>
  <c r="AD314" i="38" l="1"/>
  <c r="AD183" i="38"/>
  <c r="S183" i="38" l="1"/>
  <c r="S314" i="38"/>
  <c r="U314" i="38" s="1"/>
  <c r="V314" i="38" s="1"/>
  <c r="W314" i="38" s="1"/>
  <c r="U183" i="38" l="1"/>
  <c r="V183" i="38" s="1"/>
  <c r="W183" i="38" s="1"/>
  <c r="Y314" i="38"/>
  <c r="Z314" i="38" s="1"/>
  <c r="AA314" i="38" s="1"/>
  <c r="AC314" i="38" s="1"/>
  <c r="AG314" i="38" s="1"/>
  <c r="Y183" i="38" l="1"/>
  <c r="Z183" i="38" s="1"/>
  <c r="AA183" i="38" s="1"/>
  <c r="AC183" i="38" s="1"/>
  <c r="AE183" i="38" l="1"/>
  <c r="AG183" i="38"/>
  <c r="B44" i="38" l="1"/>
  <c r="B42" i="38"/>
  <c r="B41" i="38"/>
  <c r="B24" i="38"/>
  <c r="B241" i="38"/>
  <c r="B333" i="38"/>
  <c r="B113" i="38"/>
  <c r="AD113" i="38" l="1"/>
  <c r="AD333" i="38"/>
  <c r="AD241" i="38"/>
  <c r="AD24" i="38"/>
  <c r="AD41" i="38"/>
  <c r="AD42" i="38"/>
  <c r="AD44" i="38"/>
  <c r="S44" i="38" l="1"/>
  <c r="S333" i="38"/>
  <c r="S41" i="38"/>
  <c r="S113" i="38"/>
  <c r="S42" i="38"/>
  <c r="S241" i="38"/>
  <c r="S24" i="38"/>
  <c r="U24" i="38" l="1"/>
  <c r="V24" i="38" s="1"/>
  <c r="W24" i="38" s="1"/>
  <c r="Y24" i="38" s="1"/>
  <c r="Z24" i="38" s="1"/>
  <c r="AA24" i="38" s="1"/>
  <c r="AC24" i="38" s="1"/>
  <c r="U241" i="38"/>
  <c r="V241" i="38" s="1"/>
  <c r="W241" i="38" s="1"/>
  <c r="Y241" i="38" s="1"/>
  <c r="Z241" i="38" s="1"/>
  <c r="AA241" i="38" s="1"/>
  <c r="U42" i="38"/>
  <c r="V42" i="38" s="1"/>
  <c r="W42" i="38" s="1"/>
  <c r="U113" i="38"/>
  <c r="V113" i="38" s="1"/>
  <c r="W113" i="38" s="1"/>
  <c r="Y113" i="38" s="1"/>
  <c r="Z113" i="38" s="1"/>
  <c r="U41" i="38"/>
  <c r="V41" i="38" s="1"/>
  <c r="W41" i="38" s="1"/>
  <c r="U333" i="38"/>
  <c r="V333" i="38" s="1"/>
  <c r="W333" i="38" s="1"/>
  <c r="Y333" i="38" s="1"/>
  <c r="Z333" i="38" s="1"/>
  <c r="AA333" i="38" s="1"/>
  <c r="U44" i="38"/>
  <c r="V44" i="38" s="1"/>
  <c r="W44" i="38" s="1"/>
  <c r="AC241" i="38" l="1"/>
  <c r="AE241" i="38"/>
  <c r="AC333" i="38"/>
  <c r="AE333" i="38"/>
  <c r="AE24" i="38"/>
  <c r="AA113" i="38"/>
  <c r="Y44" i="38"/>
  <c r="Z44" i="38" s="1"/>
  <c r="Y42" i="38"/>
  <c r="Z42" i="38" s="1"/>
  <c r="AC113" i="38" l="1"/>
  <c r="AG113" i="38" s="1"/>
  <c r="AE113" i="38"/>
  <c r="AA42" i="38"/>
  <c r="AE42" i="38" s="1"/>
  <c r="Y41" i="38"/>
  <c r="Z41" i="38" s="1"/>
  <c r="AA44" i="38"/>
  <c r="AE44" i="38" s="1"/>
  <c r="BQ5" i="47"/>
  <c r="AC44" i="38" l="1"/>
  <c r="AG44" i="38" s="1"/>
  <c r="AA41" i="38"/>
  <c r="AE41" i="38" s="1"/>
  <c r="AC42" i="38"/>
  <c r="AG42" i="38" s="1"/>
  <c r="AG333" i="38"/>
  <c r="AG241" i="38"/>
  <c r="AG24" i="38"/>
  <c r="AC41" i="38" l="1"/>
  <c r="AG41" i="38" s="1"/>
  <c r="F31" i="43" l="1"/>
  <c r="F30" i="43"/>
  <c r="F29" i="43"/>
  <c r="F28" i="43"/>
  <c r="F27" i="43"/>
  <c r="J22" i="43"/>
  <c r="J21" i="43"/>
  <c r="J20" i="43"/>
  <c r="J19" i="43"/>
  <c r="J18" i="43"/>
  <c r="J17" i="43"/>
  <c r="H22" i="43"/>
  <c r="H21" i="43"/>
  <c r="H20" i="43"/>
  <c r="H19" i="43"/>
  <c r="H18" i="43"/>
  <c r="H17" i="43"/>
  <c r="G22" i="43"/>
  <c r="F22" i="43"/>
  <c r="E22" i="43"/>
  <c r="F24" i="43" s="1"/>
  <c r="G21" i="43"/>
  <c r="F21" i="43"/>
  <c r="G20" i="43"/>
  <c r="F20" i="43"/>
  <c r="E29" i="43" s="1"/>
  <c r="G19" i="43"/>
  <c r="F19" i="43"/>
  <c r="E28" i="43" s="1"/>
  <c r="G18" i="43"/>
  <c r="F18" i="43"/>
  <c r="G17" i="43"/>
  <c r="F17" i="43"/>
  <c r="E26" i="43" s="1"/>
  <c r="E21" i="43"/>
  <c r="E30" i="43" s="1"/>
  <c r="E20" i="43"/>
  <c r="E19" i="43"/>
  <c r="E18" i="43"/>
  <c r="E17" i="43"/>
  <c r="E31" i="43"/>
  <c r="C2" i="43"/>
  <c r="E27" i="43" l="1"/>
  <c r="B16" i="38" l="1"/>
  <c r="B47" i="38"/>
  <c r="B166" i="38"/>
  <c r="B88" i="38"/>
  <c r="B123" i="38"/>
  <c r="B110" i="38"/>
  <c r="B216" i="38"/>
  <c r="B217" i="38"/>
  <c r="B25" i="38"/>
  <c r="B120" i="38"/>
  <c r="B323" i="38"/>
  <c r="B191" i="38"/>
  <c r="B255" i="38"/>
  <c r="B131" i="38"/>
  <c r="B256" i="38"/>
  <c r="B182" i="38"/>
  <c r="B260" i="38"/>
  <c r="B194" i="38"/>
  <c r="B320" i="38"/>
  <c r="B340" i="38"/>
  <c r="B335" i="38"/>
  <c r="B19" i="38"/>
  <c r="B221" i="38"/>
  <c r="B223" i="38"/>
  <c r="B228" i="38"/>
  <c r="B343" i="38"/>
  <c r="B84" i="38"/>
  <c r="B55" i="38"/>
  <c r="B56" i="38"/>
  <c r="B57" i="38"/>
  <c r="B58" i="38"/>
  <c r="B59" i="38"/>
  <c r="B60" i="38"/>
  <c r="B61" i="38"/>
  <c r="B98" i="38"/>
  <c r="B141" i="38"/>
  <c r="B158" i="38"/>
  <c r="B201" i="38"/>
  <c r="B135" i="38"/>
  <c r="B309" i="38"/>
  <c r="B132" i="38"/>
  <c r="B307" i="38"/>
  <c r="B316" i="38"/>
  <c r="B319" i="38"/>
  <c r="B33" i="38"/>
  <c r="B212" i="38"/>
  <c r="B213" i="38"/>
  <c r="B50" i="38"/>
  <c r="B52" i="38"/>
  <c r="B53" i="38"/>
  <c r="B54" i="38"/>
  <c r="B90" i="38"/>
  <c r="B101" i="38"/>
  <c r="B107" i="38"/>
  <c r="B254" i="38"/>
  <c r="B190" i="38"/>
  <c r="B144" i="38"/>
  <c r="B151" i="38"/>
  <c r="B192" i="38"/>
  <c r="B193" i="38"/>
  <c r="B225" i="38"/>
  <c r="B239" i="38"/>
  <c r="B31" i="38"/>
  <c r="B298" i="38"/>
  <c r="B308" i="38"/>
  <c r="B311" i="38"/>
  <c r="B312" i="38"/>
  <c r="B313" i="38"/>
  <c r="B315" i="38"/>
  <c r="B317" i="38"/>
  <c r="B318" i="38"/>
  <c r="B329" i="38"/>
  <c r="B332" i="38"/>
  <c r="B304" i="38"/>
  <c r="B322" i="38"/>
  <c r="B334" i="38"/>
  <c r="B305" i="38"/>
  <c r="B328" i="38"/>
  <c r="B100" i="38"/>
  <c r="B133" i="38"/>
  <c r="B324" i="38"/>
  <c r="B325" i="38"/>
  <c r="B326" i="38"/>
  <c r="B327" i="38"/>
  <c r="B330" i="38"/>
  <c r="B18" i="38"/>
  <c r="B13" i="38"/>
  <c r="B46" i="38"/>
  <c r="B336" i="38"/>
  <c r="B126" i="38"/>
  <c r="B337" i="38"/>
  <c r="B338" i="38"/>
  <c r="B339" i="38"/>
  <c r="B10" i="38"/>
  <c r="B341" i="38"/>
  <c r="B11" i="38"/>
  <c r="B75" i="38"/>
  <c r="B342" i="38"/>
  <c r="B344" i="38"/>
  <c r="B32" i="38"/>
  <c r="B14" i="38"/>
  <c r="B28" i="38"/>
  <c r="B30" i="38"/>
  <c r="B35" i="38"/>
  <c r="B220" i="38"/>
  <c r="B222" i="38"/>
  <c r="B224" i="38"/>
  <c r="B111" i="38"/>
  <c r="B226" i="38"/>
  <c r="B236" i="38"/>
  <c r="B237" i="38"/>
  <c r="B238" i="38"/>
  <c r="B240" i="38"/>
  <c r="B63" i="38"/>
  <c r="B64" i="38"/>
  <c r="B65" i="38"/>
  <c r="B66" i="38"/>
  <c r="B79" i="38"/>
  <c r="B82" i="38"/>
  <c r="B85" i="38"/>
  <c r="B94" i="38"/>
  <c r="B95" i="38"/>
  <c r="B102" i="38"/>
  <c r="B103" i="38"/>
  <c r="B108" i="38"/>
  <c r="B116" i="38"/>
  <c r="B117" i="38"/>
  <c r="B121" i="38"/>
  <c r="B128" i="38"/>
  <c r="B139" i="38"/>
  <c r="B145" i="38"/>
  <c r="B146" i="38"/>
  <c r="B149" i="38"/>
  <c r="B150" i="38"/>
  <c r="B164" i="38"/>
  <c r="B165" i="38"/>
  <c r="B167" i="38"/>
  <c r="B168" i="38"/>
  <c r="B172" i="38"/>
  <c r="B214" i="38"/>
  <c r="B215" i="38"/>
  <c r="B218" i="38"/>
  <c r="B234" i="38"/>
  <c r="B252" i="38"/>
  <c r="B253" i="38"/>
  <c r="B257" i="38"/>
  <c r="B265" i="38"/>
  <c r="B266" i="38"/>
  <c r="B267" i="38"/>
  <c r="B268" i="38"/>
  <c r="B269" i="38"/>
  <c r="B270" i="38"/>
  <c r="B271" i="38"/>
  <c r="B272" i="38"/>
  <c r="B273" i="38"/>
  <c r="B274" i="38"/>
  <c r="B275" i="38"/>
  <c r="B276" i="38"/>
  <c r="B278" i="38"/>
  <c r="B279" i="38"/>
  <c r="B280" i="38"/>
  <c r="B281" i="38"/>
  <c r="B282" i="38"/>
  <c r="B288" i="38"/>
  <c r="B289" i="38"/>
  <c r="B290" i="38"/>
  <c r="B291" i="38"/>
  <c r="B77" i="38"/>
  <c r="B87" i="38"/>
  <c r="B89" i="38"/>
  <c r="B92" i="38"/>
  <c r="B99" i="38"/>
  <c r="B106" i="38"/>
  <c r="B122" i="38"/>
  <c r="B124" i="38"/>
  <c r="B136" i="38"/>
  <c r="B142" i="38"/>
  <c r="B148" i="38"/>
  <c r="B152" i="38"/>
  <c r="B153" i="38"/>
  <c r="B154" i="38"/>
  <c r="B157" i="38"/>
  <c r="B160" i="38"/>
  <c r="B161" i="38"/>
  <c r="B162" i="38"/>
  <c r="B163" i="38"/>
  <c r="B169" i="38"/>
  <c r="B179" i="38"/>
  <c r="B180" i="38"/>
  <c r="B184" i="38"/>
  <c r="B186" i="38"/>
  <c r="B187" i="38"/>
  <c r="B189" i="38"/>
  <c r="B200" i="38"/>
  <c r="B202" i="38"/>
  <c r="B203" i="38"/>
  <c r="B204" i="38"/>
  <c r="B205" i="38"/>
  <c r="B235" i="38"/>
  <c r="B91" i="38"/>
  <c r="B68" i="38"/>
  <c r="B69" i="38"/>
  <c r="B71" i="38"/>
  <c r="B173" i="38"/>
  <c r="B175" i="38"/>
  <c r="B176" i="38"/>
  <c r="B196" i="38"/>
  <c r="B72" i="38"/>
  <c r="B76" i="38"/>
  <c r="B78" i="38"/>
  <c r="B81" i="38"/>
  <c r="B83" i="38"/>
  <c r="B86" i="38"/>
  <c r="B93" i="38"/>
  <c r="B96" i="38"/>
  <c r="B97" i="38"/>
  <c r="B104" i="38"/>
  <c r="B105" i="38"/>
  <c r="B109" i="38"/>
  <c r="B118" i="38"/>
  <c r="B119" i="38"/>
  <c r="B143" i="38"/>
  <c r="B171" i="38"/>
  <c r="B181" i="38"/>
  <c r="B208" i="38"/>
  <c r="B209" i="38"/>
  <c r="B210" i="38"/>
  <c r="B219" i="38"/>
  <c r="B227" i="38"/>
  <c r="B229" i="38"/>
  <c r="B230" i="38"/>
  <c r="B231" i="38"/>
  <c r="B232" i="38"/>
  <c r="B233" i="38"/>
  <c r="B245" i="38"/>
  <c r="B246" i="38"/>
  <c r="B249" i="38"/>
  <c r="B258" i="38"/>
  <c r="B259" i="38"/>
  <c r="B262" i="38"/>
  <c r="B263" i="38"/>
  <c r="B129" i="38"/>
  <c r="B243" i="38"/>
  <c r="B247" i="38"/>
  <c r="B248" i="38"/>
  <c r="B178" i="38"/>
  <c r="B250" i="38"/>
  <c r="B137" i="38"/>
  <c r="B170" i="38"/>
  <c r="B130" i="38"/>
  <c r="B251" i="38"/>
  <c r="B12" i="38"/>
  <c r="B115" i="38"/>
  <c r="B261" i="38"/>
  <c r="B264" i="38"/>
  <c r="B127" i="38"/>
  <c r="B177" i="38"/>
  <c r="B277" i="38"/>
  <c r="B283" i="38"/>
  <c r="B284" i="38"/>
  <c r="B29" i="38"/>
  <c r="B21" i="38"/>
  <c r="B140" i="38"/>
  <c r="B285" i="38"/>
  <c r="B23" i="38"/>
  <c r="B287" i="38"/>
  <c r="B27" i="38"/>
  <c r="B292" i="38"/>
  <c r="B293" i="38"/>
  <c r="B294" i="38"/>
  <c r="B295" i="38"/>
  <c r="B134" i="38"/>
  <c r="B296" i="38"/>
  <c r="B297" i="38"/>
  <c r="B20" i="38"/>
  <c r="B299" i="38"/>
  <c r="B301" i="38"/>
  <c r="B302" i="38"/>
  <c r="B40" i="38"/>
  <c r="B147" i="38"/>
  <c r="B138" i="38"/>
  <c r="B67" i="38"/>
  <c r="B156" i="38"/>
  <c r="B36" i="38"/>
  <c r="B303" i="38"/>
  <c r="B306" i="38"/>
  <c r="B62" i="38"/>
  <c r="B174" i="38"/>
  <c r="B70" i="38"/>
  <c r="B37" i="38"/>
  <c r="B51" i="38"/>
  <c r="B45" i="38"/>
  <c r="B310" i="38"/>
  <c r="B80" i="38"/>
  <c r="B15" i="38"/>
  <c r="B17" i="38"/>
  <c r="B286" i="38"/>
  <c r="B74" i="38"/>
  <c r="B22" i="38"/>
  <c r="B43" i="38"/>
  <c r="B321" i="38"/>
  <c r="B38" i="38"/>
  <c r="B300" i="38"/>
  <c r="B73" i="38"/>
  <c r="AD73" i="38" l="1"/>
  <c r="AD300" i="38"/>
  <c r="AD38" i="38"/>
  <c r="AD321" i="38"/>
  <c r="AD43" i="38"/>
  <c r="AD22" i="38"/>
  <c r="AD74" i="38"/>
  <c r="AD286" i="38"/>
  <c r="AD17" i="38"/>
  <c r="AD15" i="38"/>
  <c r="AD80" i="38"/>
  <c r="AD310" i="38"/>
  <c r="AD45" i="38"/>
  <c r="AD51" i="38"/>
  <c r="AD37" i="38"/>
  <c r="AD70" i="38"/>
  <c r="AD174" i="38"/>
  <c r="AD62" i="38"/>
  <c r="AD306" i="38"/>
  <c r="AD303" i="38"/>
  <c r="AD36" i="38"/>
  <c r="AD156" i="38"/>
  <c r="AD67" i="38"/>
  <c r="AD138" i="38"/>
  <c r="AD147" i="38"/>
  <c r="AD40" i="38"/>
  <c r="AD302" i="38"/>
  <c r="AD301" i="38"/>
  <c r="AD299" i="38"/>
  <c r="AD20" i="38"/>
  <c r="AD297" i="38"/>
  <c r="AD296" i="38"/>
  <c r="AD134" i="38"/>
  <c r="AD295" i="38"/>
  <c r="AD294" i="38"/>
  <c r="AD293" i="38"/>
  <c r="AD292" i="38"/>
  <c r="AD27" i="38"/>
  <c r="AD287" i="38"/>
  <c r="AD23" i="38"/>
  <c r="AD285" i="38"/>
  <c r="AD140" i="38"/>
  <c r="AD21" i="38"/>
  <c r="AD29" i="38"/>
  <c r="AD284" i="38"/>
  <c r="AD283" i="38"/>
  <c r="AD277" i="38"/>
  <c r="AD177" i="38"/>
  <c r="AD127" i="38"/>
  <c r="AD264" i="38"/>
  <c r="AD261" i="38"/>
  <c r="AD115" i="38"/>
  <c r="AD12" i="38"/>
  <c r="AD251" i="38"/>
  <c r="AD130" i="38"/>
  <c r="AD170" i="38"/>
  <c r="AD137" i="38"/>
  <c r="AD250" i="38"/>
  <c r="AD178" i="38"/>
  <c r="AD248" i="38"/>
  <c r="AD247" i="38"/>
  <c r="AD243" i="38"/>
  <c r="AD129" i="38"/>
  <c r="AD263" i="38"/>
  <c r="AD262" i="38"/>
  <c r="AD259" i="38"/>
  <c r="AD258" i="38"/>
  <c r="AD249" i="38"/>
  <c r="AD246" i="38"/>
  <c r="AD245" i="38"/>
  <c r="AD233" i="38"/>
  <c r="AD232" i="38"/>
  <c r="AD231" i="38"/>
  <c r="AD230" i="38"/>
  <c r="AD229" i="38"/>
  <c r="AD227" i="38"/>
  <c r="AD219" i="38"/>
  <c r="AD210" i="38"/>
  <c r="AD209" i="38"/>
  <c r="AD208" i="38"/>
  <c r="AD181" i="38"/>
  <c r="AD171" i="38"/>
  <c r="AD143" i="38"/>
  <c r="AD119" i="38"/>
  <c r="AD118" i="38"/>
  <c r="AD109" i="38"/>
  <c r="AD105" i="38"/>
  <c r="AD104" i="38"/>
  <c r="AD97" i="38"/>
  <c r="AD96" i="38"/>
  <c r="AD93" i="38"/>
  <c r="AD86" i="38"/>
  <c r="AD83" i="38"/>
  <c r="AD81" i="38"/>
  <c r="AD78" i="38"/>
  <c r="AD76" i="38"/>
  <c r="AD72" i="38"/>
  <c r="AD196" i="38"/>
  <c r="AD176" i="38"/>
  <c r="AD175" i="38"/>
  <c r="AD173" i="38"/>
  <c r="AD71" i="38"/>
  <c r="AD69" i="38"/>
  <c r="AD68" i="38"/>
  <c r="AD91" i="38"/>
  <c r="AE91" i="38" s="1"/>
  <c r="AD235" i="38"/>
  <c r="AE235" i="38" s="1"/>
  <c r="AD205" i="38"/>
  <c r="AE205" i="38" s="1"/>
  <c r="AD204" i="38"/>
  <c r="AE204" i="38" s="1"/>
  <c r="AD203" i="38"/>
  <c r="AE203" i="38" s="1"/>
  <c r="AD202" i="38"/>
  <c r="AE202" i="38" s="1"/>
  <c r="AD200" i="38"/>
  <c r="AE200" i="38" s="1"/>
  <c r="AD189" i="38"/>
  <c r="AE189" i="38" s="1"/>
  <c r="AD187" i="38"/>
  <c r="AE187" i="38" s="1"/>
  <c r="AD186" i="38"/>
  <c r="AE186" i="38" s="1"/>
  <c r="AD184" i="38"/>
  <c r="AE184" i="38" s="1"/>
  <c r="AD180" i="38"/>
  <c r="AE180" i="38" s="1"/>
  <c r="AD179" i="38"/>
  <c r="AE179" i="38" s="1"/>
  <c r="AD169" i="38"/>
  <c r="AE169" i="38" s="1"/>
  <c r="AD163" i="38"/>
  <c r="AE163" i="38" s="1"/>
  <c r="AD162" i="38"/>
  <c r="AE162" i="38" s="1"/>
  <c r="AD161" i="38"/>
  <c r="AE161" i="38" s="1"/>
  <c r="AD160" i="38"/>
  <c r="AE160" i="38" s="1"/>
  <c r="AD157" i="38"/>
  <c r="AE157" i="38" s="1"/>
  <c r="AD154" i="38"/>
  <c r="AE154" i="38" s="1"/>
  <c r="AD153" i="38"/>
  <c r="AE153" i="38" s="1"/>
  <c r="AD152" i="38"/>
  <c r="AE152" i="38" s="1"/>
  <c r="AD148" i="38"/>
  <c r="AE148" i="38" s="1"/>
  <c r="AD142" i="38"/>
  <c r="AE142" i="38" s="1"/>
  <c r="AD136" i="38"/>
  <c r="AE136" i="38" s="1"/>
  <c r="AD124" i="38"/>
  <c r="AE124" i="38" s="1"/>
  <c r="AD122" i="38"/>
  <c r="AE122" i="38" s="1"/>
  <c r="AD106" i="38"/>
  <c r="AE106" i="38" s="1"/>
  <c r="AD99" i="38"/>
  <c r="AE99" i="38" s="1"/>
  <c r="AD92" i="38"/>
  <c r="AE92" i="38" s="1"/>
  <c r="AD89" i="38"/>
  <c r="AE89" i="38" s="1"/>
  <c r="AD87" i="38"/>
  <c r="AE87" i="38" s="1"/>
  <c r="AD77" i="38"/>
  <c r="AE77" i="38" s="1"/>
  <c r="AD291" i="38"/>
  <c r="AD290" i="38"/>
  <c r="AD289" i="38"/>
  <c r="AD288" i="38"/>
  <c r="AD282" i="38"/>
  <c r="AD281" i="38"/>
  <c r="AD280" i="38"/>
  <c r="AD279" i="38"/>
  <c r="AD278" i="38"/>
  <c r="AD276" i="38"/>
  <c r="AD275" i="38"/>
  <c r="AD274" i="38"/>
  <c r="AD273" i="38"/>
  <c r="AD272" i="38"/>
  <c r="AD271" i="38"/>
  <c r="AD270" i="38"/>
  <c r="AD269" i="38"/>
  <c r="AD268" i="38"/>
  <c r="AD267" i="38"/>
  <c r="AD266" i="38"/>
  <c r="AD265" i="38"/>
  <c r="AD257" i="38"/>
  <c r="AD253" i="38"/>
  <c r="AD252" i="38"/>
  <c r="AD234" i="38"/>
  <c r="AD218" i="38"/>
  <c r="AD215" i="38"/>
  <c r="AD214" i="38"/>
  <c r="AD172" i="38"/>
  <c r="AD168" i="38"/>
  <c r="AD167" i="38"/>
  <c r="AD165" i="38"/>
  <c r="AD164" i="38"/>
  <c r="AD150" i="38"/>
  <c r="AD149" i="38"/>
  <c r="AD146" i="38"/>
  <c r="AD145" i="38"/>
  <c r="AD139" i="38"/>
  <c r="AD128" i="38"/>
  <c r="AD121" i="38"/>
  <c r="AD117" i="38"/>
  <c r="AD116" i="38"/>
  <c r="AD108" i="38"/>
  <c r="AD103" i="38"/>
  <c r="AD102" i="38"/>
  <c r="AD95" i="38"/>
  <c r="AD94" i="38"/>
  <c r="AD85" i="38"/>
  <c r="AD82" i="38"/>
  <c r="AD79" i="38"/>
  <c r="AD66" i="38"/>
  <c r="AD65" i="38"/>
  <c r="AD64" i="38"/>
  <c r="AD63" i="38"/>
  <c r="AD240" i="38"/>
  <c r="AD238" i="38"/>
  <c r="AD237" i="38"/>
  <c r="AD236" i="38"/>
  <c r="AD226" i="38"/>
  <c r="AD111" i="38"/>
  <c r="AD224" i="38"/>
  <c r="AD222" i="38"/>
  <c r="AD220" i="38"/>
  <c r="AD35" i="38"/>
  <c r="AD30" i="38"/>
  <c r="AD28" i="38"/>
  <c r="AD14" i="38"/>
  <c r="AD32" i="38"/>
  <c r="AD344" i="38"/>
  <c r="AD342" i="38"/>
  <c r="AD75" i="38"/>
  <c r="AD11" i="38"/>
  <c r="AD341" i="38"/>
  <c r="AD10" i="38"/>
  <c r="AD339" i="38"/>
  <c r="AD338" i="38"/>
  <c r="AD337" i="38"/>
  <c r="AD126" i="38"/>
  <c r="AD336" i="38"/>
  <c r="AD46" i="38"/>
  <c r="AD13" i="38"/>
  <c r="AD18" i="38"/>
  <c r="AD330" i="38"/>
  <c r="AD327" i="38"/>
  <c r="AD326" i="38"/>
  <c r="AD325" i="38"/>
  <c r="AD324" i="38"/>
  <c r="AD133" i="38"/>
  <c r="AD100" i="38"/>
  <c r="AD328" i="38"/>
  <c r="AD305" i="38"/>
  <c r="AD334" i="38"/>
  <c r="AD322" i="38"/>
  <c r="AD304" i="38"/>
  <c r="AD332" i="38"/>
  <c r="AE332" i="38" s="1"/>
  <c r="AD329" i="38"/>
  <c r="AE329" i="38" s="1"/>
  <c r="AD318" i="38"/>
  <c r="AE318" i="38" s="1"/>
  <c r="AD317" i="38"/>
  <c r="AE317" i="38" s="1"/>
  <c r="AD315" i="38"/>
  <c r="AE315" i="38" s="1"/>
  <c r="AD313" i="38"/>
  <c r="AE313" i="38" s="1"/>
  <c r="AD312" i="38"/>
  <c r="AE312" i="38" s="1"/>
  <c r="AD311" i="38"/>
  <c r="AE311" i="38" s="1"/>
  <c r="AD308" i="38"/>
  <c r="AE308" i="38" s="1"/>
  <c r="AD298" i="38"/>
  <c r="AD31" i="38"/>
  <c r="AE31" i="38" s="1"/>
  <c r="AD239" i="38"/>
  <c r="AD225" i="38"/>
  <c r="AD193" i="38"/>
  <c r="AE193" i="38" s="1"/>
  <c r="AD192" i="38"/>
  <c r="AE192" i="38" s="1"/>
  <c r="AD151" i="38"/>
  <c r="AD144" i="38"/>
  <c r="AD190" i="38"/>
  <c r="AD254" i="38"/>
  <c r="AD107" i="38"/>
  <c r="AE107" i="38" s="1"/>
  <c r="AD101" i="38"/>
  <c r="AE101" i="38" s="1"/>
  <c r="AD90" i="38"/>
  <c r="AE90" i="38" s="1"/>
  <c r="AD54" i="38"/>
  <c r="AD53" i="38"/>
  <c r="AD52" i="38"/>
  <c r="AD50" i="38"/>
  <c r="AD213" i="38"/>
  <c r="AD212" i="38"/>
  <c r="AD33" i="38"/>
  <c r="AE33" i="38" s="1"/>
  <c r="AD319" i="38"/>
  <c r="AE319" i="38" s="1"/>
  <c r="AD316" i="38"/>
  <c r="AE316" i="38" s="1"/>
  <c r="AD307" i="38"/>
  <c r="AD132" i="38"/>
  <c r="AD309" i="38"/>
  <c r="AD135" i="38"/>
  <c r="AD201" i="38"/>
  <c r="AE201" i="38" s="1"/>
  <c r="AD158" i="38"/>
  <c r="AE158" i="38" s="1"/>
  <c r="AD141" i="38"/>
  <c r="AE141" i="38" s="1"/>
  <c r="AD98" i="38"/>
  <c r="AE98" i="38" s="1"/>
  <c r="AD61" i="38"/>
  <c r="AE61" i="38" s="1"/>
  <c r="AD60" i="38"/>
  <c r="AE60" i="38" s="1"/>
  <c r="AD59" i="38"/>
  <c r="AE59" i="38" s="1"/>
  <c r="AD58" i="38"/>
  <c r="AE58" i="38" s="1"/>
  <c r="AD57" i="38"/>
  <c r="AE57" i="38" s="1"/>
  <c r="AD56" i="38"/>
  <c r="AE56" i="38" s="1"/>
  <c r="AD55" i="38"/>
  <c r="AE55" i="38" s="1"/>
  <c r="AD84" i="38"/>
  <c r="AD343" i="38"/>
  <c r="AD228" i="38"/>
  <c r="AD223" i="38"/>
  <c r="AD221" i="38"/>
  <c r="AD19" i="38"/>
  <c r="AD335" i="38"/>
  <c r="AD340" i="38"/>
  <c r="AD320" i="38"/>
  <c r="AE320" i="38" s="1"/>
  <c r="AD194" i="38"/>
  <c r="AD260" i="38"/>
  <c r="AD182" i="38"/>
  <c r="AD256" i="38"/>
  <c r="AD131" i="38"/>
  <c r="AD255" i="38"/>
  <c r="AD191" i="38"/>
  <c r="AD323" i="38"/>
  <c r="AD120" i="38"/>
  <c r="AD25" i="38"/>
  <c r="AD217" i="38"/>
  <c r="AD216" i="38"/>
  <c r="AD110" i="38"/>
  <c r="AD123" i="38"/>
  <c r="AD88" i="38"/>
  <c r="AD166" i="38"/>
  <c r="AD47" i="38"/>
  <c r="AD16" i="38"/>
  <c r="M8" i="38"/>
  <c r="N8" i="38"/>
  <c r="S134" i="38" l="1"/>
  <c r="S27" i="38"/>
  <c r="S20" i="38"/>
  <c r="S67" i="38"/>
  <c r="S29" i="38"/>
  <c r="S36" i="38"/>
  <c r="S43" i="38"/>
  <c r="S15" i="38"/>
  <c r="J8" i="38"/>
  <c r="I8" i="38"/>
  <c r="S344" i="38"/>
  <c r="S111" i="38"/>
  <c r="S293" i="38"/>
  <c r="U293" i="38" s="1"/>
  <c r="V293" i="38" s="1"/>
  <c r="W293" i="38" s="1"/>
  <c r="S296" i="38"/>
  <c r="U296" i="38" s="1"/>
  <c r="V296" i="38" s="1"/>
  <c r="W296" i="38" s="1"/>
  <c r="S110" i="38"/>
  <c r="S131" i="38"/>
  <c r="U131" i="38" s="1"/>
  <c r="V131" i="38" s="1"/>
  <c r="W131" i="38" s="1"/>
  <c r="S221" i="38"/>
  <c r="U221" i="38" s="1"/>
  <c r="V221" i="38" s="1"/>
  <c r="W221" i="38" s="1"/>
  <c r="S84" i="38"/>
  <c r="U84" i="38" s="1"/>
  <c r="V84" i="38" s="1"/>
  <c r="W84" i="38" s="1"/>
  <c r="S35" i="38"/>
  <c r="U35" i="38" s="1"/>
  <c r="V35" i="38" s="1"/>
  <c r="W35" i="38" s="1"/>
  <c r="S238" i="38"/>
  <c r="U238" i="38" s="1"/>
  <c r="V238" i="38" s="1"/>
  <c r="W238" i="38" s="1"/>
  <c r="S68" i="38"/>
  <c r="S323" i="38"/>
  <c r="U323" i="38" s="1"/>
  <c r="V323" i="38" s="1"/>
  <c r="W323" i="38" s="1"/>
  <c r="S223" i="38"/>
  <c r="U223" i="38" s="1"/>
  <c r="V223" i="38" s="1"/>
  <c r="W223" i="38" s="1"/>
  <c r="S53" i="38"/>
  <c r="S339" i="38"/>
  <c r="U339" i="38" s="1"/>
  <c r="V339" i="38" s="1"/>
  <c r="W339" i="38" s="1"/>
  <c r="S240" i="38"/>
  <c r="S128" i="38"/>
  <c r="U128" i="38" s="1"/>
  <c r="V128" i="38" s="1"/>
  <c r="W128" i="38" s="1"/>
  <c r="S287" i="38"/>
  <c r="U287" i="38" s="1"/>
  <c r="V287" i="38" s="1"/>
  <c r="W287" i="38" s="1"/>
  <c r="S302" i="38"/>
  <c r="U302" i="38" s="1"/>
  <c r="V302" i="38" s="1"/>
  <c r="W302" i="38" s="1"/>
  <c r="S228" i="38"/>
  <c r="U228" i="38" s="1"/>
  <c r="V228" i="38" s="1"/>
  <c r="W228" i="38" s="1"/>
  <c r="S100" i="38"/>
  <c r="S326" i="38"/>
  <c r="U326" i="38" s="1"/>
  <c r="V326" i="38" s="1"/>
  <c r="W326" i="38" s="1"/>
  <c r="S13" i="38"/>
  <c r="S342" i="38"/>
  <c r="S222" i="38"/>
  <c r="U222" i="38" s="1"/>
  <c r="V222" i="38" s="1"/>
  <c r="W222" i="38" s="1"/>
  <c r="S283" i="38"/>
  <c r="U283" i="38" s="1"/>
  <c r="V283" i="38" s="1"/>
  <c r="W283" i="38" s="1"/>
  <c r="S47" i="38"/>
  <c r="S88" i="38"/>
  <c r="S256" i="38"/>
  <c r="U256" i="38" s="1"/>
  <c r="V256" i="38" s="1"/>
  <c r="W256" i="38" s="1"/>
  <c r="S194" i="38"/>
  <c r="S50" i="38"/>
  <c r="S298" i="38"/>
  <c r="S322" i="38"/>
  <c r="S334" i="38"/>
  <c r="S305" i="38"/>
  <c r="S325" i="38"/>
  <c r="S14" i="38"/>
  <c r="S63" i="38"/>
  <c r="S66" i="38"/>
  <c r="S79" i="38"/>
  <c r="S85" i="38"/>
  <c r="S102" i="38"/>
  <c r="U102" i="38" s="1"/>
  <c r="V102" i="38" s="1"/>
  <c r="W102" i="38" s="1"/>
  <c r="S103" i="38"/>
  <c r="S117" i="38"/>
  <c r="S121" i="38"/>
  <c r="U121" i="38" s="1"/>
  <c r="V121" i="38" s="1"/>
  <c r="W121" i="38" s="1"/>
  <c r="S145" i="38"/>
  <c r="S149" i="38"/>
  <c r="S150" i="38"/>
  <c r="S165" i="38"/>
  <c r="S167" i="38"/>
  <c r="S168" i="38"/>
  <c r="S214" i="38"/>
  <c r="S234" i="38"/>
  <c r="S269" i="38"/>
  <c r="S270" i="38"/>
  <c r="S271" i="38"/>
  <c r="S278" i="38"/>
  <c r="S281" i="38"/>
  <c r="S282" i="38"/>
  <c r="S290" i="38"/>
  <c r="S69" i="38"/>
  <c r="S71" i="38"/>
  <c r="S175" i="38"/>
  <c r="S196" i="38"/>
  <c r="S72" i="38"/>
  <c r="S93" i="38"/>
  <c r="S97" i="38"/>
  <c r="S104" i="38"/>
  <c r="S105" i="38"/>
  <c r="S118" i="38"/>
  <c r="S119" i="38"/>
  <c r="S171" i="38"/>
  <c r="S181" i="38"/>
  <c r="S208" i="38"/>
  <c r="S209" i="38"/>
  <c r="S210" i="38"/>
  <c r="S231" i="38"/>
  <c r="S233" i="38"/>
  <c r="S246" i="38"/>
  <c r="S262" i="38"/>
  <c r="S263" i="38"/>
  <c r="S178" i="38"/>
  <c r="S170" i="38"/>
  <c r="S12" i="38"/>
  <c r="S115" i="38"/>
  <c r="S138" i="38"/>
  <c r="S70" i="38"/>
  <c r="S321" i="38"/>
  <c r="R8" i="38"/>
  <c r="AB8" i="38"/>
  <c r="S265" i="38"/>
  <c r="S229" i="38"/>
  <c r="S230" i="38"/>
  <c r="S215" i="38"/>
  <c r="S37" i="38"/>
  <c r="S218" i="38"/>
  <c r="S143" i="38"/>
  <c r="S280" i="38"/>
  <c r="S304" i="38"/>
  <c r="S343" i="38"/>
  <c r="S126" i="38"/>
  <c r="S46" i="38"/>
  <c r="S11" i="38"/>
  <c r="S327" i="38"/>
  <c r="U327" i="38" s="1"/>
  <c r="V327" i="38" s="1"/>
  <c r="W327" i="38" s="1"/>
  <c r="S274" i="38"/>
  <c r="S21" i="38"/>
  <c r="S38" i="38"/>
  <c r="S132" i="38"/>
  <c r="S140" i="38"/>
  <c r="S40" i="38"/>
  <c r="S307" i="38"/>
  <c r="U307" i="38" s="1"/>
  <c r="V307" i="38" s="1"/>
  <c r="W307" i="38" s="1"/>
  <c r="S279" i="38"/>
  <c r="S137" i="38"/>
  <c r="S17" i="38"/>
  <c r="S330" i="38"/>
  <c r="U330" i="38" s="1"/>
  <c r="V330" i="38" s="1"/>
  <c r="W330" i="38" s="1"/>
  <c r="S266" i="38"/>
  <c r="S166" i="38"/>
  <c r="S10" i="38"/>
  <c r="S30" i="38"/>
  <c r="S25" i="38"/>
  <c r="S258" i="38"/>
  <c r="S90" i="38"/>
  <c r="U90" i="38" s="1"/>
  <c r="V90" i="38" s="1"/>
  <c r="W90" i="38" s="1"/>
  <c r="S273" i="38"/>
  <c r="U273" i="38" s="1"/>
  <c r="V273" i="38" s="1"/>
  <c r="W273" i="38" s="1"/>
  <c r="S251" i="38"/>
  <c r="S288" i="38"/>
  <c r="S260" i="38"/>
  <c r="U260" i="38" s="1"/>
  <c r="V260" i="38" s="1"/>
  <c r="W260" i="38" s="1"/>
  <c r="S18" i="38"/>
  <c r="S176" i="38"/>
  <c r="S294" i="38"/>
  <c r="U294" i="38" s="1"/>
  <c r="V294" i="38" s="1"/>
  <c r="W294" i="38" s="1"/>
  <c r="S96" i="38"/>
  <c r="X8" i="38"/>
  <c r="S158" i="38"/>
  <c r="U158" i="38" s="1"/>
  <c r="V158" i="38" s="1"/>
  <c r="W158" i="38" s="1"/>
  <c r="AG319" i="38"/>
  <c r="S139" i="38"/>
  <c r="S33" i="38"/>
  <c r="U33" i="38" s="1"/>
  <c r="V33" i="38" s="1"/>
  <c r="W33" i="38" s="1"/>
  <c r="S127" i="38"/>
  <c r="S58" i="38"/>
  <c r="U58" i="38" s="1"/>
  <c r="V58" i="38" s="1"/>
  <c r="W58" i="38" s="1"/>
  <c r="S202" i="38"/>
  <c r="U202" i="38" s="1"/>
  <c r="V202" i="38" s="1"/>
  <c r="W202" i="38" s="1"/>
  <c r="S272" i="38"/>
  <c r="S60" i="38"/>
  <c r="U60" i="38" s="1"/>
  <c r="V60" i="38" s="1"/>
  <c r="W60" i="38" s="1"/>
  <c r="S157" i="38"/>
  <c r="U157" i="38" s="1"/>
  <c r="V157" i="38" s="1"/>
  <c r="W157" i="38" s="1"/>
  <c r="S318" i="38"/>
  <c r="U318" i="38" s="1"/>
  <c r="V318" i="38" s="1"/>
  <c r="W318" i="38" s="1"/>
  <c r="S160" i="38"/>
  <c r="U160" i="38" s="1"/>
  <c r="V160" i="38" s="1"/>
  <c r="W160" i="38" s="1"/>
  <c r="S151" i="38"/>
  <c r="S45" i="38"/>
  <c r="S162" i="38"/>
  <c r="U162" i="38" s="1"/>
  <c r="V162" i="38" s="1"/>
  <c r="W162" i="38" s="1"/>
  <c r="S311" i="38"/>
  <c r="U311" i="38" s="1"/>
  <c r="V311" i="38" s="1"/>
  <c r="W311" i="38" s="1"/>
  <c r="S98" i="38"/>
  <c r="U98" i="38" s="1"/>
  <c r="V98" i="38" s="1"/>
  <c r="W98" i="38" s="1"/>
  <c r="S200" i="38"/>
  <c r="U200" i="38" s="1"/>
  <c r="V200" i="38" s="1"/>
  <c r="W200" i="38" s="1"/>
  <c r="S201" i="38"/>
  <c r="U201" i="38" s="1"/>
  <c r="V201" i="38" s="1"/>
  <c r="W201" i="38" s="1"/>
  <c r="S59" i="38"/>
  <c r="U59" i="38" s="1"/>
  <c r="V59" i="38" s="1"/>
  <c r="W59" i="38" s="1"/>
  <c r="S308" i="38"/>
  <c r="U308" i="38" s="1"/>
  <c r="V308" i="38" s="1"/>
  <c r="W308" i="38" s="1"/>
  <c r="S184" i="38"/>
  <c r="U184" i="38" s="1"/>
  <c r="V184" i="38" s="1"/>
  <c r="W184" i="38" s="1"/>
  <c r="S141" i="38"/>
  <c r="U141" i="38" s="1"/>
  <c r="V141" i="38" s="1"/>
  <c r="W141" i="38" s="1"/>
  <c r="S136" i="38"/>
  <c r="U136" i="38" s="1"/>
  <c r="V136" i="38" s="1"/>
  <c r="W136" i="38" s="1"/>
  <c r="S106" i="38"/>
  <c r="U106" i="38" s="1"/>
  <c r="V106" i="38" s="1"/>
  <c r="W106" i="38" s="1"/>
  <c r="S297" i="38"/>
  <c r="U297" i="38" s="1"/>
  <c r="V297" i="38" s="1"/>
  <c r="W297" i="38" s="1"/>
  <c r="S329" i="38"/>
  <c r="U329" i="38" s="1"/>
  <c r="V329" i="38" s="1"/>
  <c r="W329" i="38" s="1"/>
  <c r="S205" i="38"/>
  <c r="U205" i="38" s="1"/>
  <c r="V205" i="38" s="1"/>
  <c r="W205" i="38" s="1"/>
  <c r="S61" i="38"/>
  <c r="U61" i="38" s="1"/>
  <c r="V61" i="38" s="1"/>
  <c r="W61" i="38" s="1"/>
  <c r="S55" i="38"/>
  <c r="U55" i="38" s="1"/>
  <c r="V55" i="38" s="1"/>
  <c r="W55" i="38" s="1"/>
  <c r="S87" i="38"/>
  <c r="U87" i="38" s="1"/>
  <c r="V87" i="38" s="1"/>
  <c r="W87" i="38" s="1"/>
  <c r="S306" i="38"/>
  <c r="S257" i="38"/>
  <c r="S299" i="38"/>
  <c r="U299" i="38" s="1"/>
  <c r="V299" i="38" s="1"/>
  <c r="W299" i="38" s="1"/>
  <c r="S23" i="38"/>
  <c r="S341" i="38"/>
  <c r="U341" i="38" s="1"/>
  <c r="V341" i="38" s="1"/>
  <c r="W341" i="38" s="1"/>
  <c r="S301" i="38"/>
  <c r="U301" i="38" s="1"/>
  <c r="V301" i="38" s="1"/>
  <c r="W301" i="38" s="1"/>
  <c r="S142" i="38"/>
  <c r="U142" i="38" s="1"/>
  <c r="V142" i="38" s="1"/>
  <c r="W142" i="38" s="1"/>
  <c r="S107" i="38"/>
  <c r="U107" i="38" s="1"/>
  <c r="V107" i="38" s="1"/>
  <c r="W107" i="38" s="1"/>
  <c r="S317" i="38"/>
  <c r="U317" i="38" s="1"/>
  <c r="V317" i="38" s="1"/>
  <c r="W317" i="38" s="1"/>
  <c r="S332" i="38"/>
  <c r="U332" i="38" s="1"/>
  <c r="V332" i="38" s="1"/>
  <c r="W332" i="38" s="1"/>
  <c r="S31" i="38"/>
  <c r="U31" i="38" s="1"/>
  <c r="V31" i="38" s="1"/>
  <c r="W31" i="38" s="1"/>
  <c r="S186" i="38"/>
  <c r="U186" i="38" s="1"/>
  <c r="V186" i="38" s="1"/>
  <c r="W186" i="38" s="1"/>
  <c r="S173" i="38"/>
  <c r="S77" i="38"/>
  <c r="U77" i="38" s="1"/>
  <c r="V77" i="38" s="1"/>
  <c r="W77" i="38" s="1"/>
  <c r="S179" i="38"/>
  <c r="U179" i="38" s="1"/>
  <c r="V179" i="38" s="1"/>
  <c r="W179" i="38" s="1"/>
  <c r="S99" i="38"/>
  <c r="U99" i="38" s="1"/>
  <c r="V99" i="38" s="1"/>
  <c r="W99" i="38" s="1"/>
  <c r="S154" i="38"/>
  <c r="U154" i="38" s="1"/>
  <c r="V154" i="38" s="1"/>
  <c r="W154" i="38" s="1"/>
  <c r="S152" i="38"/>
  <c r="U152" i="38" s="1"/>
  <c r="V152" i="38" s="1"/>
  <c r="W152" i="38" s="1"/>
  <c r="S277" i="38"/>
  <c r="U277" i="38" s="1"/>
  <c r="V277" i="38" s="1"/>
  <c r="W277" i="38" s="1"/>
  <c r="S264" i="38"/>
  <c r="U264" i="38" s="1"/>
  <c r="V264" i="38" s="1"/>
  <c r="W264" i="38" s="1"/>
  <c r="S169" i="38"/>
  <c r="U169" i="38" s="1"/>
  <c r="V169" i="38" s="1"/>
  <c r="W169" i="38" s="1"/>
  <c r="S189" i="38"/>
  <c r="U189" i="38" s="1"/>
  <c r="V189" i="38" s="1"/>
  <c r="W189" i="38" s="1"/>
  <c r="S292" i="38"/>
  <c r="U292" i="38" s="1"/>
  <c r="V292" i="38" s="1"/>
  <c r="W292" i="38" s="1"/>
  <c r="S192" i="38"/>
  <c r="U192" i="38" s="1"/>
  <c r="V192" i="38" s="1"/>
  <c r="W192" i="38" s="1"/>
  <c r="S313" i="38"/>
  <c r="U313" i="38" s="1"/>
  <c r="V313" i="38" s="1"/>
  <c r="W313" i="38" s="1"/>
  <c r="S232" i="38"/>
  <c r="S51" i="38"/>
  <c r="O8" i="38"/>
  <c r="Q8" i="38"/>
  <c r="AD8" i="38"/>
  <c r="U51" i="38" l="1"/>
  <c r="V51" i="38" s="1"/>
  <c r="W51" i="38" s="1"/>
  <c r="Y51" i="38" s="1"/>
  <c r="Z51" i="38" s="1"/>
  <c r="AA51" i="38" s="1"/>
  <c r="AC51" i="38" s="1"/>
  <c r="U232" i="38"/>
  <c r="V232" i="38" s="1"/>
  <c r="W232" i="38" s="1"/>
  <c r="U173" i="38"/>
  <c r="V173" i="38" s="1"/>
  <c r="W173" i="38" s="1"/>
  <c r="Y173" i="38" s="1"/>
  <c r="Z173" i="38" s="1"/>
  <c r="AA173" i="38" s="1"/>
  <c r="AC173" i="38" s="1"/>
  <c r="U23" i="38"/>
  <c r="V23" i="38" s="1"/>
  <c r="W23" i="38" s="1"/>
  <c r="U257" i="38"/>
  <c r="V257" i="38" s="1"/>
  <c r="W257" i="38" s="1"/>
  <c r="Y257" i="38" s="1"/>
  <c r="Z257" i="38" s="1"/>
  <c r="AA257" i="38" s="1"/>
  <c r="AC257" i="38" s="1"/>
  <c r="U306" i="38"/>
  <c r="V306" i="38" s="1"/>
  <c r="W306" i="38" s="1"/>
  <c r="Y306" i="38" s="1"/>
  <c r="Z306" i="38" s="1"/>
  <c r="AA306" i="38" s="1"/>
  <c r="AC306" i="38" s="1"/>
  <c r="U174" i="38"/>
  <c r="V174" i="38" s="1"/>
  <c r="W174" i="38" s="1"/>
  <c r="Y174" i="38" s="1"/>
  <c r="Z174" i="38" s="1"/>
  <c r="AA174" i="38" s="1"/>
  <c r="AC174" i="38" s="1"/>
  <c r="U45" i="38"/>
  <c r="V45" i="38" s="1"/>
  <c r="W45" i="38" s="1"/>
  <c r="Y45" i="38" s="1"/>
  <c r="Z45" i="38" s="1"/>
  <c r="AA45" i="38" s="1"/>
  <c r="AC45" i="38" s="1"/>
  <c r="U151" i="38"/>
  <c r="V151" i="38" s="1"/>
  <c r="W151" i="38" s="1"/>
  <c r="AE151" i="38"/>
  <c r="U272" i="38"/>
  <c r="V272" i="38" s="1"/>
  <c r="W272" i="38" s="1"/>
  <c r="Y272" i="38" s="1"/>
  <c r="Z272" i="38" s="1"/>
  <c r="AA272" i="38" s="1"/>
  <c r="AC272" i="38" s="1"/>
  <c r="U127" i="38"/>
  <c r="V127" i="38" s="1"/>
  <c r="W127" i="38" s="1"/>
  <c r="Y127" i="38" s="1"/>
  <c r="Z127" i="38" s="1"/>
  <c r="AA127" i="38" s="1"/>
  <c r="AC127" i="38" s="1"/>
  <c r="U139" i="38"/>
  <c r="V139" i="38" s="1"/>
  <c r="W139" i="38" s="1"/>
  <c r="Y139" i="38" s="1"/>
  <c r="Z139" i="38" s="1"/>
  <c r="AA139" i="38" s="1"/>
  <c r="AC139" i="38" s="1"/>
  <c r="U96" i="38"/>
  <c r="V96" i="38" s="1"/>
  <c r="W96" i="38" s="1"/>
  <c r="Y96" i="38" s="1"/>
  <c r="Z96" i="38" s="1"/>
  <c r="AA96" i="38" s="1"/>
  <c r="AC96" i="38" s="1"/>
  <c r="U176" i="38"/>
  <c r="V176" i="38" s="1"/>
  <c r="W176" i="38" s="1"/>
  <c r="Y176" i="38" s="1"/>
  <c r="Z176" i="38" s="1"/>
  <c r="AA176" i="38" s="1"/>
  <c r="AC176" i="38" s="1"/>
  <c r="U18" i="38"/>
  <c r="V18" i="38" s="1"/>
  <c r="W18" i="38" s="1"/>
  <c r="Y18" i="38" s="1"/>
  <c r="Z18" i="38" s="1"/>
  <c r="AA18" i="38" s="1"/>
  <c r="AC18" i="38" s="1"/>
  <c r="U288" i="38"/>
  <c r="V288" i="38" s="1"/>
  <c r="W288" i="38" s="1"/>
  <c r="U251" i="38"/>
  <c r="V251" i="38" s="1"/>
  <c r="W251" i="38" s="1"/>
  <c r="Y251" i="38" s="1"/>
  <c r="Z251" i="38" s="1"/>
  <c r="AA251" i="38" s="1"/>
  <c r="AC251" i="38" s="1"/>
  <c r="U258" i="38"/>
  <c r="V258" i="38" s="1"/>
  <c r="W258" i="38" s="1"/>
  <c r="Y258" i="38" s="1"/>
  <c r="Z258" i="38" s="1"/>
  <c r="AA258" i="38" s="1"/>
  <c r="AC258" i="38" s="1"/>
  <c r="U25" i="38"/>
  <c r="V25" i="38" s="1"/>
  <c r="W25" i="38" s="1"/>
  <c r="Y25" i="38" s="1"/>
  <c r="Z25" i="38" s="1"/>
  <c r="AA25" i="38" s="1"/>
  <c r="AC25" i="38" s="1"/>
  <c r="U30" i="38"/>
  <c r="V30" i="38" s="1"/>
  <c r="W30" i="38" s="1"/>
  <c r="Y30" i="38" s="1"/>
  <c r="Z30" i="38" s="1"/>
  <c r="AA30" i="38" s="1"/>
  <c r="AC30" i="38" s="1"/>
  <c r="U10" i="38"/>
  <c r="V10" i="38" s="1"/>
  <c r="W10" i="38" s="1"/>
  <c r="Y10" i="38" s="1"/>
  <c r="Z10" i="38" s="1"/>
  <c r="AA10" i="38" s="1"/>
  <c r="AC10" i="38" s="1"/>
  <c r="U166" i="38"/>
  <c r="V166" i="38" s="1"/>
  <c r="W166" i="38" s="1"/>
  <c r="Y166" i="38" s="1"/>
  <c r="Z166" i="38" s="1"/>
  <c r="AA166" i="38" s="1"/>
  <c r="AC166" i="38" s="1"/>
  <c r="U266" i="38"/>
  <c r="V266" i="38" s="1"/>
  <c r="W266" i="38" s="1"/>
  <c r="Y266" i="38" s="1"/>
  <c r="Z266" i="38" s="1"/>
  <c r="AA266" i="38" s="1"/>
  <c r="AC266" i="38" s="1"/>
  <c r="U17" i="38"/>
  <c r="V17" i="38" s="1"/>
  <c r="W17" i="38" s="1"/>
  <c r="U137" i="38"/>
  <c r="V137" i="38" s="1"/>
  <c r="W137" i="38" s="1"/>
  <c r="Y137" i="38" s="1"/>
  <c r="Z137" i="38" s="1"/>
  <c r="AA137" i="38" s="1"/>
  <c r="AC137" i="38" s="1"/>
  <c r="U279" i="38"/>
  <c r="V279" i="38" s="1"/>
  <c r="W279" i="38" s="1"/>
  <c r="Y279" i="38" s="1"/>
  <c r="Z279" i="38" s="1"/>
  <c r="AA279" i="38" s="1"/>
  <c r="AC279" i="38" s="1"/>
  <c r="U40" i="38"/>
  <c r="V40" i="38" s="1"/>
  <c r="W40" i="38" s="1"/>
  <c r="Y40" i="38" s="1"/>
  <c r="Z40" i="38" s="1"/>
  <c r="AA40" i="38" s="1"/>
  <c r="AC40" i="38" s="1"/>
  <c r="U140" i="38"/>
  <c r="V140" i="38" s="1"/>
  <c r="W140" i="38" s="1"/>
  <c r="Y140" i="38" s="1"/>
  <c r="Z140" i="38" s="1"/>
  <c r="AA140" i="38" s="1"/>
  <c r="AC140" i="38" s="1"/>
  <c r="U132" i="38"/>
  <c r="V132" i="38" s="1"/>
  <c r="W132" i="38" s="1"/>
  <c r="Y132" i="38" s="1"/>
  <c r="Z132" i="38" s="1"/>
  <c r="AA132" i="38" s="1"/>
  <c r="AC132" i="38" s="1"/>
  <c r="U38" i="38"/>
  <c r="V38" i="38" s="1"/>
  <c r="W38" i="38" s="1"/>
  <c r="Y38" i="38" s="1"/>
  <c r="Z38" i="38" s="1"/>
  <c r="AA38" i="38" s="1"/>
  <c r="AC38" i="38" s="1"/>
  <c r="U21" i="38"/>
  <c r="V21" i="38" s="1"/>
  <c r="W21" i="38" s="1"/>
  <c r="Y21" i="38" s="1"/>
  <c r="Z21" i="38" s="1"/>
  <c r="AA21" i="38" s="1"/>
  <c r="AC21" i="38" s="1"/>
  <c r="U274" i="38"/>
  <c r="V274" i="38" s="1"/>
  <c r="W274" i="38" s="1"/>
  <c r="U11" i="38"/>
  <c r="V11" i="38" s="1"/>
  <c r="W11" i="38" s="1"/>
  <c r="U46" i="38"/>
  <c r="V46" i="38" s="1"/>
  <c r="W46" i="38" s="1"/>
  <c r="U126" i="38"/>
  <c r="V126" i="38" s="1"/>
  <c r="W126" i="38" s="1"/>
  <c r="Y126" i="38" s="1"/>
  <c r="Z126" i="38" s="1"/>
  <c r="AA126" i="38" s="1"/>
  <c r="AC126" i="38" s="1"/>
  <c r="U343" i="38"/>
  <c r="V343" i="38" s="1"/>
  <c r="W343" i="38" s="1"/>
  <c r="Y343" i="38" s="1"/>
  <c r="Z343" i="38" s="1"/>
  <c r="AA343" i="38" s="1"/>
  <c r="AC343" i="38" s="1"/>
  <c r="U304" i="38"/>
  <c r="V304" i="38" s="1"/>
  <c r="W304" i="38" s="1"/>
  <c r="Y304" i="38" s="1"/>
  <c r="Z304" i="38" s="1"/>
  <c r="AA304" i="38" s="1"/>
  <c r="AC304" i="38" s="1"/>
  <c r="U280" i="38"/>
  <c r="V280" i="38" s="1"/>
  <c r="W280" i="38" s="1"/>
  <c r="Y280" i="38" s="1"/>
  <c r="Z280" i="38" s="1"/>
  <c r="AA280" i="38" s="1"/>
  <c r="AC280" i="38" s="1"/>
  <c r="U143" i="38"/>
  <c r="V143" i="38" s="1"/>
  <c r="W143" i="38" s="1"/>
  <c r="Y143" i="38" s="1"/>
  <c r="Z143" i="38" s="1"/>
  <c r="AA143" i="38" s="1"/>
  <c r="AC143" i="38" s="1"/>
  <c r="U218" i="38"/>
  <c r="V218" i="38" s="1"/>
  <c r="W218" i="38" s="1"/>
  <c r="U37" i="38"/>
  <c r="V37" i="38" s="1"/>
  <c r="W37" i="38" s="1"/>
  <c r="Y37" i="38" s="1"/>
  <c r="Z37" i="38" s="1"/>
  <c r="AA37" i="38" s="1"/>
  <c r="AC37" i="38" s="1"/>
  <c r="U215" i="38"/>
  <c r="V215" i="38" s="1"/>
  <c r="W215" i="38" s="1"/>
  <c r="Y215" i="38" s="1"/>
  <c r="Z215" i="38" s="1"/>
  <c r="AA215" i="38" s="1"/>
  <c r="AC215" i="38" s="1"/>
  <c r="U230" i="38"/>
  <c r="V230" i="38" s="1"/>
  <c r="W230" i="38" s="1"/>
  <c r="Y230" i="38" s="1"/>
  <c r="Z230" i="38" s="1"/>
  <c r="AA230" i="38" s="1"/>
  <c r="AC230" i="38" s="1"/>
  <c r="U229" i="38"/>
  <c r="V229" i="38" s="1"/>
  <c r="W229" i="38" s="1"/>
  <c r="Y229" i="38" s="1"/>
  <c r="Z229" i="38" s="1"/>
  <c r="AA229" i="38" s="1"/>
  <c r="AC229" i="38" s="1"/>
  <c r="U265" i="38"/>
  <c r="V265" i="38" s="1"/>
  <c r="W265" i="38" s="1"/>
  <c r="Y265" i="38" s="1"/>
  <c r="Z265" i="38" s="1"/>
  <c r="AA265" i="38" s="1"/>
  <c r="AC265" i="38" s="1"/>
  <c r="U321" i="38"/>
  <c r="V321" i="38" s="1"/>
  <c r="W321" i="38" s="1"/>
  <c r="Y321" i="38" s="1"/>
  <c r="Z321" i="38" s="1"/>
  <c r="AA321" i="38" s="1"/>
  <c r="AC321" i="38" s="1"/>
  <c r="U70" i="38"/>
  <c r="V70" i="38" s="1"/>
  <c r="W70" i="38" s="1"/>
  <c r="Y70" i="38" s="1"/>
  <c r="Z70" i="38" s="1"/>
  <c r="AA70" i="38" s="1"/>
  <c r="AC70" i="38" s="1"/>
  <c r="U138" i="38"/>
  <c r="V138" i="38" s="1"/>
  <c r="W138" i="38" s="1"/>
  <c r="Y138" i="38" s="1"/>
  <c r="Z138" i="38" s="1"/>
  <c r="AA138" i="38" s="1"/>
  <c r="AC138" i="38" s="1"/>
  <c r="U115" i="38"/>
  <c r="V115" i="38" s="1"/>
  <c r="W115" i="38" s="1"/>
  <c r="Y115" i="38" s="1"/>
  <c r="Z115" i="38" s="1"/>
  <c r="AA115" i="38" s="1"/>
  <c r="AC115" i="38" s="1"/>
  <c r="U12" i="38"/>
  <c r="V12" i="38" s="1"/>
  <c r="W12" i="38" s="1"/>
  <c r="Y12" i="38" s="1"/>
  <c r="Z12" i="38" s="1"/>
  <c r="AA12" i="38" s="1"/>
  <c r="AC12" i="38" s="1"/>
  <c r="U170" i="38"/>
  <c r="V170" i="38" s="1"/>
  <c r="W170" i="38" s="1"/>
  <c r="Y170" i="38" s="1"/>
  <c r="Z170" i="38" s="1"/>
  <c r="AA170" i="38" s="1"/>
  <c r="AC170" i="38" s="1"/>
  <c r="U178" i="38"/>
  <c r="V178" i="38" s="1"/>
  <c r="W178" i="38" s="1"/>
  <c r="Y178" i="38" s="1"/>
  <c r="Z178" i="38" s="1"/>
  <c r="AA178" i="38" s="1"/>
  <c r="AC178" i="38" s="1"/>
  <c r="U263" i="38"/>
  <c r="V263" i="38" s="1"/>
  <c r="W263" i="38" s="1"/>
  <c r="Y263" i="38" s="1"/>
  <c r="Z263" i="38" s="1"/>
  <c r="AA263" i="38" s="1"/>
  <c r="AC263" i="38" s="1"/>
  <c r="U262" i="38"/>
  <c r="V262" i="38" s="1"/>
  <c r="W262" i="38" s="1"/>
  <c r="Y262" i="38" s="1"/>
  <c r="Z262" i="38" s="1"/>
  <c r="AA262" i="38" s="1"/>
  <c r="AC262" i="38" s="1"/>
  <c r="U246" i="38"/>
  <c r="V246" i="38" s="1"/>
  <c r="W246" i="38" s="1"/>
  <c r="Y246" i="38" s="1"/>
  <c r="Z246" i="38" s="1"/>
  <c r="AA246" i="38" s="1"/>
  <c r="AC246" i="38" s="1"/>
  <c r="U233" i="38"/>
  <c r="V233" i="38" s="1"/>
  <c r="W233" i="38" s="1"/>
  <c r="U231" i="38"/>
  <c r="V231" i="38" s="1"/>
  <c r="W231" i="38" s="1"/>
  <c r="Y231" i="38" s="1"/>
  <c r="Z231" i="38" s="1"/>
  <c r="AA231" i="38" s="1"/>
  <c r="AC231" i="38" s="1"/>
  <c r="U210" i="38"/>
  <c r="V210" i="38" s="1"/>
  <c r="W210" i="38" s="1"/>
  <c r="Y210" i="38" s="1"/>
  <c r="Z210" i="38" s="1"/>
  <c r="AA210" i="38" s="1"/>
  <c r="AC210" i="38" s="1"/>
  <c r="U209" i="38"/>
  <c r="V209" i="38" s="1"/>
  <c r="W209" i="38" s="1"/>
  <c r="Y209" i="38" s="1"/>
  <c r="Z209" i="38" s="1"/>
  <c r="AA209" i="38" s="1"/>
  <c r="AC209" i="38" s="1"/>
  <c r="U208" i="38"/>
  <c r="V208" i="38" s="1"/>
  <c r="W208" i="38" s="1"/>
  <c r="Y208" i="38" s="1"/>
  <c r="Z208" i="38" s="1"/>
  <c r="AA208" i="38" s="1"/>
  <c r="AC208" i="38" s="1"/>
  <c r="U181" i="38"/>
  <c r="V181" i="38" s="1"/>
  <c r="W181" i="38" s="1"/>
  <c r="Y181" i="38" s="1"/>
  <c r="Z181" i="38" s="1"/>
  <c r="AA181" i="38" s="1"/>
  <c r="AC181" i="38" s="1"/>
  <c r="U171" i="38"/>
  <c r="V171" i="38" s="1"/>
  <c r="W171" i="38" s="1"/>
  <c r="Y171" i="38" s="1"/>
  <c r="Z171" i="38" s="1"/>
  <c r="AA171" i="38" s="1"/>
  <c r="AC171" i="38" s="1"/>
  <c r="U119" i="38"/>
  <c r="V119" i="38" s="1"/>
  <c r="W119" i="38" s="1"/>
  <c r="Y119" i="38" s="1"/>
  <c r="Z119" i="38" s="1"/>
  <c r="AA119" i="38" s="1"/>
  <c r="AC119" i="38" s="1"/>
  <c r="U118" i="38"/>
  <c r="V118" i="38" s="1"/>
  <c r="W118" i="38" s="1"/>
  <c r="U105" i="38"/>
  <c r="V105" i="38" s="1"/>
  <c r="W105" i="38" s="1"/>
  <c r="Y105" i="38" s="1"/>
  <c r="Z105" i="38" s="1"/>
  <c r="AA105" i="38" s="1"/>
  <c r="AC105" i="38" s="1"/>
  <c r="U104" i="38"/>
  <c r="V104" i="38" s="1"/>
  <c r="W104" i="38" s="1"/>
  <c r="Y104" i="38" s="1"/>
  <c r="Z104" i="38" s="1"/>
  <c r="AA104" i="38" s="1"/>
  <c r="AC104" i="38" s="1"/>
  <c r="U97" i="38"/>
  <c r="V97" i="38" s="1"/>
  <c r="W97" i="38" s="1"/>
  <c r="Y97" i="38" s="1"/>
  <c r="Z97" i="38" s="1"/>
  <c r="AA97" i="38" s="1"/>
  <c r="AC97" i="38" s="1"/>
  <c r="U93" i="38"/>
  <c r="V93" i="38" s="1"/>
  <c r="W93" i="38" s="1"/>
  <c r="Y93" i="38" s="1"/>
  <c r="Z93" i="38" s="1"/>
  <c r="AA93" i="38" s="1"/>
  <c r="AC93" i="38" s="1"/>
  <c r="U72" i="38"/>
  <c r="V72" i="38" s="1"/>
  <c r="W72" i="38" s="1"/>
  <c r="Y72" i="38" s="1"/>
  <c r="Z72" i="38" s="1"/>
  <c r="AA72" i="38" s="1"/>
  <c r="AC72" i="38" s="1"/>
  <c r="U196" i="38"/>
  <c r="V196" i="38" s="1"/>
  <c r="W196" i="38" s="1"/>
  <c r="Y196" i="38" s="1"/>
  <c r="Z196" i="38" s="1"/>
  <c r="AA196" i="38" s="1"/>
  <c r="AC196" i="38" s="1"/>
  <c r="U175" i="38"/>
  <c r="V175" i="38" s="1"/>
  <c r="W175" i="38" s="1"/>
  <c r="Y175" i="38" s="1"/>
  <c r="Z175" i="38" s="1"/>
  <c r="AA175" i="38" s="1"/>
  <c r="AC175" i="38" s="1"/>
  <c r="U71" i="38"/>
  <c r="V71" i="38" s="1"/>
  <c r="W71" i="38" s="1"/>
  <c r="Y71" i="38" s="1"/>
  <c r="Z71" i="38" s="1"/>
  <c r="AA71" i="38" s="1"/>
  <c r="AC71" i="38" s="1"/>
  <c r="U69" i="38"/>
  <c r="V69" i="38" s="1"/>
  <c r="W69" i="38" s="1"/>
  <c r="Y69" i="38" s="1"/>
  <c r="Z69" i="38" s="1"/>
  <c r="AA69" i="38" s="1"/>
  <c r="AC69" i="38" s="1"/>
  <c r="U290" i="38"/>
  <c r="V290" i="38" s="1"/>
  <c r="W290" i="38" s="1"/>
  <c r="Y290" i="38" s="1"/>
  <c r="Z290" i="38" s="1"/>
  <c r="AA290" i="38" s="1"/>
  <c r="AC290" i="38" s="1"/>
  <c r="U282" i="38"/>
  <c r="V282" i="38" s="1"/>
  <c r="W282" i="38" s="1"/>
  <c r="Y282" i="38" s="1"/>
  <c r="Z282" i="38" s="1"/>
  <c r="AA282" i="38" s="1"/>
  <c r="AC282" i="38" s="1"/>
  <c r="U281" i="38"/>
  <c r="V281" i="38" s="1"/>
  <c r="W281" i="38" s="1"/>
  <c r="Y281" i="38" s="1"/>
  <c r="Z281" i="38" s="1"/>
  <c r="AA281" i="38" s="1"/>
  <c r="AC281" i="38" s="1"/>
  <c r="U278" i="38"/>
  <c r="V278" i="38" s="1"/>
  <c r="W278" i="38" s="1"/>
  <c r="Y278" i="38" s="1"/>
  <c r="Z278" i="38" s="1"/>
  <c r="AA278" i="38" s="1"/>
  <c r="AC278" i="38" s="1"/>
  <c r="U271" i="38"/>
  <c r="V271" i="38" s="1"/>
  <c r="W271" i="38" s="1"/>
  <c r="Y271" i="38" s="1"/>
  <c r="Z271" i="38" s="1"/>
  <c r="AA271" i="38" s="1"/>
  <c r="AC271" i="38" s="1"/>
  <c r="U270" i="38"/>
  <c r="V270" i="38" s="1"/>
  <c r="W270" i="38" s="1"/>
  <c r="Y270" i="38" s="1"/>
  <c r="Z270" i="38" s="1"/>
  <c r="AA270" i="38" s="1"/>
  <c r="AC270" i="38" s="1"/>
  <c r="U269" i="38"/>
  <c r="V269" i="38" s="1"/>
  <c r="W269" i="38" s="1"/>
  <c r="Y269" i="38" s="1"/>
  <c r="Z269" i="38" s="1"/>
  <c r="AA269" i="38" s="1"/>
  <c r="AC269" i="38" s="1"/>
  <c r="U234" i="38"/>
  <c r="V234" i="38" s="1"/>
  <c r="W234" i="38" s="1"/>
  <c r="Y234" i="38" s="1"/>
  <c r="Z234" i="38" s="1"/>
  <c r="AA234" i="38" s="1"/>
  <c r="AC234" i="38" s="1"/>
  <c r="U214" i="38"/>
  <c r="V214" i="38" s="1"/>
  <c r="W214" i="38" s="1"/>
  <c r="Y214" i="38" s="1"/>
  <c r="Z214" i="38" s="1"/>
  <c r="AA214" i="38" s="1"/>
  <c r="AC214" i="38" s="1"/>
  <c r="U168" i="38"/>
  <c r="V168" i="38" s="1"/>
  <c r="W168" i="38" s="1"/>
  <c r="U167" i="38"/>
  <c r="V167" i="38" s="1"/>
  <c r="W167" i="38" s="1"/>
  <c r="Y167" i="38" s="1"/>
  <c r="Z167" i="38" s="1"/>
  <c r="AA167" i="38" s="1"/>
  <c r="AC167" i="38" s="1"/>
  <c r="U165" i="38"/>
  <c r="V165" i="38" s="1"/>
  <c r="W165" i="38" s="1"/>
  <c r="Y165" i="38" s="1"/>
  <c r="Z165" i="38" s="1"/>
  <c r="AA165" i="38" s="1"/>
  <c r="AC165" i="38" s="1"/>
  <c r="U150" i="38"/>
  <c r="V150" i="38" s="1"/>
  <c r="W150" i="38" s="1"/>
  <c r="Y150" i="38" s="1"/>
  <c r="Z150" i="38" s="1"/>
  <c r="AA150" i="38" s="1"/>
  <c r="AC150" i="38" s="1"/>
  <c r="U149" i="38"/>
  <c r="V149" i="38" s="1"/>
  <c r="W149" i="38" s="1"/>
  <c r="Y149" i="38" s="1"/>
  <c r="Z149" i="38" s="1"/>
  <c r="AA149" i="38" s="1"/>
  <c r="AC149" i="38" s="1"/>
  <c r="U145" i="38"/>
  <c r="V145" i="38" s="1"/>
  <c r="W145" i="38" s="1"/>
  <c r="U117" i="38"/>
  <c r="V117" i="38" s="1"/>
  <c r="W117" i="38" s="1"/>
  <c r="Y117" i="38" s="1"/>
  <c r="Z117" i="38" s="1"/>
  <c r="AA117" i="38" s="1"/>
  <c r="AC117" i="38" s="1"/>
  <c r="U103" i="38"/>
  <c r="V103" i="38" s="1"/>
  <c r="W103" i="38" s="1"/>
  <c r="Y103" i="38" s="1"/>
  <c r="Z103" i="38" s="1"/>
  <c r="AA103" i="38" s="1"/>
  <c r="AC103" i="38" s="1"/>
  <c r="U85" i="38"/>
  <c r="V85" i="38" s="1"/>
  <c r="W85" i="38" s="1"/>
  <c r="Y85" i="38" s="1"/>
  <c r="Z85" i="38" s="1"/>
  <c r="AA85" i="38" s="1"/>
  <c r="AC85" i="38" s="1"/>
  <c r="U79" i="38"/>
  <c r="V79" i="38" s="1"/>
  <c r="W79" i="38" s="1"/>
  <c r="Y79" i="38" s="1"/>
  <c r="Z79" i="38" s="1"/>
  <c r="AA79" i="38" s="1"/>
  <c r="AC79" i="38" s="1"/>
  <c r="U66" i="38"/>
  <c r="V66" i="38" s="1"/>
  <c r="W66" i="38" s="1"/>
  <c r="Y66" i="38" s="1"/>
  <c r="Z66" i="38" s="1"/>
  <c r="AA66" i="38" s="1"/>
  <c r="AC66" i="38" s="1"/>
  <c r="U63" i="38"/>
  <c r="V63" i="38" s="1"/>
  <c r="W63" i="38" s="1"/>
  <c r="Y63" i="38" s="1"/>
  <c r="Z63" i="38" s="1"/>
  <c r="AA63" i="38" s="1"/>
  <c r="AC63" i="38" s="1"/>
  <c r="U14" i="38"/>
  <c r="V14" i="38" s="1"/>
  <c r="W14" i="38" s="1"/>
  <c r="Y14" i="38" s="1"/>
  <c r="Z14" i="38" s="1"/>
  <c r="AA14" i="38" s="1"/>
  <c r="AC14" i="38" s="1"/>
  <c r="U325" i="38"/>
  <c r="V325" i="38" s="1"/>
  <c r="W325" i="38" s="1"/>
  <c r="U305" i="38"/>
  <c r="V305" i="38" s="1"/>
  <c r="W305" i="38" s="1"/>
  <c r="Y305" i="38" s="1"/>
  <c r="Z305" i="38" s="1"/>
  <c r="AA305" i="38" s="1"/>
  <c r="AC305" i="38" s="1"/>
  <c r="U334" i="38"/>
  <c r="V334" i="38" s="1"/>
  <c r="W334" i="38" s="1"/>
  <c r="Y334" i="38" s="1"/>
  <c r="Z334" i="38" s="1"/>
  <c r="AA334" i="38" s="1"/>
  <c r="AC334" i="38" s="1"/>
  <c r="U322" i="38"/>
  <c r="V322" i="38" s="1"/>
  <c r="W322" i="38" s="1"/>
  <c r="Y322" i="38" s="1"/>
  <c r="Z322" i="38" s="1"/>
  <c r="AA322" i="38" s="1"/>
  <c r="AC322" i="38" s="1"/>
  <c r="U298" i="38"/>
  <c r="V298" i="38" s="1"/>
  <c r="W298" i="38" s="1"/>
  <c r="Y298" i="38" s="1"/>
  <c r="Z298" i="38" s="1"/>
  <c r="AA298" i="38" s="1"/>
  <c r="AC298" i="38" s="1"/>
  <c r="U50" i="38"/>
  <c r="V50" i="38" s="1"/>
  <c r="W50" i="38" s="1"/>
  <c r="Y50" i="38" s="1"/>
  <c r="Z50" i="38" s="1"/>
  <c r="AA50" i="38" s="1"/>
  <c r="AC50" i="38" s="1"/>
  <c r="U194" i="38"/>
  <c r="V194" i="38" s="1"/>
  <c r="W194" i="38" s="1"/>
  <c r="Y194" i="38" s="1"/>
  <c r="Z194" i="38" s="1"/>
  <c r="AA194" i="38" s="1"/>
  <c r="AC194" i="38" s="1"/>
  <c r="U88" i="38"/>
  <c r="V88" i="38" s="1"/>
  <c r="W88" i="38" s="1"/>
  <c r="Y88" i="38" s="1"/>
  <c r="Z88" i="38" s="1"/>
  <c r="AA88" i="38" s="1"/>
  <c r="AC88" i="38" s="1"/>
  <c r="U47" i="38"/>
  <c r="V47" i="38" s="1"/>
  <c r="W47" i="38" s="1"/>
  <c r="Y47" i="38" s="1"/>
  <c r="Z47" i="38" s="1"/>
  <c r="AA47" i="38" s="1"/>
  <c r="AC47" i="38" s="1"/>
  <c r="U342" i="38"/>
  <c r="V342" i="38" s="1"/>
  <c r="W342" i="38" s="1"/>
  <c r="Y342" i="38" s="1"/>
  <c r="Z342" i="38" s="1"/>
  <c r="AA342" i="38" s="1"/>
  <c r="AC342" i="38" s="1"/>
  <c r="U13" i="38"/>
  <c r="V13" i="38" s="1"/>
  <c r="W13" i="38" s="1"/>
  <c r="Y13" i="38" s="1"/>
  <c r="Z13" i="38" s="1"/>
  <c r="AA13" i="38" s="1"/>
  <c r="AC13" i="38" s="1"/>
  <c r="U100" i="38"/>
  <c r="V100" i="38" s="1"/>
  <c r="W100" i="38" s="1"/>
  <c r="Y100" i="38" s="1"/>
  <c r="Z100" i="38" s="1"/>
  <c r="AA100" i="38" s="1"/>
  <c r="AC100" i="38" s="1"/>
  <c r="U240" i="38"/>
  <c r="V240" i="38" s="1"/>
  <c r="W240" i="38" s="1"/>
  <c r="Y240" i="38" s="1"/>
  <c r="Z240" i="38" s="1"/>
  <c r="AA240" i="38" s="1"/>
  <c r="AC240" i="38" s="1"/>
  <c r="U53" i="38"/>
  <c r="V53" i="38" s="1"/>
  <c r="W53" i="38" s="1"/>
  <c r="Y53" i="38" s="1"/>
  <c r="Z53" i="38" s="1"/>
  <c r="AA53" i="38" s="1"/>
  <c r="AC53" i="38" s="1"/>
  <c r="U68" i="38"/>
  <c r="V68" i="38" s="1"/>
  <c r="W68" i="38" s="1"/>
  <c r="Y68" i="38" s="1"/>
  <c r="Z68" i="38" s="1"/>
  <c r="AA68" i="38" s="1"/>
  <c r="AC68" i="38" s="1"/>
  <c r="U110" i="38"/>
  <c r="V110" i="38" s="1"/>
  <c r="W110" i="38" s="1"/>
  <c r="Y110" i="38" s="1"/>
  <c r="Z110" i="38" s="1"/>
  <c r="AA110" i="38" s="1"/>
  <c r="AC110" i="38" s="1"/>
  <c r="U111" i="38"/>
  <c r="V111" i="38" s="1"/>
  <c r="W111" i="38" s="1"/>
  <c r="Y111" i="38" s="1"/>
  <c r="Z111" i="38" s="1"/>
  <c r="AA111" i="38" s="1"/>
  <c r="AC111" i="38" s="1"/>
  <c r="U344" i="38"/>
  <c r="V344" i="38" s="1"/>
  <c r="W344" i="38" s="1"/>
  <c r="Y344" i="38" s="1"/>
  <c r="Z344" i="38" s="1"/>
  <c r="AA344" i="38" s="1"/>
  <c r="AC344" i="38" s="1"/>
  <c r="U15" i="38"/>
  <c r="V15" i="38" s="1"/>
  <c r="W15" i="38" s="1"/>
  <c r="Y15" i="38" s="1"/>
  <c r="Z15" i="38" s="1"/>
  <c r="AA15" i="38" s="1"/>
  <c r="AC15" i="38" s="1"/>
  <c r="U43" i="38"/>
  <c r="V43" i="38" s="1"/>
  <c r="W43" i="38" s="1"/>
  <c r="Y43" i="38" s="1"/>
  <c r="Z43" i="38" s="1"/>
  <c r="AA43" i="38" s="1"/>
  <c r="AC43" i="38" s="1"/>
  <c r="U36" i="38"/>
  <c r="V36" i="38" s="1"/>
  <c r="W36" i="38" s="1"/>
  <c r="Y36" i="38" s="1"/>
  <c r="Z36" i="38" s="1"/>
  <c r="AA36" i="38" s="1"/>
  <c r="AC36" i="38" s="1"/>
  <c r="U29" i="38"/>
  <c r="V29" i="38" s="1"/>
  <c r="W29" i="38" s="1"/>
  <c r="Y29" i="38" s="1"/>
  <c r="Z29" i="38" s="1"/>
  <c r="AA29" i="38" s="1"/>
  <c r="AC29" i="38" s="1"/>
  <c r="U67" i="38"/>
  <c r="V67" i="38" s="1"/>
  <c r="W67" i="38" s="1"/>
  <c r="Y67" i="38" s="1"/>
  <c r="Z67" i="38" s="1"/>
  <c r="AA67" i="38" s="1"/>
  <c r="AC67" i="38" s="1"/>
  <c r="U20" i="38"/>
  <c r="V20" i="38" s="1"/>
  <c r="W20" i="38" s="1"/>
  <c r="Y20" i="38" s="1"/>
  <c r="Z20" i="38" s="1"/>
  <c r="AA20" i="38" s="1"/>
  <c r="AC20" i="38" s="1"/>
  <c r="U27" i="38"/>
  <c r="V27" i="38" s="1"/>
  <c r="W27" i="38" s="1"/>
  <c r="Y27" i="38" s="1"/>
  <c r="Z27" i="38" s="1"/>
  <c r="AA27" i="38" s="1"/>
  <c r="AC27" i="38" s="1"/>
  <c r="U134" i="38"/>
  <c r="V134" i="38" s="1"/>
  <c r="W134" i="38" s="1"/>
  <c r="Y134" i="38" s="1"/>
  <c r="Z134" i="38" s="1"/>
  <c r="AA134" i="38" s="1"/>
  <c r="AC134" i="38" s="1"/>
  <c r="Y296" i="38"/>
  <c r="Z296" i="38" s="1"/>
  <c r="AA296" i="38" s="1"/>
  <c r="AC296" i="38" s="1"/>
  <c r="Y313" i="38"/>
  <c r="Z313" i="38" s="1"/>
  <c r="AA313" i="38" s="1"/>
  <c r="AC313" i="38" s="1"/>
  <c r="Y31" i="38"/>
  <c r="Z31" i="38" s="1"/>
  <c r="AA31" i="38" s="1"/>
  <c r="AC31" i="38" s="1"/>
  <c r="Y301" i="38"/>
  <c r="Z301" i="38" s="1"/>
  <c r="AA301" i="38" s="1"/>
  <c r="AC301" i="38" s="1"/>
  <c r="Y106" i="38"/>
  <c r="Z106" i="38" s="1"/>
  <c r="AA106" i="38" s="1"/>
  <c r="AC106" i="38" s="1"/>
  <c r="Y59" i="38"/>
  <c r="Z59" i="38" s="1"/>
  <c r="AA59" i="38" s="1"/>
  <c r="AC59" i="38" s="1"/>
  <c r="Y58" i="38"/>
  <c r="Z58" i="38" s="1"/>
  <c r="AA58" i="38" s="1"/>
  <c r="AC58" i="38" s="1"/>
  <c r="Y273" i="38"/>
  <c r="Z273" i="38" s="1"/>
  <c r="AA273" i="38" s="1"/>
  <c r="AC273" i="38" s="1"/>
  <c r="Y46" i="38"/>
  <c r="Z46" i="38" s="1"/>
  <c r="AA46" i="38" s="1"/>
  <c r="AC46" i="38" s="1"/>
  <c r="Y168" i="38"/>
  <c r="Z168" i="38" s="1"/>
  <c r="AA168" i="38" s="1"/>
  <c r="AC168" i="38" s="1"/>
  <c r="Y302" i="38"/>
  <c r="Z302" i="38" s="1"/>
  <c r="AA302" i="38" s="1"/>
  <c r="AC302" i="38" s="1"/>
  <c r="Y293" i="38"/>
  <c r="Z293" i="38" s="1"/>
  <c r="AA293" i="38" s="1"/>
  <c r="AC293" i="38" s="1"/>
  <c r="Y192" i="38"/>
  <c r="Z192" i="38" s="1"/>
  <c r="AA192" i="38" s="1"/>
  <c r="AC192" i="38" s="1"/>
  <c r="Y154" i="38"/>
  <c r="Z154" i="38" s="1"/>
  <c r="AA154" i="38" s="1"/>
  <c r="AC154" i="38" s="1"/>
  <c r="Y332" i="38"/>
  <c r="Z332" i="38" s="1"/>
  <c r="AA332" i="38" s="1"/>
  <c r="AC332" i="38" s="1"/>
  <c r="Y136" i="38"/>
  <c r="Z136" i="38" s="1"/>
  <c r="AA136" i="38" s="1"/>
  <c r="AC136" i="38" s="1"/>
  <c r="Y201" i="38"/>
  <c r="Z201" i="38" s="1"/>
  <c r="AA201" i="38" s="1"/>
  <c r="AC201" i="38" s="1"/>
  <c r="Y157" i="38"/>
  <c r="Z157" i="38" s="1"/>
  <c r="AA157" i="38" s="1"/>
  <c r="AC157" i="38" s="1"/>
  <c r="Y17" i="38"/>
  <c r="Z17" i="38" s="1"/>
  <c r="AA17" i="38" s="1"/>
  <c r="AC17" i="38" s="1"/>
  <c r="Y218" i="38"/>
  <c r="Z218" i="38" s="1"/>
  <c r="AA218" i="38" s="1"/>
  <c r="AC218" i="38" s="1"/>
  <c r="Y287" i="38"/>
  <c r="Z287" i="38" s="1"/>
  <c r="AA287" i="38" s="1"/>
  <c r="AC287" i="38" s="1"/>
  <c r="Y223" i="38"/>
  <c r="Z223" i="38" s="1"/>
  <c r="AA223" i="38" s="1"/>
  <c r="AC223" i="38" s="1"/>
  <c r="Y152" i="38"/>
  <c r="Z152" i="38" s="1"/>
  <c r="AA152" i="38" s="1"/>
  <c r="AC152" i="38" s="1"/>
  <c r="Y297" i="38"/>
  <c r="Z297" i="38" s="1"/>
  <c r="AA297" i="38" s="1"/>
  <c r="AC297" i="38" s="1"/>
  <c r="Y292" i="38"/>
  <c r="Z292" i="38" s="1"/>
  <c r="AA292" i="38" s="1"/>
  <c r="AC292" i="38" s="1"/>
  <c r="Y99" i="38"/>
  <c r="Z99" i="38" s="1"/>
  <c r="AA99" i="38" s="1"/>
  <c r="AC99" i="38" s="1"/>
  <c r="Y341" i="38"/>
  <c r="Z341" i="38" s="1"/>
  <c r="AA341" i="38" s="1"/>
  <c r="AC341" i="38" s="1"/>
  <c r="Y87" i="38"/>
  <c r="Z87" i="38" s="1"/>
  <c r="AA87" i="38" s="1"/>
  <c r="AC87" i="38" s="1"/>
  <c r="Y141" i="38"/>
  <c r="Z141" i="38" s="1"/>
  <c r="AA141" i="38" s="1"/>
  <c r="AC141" i="38" s="1"/>
  <c r="Y200" i="38"/>
  <c r="Z200" i="38" s="1"/>
  <c r="AA200" i="38" s="1"/>
  <c r="AC200" i="38" s="1"/>
  <c r="Y33" i="38"/>
  <c r="Z33" i="38" s="1"/>
  <c r="AA33" i="38" s="1"/>
  <c r="AC33" i="38" s="1"/>
  <c r="Y260" i="38"/>
  <c r="Z260" i="38" s="1"/>
  <c r="AA260" i="38" s="1"/>
  <c r="AC260" i="38" s="1"/>
  <c r="Y90" i="38"/>
  <c r="Z90" i="38" s="1"/>
  <c r="AA90" i="38" s="1"/>
  <c r="AC90" i="38" s="1"/>
  <c r="Y102" i="38"/>
  <c r="Z102" i="38" s="1"/>
  <c r="AA102" i="38" s="1"/>
  <c r="AC102" i="38" s="1"/>
  <c r="Y256" i="38"/>
  <c r="Z256" i="38" s="1"/>
  <c r="AA256" i="38" s="1"/>
  <c r="AC256" i="38" s="1"/>
  <c r="Y326" i="38"/>
  <c r="Z326" i="38" s="1"/>
  <c r="AA326" i="38" s="1"/>
  <c r="AC326" i="38" s="1"/>
  <c r="Y84" i="38"/>
  <c r="Z84" i="38" s="1"/>
  <c r="AA84" i="38" s="1"/>
  <c r="AC84" i="38" s="1"/>
  <c r="Y232" i="38"/>
  <c r="Z232" i="38" s="1"/>
  <c r="AA232" i="38" s="1"/>
  <c r="AC232" i="38" s="1"/>
  <c r="Y118" i="38"/>
  <c r="Z118" i="38" s="1"/>
  <c r="AA118" i="38" s="1"/>
  <c r="AC118" i="38" s="1"/>
  <c r="Y189" i="38"/>
  <c r="Z189" i="38" s="1"/>
  <c r="AA189" i="38" s="1"/>
  <c r="AC189" i="38" s="1"/>
  <c r="Y179" i="38"/>
  <c r="Z179" i="38" s="1"/>
  <c r="AA179" i="38" s="1"/>
  <c r="AC179" i="38" s="1"/>
  <c r="Y23" i="38"/>
  <c r="Z23" i="38" s="1"/>
  <c r="AA23" i="38" s="1"/>
  <c r="AC23" i="38" s="1"/>
  <c r="Y55" i="38"/>
  <c r="Z55" i="38" s="1"/>
  <c r="AA55" i="38" s="1"/>
  <c r="AC55" i="38" s="1"/>
  <c r="Y98" i="38"/>
  <c r="Z98" i="38" s="1"/>
  <c r="AA98" i="38" s="1"/>
  <c r="AC98" i="38" s="1"/>
  <c r="Y151" i="38"/>
  <c r="Z151" i="38" s="1"/>
  <c r="AA151" i="38" s="1"/>
  <c r="AC151" i="38" s="1"/>
  <c r="Y60" i="38"/>
  <c r="Z60" i="38" s="1"/>
  <c r="AA60" i="38" s="1"/>
  <c r="AC60" i="38" s="1"/>
  <c r="Y294" i="38"/>
  <c r="Z294" i="38" s="1"/>
  <c r="AA294" i="38" s="1"/>
  <c r="AC294" i="38" s="1"/>
  <c r="Y330" i="38"/>
  <c r="Z330" i="38" s="1"/>
  <c r="AA330" i="38" s="1"/>
  <c r="AC330" i="38" s="1"/>
  <c r="Y128" i="38"/>
  <c r="Z128" i="38" s="1"/>
  <c r="AA128" i="38" s="1"/>
  <c r="AC128" i="38" s="1"/>
  <c r="Y323" i="38"/>
  <c r="Z323" i="38" s="1"/>
  <c r="AA323" i="38" s="1"/>
  <c r="AC323" i="38" s="1"/>
  <c r="Y221" i="38"/>
  <c r="Z221" i="38" s="1"/>
  <c r="AA221" i="38" s="1"/>
  <c r="AC221" i="38" s="1"/>
  <c r="Y142" i="38"/>
  <c r="Z142" i="38" s="1"/>
  <c r="AA142" i="38" s="1"/>
  <c r="AC142" i="38" s="1"/>
  <c r="Y121" i="38"/>
  <c r="Z121" i="38" s="1"/>
  <c r="AA121" i="38" s="1"/>
  <c r="AC121" i="38" s="1"/>
  <c r="Y35" i="38"/>
  <c r="Z35" i="38" s="1"/>
  <c r="AA35" i="38" s="1"/>
  <c r="AC35" i="38" s="1"/>
  <c r="Y184" i="38"/>
  <c r="Z184" i="38" s="1"/>
  <c r="AA184" i="38" s="1"/>
  <c r="AC184" i="38" s="1"/>
  <c r="Y288" i="38"/>
  <c r="Z288" i="38" s="1"/>
  <c r="AA288" i="38" s="1"/>
  <c r="AC288" i="38" s="1"/>
  <c r="Y274" i="38"/>
  <c r="Z274" i="38" s="1"/>
  <c r="AA274" i="38" s="1"/>
  <c r="AC274" i="38" s="1"/>
  <c r="Y186" i="38"/>
  <c r="Z186" i="38" s="1"/>
  <c r="AA186" i="38" s="1"/>
  <c r="AC186" i="38" s="1"/>
  <c r="Y11" i="38"/>
  <c r="Z11" i="38" s="1"/>
  <c r="AA11" i="38" s="1"/>
  <c r="AC11" i="38" s="1"/>
  <c r="Y228" i="38"/>
  <c r="Z228" i="38" s="1"/>
  <c r="AA228" i="38" s="1"/>
  <c r="AC228" i="38" s="1"/>
  <c r="Y169" i="38"/>
  <c r="Z169" i="38" s="1"/>
  <c r="AA169" i="38" s="1"/>
  <c r="AC169" i="38" s="1"/>
  <c r="Y61" i="38"/>
  <c r="Z61" i="38" s="1"/>
  <c r="AA61" i="38" s="1"/>
  <c r="AC61" i="38" s="1"/>
  <c r="Y160" i="38"/>
  <c r="Z160" i="38" s="1"/>
  <c r="AA160" i="38" s="1"/>
  <c r="AC160" i="38" s="1"/>
  <c r="Y264" i="38"/>
  <c r="Z264" i="38" s="1"/>
  <c r="AA264" i="38" s="1"/>
  <c r="AC264" i="38" s="1"/>
  <c r="Y317" i="38"/>
  <c r="Z317" i="38" s="1"/>
  <c r="AA317" i="38" s="1"/>
  <c r="AC317" i="38" s="1"/>
  <c r="Y205" i="38"/>
  <c r="Z205" i="38" s="1"/>
  <c r="AA205" i="38" s="1"/>
  <c r="AC205" i="38" s="1"/>
  <c r="Y308" i="38"/>
  <c r="Z308" i="38" s="1"/>
  <c r="AA308" i="38" s="1"/>
  <c r="AC308" i="38" s="1"/>
  <c r="Y162" i="38"/>
  <c r="Z162" i="38" s="1"/>
  <c r="AA162" i="38" s="1"/>
  <c r="AC162" i="38" s="1"/>
  <c r="Y202" i="38"/>
  <c r="Z202" i="38" s="1"/>
  <c r="AA202" i="38" s="1"/>
  <c r="AC202" i="38" s="1"/>
  <c r="Y158" i="38"/>
  <c r="Z158" i="38" s="1"/>
  <c r="AA158" i="38" s="1"/>
  <c r="AC158" i="38" s="1"/>
  <c r="Y307" i="38"/>
  <c r="Z307" i="38" s="1"/>
  <c r="AA307" i="38" s="1"/>
  <c r="AC307" i="38" s="1"/>
  <c r="Y325" i="38"/>
  <c r="Z325" i="38" s="1"/>
  <c r="AA325" i="38" s="1"/>
  <c r="AC325" i="38" s="1"/>
  <c r="Y283" i="38"/>
  <c r="Z283" i="38" s="1"/>
  <c r="AA283" i="38" s="1"/>
  <c r="AC283" i="38" s="1"/>
  <c r="Y131" i="38"/>
  <c r="Z131" i="38" s="1"/>
  <c r="AA131" i="38" s="1"/>
  <c r="AC131" i="38" s="1"/>
  <c r="Y299" i="38"/>
  <c r="Z299" i="38" s="1"/>
  <c r="AA299" i="38" s="1"/>
  <c r="AC299" i="38" s="1"/>
  <c r="Y311" i="38"/>
  <c r="Z311" i="38" s="1"/>
  <c r="AA311" i="38" s="1"/>
  <c r="AC311" i="38" s="1"/>
  <c r="Y77" i="38"/>
  <c r="Z77" i="38" s="1"/>
  <c r="AA77" i="38" s="1"/>
  <c r="AC77" i="38" s="1"/>
  <c r="Y277" i="38"/>
  <c r="Z277" i="38" s="1"/>
  <c r="AA277" i="38" s="1"/>
  <c r="AC277" i="38" s="1"/>
  <c r="Y107" i="38"/>
  <c r="Z107" i="38" s="1"/>
  <c r="AA107" i="38" s="1"/>
  <c r="AC107" i="38" s="1"/>
  <c r="Y329" i="38"/>
  <c r="Z329" i="38" s="1"/>
  <c r="AA329" i="38" s="1"/>
  <c r="AC329" i="38" s="1"/>
  <c r="Y318" i="38"/>
  <c r="Z318" i="38" s="1"/>
  <c r="AA318" i="38" s="1"/>
  <c r="AC318" i="38" s="1"/>
  <c r="Y327" i="38"/>
  <c r="Z327" i="38" s="1"/>
  <c r="AA327" i="38" s="1"/>
  <c r="AC327" i="38" s="1"/>
  <c r="Y233" i="38"/>
  <c r="Z233" i="38" s="1"/>
  <c r="AA233" i="38" s="1"/>
  <c r="AC233" i="38" s="1"/>
  <c r="Y145" i="38"/>
  <c r="Z145" i="38" s="1"/>
  <c r="AA145" i="38" s="1"/>
  <c r="AC145" i="38" s="1"/>
  <c r="Y222" i="38"/>
  <c r="Z222" i="38" s="1"/>
  <c r="AA222" i="38" s="1"/>
  <c r="AC222" i="38" s="1"/>
  <c r="Y339" i="38"/>
  <c r="Z339" i="38" s="1"/>
  <c r="AA339" i="38" s="1"/>
  <c r="AC339" i="38" s="1"/>
  <c r="Y238" i="38"/>
  <c r="Z238" i="38" s="1"/>
  <c r="AA238" i="38" s="1"/>
  <c r="AC238" i="38" s="1"/>
  <c r="S153" i="38"/>
  <c r="U153" i="38" s="1"/>
  <c r="V153" i="38" s="1"/>
  <c r="W153" i="38" s="1"/>
  <c r="S56" i="38"/>
  <c r="U56" i="38" s="1"/>
  <c r="V56" i="38" s="1"/>
  <c r="W56" i="38" s="1"/>
  <c r="S92" i="38"/>
  <c r="U92" i="38" s="1"/>
  <c r="V92" i="38" s="1"/>
  <c r="W92" i="38" s="1"/>
  <c r="S315" i="38"/>
  <c r="U315" i="38" s="1"/>
  <c r="V315" i="38" s="1"/>
  <c r="W315" i="38" s="1"/>
  <c r="S180" i="38"/>
  <c r="U180" i="38" s="1"/>
  <c r="V180" i="38" s="1"/>
  <c r="W180" i="38" s="1"/>
  <c r="S203" i="38"/>
  <c r="U203" i="38" s="1"/>
  <c r="V203" i="38" s="1"/>
  <c r="W203" i="38" s="1"/>
  <c r="S285" i="38"/>
  <c r="S204" i="38"/>
  <c r="U204" i="38" s="1"/>
  <c r="V204" i="38" s="1"/>
  <c r="W204" i="38" s="1"/>
  <c r="S224" i="38"/>
  <c r="U224" i="38" s="1"/>
  <c r="V224" i="38" s="1"/>
  <c r="W224" i="38" s="1"/>
  <c r="S312" i="38"/>
  <c r="U312" i="38" s="1"/>
  <c r="V312" i="38" s="1"/>
  <c r="W312" i="38" s="1"/>
  <c r="S320" i="38"/>
  <c r="U320" i="38" s="1"/>
  <c r="V320" i="38" s="1"/>
  <c r="W320" i="38" s="1"/>
  <c r="S193" i="38"/>
  <c r="U193" i="38" s="1"/>
  <c r="V193" i="38" s="1"/>
  <c r="W193" i="38" s="1"/>
  <c r="S57" i="38"/>
  <c r="U57" i="38" s="1"/>
  <c r="V57" i="38" s="1"/>
  <c r="W57" i="38" s="1"/>
  <c r="S91" i="38"/>
  <c r="U91" i="38" s="1"/>
  <c r="V91" i="38" s="1"/>
  <c r="W91" i="38" s="1"/>
  <c r="S247" i="38"/>
  <c r="U247" i="38" s="1"/>
  <c r="V247" i="38" s="1"/>
  <c r="W247" i="38" s="1"/>
  <c r="S235" i="38"/>
  <c r="U235" i="38" s="1"/>
  <c r="V235" i="38" s="1"/>
  <c r="W235" i="38" s="1"/>
  <c r="S89" i="38"/>
  <c r="U89" i="38" s="1"/>
  <c r="V89" i="38" s="1"/>
  <c r="W89" i="38" s="1"/>
  <c r="S161" i="38"/>
  <c r="U161" i="38" s="1"/>
  <c r="V161" i="38" s="1"/>
  <c r="W161" i="38" s="1"/>
  <c r="S187" i="38"/>
  <c r="U187" i="38" s="1"/>
  <c r="V187" i="38" s="1"/>
  <c r="W187" i="38" s="1"/>
  <c r="S124" i="38"/>
  <c r="U124" i="38" s="1"/>
  <c r="V124" i="38" s="1"/>
  <c r="W124" i="38" s="1"/>
  <c r="S163" i="38"/>
  <c r="U163" i="38" s="1"/>
  <c r="V163" i="38" s="1"/>
  <c r="W163" i="38" s="1"/>
  <c r="S122" i="38"/>
  <c r="U122" i="38" s="1"/>
  <c r="V122" i="38" s="1"/>
  <c r="W122" i="38" s="1"/>
  <c r="S295" i="38"/>
  <c r="U295" i="38" s="1"/>
  <c r="V295" i="38" s="1"/>
  <c r="W295" i="38" s="1"/>
  <c r="S148" i="38"/>
  <c r="U148" i="38" s="1"/>
  <c r="V148" i="38" s="1"/>
  <c r="W148" i="38" s="1"/>
  <c r="S101" i="38"/>
  <c r="U101" i="38" s="1"/>
  <c r="V101" i="38" s="1"/>
  <c r="W101" i="38" s="1"/>
  <c r="S316" i="38"/>
  <c r="U316" i="38" s="1"/>
  <c r="V316" i="38" s="1"/>
  <c r="W316" i="38" s="1"/>
  <c r="S319" i="38"/>
  <c r="U319" i="38" s="1"/>
  <c r="V319" i="38" s="1"/>
  <c r="W319" i="38" s="1"/>
  <c r="S291" i="38"/>
  <c r="S236" i="38"/>
  <c r="S284" i="38"/>
  <c r="U284" i="38" s="1"/>
  <c r="V284" i="38" s="1"/>
  <c r="W284" i="38" s="1"/>
  <c r="S116" i="38"/>
  <c r="S190" i="38"/>
  <c r="S86" i="38"/>
  <c r="S109" i="38"/>
  <c r="S276" i="38"/>
  <c r="S239" i="38"/>
  <c r="U239" i="38" s="1"/>
  <c r="V239" i="38" s="1"/>
  <c r="W239" i="38" s="1"/>
  <c r="S172" i="38"/>
  <c r="U172" i="38" s="1"/>
  <c r="V172" i="38" s="1"/>
  <c r="W172" i="38" s="1"/>
  <c r="S147" i="38"/>
  <c r="S237" i="38"/>
  <c r="S243" i="38"/>
  <c r="U243" i="38" s="1"/>
  <c r="V243" i="38" s="1"/>
  <c r="W243" i="38" s="1"/>
  <c r="S75" i="38"/>
  <c r="S64" i="38"/>
  <c r="S74" i="38"/>
  <c r="S268" i="38"/>
  <c r="S108" i="38"/>
  <c r="S310" i="38"/>
  <c r="S303" i="38"/>
  <c r="S177" i="38"/>
  <c r="S130" i="38"/>
  <c r="S250" i="38"/>
  <c r="U250" i="38" s="1"/>
  <c r="V250" i="38" s="1"/>
  <c r="W250" i="38" s="1"/>
  <c r="S129" i="38"/>
  <c r="S259" i="38"/>
  <c r="S227" i="38"/>
  <c r="S81" i="38"/>
  <c r="S275" i="38"/>
  <c r="S252" i="38"/>
  <c r="S164" i="38"/>
  <c r="S95" i="38"/>
  <c r="U95" i="38" s="1"/>
  <c r="V95" i="38" s="1"/>
  <c r="W95" i="38" s="1"/>
  <c r="S94" i="38"/>
  <c r="S65" i="38"/>
  <c r="S226" i="38"/>
  <c r="S133" i="38"/>
  <c r="S328" i="38"/>
  <c r="S52" i="38"/>
  <c r="S309" i="38"/>
  <c r="U309" i="38" s="1"/>
  <c r="V309" i="38" s="1"/>
  <c r="W309" i="38" s="1"/>
  <c r="S182" i="38"/>
  <c r="S255" i="38"/>
  <c r="S216" i="38"/>
  <c r="S123" i="38"/>
  <c r="S16" i="38"/>
  <c r="S28" i="38"/>
  <c r="S225" i="38"/>
  <c r="U225" i="38" s="1"/>
  <c r="V225" i="38" s="1"/>
  <c r="W225" i="38" s="1"/>
  <c r="S54" i="38"/>
  <c r="U54" i="38" s="1"/>
  <c r="V54" i="38" s="1"/>
  <c r="W54" i="38" s="1"/>
  <c r="S213" i="38"/>
  <c r="S78" i="38"/>
  <c r="U78" i="38" s="1"/>
  <c r="V78" i="38" s="1"/>
  <c r="W78" i="38" s="1"/>
  <c r="S220" i="38"/>
  <c r="U220" i="38" s="1"/>
  <c r="V220" i="38" s="1"/>
  <c r="W220" i="38" s="1"/>
  <c r="S335" i="38"/>
  <c r="U335" i="38" s="1"/>
  <c r="V335" i="38" s="1"/>
  <c r="W335" i="38" s="1"/>
  <c r="S76" i="38"/>
  <c r="S338" i="38"/>
  <c r="U338" i="38" s="1"/>
  <c r="V338" i="38" s="1"/>
  <c r="W338" i="38" s="1"/>
  <c r="S324" i="38"/>
  <c r="S340" i="38"/>
  <c r="U340" i="38" s="1"/>
  <c r="V340" i="38" s="1"/>
  <c r="W340" i="38" s="1"/>
  <c r="S80" i="38"/>
  <c r="S300" i="38"/>
  <c r="S62" i="38"/>
  <c r="L8" i="38"/>
  <c r="S19" i="38"/>
  <c r="U19" i="38" s="1"/>
  <c r="V19" i="38" s="1"/>
  <c r="W19" i="38" s="1"/>
  <c r="S337" i="38"/>
  <c r="U337" i="38" s="1"/>
  <c r="V337" i="38" s="1"/>
  <c r="W337" i="38" s="1"/>
  <c r="AG90" i="38"/>
  <c r="AG316" i="38"/>
  <c r="AG158" i="38"/>
  <c r="AG148" i="38"/>
  <c r="AG101" i="38"/>
  <c r="S212" i="38"/>
  <c r="AE342" i="38" l="1"/>
  <c r="AE15" i="38"/>
  <c r="AE194" i="38"/>
  <c r="AE23" i="38"/>
  <c r="AE53" i="38"/>
  <c r="AE88" i="38"/>
  <c r="AE27" i="38"/>
  <c r="AE36" i="38"/>
  <c r="AE111" i="38"/>
  <c r="AE240" i="38"/>
  <c r="AE47" i="38"/>
  <c r="AE298" i="38"/>
  <c r="AE325" i="38"/>
  <c r="AE79" i="38"/>
  <c r="AE145" i="38"/>
  <c r="AE167" i="38"/>
  <c r="AE269" i="38"/>
  <c r="AE281" i="38"/>
  <c r="AE71" i="38"/>
  <c r="AE93" i="38"/>
  <c r="AE118" i="38"/>
  <c r="AE208" i="38"/>
  <c r="AE233" i="38"/>
  <c r="AE178" i="38"/>
  <c r="AE138" i="38"/>
  <c r="AE229" i="38"/>
  <c r="AE218" i="38"/>
  <c r="AE343" i="38"/>
  <c r="AE274" i="38"/>
  <c r="AE140" i="38"/>
  <c r="AE17" i="38"/>
  <c r="AE30" i="38"/>
  <c r="AE288" i="38"/>
  <c r="AE139" i="38"/>
  <c r="AE45" i="38"/>
  <c r="AE20" i="38"/>
  <c r="AE43" i="38"/>
  <c r="AE110" i="38"/>
  <c r="AE100" i="38"/>
  <c r="AE322" i="38"/>
  <c r="AE14" i="38"/>
  <c r="AE85" i="38"/>
  <c r="AE149" i="38"/>
  <c r="AE168" i="38"/>
  <c r="AE270" i="38"/>
  <c r="AE282" i="38"/>
  <c r="AE175" i="38"/>
  <c r="AE97" i="38"/>
  <c r="AE119" i="38"/>
  <c r="AE209" i="38"/>
  <c r="AE246" i="38"/>
  <c r="AE170" i="38"/>
  <c r="AE70" i="38"/>
  <c r="AE230" i="38"/>
  <c r="AE143" i="38"/>
  <c r="AE126" i="38"/>
  <c r="AE21" i="38"/>
  <c r="AE40" i="38"/>
  <c r="AE266" i="38"/>
  <c r="AE25" i="38"/>
  <c r="AE18" i="38"/>
  <c r="AE127" i="38"/>
  <c r="AE174" i="38"/>
  <c r="AE173" i="38"/>
  <c r="AE67" i="38"/>
  <c r="AE68" i="38"/>
  <c r="AE13" i="38"/>
  <c r="AE334" i="38"/>
  <c r="AE63" i="38"/>
  <c r="AE103" i="38"/>
  <c r="AE150" i="38"/>
  <c r="AE214" i="38"/>
  <c r="AE271" i="38"/>
  <c r="AE290" i="38"/>
  <c r="AE196" i="38"/>
  <c r="AE104" i="38"/>
  <c r="AE171" i="38"/>
  <c r="AE210" i="38"/>
  <c r="AE262" i="38"/>
  <c r="AE12" i="38"/>
  <c r="AE321" i="38"/>
  <c r="AE215" i="38"/>
  <c r="AE280" i="38"/>
  <c r="AE46" i="38"/>
  <c r="AE38" i="38"/>
  <c r="AE279" i="38"/>
  <c r="AE166" i="38"/>
  <c r="AE258" i="38"/>
  <c r="AE176" i="38"/>
  <c r="AE272" i="38"/>
  <c r="AE306" i="38"/>
  <c r="AE232" i="38"/>
  <c r="AE134" i="38"/>
  <c r="AE29" i="38"/>
  <c r="AE344" i="38"/>
  <c r="AE50" i="38"/>
  <c r="AE305" i="38"/>
  <c r="AE66" i="38"/>
  <c r="AE117" i="38"/>
  <c r="AE165" i="38"/>
  <c r="AE234" i="38"/>
  <c r="AE278" i="38"/>
  <c r="AE69" i="38"/>
  <c r="AE72" i="38"/>
  <c r="AE105" i="38"/>
  <c r="AE181" i="38"/>
  <c r="AE231" i="38"/>
  <c r="AE263" i="38"/>
  <c r="AE115" i="38"/>
  <c r="AE265" i="38"/>
  <c r="AE37" i="38"/>
  <c r="AE304" i="38"/>
  <c r="AE11" i="38"/>
  <c r="AE132" i="38"/>
  <c r="AE137" i="38"/>
  <c r="AE10" i="38"/>
  <c r="AE251" i="38"/>
  <c r="AE96" i="38"/>
  <c r="AE257" i="38"/>
  <c r="AE51" i="38"/>
  <c r="U62" i="38"/>
  <c r="V62" i="38" s="1"/>
  <c r="W62" i="38" s="1"/>
  <c r="Y62" i="38" s="1"/>
  <c r="Z62" i="38" s="1"/>
  <c r="AA62" i="38" s="1"/>
  <c r="AC62" i="38" s="1"/>
  <c r="U300" i="38"/>
  <c r="V300" i="38" s="1"/>
  <c r="W300" i="38" s="1"/>
  <c r="Y300" i="38" s="1"/>
  <c r="Z300" i="38" s="1"/>
  <c r="AA300" i="38" s="1"/>
  <c r="AC300" i="38" s="1"/>
  <c r="U80" i="38"/>
  <c r="V80" i="38" s="1"/>
  <c r="W80" i="38" s="1"/>
  <c r="Y80" i="38" s="1"/>
  <c r="Z80" i="38" s="1"/>
  <c r="AA80" i="38" s="1"/>
  <c r="AC80" i="38" s="1"/>
  <c r="U324" i="38"/>
  <c r="V324" i="38" s="1"/>
  <c r="W324" i="38" s="1"/>
  <c r="Y324" i="38" s="1"/>
  <c r="Z324" i="38" s="1"/>
  <c r="AA324" i="38" s="1"/>
  <c r="AC324" i="38" s="1"/>
  <c r="U76" i="38"/>
  <c r="V76" i="38" s="1"/>
  <c r="W76" i="38" s="1"/>
  <c r="Y76" i="38" s="1"/>
  <c r="Z76" i="38" s="1"/>
  <c r="AA76" i="38" s="1"/>
  <c r="AC76" i="38" s="1"/>
  <c r="U213" i="38"/>
  <c r="V213" i="38" s="1"/>
  <c r="W213" i="38" s="1"/>
  <c r="Y213" i="38" s="1"/>
  <c r="Z213" i="38" s="1"/>
  <c r="AA213" i="38" s="1"/>
  <c r="AC213" i="38" s="1"/>
  <c r="U28" i="38"/>
  <c r="V28" i="38" s="1"/>
  <c r="W28" i="38" s="1"/>
  <c r="Y28" i="38" s="1"/>
  <c r="Z28" i="38" s="1"/>
  <c r="AA28" i="38" s="1"/>
  <c r="AC28" i="38" s="1"/>
  <c r="U16" i="38"/>
  <c r="V16" i="38" s="1"/>
  <c r="W16" i="38" s="1"/>
  <c r="Y16" i="38" s="1"/>
  <c r="Z16" i="38" s="1"/>
  <c r="AA16" i="38" s="1"/>
  <c r="AC16" i="38" s="1"/>
  <c r="U123" i="38"/>
  <c r="V123" i="38" s="1"/>
  <c r="W123" i="38" s="1"/>
  <c r="Y123" i="38" s="1"/>
  <c r="Z123" i="38" s="1"/>
  <c r="AA123" i="38" s="1"/>
  <c r="AC123" i="38" s="1"/>
  <c r="U216" i="38"/>
  <c r="V216" i="38" s="1"/>
  <c r="W216" i="38" s="1"/>
  <c r="Y216" i="38" s="1"/>
  <c r="Z216" i="38" s="1"/>
  <c r="AA216" i="38" s="1"/>
  <c r="AC216" i="38" s="1"/>
  <c r="U255" i="38"/>
  <c r="V255" i="38" s="1"/>
  <c r="W255" i="38" s="1"/>
  <c r="Y255" i="38" s="1"/>
  <c r="Z255" i="38" s="1"/>
  <c r="AA255" i="38" s="1"/>
  <c r="AC255" i="38" s="1"/>
  <c r="U182" i="38"/>
  <c r="V182" i="38" s="1"/>
  <c r="W182" i="38" s="1"/>
  <c r="Y182" i="38" s="1"/>
  <c r="Z182" i="38" s="1"/>
  <c r="AA182" i="38" s="1"/>
  <c r="AC182" i="38" s="1"/>
  <c r="U52" i="38"/>
  <c r="V52" i="38" s="1"/>
  <c r="W52" i="38" s="1"/>
  <c r="Y52" i="38" s="1"/>
  <c r="Z52" i="38" s="1"/>
  <c r="AA52" i="38" s="1"/>
  <c r="AC52" i="38" s="1"/>
  <c r="U328" i="38"/>
  <c r="V328" i="38" s="1"/>
  <c r="W328" i="38" s="1"/>
  <c r="Y328" i="38" s="1"/>
  <c r="Z328" i="38" s="1"/>
  <c r="AA328" i="38" s="1"/>
  <c r="AC328" i="38" s="1"/>
  <c r="U133" i="38"/>
  <c r="V133" i="38" s="1"/>
  <c r="W133" i="38" s="1"/>
  <c r="Y133" i="38" s="1"/>
  <c r="Z133" i="38" s="1"/>
  <c r="AA133" i="38" s="1"/>
  <c r="AC133" i="38" s="1"/>
  <c r="U226" i="38"/>
  <c r="V226" i="38" s="1"/>
  <c r="W226" i="38" s="1"/>
  <c r="Y226" i="38" s="1"/>
  <c r="Z226" i="38" s="1"/>
  <c r="AA226" i="38" s="1"/>
  <c r="AC226" i="38" s="1"/>
  <c r="U65" i="38"/>
  <c r="V65" i="38" s="1"/>
  <c r="W65" i="38" s="1"/>
  <c r="Y65" i="38" s="1"/>
  <c r="Z65" i="38" s="1"/>
  <c r="AA65" i="38" s="1"/>
  <c r="AC65" i="38" s="1"/>
  <c r="U94" i="38"/>
  <c r="V94" i="38" s="1"/>
  <c r="W94" i="38" s="1"/>
  <c r="Y94" i="38" s="1"/>
  <c r="Z94" i="38" s="1"/>
  <c r="AA94" i="38" s="1"/>
  <c r="AC94" i="38" s="1"/>
  <c r="U164" i="38"/>
  <c r="V164" i="38" s="1"/>
  <c r="W164" i="38" s="1"/>
  <c r="Y164" i="38" s="1"/>
  <c r="Z164" i="38" s="1"/>
  <c r="AA164" i="38" s="1"/>
  <c r="AC164" i="38" s="1"/>
  <c r="U252" i="38"/>
  <c r="V252" i="38" s="1"/>
  <c r="W252" i="38" s="1"/>
  <c r="Y252" i="38" s="1"/>
  <c r="Z252" i="38" s="1"/>
  <c r="AA252" i="38" s="1"/>
  <c r="AC252" i="38" s="1"/>
  <c r="U275" i="38"/>
  <c r="V275" i="38" s="1"/>
  <c r="W275" i="38" s="1"/>
  <c r="Y275" i="38" s="1"/>
  <c r="Z275" i="38" s="1"/>
  <c r="AA275" i="38" s="1"/>
  <c r="AC275" i="38" s="1"/>
  <c r="U81" i="38"/>
  <c r="V81" i="38" s="1"/>
  <c r="W81" i="38" s="1"/>
  <c r="Y81" i="38" s="1"/>
  <c r="Z81" i="38" s="1"/>
  <c r="AA81" i="38" s="1"/>
  <c r="AC81" i="38" s="1"/>
  <c r="U227" i="38"/>
  <c r="V227" i="38" s="1"/>
  <c r="W227" i="38" s="1"/>
  <c r="Y227" i="38" s="1"/>
  <c r="Z227" i="38" s="1"/>
  <c r="AA227" i="38" s="1"/>
  <c r="AC227" i="38" s="1"/>
  <c r="U259" i="38"/>
  <c r="V259" i="38" s="1"/>
  <c r="W259" i="38" s="1"/>
  <c r="Y259" i="38" s="1"/>
  <c r="Z259" i="38" s="1"/>
  <c r="AA259" i="38" s="1"/>
  <c r="AC259" i="38" s="1"/>
  <c r="U129" i="38"/>
  <c r="V129" i="38" s="1"/>
  <c r="W129" i="38" s="1"/>
  <c r="Y129" i="38" s="1"/>
  <c r="Z129" i="38" s="1"/>
  <c r="AA129" i="38" s="1"/>
  <c r="AC129" i="38" s="1"/>
  <c r="U130" i="38"/>
  <c r="V130" i="38" s="1"/>
  <c r="W130" i="38" s="1"/>
  <c r="Y130" i="38" s="1"/>
  <c r="Z130" i="38" s="1"/>
  <c r="AA130" i="38" s="1"/>
  <c r="AC130" i="38" s="1"/>
  <c r="U177" i="38"/>
  <c r="V177" i="38" s="1"/>
  <c r="W177" i="38" s="1"/>
  <c r="Y177" i="38" s="1"/>
  <c r="Z177" i="38" s="1"/>
  <c r="AA177" i="38" s="1"/>
  <c r="AC177" i="38" s="1"/>
  <c r="U303" i="38"/>
  <c r="V303" i="38" s="1"/>
  <c r="W303" i="38" s="1"/>
  <c r="Y303" i="38" s="1"/>
  <c r="Z303" i="38" s="1"/>
  <c r="AA303" i="38" s="1"/>
  <c r="AC303" i="38" s="1"/>
  <c r="U310" i="38"/>
  <c r="V310" i="38" s="1"/>
  <c r="W310" i="38" s="1"/>
  <c r="Y310" i="38" s="1"/>
  <c r="Z310" i="38" s="1"/>
  <c r="AA310" i="38" s="1"/>
  <c r="AC310" i="38" s="1"/>
  <c r="U108" i="38"/>
  <c r="V108" i="38" s="1"/>
  <c r="W108" i="38" s="1"/>
  <c r="Y108" i="38" s="1"/>
  <c r="Z108" i="38" s="1"/>
  <c r="AA108" i="38" s="1"/>
  <c r="AC108" i="38" s="1"/>
  <c r="U268" i="38"/>
  <c r="V268" i="38" s="1"/>
  <c r="W268" i="38" s="1"/>
  <c r="Y268" i="38" s="1"/>
  <c r="Z268" i="38" s="1"/>
  <c r="AA268" i="38" s="1"/>
  <c r="AC268" i="38" s="1"/>
  <c r="U74" i="38"/>
  <c r="V74" i="38" s="1"/>
  <c r="W74" i="38" s="1"/>
  <c r="Y74" i="38" s="1"/>
  <c r="Z74" i="38" s="1"/>
  <c r="AA74" i="38" s="1"/>
  <c r="AC74" i="38" s="1"/>
  <c r="U64" i="38"/>
  <c r="V64" i="38" s="1"/>
  <c r="W64" i="38" s="1"/>
  <c r="Y64" i="38" s="1"/>
  <c r="Z64" i="38" s="1"/>
  <c r="AA64" i="38" s="1"/>
  <c r="AC64" i="38" s="1"/>
  <c r="U75" i="38"/>
  <c r="V75" i="38" s="1"/>
  <c r="W75" i="38" s="1"/>
  <c r="Y75" i="38" s="1"/>
  <c r="Z75" i="38" s="1"/>
  <c r="AA75" i="38" s="1"/>
  <c r="AC75" i="38" s="1"/>
  <c r="U237" i="38"/>
  <c r="V237" i="38" s="1"/>
  <c r="W237" i="38" s="1"/>
  <c r="Y237" i="38" s="1"/>
  <c r="Z237" i="38" s="1"/>
  <c r="AA237" i="38" s="1"/>
  <c r="AC237" i="38" s="1"/>
  <c r="U147" i="38"/>
  <c r="V147" i="38" s="1"/>
  <c r="W147" i="38" s="1"/>
  <c r="Y147" i="38" s="1"/>
  <c r="Z147" i="38" s="1"/>
  <c r="AA147" i="38" s="1"/>
  <c r="AC147" i="38" s="1"/>
  <c r="U276" i="38"/>
  <c r="V276" i="38" s="1"/>
  <c r="W276" i="38" s="1"/>
  <c r="Y276" i="38" s="1"/>
  <c r="Z276" i="38" s="1"/>
  <c r="AA276" i="38" s="1"/>
  <c r="AC276" i="38" s="1"/>
  <c r="U109" i="38"/>
  <c r="V109" i="38" s="1"/>
  <c r="W109" i="38" s="1"/>
  <c r="Y109" i="38" s="1"/>
  <c r="Z109" i="38" s="1"/>
  <c r="AA109" i="38" s="1"/>
  <c r="AC109" i="38" s="1"/>
  <c r="U86" i="38"/>
  <c r="V86" i="38" s="1"/>
  <c r="W86" i="38" s="1"/>
  <c r="Y86" i="38" s="1"/>
  <c r="Z86" i="38" s="1"/>
  <c r="AA86" i="38" s="1"/>
  <c r="AC86" i="38" s="1"/>
  <c r="U190" i="38"/>
  <c r="V190" i="38" s="1"/>
  <c r="W190" i="38" s="1"/>
  <c r="Y190" i="38" s="1"/>
  <c r="Z190" i="38" s="1"/>
  <c r="AA190" i="38" s="1"/>
  <c r="AC190" i="38" s="1"/>
  <c r="U116" i="38"/>
  <c r="V116" i="38" s="1"/>
  <c r="W116" i="38" s="1"/>
  <c r="Y116" i="38" s="1"/>
  <c r="Z116" i="38" s="1"/>
  <c r="AA116" i="38" s="1"/>
  <c r="AC116" i="38" s="1"/>
  <c r="U236" i="38"/>
  <c r="V236" i="38" s="1"/>
  <c r="W236" i="38" s="1"/>
  <c r="Y236" i="38" s="1"/>
  <c r="Z236" i="38" s="1"/>
  <c r="AA236" i="38" s="1"/>
  <c r="AC236" i="38" s="1"/>
  <c r="U291" i="38"/>
  <c r="V291" i="38" s="1"/>
  <c r="W291" i="38" s="1"/>
  <c r="Y291" i="38" s="1"/>
  <c r="Z291" i="38" s="1"/>
  <c r="AA291" i="38" s="1"/>
  <c r="AC291" i="38" s="1"/>
  <c r="U285" i="38"/>
  <c r="V285" i="38" s="1"/>
  <c r="W285" i="38" s="1"/>
  <c r="Y285" i="38" s="1"/>
  <c r="Z285" i="38" s="1"/>
  <c r="AA285" i="38" s="1"/>
  <c r="AC285" i="38" s="1"/>
  <c r="Y78" i="38"/>
  <c r="Z78" i="38" s="1"/>
  <c r="AA78" i="38" s="1"/>
  <c r="AC78" i="38" s="1"/>
  <c r="Y319" i="38"/>
  <c r="Z319" i="38" s="1"/>
  <c r="AA319" i="38" s="1"/>
  <c r="AC319" i="38" s="1"/>
  <c r="Y124" i="38"/>
  <c r="Z124" i="38" s="1"/>
  <c r="AA124" i="38" s="1"/>
  <c r="AC124" i="38" s="1"/>
  <c r="Y193" i="38"/>
  <c r="Z193" i="38" s="1"/>
  <c r="AA193" i="38" s="1"/>
  <c r="AC193" i="38" s="1"/>
  <c r="Y315" i="38"/>
  <c r="Z315" i="38" s="1"/>
  <c r="AA315" i="38" s="1"/>
  <c r="AC315" i="38" s="1"/>
  <c r="Y340" i="38"/>
  <c r="Z340" i="38" s="1"/>
  <c r="AA340" i="38" s="1"/>
  <c r="AC340" i="38" s="1"/>
  <c r="Y161" i="38"/>
  <c r="Z161" i="38" s="1"/>
  <c r="AA161" i="38" s="1"/>
  <c r="AC161" i="38" s="1"/>
  <c r="Y337" i="38"/>
  <c r="Z337" i="38" s="1"/>
  <c r="AA337" i="38" s="1"/>
  <c r="AC337" i="38" s="1"/>
  <c r="Y95" i="38"/>
  <c r="Z95" i="38" s="1"/>
  <c r="AA95" i="38" s="1"/>
  <c r="AC95" i="38" s="1"/>
  <c r="Y250" i="38"/>
  <c r="Z250" i="38" s="1"/>
  <c r="AA250" i="38" s="1"/>
  <c r="AC250" i="38" s="1"/>
  <c r="Y316" i="38"/>
  <c r="Z316" i="38" s="1"/>
  <c r="AA316" i="38" s="1"/>
  <c r="AC316" i="38" s="1"/>
  <c r="Y187" i="38"/>
  <c r="Z187" i="38" s="1"/>
  <c r="AA187" i="38" s="1"/>
  <c r="AC187" i="38" s="1"/>
  <c r="Y320" i="38"/>
  <c r="Z320" i="38" s="1"/>
  <c r="AA320" i="38" s="1"/>
  <c r="AC320" i="38" s="1"/>
  <c r="Y92" i="38"/>
  <c r="Z92" i="38" s="1"/>
  <c r="AA92" i="38" s="1"/>
  <c r="AC92" i="38" s="1"/>
  <c r="Y312" i="38"/>
  <c r="Z312" i="38" s="1"/>
  <c r="AA312" i="38" s="1"/>
  <c r="AC312" i="38" s="1"/>
  <c r="Y19" i="38"/>
  <c r="Z19" i="38" s="1"/>
  <c r="AA19" i="38" s="1"/>
  <c r="AC19" i="38" s="1"/>
  <c r="Y225" i="38"/>
  <c r="Z225" i="38" s="1"/>
  <c r="AA225" i="38" s="1"/>
  <c r="AC225" i="38" s="1"/>
  <c r="Y243" i="38"/>
  <c r="Z243" i="38" s="1"/>
  <c r="AA243" i="38" s="1"/>
  <c r="AC243" i="38" s="1"/>
  <c r="Y148" i="38"/>
  <c r="Z148" i="38" s="1"/>
  <c r="AA148" i="38" s="1"/>
  <c r="AC148" i="38" s="1"/>
  <c r="Y89" i="38"/>
  <c r="Z89" i="38" s="1"/>
  <c r="AA89" i="38" s="1"/>
  <c r="AC89" i="38" s="1"/>
  <c r="Y224" i="38"/>
  <c r="Z224" i="38" s="1"/>
  <c r="AA224" i="38" s="1"/>
  <c r="AC224" i="38" s="1"/>
  <c r="Y153" i="38"/>
  <c r="Z153" i="38" s="1"/>
  <c r="AA153" i="38" s="1"/>
  <c r="AC153" i="38" s="1"/>
  <c r="Y338" i="38"/>
  <c r="Z338" i="38" s="1"/>
  <c r="AA338" i="38" s="1"/>
  <c r="AC338" i="38" s="1"/>
  <c r="Y235" i="38"/>
  <c r="Z235" i="38" s="1"/>
  <c r="AA235" i="38" s="1"/>
  <c r="AC235" i="38" s="1"/>
  <c r="Y204" i="38"/>
  <c r="Z204" i="38" s="1"/>
  <c r="AA204" i="38" s="1"/>
  <c r="AC204" i="38" s="1"/>
  <c r="Y309" i="38"/>
  <c r="Z309" i="38" s="1"/>
  <c r="AA309" i="38" s="1"/>
  <c r="AC309" i="38" s="1"/>
  <c r="Y56" i="38"/>
  <c r="Z56" i="38" s="1"/>
  <c r="AA56" i="38" s="1"/>
  <c r="AC56" i="38" s="1"/>
  <c r="Y284" i="38"/>
  <c r="Z284" i="38" s="1"/>
  <c r="AA284" i="38" s="1"/>
  <c r="AC284" i="38" s="1"/>
  <c r="Y295" i="38"/>
  <c r="Z295" i="38" s="1"/>
  <c r="AA295" i="38" s="1"/>
  <c r="AC295" i="38" s="1"/>
  <c r="Y247" i="38"/>
  <c r="Z247" i="38" s="1"/>
  <c r="AA247" i="38" s="1"/>
  <c r="AC247" i="38" s="1"/>
  <c r="Y54" i="38"/>
  <c r="Z54" i="38" s="1"/>
  <c r="AA54" i="38" s="1"/>
  <c r="AC54" i="38" s="1"/>
  <c r="Y101" i="38"/>
  <c r="Z101" i="38" s="1"/>
  <c r="AA101" i="38" s="1"/>
  <c r="AC101" i="38" s="1"/>
  <c r="Y335" i="38"/>
  <c r="Z335" i="38" s="1"/>
  <c r="AA335" i="38" s="1"/>
  <c r="AC335" i="38" s="1"/>
  <c r="Y172" i="38"/>
  <c r="Z172" i="38" s="1"/>
  <c r="AA172" i="38" s="1"/>
  <c r="AC172" i="38" s="1"/>
  <c r="Y122" i="38"/>
  <c r="Z122" i="38" s="1"/>
  <c r="AA122" i="38" s="1"/>
  <c r="AC122" i="38" s="1"/>
  <c r="Y91" i="38"/>
  <c r="Z91" i="38" s="1"/>
  <c r="AA91" i="38" s="1"/>
  <c r="AC91" i="38" s="1"/>
  <c r="Y203" i="38"/>
  <c r="Z203" i="38" s="1"/>
  <c r="AA203" i="38" s="1"/>
  <c r="AC203" i="38" s="1"/>
  <c r="Y220" i="38"/>
  <c r="Z220" i="38" s="1"/>
  <c r="AA220" i="38" s="1"/>
  <c r="AC220" i="38" s="1"/>
  <c r="Y239" i="38"/>
  <c r="Z239" i="38" s="1"/>
  <c r="AA239" i="38" s="1"/>
  <c r="AC239" i="38" s="1"/>
  <c r="Y163" i="38"/>
  <c r="Z163" i="38" s="1"/>
  <c r="AA163" i="38" s="1"/>
  <c r="AC163" i="38" s="1"/>
  <c r="Y57" i="38"/>
  <c r="Z57" i="38" s="1"/>
  <c r="AA57" i="38" s="1"/>
  <c r="AC57" i="38" s="1"/>
  <c r="Y180" i="38"/>
  <c r="Z180" i="38" s="1"/>
  <c r="AA180" i="38" s="1"/>
  <c r="AC180" i="38" s="1"/>
  <c r="S73" i="38"/>
  <c r="S267" i="38"/>
  <c r="S248" i="38"/>
  <c r="U248" i="38" s="1"/>
  <c r="V248" i="38" s="1"/>
  <c r="W248" i="38" s="1"/>
  <c r="S261" i="38"/>
  <c r="U261" i="38" s="1"/>
  <c r="V261" i="38" s="1"/>
  <c r="W261" i="38" s="1"/>
  <c r="S32" i="38"/>
  <c r="S156" i="38"/>
  <c r="S82" i="38"/>
  <c r="S245" i="38"/>
  <c r="S135" i="38"/>
  <c r="S146" i="38"/>
  <c r="S120" i="38"/>
  <c r="S144" i="38"/>
  <c r="S219" i="38"/>
  <c r="S22" i="38"/>
  <c r="S217" i="38"/>
  <c r="S336" i="38"/>
  <c r="S253" i="38"/>
  <c r="S289" i="38"/>
  <c r="S254" i="38"/>
  <c r="S286" i="38"/>
  <c r="S249" i="38"/>
  <c r="S191" i="38"/>
  <c r="S83" i="38"/>
  <c r="P8" i="38"/>
  <c r="AG153" i="38"/>
  <c r="AG192" i="38"/>
  <c r="AG313" i="38"/>
  <c r="AG187" i="38"/>
  <c r="AG60" i="38"/>
  <c r="AG89" i="38"/>
  <c r="AG162" i="38"/>
  <c r="AG311" i="38"/>
  <c r="AG59" i="38"/>
  <c r="AG184" i="38"/>
  <c r="AG141" i="38"/>
  <c r="AG106" i="38"/>
  <c r="AG329" i="38"/>
  <c r="AG205" i="38"/>
  <c r="AG61" i="38"/>
  <c r="AG204" i="38"/>
  <c r="AG203" i="38"/>
  <c r="AG107" i="38"/>
  <c r="AG180" i="38"/>
  <c r="AG315" i="38"/>
  <c r="AG332" i="38"/>
  <c r="AG31" i="38"/>
  <c r="AG186" i="38"/>
  <c r="U212" i="38"/>
  <c r="AG154" i="38"/>
  <c r="AG152" i="38"/>
  <c r="AG169" i="38"/>
  <c r="AG124" i="38"/>
  <c r="AG122" i="38"/>
  <c r="AG160" i="38"/>
  <c r="AG193" i="38"/>
  <c r="AG200" i="38"/>
  <c r="AG202" i="38"/>
  <c r="AG161" i="38"/>
  <c r="AG201" i="38"/>
  <c r="AG55" i="38"/>
  <c r="AG163" i="38"/>
  <c r="AG57" i="38"/>
  <c r="AG92" i="38"/>
  <c r="AG99" i="38"/>
  <c r="AG58" i="38"/>
  <c r="AG157" i="38"/>
  <c r="AG318" i="38"/>
  <c r="AG91" i="38"/>
  <c r="AG320" i="38"/>
  <c r="AG136" i="38"/>
  <c r="AG87" i="38"/>
  <c r="AG142" i="38"/>
  <c r="AG317" i="38"/>
  <c r="AG179" i="38"/>
  <c r="AG56" i="38"/>
  <c r="AE16" i="38" l="1"/>
  <c r="AE324" i="38"/>
  <c r="AE80" i="38"/>
  <c r="AE236" i="38"/>
  <c r="AE109" i="38"/>
  <c r="AE75" i="38"/>
  <c r="AE108" i="38"/>
  <c r="AE130" i="38"/>
  <c r="AE81" i="38"/>
  <c r="AE94" i="38"/>
  <c r="AE328" i="38"/>
  <c r="AE216" i="38"/>
  <c r="AE213" i="38"/>
  <c r="AE300" i="38"/>
  <c r="AE116" i="38"/>
  <c r="AE276" i="38"/>
  <c r="AE64" i="38"/>
  <c r="AE310" i="38"/>
  <c r="AE129" i="38"/>
  <c r="AE275" i="38"/>
  <c r="AE65" i="38"/>
  <c r="AE52" i="38"/>
  <c r="AE123" i="38"/>
  <c r="AE76" i="38"/>
  <c r="AE62" i="38"/>
  <c r="AE285" i="38"/>
  <c r="AE190" i="38"/>
  <c r="AE147" i="38"/>
  <c r="AE74" i="38"/>
  <c r="AE303" i="38"/>
  <c r="AE259" i="38"/>
  <c r="AE252" i="38"/>
  <c r="AE226" i="38"/>
  <c r="AE182" i="38"/>
  <c r="AE291" i="38"/>
  <c r="AE86" i="38"/>
  <c r="AE237" i="38"/>
  <c r="AE268" i="38"/>
  <c r="AE177" i="38"/>
  <c r="AE227" i="38"/>
  <c r="AE164" i="38"/>
  <c r="AE133" i="38"/>
  <c r="AE255" i="38"/>
  <c r="AE28" i="38"/>
  <c r="U83" i="38"/>
  <c r="V83" i="38" s="1"/>
  <c r="W83" i="38" s="1"/>
  <c r="Y83" i="38" s="1"/>
  <c r="Z83" i="38" s="1"/>
  <c r="AA83" i="38" s="1"/>
  <c r="AC83" i="38" s="1"/>
  <c r="U191" i="38"/>
  <c r="V191" i="38" s="1"/>
  <c r="W191" i="38" s="1"/>
  <c r="Y191" i="38" s="1"/>
  <c r="Z191" i="38" s="1"/>
  <c r="AA191" i="38" s="1"/>
  <c r="AC191" i="38" s="1"/>
  <c r="U249" i="38"/>
  <c r="V249" i="38" s="1"/>
  <c r="W249" i="38" s="1"/>
  <c r="Y249" i="38" s="1"/>
  <c r="Z249" i="38" s="1"/>
  <c r="AA249" i="38" s="1"/>
  <c r="AC249" i="38" s="1"/>
  <c r="U286" i="38"/>
  <c r="V286" i="38" s="1"/>
  <c r="W286" i="38" s="1"/>
  <c r="Y286" i="38" s="1"/>
  <c r="Z286" i="38" s="1"/>
  <c r="AA286" i="38" s="1"/>
  <c r="AC286" i="38" s="1"/>
  <c r="U254" i="38"/>
  <c r="V254" i="38" s="1"/>
  <c r="W254" i="38" s="1"/>
  <c r="Y254" i="38" s="1"/>
  <c r="Z254" i="38" s="1"/>
  <c r="AA254" i="38" s="1"/>
  <c r="AC254" i="38" s="1"/>
  <c r="U289" i="38"/>
  <c r="V289" i="38" s="1"/>
  <c r="W289" i="38" s="1"/>
  <c r="Y289" i="38" s="1"/>
  <c r="Z289" i="38" s="1"/>
  <c r="AA289" i="38" s="1"/>
  <c r="AC289" i="38" s="1"/>
  <c r="U253" i="38"/>
  <c r="V253" i="38" s="1"/>
  <c r="W253" i="38" s="1"/>
  <c r="Y253" i="38" s="1"/>
  <c r="Z253" i="38" s="1"/>
  <c r="AA253" i="38" s="1"/>
  <c r="AC253" i="38" s="1"/>
  <c r="U336" i="38"/>
  <c r="V336" i="38" s="1"/>
  <c r="W336" i="38" s="1"/>
  <c r="Y336" i="38" s="1"/>
  <c r="Z336" i="38" s="1"/>
  <c r="AA336" i="38" s="1"/>
  <c r="AC336" i="38" s="1"/>
  <c r="U217" i="38"/>
  <c r="V217" i="38" s="1"/>
  <c r="W217" i="38" s="1"/>
  <c r="Y217" i="38" s="1"/>
  <c r="Z217" i="38" s="1"/>
  <c r="AA217" i="38" s="1"/>
  <c r="AC217" i="38" s="1"/>
  <c r="U22" i="38"/>
  <c r="V22" i="38" s="1"/>
  <c r="W22" i="38" s="1"/>
  <c r="Y22" i="38" s="1"/>
  <c r="Z22" i="38" s="1"/>
  <c r="AA22" i="38" s="1"/>
  <c r="AC22" i="38" s="1"/>
  <c r="U219" i="38"/>
  <c r="V219" i="38" s="1"/>
  <c r="W219" i="38" s="1"/>
  <c r="Y219" i="38" s="1"/>
  <c r="Z219" i="38" s="1"/>
  <c r="AA219" i="38" s="1"/>
  <c r="AC219" i="38" s="1"/>
  <c r="U144" i="38"/>
  <c r="V144" i="38" s="1"/>
  <c r="W144" i="38" s="1"/>
  <c r="Y144" i="38" s="1"/>
  <c r="Z144" i="38" s="1"/>
  <c r="AA144" i="38" s="1"/>
  <c r="AC144" i="38" s="1"/>
  <c r="U120" i="38"/>
  <c r="V120" i="38" s="1"/>
  <c r="W120" i="38" s="1"/>
  <c r="Y120" i="38" s="1"/>
  <c r="Z120" i="38" s="1"/>
  <c r="AA120" i="38" s="1"/>
  <c r="AC120" i="38" s="1"/>
  <c r="U146" i="38"/>
  <c r="V146" i="38" s="1"/>
  <c r="W146" i="38" s="1"/>
  <c r="Y146" i="38" s="1"/>
  <c r="Z146" i="38" s="1"/>
  <c r="AA146" i="38" s="1"/>
  <c r="AC146" i="38" s="1"/>
  <c r="U135" i="38"/>
  <c r="V135" i="38" s="1"/>
  <c r="W135" i="38" s="1"/>
  <c r="Y135" i="38" s="1"/>
  <c r="Z135" i="38" s="1"/>
  <c r="AA135" i="38" s="1"/>
  <c r="AC135" i="38" s="1"/>
  <c r="U245" i="38"/>
  <c r="V245" i="38" s="1"/>
  <c r="W245" i="38" s="1"/>
  <c r="Y245" i="38" s="1"/>
  <c r="Z245" i="38" s="1"/>
  <c r="AA245" i="38" s="1"/>
  <c r="AC245" i="38" s="1"/>
  <c r="U82" i="38"/>
  <c r="V82" i="38" s="1"/>
  <c r="W82" i="38" s="1"/>
  <c r="Y82" i="38" s="1"/>
  <c r="Z82" i="38" s="1"/>
  <c r="AA82" i="38" s="1"/>
  <c r="AC82" i="38" s="1"/>
  <c r="U156" i="38"/>
  <c r="V156" i="38" s="1"/>
  <c r="W156" i="38" s="1"/>
  <c r="Y156" i="38" s="1"/>
  <c r="Z156" i="38" s="1"/>
  <c r="AA156" i="38" s="1"/>
  <c r="AC156" i="38" s="1"/>
  <c r="U32" i="38"/>
  <c r="V32" i="38" s="1"/>
  <c r="W32" i="38" s="1"/>
  <c r="Y32" i="38" s="1"/>
  <c r="Z32" i="38" s="1"/>
  <c r="AA32" i="38" s="1"/>
  <c r="AC32" i="38" s="1"/>
  <c r="U267" i="38"/>
  <c r="V267" i="38" s="1"/>
  <c r="W267" i="38" s="1"/>
  <c r="Y267" i="38" s="1"/>
  <c r="Z267" i="38" s="1"/>
  <c r="AA267" i="38" s="1"/>
  <c r="AC267" i="38" s="1"/>
  <c r="U73" i="38"/>
  <c r="V73" i="38" s="1"/>
  <c r="W73" i="38" s="1"/>
  <c r="Y73" i="38" s="1"/>
  <c r="Z73" i="38" s="1"/>
  <c r="AA73" i="38" s="1"/>
  <c r="AC73" i="38" s="1"/>
  <c r="Y261" i="38"/>
  <c r="Z261" i="38" s="1"/>
  <c r="AA261" i="38" s="1"/>
  <c r="AC261" i="38" s="1"/>
  <c r="Y248" i="38"/>
  <c r="Z248" i="38" s="1"/>
  <c r="AA248" i="38" s="1"/>
  <c r="AC248" i="38" s="1"/>
  <c r="S8" i="38"/>
  <c r="V212" i="38"/>
  <c r="W212" i="38" s="1"/>
  <c r="AE286" i="38" l="1"/>
  <c r="AE32" i="38"/>
  <c r="AE135" i="38"/>
  <c r="AE219" i="38"/>
  <c r="AE253" i="38"/>
  <c r="AE249" i="38"/>
  <c r="AE156" i="38"/>
  <c r="AE146" i="38"/>
  <c r="AE22" i="38"/>
  <c r="AE289" i="38"/>
  <c r="AE191" i="38"/>
  <c r="AE73" i="38"/>
  <c r="AE82" i="38"/>
  <c r="AE120" i="38"/>
  <c r="AE217" i="38"/>
  <c r="AE254" i="38"/>
  <c r="AE83" i="38"/>
  <c r="AE267" i="38"/>
  <c r="AE245" i="38"/>
  <c r="AE144" i="38"/>
  <c r="AE336" i="38"/>
  <c r="Y212" i="38"/>
  <c r="U8" i="38"/>
  <c r="AG284" i="38"/>
  <c r="AG255" i="38"/>
  <c r="AG13" i="38"/>
  <c r="AG80" i="38"/>
  <c r="AG178" i="38"/>
  <c r="AG190" i="38"/>
  <c r="AG111" i="38"/>
  <c r="AG30" i="38"/>
  <c r="AG77" i="38" l="1"/>
  <c r="AG339" i="38"/>
  <c r="AG309" i="38"/>
  <c r="AG100" i="38"/>
  <c r="V8" i="38"/>
  <c r="AG208" i="38"/>
  <c r="AG25" i="38"/>
  <c r="AG343" i="38"/>
  <c r="AG177" i="38"/>
  <c r="AG310" i="38"/>
  <c r="AG306" i="38"/>
  <c r="AG256" i="38"/>
  <c r="AG50" i="38"/>
  <c r="AG243" i="38"/>
  <c r="AG194" i="38"/>
  <c r="AG336" i="38"/>
  <c r="AG115" i="38"/>
  <c r="AG217" i="38"/>
  <c r="AG301" i="38"/>
  <c r="AG191" i="38"/>
  <c r="AG181" i="38"/>
  <c r="AG174" i="38"/>
  <c r="AG64" i="38"/>
  <c r="AG260" i="38"/>
  <c r="AG216" i="38"/>
  <c r="AG264" i="38"/>
  <c r="AG138" i="38"/>
  <c r="AG258" i="38"/>
  <c r="AG166" i="38"/>
  <c r="AG71" i="38"/>
  <c r="AG308" i="38"/>
  <c r="AG250" i="38"/>
  <c r="AG147" i="38"/>
  <c r="AG83" i="38"/>
  <c r="AG285" i="38"/>
  <c r="AG79" i="38"/>
  <c r="AG342" i="38"/>
  <c r="AG104" i="38"/>
  <c r="AG135" i="38"/>
  <c r="AG240" i="38"/>
  <c r="AG170" i="38"/>
  <c r="AG286" i="38"/>
  <c r="AG210" i="38"/>
  <c r="Z212" i="38"/>
  <c r="W8" i="38"/>
  <c r="AG40" i="38" l="1"/>
  <c r="AG337" i="38"/>
  <c r="AG287" i="38"/>
  <c r="AG54" i="38"/>
  <c r="AG292" i="38"/>
  <c r="AG299" i="38"/>
  <c r="AG235" i="38"/>
  <c r="AG133" i="38"/>
  <c r="AG15" i="38"/>
  <c r="AG290" i="38"/>
  <c r="AG14" i="38"/>
  <c r="AG11" i="38"/>
  <c r="AG227" i="38"/>
  <c r="AG145" i="38"/>
  <c r="AG62" i="38"/>
  <c r="AG189" i="38"/>
  <c r="AG151" i="38"/>
  <c r="AG312" i="38"/>
  <c r="AG98" i="38"/>
  <c r="AA212" i="38"/>
  <c r="AE212" i="38" s="1"/>
  <c r="AE8" i="38" s="1"/>
  <c r="AG33" i="38"/>
  <c r="AG129" i="38"/>
  <c r="AG73" i="38"/>
  <c r="AG236" i="38"/>
  <c r="AG226" i="38"/>
  <c r="AG237" i="38"/>
  <c r="Y8" i="38"/>
  <c r="AG245" i="38" l="1"/>
  <c r="AG78" i="38"/>
  <c r="AG323" i="38"/>
  <c r="AG182" i="38"/>
  <c r="AG131" i="38"/>
  <c r="AG172" i="38"/>
  <c r="AG220" i="38"/>
  <c r="AG341" i="38"/>
  <c r="AG222" i="38"/>
  <c r="AG324" i="38"/>
  <c r="AG128" i="38"/>
  <c r="AG223" i="38"/>
  <c r="AG225" i="38"/>
  <c r="AG294" i="38"/>
  <c r="AG261" i="38"/>
  <c r="AG132" i="38"/>
  <c r="AG296" i="38"/>
  <c r="AG340" i="38"/>
  <c r="AG295" i="38"/>
  <c r="AG338" i="38"/>
  <c r="AG335" i="38"/>
  <c r="AG19" i="38"/>
  <c r="AG35" i="38"/>
  <c r="AG344" i="38"/>
  <c r="AG326" i="38"/>
  <c r="AG247" i="38"/>
  <c r="AG283" i="38"/>
  <c r="AG121" i="38"/>
  <c r="AG297" i="38"/>
  <c r="AG327" i="38"/>
  <c r="AG307" i="38"/>
  <c r="AG293" i="38"/>
  <c r="AG330" i="38"/>
  <c r="AG277" i="38"/>
  <c r="AG239" i="38"/>
  <c r="AG110" i="38"/>
  <c r="AG84" i="38"/>
  <c r="AG224" i="38"/>
  <c r="AG228" i="38"/>
  <c r="AG248" i="38"/>
  <c r="AG221" i="38"/>
  <c r="AG279" i="38"/>
  <c r="AG305" i="38"/>
  <c r="AG18" i="38"/>
  <c r="AG21" i="38"/>
  <c r="AG231" i="38"/>
  <c r="AG272" i="38"/>
  <c r="AG322" i="38"/>
  <c r="AG23" i="38"/>
  <c r="AG257" i="38"/>
  <c r="AG134" i="38"/>
  <c r="AG140" i="38"/>
  <c r="AG282" i="38"/>
  <c r="AG251" i="38"/>
  <c r="AG268" i="38"/>
  <c r="AG139" i="38"/>
  <c r="AG17" i="38"/>
  <c r="AG74" i="38"/>
  <c r="AG37" i="38"/>
  <c r="AG146" i="38"/>
  <c r="AG96" i="38"/>
  <c r="AG269" i="38"/>
  <c r="AG249" i="38"/>
  <c r="AG32" i="38"/>
  <c r="AG218" i="38"/>
  <c r="AG127" i="38"/>
  <c r="AG143" i="38"/>
  <c r="AG130" i="38"/>
  <c r="AG271" i="38"/>
  <c r="AG28" i="38"/>
  <c r="AG27" i="38"/>
  <c r="AG86" i="38"/>
  <c r="AG95" i="38"/>
  <c r="AG67" i="38"/>
  <c r="AG108" i="38"/>
  <c r="AG123" i="38"/>
  <c r="AG168" i="38"/>
  <c r="AG209" i="38"/>
  <c r="AG88" i="38"/>
  <c r="AG303" i="38"/>
  <c r="AG230" i="38"/>
  <c r="AG43" i="38"/>
  <c r="AG281" i="38"/>
  <c r="AG273" i="38"/>
  <c r="AG176" i="38"/>
  <c r="AG97" i="38"/>
  <c r="AG219" i="38"/>
  <c r="AG36" i="38"/>
  <c r="AG103" i="38"/>
  <c r="AG270" i="38"/>
  <c r="AG85" i="38"/>
  <c r="AG262" i="38"/>
  <c r="AG70" i="38"/>
  <c r="AG229" i="38"/>
  <c r="AG81" i="38"/>
  <c r="AG267" i="38"/>
  <c r="AG252" i="38"/>
  <c r="AG10" i="38"/>
  <c r="AG165" i="38"/>
  <c r="AG118" i="38"/>
  <c r="AG16" i="38"/>
  <c r="AG69" i="38"/>
  <c r="AG120" i="38"/>
  <c r="AG12" i="38"/>
  <c r="AG52" i="38"/>
  <c r="AG304" i="38"/>
  <c r="AG234" i="38"/>
  <c r="AG93" i="38"/>
  <c r="AG65" i="38"/>
  <c r="AG68" i="38"/>
  <c r="AG63" i="38"/>
  <c r="AG46" i="38"/>
  <c r="AG196" i="38"/>
  <c r="AG22" i="38"/>
  <c r="AG274" i="38"/>
  <c r="AG291" i="38"/>
  <c r="AG119" i="38"/>
  <c r="AG289" i="38"/>
  <c r="AG259" i="38"/>
  <c r="AG325" i="38"/>
  <c r="AG276" i="38"/>
  <c r="AC212" i="38"/>
  <c r="AG212" i="38" s="1"/>
  <c r="AG266" i="38"/>
  <c r="AG280" i="38"/>
  <c r="AG213" i="38"/>
  <c r="AG29" i="38"/>
  <c r="AG20" i="38"/>
  <c r="AG278" i="38"/>
  <c r="AG300" i="38"/>
  <c r="AG76" i="38"/>
  <c r="AG66" i="38"/>
  <c r="AG150" i="38"/>
  <c r="AG328" i="38"/>
  <c r="AG275" i="38"/>
  <c r="AG288" i="38"/>
  <c r="AG238" i="38"/>
  <c r="AG72" i="38"/>
  <c r="AG105" i="38"/>
  <c r="AG144" i="38"/>
  <c r="AG254" i="38"/>
  <c r="AG173" i="38"/>
  <c r="AG82" i="38"/>
  <c r="AG233" i="38"/>
  <c r="AG117" i="38"/>
  <c r="AG45" i="38"/>
  <c r="AG156" i="38"/>
  <c r="AG164" i="38"/>
  <c r="AG253" i="38"/>
  <c r="AG334" i="38"/>
  <c r="AG214" i="38"/>
  <c r="AG175" i="38"/>
  <c r="AG75" i="38"/>
  <c r="AG109" i="38"/>
  <c r="AG94" i="38"/>
  <c r="AG246" i="38"/>
  <c r="AG265" i="38"/>
  <c r="Z8" i="38"/>
  <c r="AG302" i="38" l="1"/>
  <c r="AG53" i="38"/>
  <c r="AG263" i="38"/>
  <c r="AA8" i="38"/>
  <c r="AG215" i="38"/>
  <c r="AG232" i="38"/>
  <c r="AG321" i="38"/>
  <c r="AG149" i="38"/>
  <c r="AG47" i="38"/>
  <c r="AG171" i="38"/>
  <c r="AG51" i="38"/>
  <c r="AG126" i="38"/>
  <c r="AG116" i="38"/>
  <c r="AG167" i="38"/>
  <c r="AG102" i="38"/>
  <c r="AG298" i="38"/>
  <c r="AG137" i="38"/>
  <c r="AG38" i="38"/>
  <c r="AG8" i="38" l="1"/>
  <c r="AC8" i="38"/>
  <c r="H44" i="19" l="1"/>
  <c r="H43" i="19"/>
  <c r="H42" i="19"/>
  <c r="N55" i="19" l="1"/>
  <c r="K23" i="19" l="1"/>
  <c r="K13" i="19"/>
  <c r="I11" i="8" l="1"/>
  <c r="H11" i="8"/>
  <c r="G11" i="8"/>
  <c r="F11" i="8"/>
  <c r="E11" i="8"/>
  <c r="C11" i="8"/>
  <c r="L43" i="8" l="1"/>
  <c r="L42" i="8"/>
  <c r="L41" i="8"/>
  <c r="L40" i="8"/>
  <c r="L39" i="8"/>
  <c r="L38" i="8"/>
  <c r="L37" i="8"/>
  <c r="L36" i="8"/>
  <c r="L35" i="8"/>
  <c r="L34" i="8"/>
  <c r="L33" i="8"/>
  <c r="L32" i="8"/>
  <c r="L31" i="8"/>
  <c r="F83" i="5" l="1"/>
  <c r="F82" i="5"/>
  <c r="F81" i="5"/>
  <c r="F80" i="5"/>
  <c r="F79" i="5"/>
  <c r="F78" i="5"/>
  <c r="F77" i="5"/>
  <c r="A83" i="5"/>
  <c r="A82" i="5"/>
  <c r="A81" i="5"/>
  <c r="A80" i="5"/>
  <c r="A79" i="5"/>
  <c r="S292" i="7" l="1"/>
  <c r="O292" i="7"/>
  <c r="M292" i="7"/>
  <c r="B292" i="7"/>
  <c r="S291" i="7"/>
  <c r="O291" i="7"/>
  <c r="M291" i="7"/>
  <c r="B291" i="7"/>
  <c r="S290" i="7"/>
  <c r="O290" i="7"/>
  <c r="M290" i="7"/>
  <c r="B290" i="7"/>
  <c r="S289" i="7"/>
  <c r="O289" i="7"/>
  <c r="M289" i="7"/>
  <c r="B289" i="7"/>
  <c r="S288" i="7"/>
  <c r="O288" i="7"/>
  <c r="M288" i="7"/>
  <c r="B288" i="7"/>
  <c r="AB288" i="7" s="1"/>
  <c r="S287" i="7"/>
  <c r="O287" i="7"/>
  <c r="M287" i="7"/>
  <c r="B287" i="7"/>
  <c r="S286" i="7"/>
  <c r="O286" i="7"/>
  <c r="M286" i="7"/>
  <c r="B286" i="7"/>
  <c r="AE286" i="7" s="1"/>
  <c r="S285" i="7"/>
  <c r="O285" i="7"/>
  <c r="M285" i="7"/>
  <c r="B285" i="7"/>
  <c r="S284" i="7"/>
  <c r="O284" i="7"/>
  <c r="M284" i="7"/>
  <c r="B284" i="7"/>
  <c r="S283" i="7"/>
  <c r="O283" i="7"/>
  <c r="M283" i="7"/>
  <c r="B283" i="7"/>
  <c r="S282" i="7"/>
  <c r="O282" i="7"/>
  <c r="M282" i="7"/>
  <c r="B282" i="7"/>
  <c r="AF281" i="7"/>
  <c r="S281" i="7"/>
  <c r="O281" i="7"/>
  <c r="M281" i="7"/>
  <c r="B281" i="7"/>
  <c r="S280" i="7"/>
  <c r="O280" i="7"/>
  <c r="M280" i="7"/>
  <c r="B280" i="7"/>
  <c r="AF280" i="7" s="1"/>
  <c r="S279" i="7"/>
  <c r="O279" i="7"/>
  <c r="M279" i="7"/>
  <c r="B279" i="7"/>
  <c r="S278" i="7"/>
  <c r="O278" i="7"/>
  <c r="M278" i="7"/>
  <c r="B278" i="7"/>
  <c r="AF278" i="7" s="1"/>
  <c r="AB277" i="7"/>
  <c r="S277" i="7"/>
  <c r="O277" i="7"/>
  <c r="M277" i="7"/>
  <c r="K277" i="7"/>
  <c r="B277" i="7"/>
  <c r="R277" i="7" s="1"/>
  <c r="S276" i="7"/>
  <c r="O276" i="7"/>
  <c r="M276" i="7"/>
  <c r="B276" i="7"/>
  <c r="AB276" i="7" s="1"/>
  <c r="S275" i="7"/>
  <c r="O275" i="7"/>
  <c r="M275" i="7"/>
  <c r="B275" i="7"/>
  <c r="AF275" i="7" s="1"/>
  <c r="S274" i="7"/>
  <c r="O274" i="7"/>
  <c r="M274" i="7"/>
  <c r="K274" i="7"/>
  <c r="B274" i="7"/>
  <c r="AE274" i="7" s="1"/>
  <c r="S273" i="7"/>
  <c r="O273" i="7"/>
  <c r="M273" i="7"/>
  <c r="K273" i="7"/>
  <c r="B273" i="7"/>
  <c r="AE273" i="7" s="1"/>
  <c r="S272" i="7"/>
  <c r="O272" i="7"/>
  <c r="M272" i="7"/>
  <c r="K272" i="7"/>
  <c r="B272" i="7"/>
  <c r="AC272" i="7" s="1"/>
  <c r="S271" i="7"/>
  <c r="O271" i="7"/>
  <c r="M271" i="7"/>
  <c r="B271" i="7"/>
  <c r="AF270" i="7"/>
  <c r="S270" i="7"/>
  <c r="O270" i="7"/>
  <c r="M270" i="7"/>
  <c r="K270" i="7"/>
  <c r="B270" i="7"/>
  <c r="AD270" i="7" s="1"/>
  <c r="S269" i="7"/>
  <c r="O269" i="7"/>
  <c r="M269" i="7"/>
  <c r="K269" i="7"/>
  <c r="B269" i="7"/>
  <c r="S268" i="7"/>
  <c r="O268" i="7"/>
  <c r="M268" i="7"/>
  <c r="K268" i="7"/>
  <c r="B268" i="7"/>
  <c r="S267" i="7"/>
  <c r="O267" i="7"/>
  <c r="M267" i="7"/>
  <c r="K267" i="7"/>
  <c r="B267" i="7"/>
  <c r="AC267" i="7" s="1"/>
  <c r="S266" i="7"/>
  <c r="R266" i="7"/>
  <c r="O266" i="7"/>
  <c r="M266" i="7"/>
  <c r="B266" i="7"/>
  <c r="AB266" i="7" s="1"/>
  <c r="S265" i="7"/>
  <c r="O265" i="7"/>
  <c r="M265" i="7"/>
  <c r="B265" i="7"/>
  <c r="AF265" i="7" s="1"/>
  <c r="S264" i="7"/>
  <c r="O264" i="7"/>
  <c r="M264" i="7"/>
  <c r="B264" i="7"/>
  <c r="AF264" i="7" s="1"/>
  <c r="S263" i="7"/>
  <c r="O263" i="7"/>
  <c r="M263" i="7"/>
  <c r="B263" i="7"/>
  <c r="AF263" i="7" s="1"/>
  <c r="S262" i="7"/>
  <c r="R262" i="7"/>
  <c r="O262" i="7"/>
  <c r="M262" i="7"/>
  <c r="B262" i="7"/>
  <c r="AB262" i="7" s="1"/>
  <c r="S261" i="7"/>
  <c r="O261" i="7"/>
  <c r="M261" i="7"/>
  <c r="B261" i="7"/>
  <c r="R261" i="7" s="1"/>
  <c r="S260" i="7"/>
  <c r="O260" i="7"/>
  <c r="M260" i="7"/>
  <c r="B260" i="7"/>
  <c r="S259" i="7"/>
  <c r="O259" i="7"/>
  <c r="M259" i="7"/>
  <c r="B259" i="7"/>
  <c r="AD259" i="7" s="1"/>
  <c r="S258" i="7"/>
  <c r="O258" i="7"/>
  <c r="M258" i="7"/>
  <c r="B258" i="7"/>
  <c r="AF258" i="7" s="1"/>
  <c r="S257" i="7"/>
  <c r="O257" i="7"/>
  <c r="M257" i="7"/>
  <c r="B257" i="7"/>
  <c r="S256" i="7"/>
  <c r="O256" i="7"/>
  <c r="M256" i="7"/>
  <c r="B256" i="7"/>
  <c r="R256" i="7" s="1"/>
  <c r="S255" i="7"/>
  <c r="O255" i="7"/>
  <c r="M255" i="7"/>
  <c r="B255" i="7"/>
  <c r="AF255" i="7" s="1"/>
  <c r="S254" i="7"/>
  <c r="O254" i="7"/>
  <c r="M254" i="7"/>
  <c r="B254" i="7"/>
  <c r="R254" i="7" s="1"/>
  <c r="S253" i="7"/>
  <c r="O253" i="7"/>
  <c r="M253" i="7"/>
  <c r="B253" i="7"/>
  <c r="AE253" i="7" s="1"/>
  <c r="S252" i="7"/>
  <c r="O252" i="7"/>
  <c r="M252" i="7"/>
  <c r="B252" i="7"/>
  <c r="AE252" i="7" s="1"/>
  <c r="S251" i="7"/>
  <c r="O251" i="7"/>
  <c r="M251" i="7"/>
  <c r="B251" i="7"/>
  <c r="AD251" i="7" s="1"/>
  <c r="S250" i="7"/>
  <c r="O250" i="7"/>
  <c r="M250" i="7"/>
  <c r="B250" i="7"/>
  <c r="AE250" i="7" s="1"/>
  <c r="S249" i="7"/>
  <c r="O249" i="7"/>
  <c r="M249" i="7"/>
  <c r="B249" i="7"/>
  <c r="S248" i="7"/>
  <c r="O248" i="7"/>
  <c r="M248" i="7"/>
  <c r="B248" i="7"/>
  <c r="S247" i="7"/>
  <c r="O247" i="7"/>
  <c r="M247" i="7"/>
  <c r="B247" i="7"/>
  <c r="AB247" i="7" s="1"/>
  <c r="S246" i="7"/>
  <c r="O246" i="7"/>
  <c r="M246" i="7"/>
  <c r="B246" i="7"/>
  <c r="S245" i="7"/>
  <c r="O245" i="7"/>
  <c r="M245" i="7"/>
  <c r="B245" i="7"/>
  <c r="AE245" i="7" s="1"/>
  <c r="S244" i="7"/>
  <c r="O244" i="7"/>
  <c r="M244" i="7"/>
  <c r="B244" i="7"/>
  <c r="S243" i="7"/>
  <c r="O243" i="7"/>
  <c r="M243" i="7"/>
  <c r="B243" i="7"/>
  <c r="S242" i="7"/>
  <c r="O242" i="7"/>
  <c r="M242" i="7"/>
  <c r="B242" i="7"/>
  <c r="AD242" i="7" s="1"/>
  <c r="S241" i="7"/>
  <c r="O241" i="7"/>
  <c r="M241" i="7"/>
  <c r="B241" i="7"/>
  <c r="AB241" i="7" s="1"/>
  <c r="S240" i="7"/>
  <c r="O240" i="7"/>
  <c r="M240" i="7"/>
  <c r="B240" i="7"/>
  <c r="AF240" i="7" s="1"/>
  <c r="S239" i="7"/>
  <c r="O239" i="7"/>
  <c r="M239" i="7"/>
  <c r="B239" i="7"/>
  <c r="AC239" i="7" s="1"/>
  <c r="S238" i="7"/>
  <c r="O238" i="7"/>
  <c r="M238" i="7"/>
  <c r="B238" i="7"/>
  <c r="S237" i="7"/>
  <c r="O237" i="7"/>
  <c r="M237" i="7"/>
  <c r="B237" i="7"/>
  <c r="S236" i="7"/>
  <c r="O236" i="7"/>
  <c r="M236" i="7"/>
  <c r="B236" i="7"/>
  <c r="AF236" i="7" s="1"/>
  <c r="S235" i="7"/>
  <c r="O235" i="7"/>
  <c r="M235" i="7"/>
  <c r="B235" i="7"/>
  <c r="AC235" i="7" s="1"/>
  <c r="AC234" i="7"/>
  <c r="S234" i="7"/>
  <c r="O234" i="7"/>
  <c r="M234" i="7"/>
  <c r="B234" i="7"/>
  <c r="AE234" i="7" s="1"/>
  <c r="S233" i="7"/>
  <c r="O233" i="7"/>
  <c r="M233" i="7"/>
  <c r="B233" i="7"/>
  <c r="S232" i="7"/>
  <c r="O232" i="7"/>
  <c r="M232" i="7"/>
  <c r="B232" i="7"/>
  <c r="S231" i="7"/>
  <c r="O231" i="7"/>
  <c r="M231" i="7"/>
  <c r="B231" i="7"/>
  <c r="AE231" i="7" s="1"/>
  <c r="S230" i="7"/>
  <c r="R230" i="7"/>
  <c r="O230" i="7"/>
  <c r="M230" i="7"/>
  <c r="B230" i="7"/>
  <c r="AF230" i="7" s="1"/>
  <c r="S229" i="7"/>
  <c r="O229" i="7"/>
  <c r="M229" i="7"/>
  <c r="B229" i="7"/>
  <c r="S228" i="7"/>
  <c r="O228" i="7"/>
  <c r="M228" i="7"/>
  <c r="B228" i="7"/>
  <c r="S227" i="7"/>
  <c r="O227" i="7"/>
  <c r="M227" i="7"/>
  <c r="B227" i="7"/>
  <c r="S226" i="7"/>
  <c r="O226" i="7"/>
  <c r="M226" i="7"/>
  <c r="B226" i="7"/>
  <c r="AD226" i="7" s="1"/>
  <c r="S225" i="7"/>
  <c r="O225" i="7"/>
  <c r="M225" i="7"/>
  <c r="B225" i="7"/>
  <c r="AB225" i="7" s="1"/>
  <c r="S224" i="7"/>
  <c r="O224" i="7"/>
  <c r="M224" i="7"/>
  <c r="B224" i="7"/>
  <c r="S223" i="7"/>
  <c r="O223" i="7"/>
  <c r="M223" i="7"/>
  <c r="B223" i="7"/>
  <c r="AD222" i="7"/>
  <c r="S222" i="7"/>
  <c r="O222" i="7"/>
  <c r="M222" i="7"/>
  <c r="B222" i="7"/>
  <c r="S221" i="7"/>
  <c r="O221" i="7"/>
  <c r="M221" i="7"/>
  <c r="B221" i="7"/>
  <c r="S220" i="7"/>
  <c r="O220" i="7"/>
  <c r="M220" i="7"/>
  <c r="B220" i="7"/>
  <c r="S219" i="7"/>
  <c r="O219" i="7"/>
  <c r="M219" i="7"/>
  <c r="B219" i="7"/>
  <c r="AD219" i="7" s="1"/>
  <c r="S218" i="7"/>
  <c r="O218" i="7"/>
  <c r="M218" i="7"/>
  <c r="B218" i="7"/>
  <c r="AF218" i="7" s="1"/>
  <c r="S217" i="7"/>
  <c r="O217" i="7"/>
  <c r="M217" i="7"/>
  <c r="B217" i="7"/>
  <c r="AC217" i="7" s="1"/>
  <c r="S216" i="7"/>
  <c r="O216" i="7"/>
  <c r="M216" i="7"/>
  <c r="B216" i="7"/>
  <c r="S215" i="7"/>
  <c r="O215" i="7"/>
  <c r="M215" i="7"/>
  <c r="B215" i="7"/>
  <c r="S214" i="7"/>
  <c r="O214" i="7"/>
  <c r="M214" i="7"/>
  <c r="B214" i="7"/>
  <c r="S213" i="7"/>
  <c r="O213" i="7"/>
  <c r="M213" i="7"/>
  <c r="B213" i="7"/>
  <c r="AB213" i="7" s="1"/>
  <c r="S212" i="7"/>
  <c r="O212" i="7"/>
  <c r="M212" i="7"/>
  <c r="B212" i="7"/>
  <c r="AC212" i="7" s="1"/>
  <c r="S211" i="7"/>
  <c r="O211" i="7"/>
  <c r="M211" i="7"/>
  <c r="B211" i="7"/>
  <c r="S210" i="7"/>
  <c r="O210" i="7"/>
  <c r="M210" i="7"/>
  <c r="B210" i="7"/>
  <c r="S209" i="7"/>
  <c r="O209" i="7"/>
  <c r="M209" i="7"/>
  <c r="B209" i="7"/>
  <c r="R209" i="7" s="1"/>
  <c r="S208" i="7"/>
  <c r="O208" i="7"/>
  <c r="M208" i="7"/>
  <c r="B208" i="7"/>
  <c r="AE208" i="7" s="1"/>
  <c r="S207" i="7"/>
  <c r="O207" i="7"/>
  <c r="M207" i="7"/>
  <c r="B207" i="7"/>
  <c r="S206" i="7"/>
  <c r="O206" i="7"/>
  <c r="M206" i="7"/>
  <c r="B206" i="7"/>
  <c r="S205" i="7"/>
  <c r="O205" i="7"/>
  <c r="M205" i="7"/>
  <c r="B205" i="7"/>
  <c r="AC205" i="7" s="1"/>
  <c r="S204" i="7"/>
  <c r="O204" i="7"/>
  <c r="M204" i="7"/>
  <c r="B204" i="7"/>
  <c r="S203" i="7"/>
  <c r="O203" i="7"/>
  <c r="M203" i="7"/>
  <c r="B203" i="7"/>
  <c r="S202" i="7"/>
  <c r="O202" i="7"/>
  <c r="M202" i="7"/>
  <c r="B202" i="7"/>
  <c r="S201" i="7"/>
  <c r="O201" i="7"/>
  <c r="M201" i="7"/>
  <c r="B201" i="7"/>
  <c r="S200" i="7"/>
  <c r="O200" i="7"/>
  <c r="M200" i="7"/>
  <c r="B200" i="7"/>
  <c r="S199" i="7"/>
  <c r="O199" i="7"/>
  <c r="M199" i="7"/>
  <c r="B199" i="7"/>
  <c r="S198" i="7"/>
  <c r="O198" i="7"/>
  <c r="M198" i="7"/>
  <c r="B198" i="7"/>
  <c r="S197" i="7"/>
  <c r="O197" i="7"/>
  <c r="M197" i="7"/>
  <c r="B197" i="7"/>
  <c r="R197" i="7" s="1"/>
  <c r="S196" i="7"/>
  <c r="O196" i="7"/>
  <c r="M196" i="7"/>
  <c r="B196" i="7"/>
  <c r="AF195" i="7"/>
  <c r="S195" i="7"/>
  <c r="O195" i="7"/>
  <c r="M195" i="7"/>
  <c r="B195" i="7"/>
  <c r="AF194" i="7"/>
  <c r="AD194" i="7"/>
  <c r="S194" i="7"/>
  <c r="O194" i="7"/>
  <c r="M194" i="7"/>
  <c r="B194" i="7"/>
  <c r="R194" i="7" s="1"/>
  <c r="AF193" i="7"/>
  <c r="S193" i="7"/>
  <c r="R193" i="7"/>
  <c r="O193" i="7"/>
  <c r="M193" i="7"/>
  <c r="B193" i="7"/>
  <c r="AD193" i="7" s="1"/>
  <c r="S192" i="7"/>
  <c r="O192" i="7"/>
  <c r="M192" i="7"/>
  <c r="B192" i="7"/>
  <c r="AB192" i="7" s="1"/>
  <c r="S191" i="7"/>
  <c r="O191" i="7"/>
  <c r="M191" i="7"/>
  <c r="B191" i="7"/>
  <c r="S190" i="7"/>
  <c r="O190" i="7"/>
  <c r="M190" i="7"/>
  <c r="B190" i="7"/>
  <c r="AE189" i="7"/>
  <c r="S189" i="7"/>
  <c r="O189" i="7"/>
  <c r="M189" i="7"/>
  <c r="B189" i="7"/>
  <c r="AB189" i="7" s="1"/>
  <c r="S188" i="7"/>
  <c r="O188" i="7"/>
  <c r="M188" i="7"/>
  <c r="B188" i="7"/>
  <c r="S187" i="7"/>
  <c r="O187" i="7"/>
  <c r="M187" i="7"/>
  <c r="B187" i="7"/>
  <c r="S186" i="7"/>
  <c r="O186" i="7"/>
  <c r="M186" i="7"/>
  <c r="B186" i="7"/>
  <c r="S185" i="7"/>
  <c r="O185" i="7"/>
  <c r="M185" i="7"/>
  <c r="B185" i="7"/>
  <c r="AD185" i="7" s="1"/>
  <c r="S184" i="7"/>
  <c r="O184" i="7"/>
  <c r="M184" i="7"/>
  <c r="B184" i="7"/>
  <c r="S183" i="7"/>
  <c r="O183" i="7"/>
  <c r="M183" i="7"/>
  <c r="B183" i="7"/>
  <c r="AB183" i="7" s="1"/>
  <c r="S182" i="7"/>
  <c r="O182" i="7"/>
  <c r="M182" i="7"/>
  <c r="B182" i="7"/>
  <c r="AC181" i="7"/>
  <c r="S181" i="7"/>
  <c r="O181" i="7"/>
  <c r="M181" i="7"/>
  <c r="B181" i="7"/>
  <c r="AE181" i="7" s="1"/>
  <c r="S180" i="7"/>
  <c r="O180" i="7"/>
  <c r="M180" i="7"/>
  <c r="B180" i="7"/>
  <c r="AD180" i="7" s="1"/>
  <c r="S179" i="7"/>
  <c r="O179" i="7"/>
  <c r="M179" i="7"/>
  <c r="B179" i="7"/>
  <c r="S178" i="7"/>
  <c r="O178" i="7"/>
  <c r="M178" i="7"/>
  <c r="B178" i="7"/>
  <c r="AD178" i="7" s="1"/>
  <c r="S177" i="7"/>
  <c r="O177" i="7"/>
  <c r="M177" i="7"/>
  <c r="B177" i="7"/>
  <c r="S176" i="7"/>
  <c r="O176" i="7"/>
  <c r="M176" i="7"/>
  <c r="B176" i="7"/>
  <c r="AF176" i="7" s="1"/>
  <c r="S175" i="7"/>
  <c r="O175" i="7"/>
  <c r="M175" i="7"/>
  <c r="B175" i="7"/>
  <c r="AE175" i="7" s="1"/>
  <c r="S174" i="7"/>
  <c r="O174" i="7"/>
  <c r="M174" i="7"/>
  <c r="B174" i="7"/>
  <c r="S173" i="7"/>
  <c r="O173" i="7"/>
  <c r="M173" i="7"/>
  <c r="B173" i="7"/>
  <c r="S172" i="7"/>
  <c r="O172" i="7"/>
  <c r="M172" i="7"/>
  <c r="B172" i="7"/>
  <c r="AB172" i="7" s="1"/>
  <c r="S171" i="7"/>
  <c r="O171" i="7"/>
  <c r="M171" i="7"/>
  <c r="B171" i="7"/>
  <c r="S170" i="7"/>
  <c r="O170" i="7"/>
  <c r="M170" i="7"/>
  <c r="B170" i="7"/>
  <c r="S169" i="7"/>
  <c r="O169" i="7"/>
  <c r="M169" i="7"/>
  <c r="B169" i="7"/>
  <c r="S168" i="7"/>
  <c r="O168" i="7"/>
  <c r="M168" i="7"/>
  <c r="B168" i="7"/>
  <c r="AF168" i="7" s="1"/>
  <c r="S167" i="7"/>
  <c r="O167" i="7"/>
  <c r="M167" i="7"/>
  <c r="B167" i="7"/>
  <c r="AF166" i="7"/>
  <c r="AD166" i="7"/>
  <c r="S166" i="7"/>
  <c r="O166" i="7"/>
  <c r="M166" i="7"/>
  <c r="B166" i="7"/>
  <c r="S165" i="7"/>
  <c r="O165" i="7"/>
  <c r="M165" i="7"/>
  <c r="B165" i="7"/>
  <c r="AD165" i="7" s="1"/>
  <c r="S164" i="7"/>
  <c r="O164" i="7"/>
  <c r="M164" i="7"/>
  <c r="B164" i="7"/>
  <c r="AC164" i="7" s="1"/>
  <c r="AC163" i="7"/>
  <c r="S163" i="7"/>
  <c r="O163" i="7"/>
  <c r="M163" i="7"/>
  <c r="B163" i="7"/>
  <c r="AB163" i="7" s="1"/>
  <c r="S162" i="7"/>
  <c r="O162" i="7"/>
  <c r="M162" i="7"/>
  <c r="B162" i="7"/>
  <c r="S161" i="7"/>
  <c r="O161" i="7"/>
  <c r="M161" i="7"/>
  <c r="B161" i="7"/>
  <c r="AB161" i="7" s="1"/>
  <c r="S160" i="7"/>
  <c r="O160" i="7"/>
  <c r="M160" i="7"/>
  <c r="B160" i="7"/>
  <c r="AF160" i="7" s="1"/>
  <c r="S159" i="7"/>
  <c r="O159" i="7"/>
  <c r="M159" i="7"/>
  <c r="B159" i="7"/>
  <c r="AD159" i="7" s="1"/>
  <c r="S158" i="7"/>
  <c r="O158" i="7"/>
  <c r="M158" i="7"/>
  <c r="B158" i="7"/>
  <c r="R158" i="7" s="1"/>
  <c r="S157" i="7"/>
  <c r="O157" i="7"/>
  <c r="M157" i="7"/>
  <c r="B157" i="7"/>
  <c r="AF157" i="7" s="1"/>
  <c r="S156" i="7"/>
  <c r="O156" i="7"/>
  <c r="M156" i="7"/>
  <c r="B156" i="7"/>
  <c r="AB156" i="7" s="1"/>
  <c r="S155" i="7"/>
  <c r="O155" i="7"/>
  <c r="M155" i="7"/>
  <c r="B155" i="7"/>
  <c r="AB155" i="7" s="1"/>
  <c r="S154" i="7"/>
  <c r="O154" i="7"/>
  <c r="M154" i="7"/>
  <c r="B154" i="7"/>
  <c r="S153" i="7"/>
  <c r="O153" i="7"/>
  <c r="M153" i="7"/>
  <c r="B153" i="7"/>
  <c r="AB153" i="7" s="1"/>
  <c r="S152" i="7"/>
  <c r="O152" i="7"/>
  <c r="M152" i="7"/>
  <c r="B152" i="7"/>
  <c r="AE152" i="7" s="1"/>
  <c r="S151" i="7"/>
  <c r="O151" i="7"/>
  <c r="M151" i="7"/>
  <c r="B151" i="7"/>
  <c r="AF151" i="7" s="1"/>
  <c r="S150" i="7"/>
  <c r="O150" i="7"/>
  <c r="M150" i="7"/>
  <c r="B150" i="7"/>
  <c r="S149" i="7"/>
  <c r="O149" i="7"/>
  <c r="M149" i="7"/>
  <c r="B149" i="7"/>
  <c r="R149" i="7" s="1"/>
  <c r="S148" i="7"/>
  <c r="O148" i="7"/>
  <c r="M148" i="7"/>
  <c r="B148" i="7"/>
  <c r="S147" i="7"/>
  <c r="O147" i="7"/>
  <c r="M147" i="7"/>
  <c r="B147" i="7"/>
  <c r="S146" i="7"/>
  <c r="O146" i="7"/>
  <c r="M146" i="7"/>
  <c r="B146" i="7"/>
  <c r="S145" i="7"/>
  <c r="O145" i="7"/>
  <c r="M145" i="7"/>
  <c r="B145" i="7"/>
  <c r="AD145" i="7" s="1"/>
  <c r="AD144" i="7"/>
  <c r="S144" i="7"/>
  <c r="O144" i="7"/>
  <c r="M144" i="7"/>
  <c r="B144" i="7"/>
  <c r="AE144" i="7" s="1"/>
  <c r="AF143" i="7"/>
  <c r="S143" i="7"/>
  <c r="O143" i="7"/>
  <c r="M143" i="7"/>
  <c r="B143" i="7"/>
  <c r="AD143" i="7" s="1"/>
  <c r="S142" i="7"/>
  <c r="O142" i="7"/>
  <c r="M142" i="7"/>
  <c r="B142" i="7"/>
  <c r="S141" i="7"/>
  <c r="O141" i="7"/>
  <c r="M141" i="7"/>
  <c r="B141" i="7"/>
  <c r="S140" i="7"/>
  <c r="O140" i="7"/>
  <c r="M140" i="7"/>
  <c r="B140" i="7"/>
  <c r="AF140" i="7" s="1"/>
  <c r="S139" i="7"/>
  <c r="O139" i="7"/>
  <c r="M139" i="7"/>
  <c r="B139" i="7"/>
  <c r="AD139" i="7" s="1"/>
  <c r="S138" i="7"/>
  <c r="O138" i="7"/>
  <c r="M138" i="7"/>
  <c r="B138" i="7"/>
  <c r="AE138" i="7" s="1"/>
  <c r="S137" i="7"/>
  <c r="O137" i="7"/>
  <c r="M137" i="7"/>
  <c r="B137" i="7"/>
  <c r="AB137" i="7" s="1"/>
  <c r="AF136" i="7"/>
  <c r="S136" i="7"/>
  <c r="O136" i="7"/>
  <c r="M136" i="7"/>
  <c r="B136" i="7"/>
  <c r="AD136" i="7" s="1"/>
  <c r="AD135" i="7"/>
  <c r="S135" i="7"/>
  <c r="O135" i="7"/>
  <c r="M135" i="7"/>
  <c r="B135" i="7"/>
  <c r="AC135" i="7" s="1"/>
  <c r="AF134" i="7"/>
  <c r="S134" i="7"/>
  <c r="O134" i="7"/>
  <c r="M134" i="7"/>
  <c r="B134" i="7"/>
  <c r="S133" i="7"/>
  <c r="O133" i="7"/>
  <c r="M133" i="7"/>
  <c r="B133" i="7"/>
  <c r="AF133" i="7" s="1"/>
  <c r="S132" i="7"/>
  <c r="O132" i="7"/>
  <c r="M132" i="7"/>
  <c r="B132" i="7"/>
  <c r="R132" i="7" s="1"/>
  <c r="S131" i="7"/>
  <c r="O131" i="7"/>
  <c r="M131" i="7"/>
  <c r="B131" i="7"/>
  <c r="S130" i="7"/>
  <c r="O130" i="7"/>
  <c r="M130" i="7"/>
  <c r="B130" i="7"/>
  <c r="R130" i="7" s="1"/>
  <c r="S129" i="7"/>
  <c r="O129" i="7"/>
  <c r="M129" i="7"/>
  <c r="B129" i="7"/>
  <c r="S128" i="7"/>
  <c r="O128" i="7"/>
  <c r="M128" i="7"/>
  <c r="B128" i="7"/>
  <c r="AD128" i="7" s="1"/>
  <c r="S127" i="7"/>
  <c r="O127" i="7"/>
  <c r="M127" i="7"/>
  <c r="B127" i="7"/>
  <c r="AD127" i="7" s="1"/>
  <c r="S126" i="7"/>
  <c r="O126" i="7"/>
  <c r="M126" i="7"/>
  <c r="B126" i="7"/>
  <c r="S125" i="7"/>
  <c r="O125" i="7"/>
  <c r="M125" i="7"/>
  <c r="B125" i="7"/>
  <c r="R125" i="7" s="1"/>
  <c r="S124" i="7"/>
  <c r="O124" i="7"/>
  <c r="M124" i="7"/>
  <c r="B124" i="7"/>
  <c r="S123" i="7"/>
  <c r="O123" i="7"/>
  <c r="M123" i="7"/>
  <c r="B123" i="7"/>
  <c r="R123" i="7" s="1"/>
  <c r="AB122" i="7"/>
  <c r="S122" i="7"/>
  <c r="O122" i="7"/>
  <c r="M122" i="7"/>
  <c r="B122" i="7"/>
  <c r="AD122" i="7" s="1"/>
  <c r="S121" i="7"/>
  <c r="O121" i="7"/>
  <c r="M121" i="7"/>
  <c r="B121" i="7"/>
  <c r="AD121" i="7" s="1"/>
  <c r="S120" i="7"/>
  <c r="O120" i="7"/>
  <c r="M120" i="7"/>
  <c r="B120" i="7"/>
  <c r="AE119" i="7"/>
  <c r="S119" i="7"/>
  <c r="O119" i="7"/>
  <c r="M119" i="7"/>
  <c r="B119" i="7"/>
  <c r="AF119" i="7" s="1"/>
  <c r="AC118" i="7"/>
  <c r="S118" i="7"/>
  <c r="R118" i="7"/>
  <c r="O118" i="7"/>
  <c r="M118" i="7"/>
  <c r="B118" i="7"/>
  <c r="AF118" i="7" s="1"/>
  <c r="S117" i="7"/>
  <c r="O117" i="7"/>
  <c r="M117" i="7"/>
  <c r="B117" i="7"/>
  <c r="AB117" i="7" s="1"/>
  <c r="S116" i="7"/>
  <c r="O116" i="7"/>
  <c r="M116" i="7"/>
  <c r="B116" i="7"/>
  <c r="AC115" i="7"/>
  <c r="S115" i="7"/>
  <c r="O115" i="7"/>
  <c r="M115" i="7"/>
  <c r="B115" i="7"/>
  <c r="S114" i="7"/>
  <c r="O114" i="7"/>
  <c r="M114" i="7"/>
  <c r="B114" i="7"/>
  <c r="AE114" i="7" s="1"/>
  <c r="S113" i="7"/>
  <c r="O113" i="7"/>
  <c r="M113" i="7"/>
  <c r="B113" i="7"/>
  <c r="AF113" i="7" s="1"/>
  <c r="S112" i="7"/>
  <c r="O112" i="7"/>
  <c r="M112" i="7"/>
  <c r="B112" i="7"/>
  <c r="AE112" i="7" s="1"/>
  <c r="S111" i="7"/>
  <c r="O111" i="7"/>
  <c r="M111" i="7"/>
  <c r="B111" i="7"/>
  <c r="AF111" i="7" s="1"/>
  <c r="S110" i="7"/>
  <c r="O110" i="7"/>
  <c r="M110" i="7"/>
  <c r="B110" i="7"/>
  <c r="AB110" i="7" s="1"/>
  <c r="S109" i="7"/>
  <c r="O109" i="7"/>
  <c r="M109" i="7"/>
  <c r="B109" i="7"/>
  <c r="R109" i="7" s="1"/>
  <c r="S108" i="7"/>
  <c r="O108" i="7"/>
  <c r="M108" i="7"/>
  <c r="B108" i="7"/>
  <c r="R108" i="7" s="1"/>
  <c r="S107" i="7"/>
  <c r="O107" i="7"/>
  <c r="M107" i="7"/>
  <c r="B107" i="7"/>
  <c r="AE106" i="7"/>
  <c r="S106" i="7"/>
  <c r="R106" i="7"/>
  <c r="O106" i="7"/>
  <c r="M106" i="7"/>
  <c r="B106" i="7"/>
  <c r="AD106" i="7" s="1"/>
  <c r="S105" i="7"/>
  <c r="O105" i="7"/>
  <c r="M105" i="7"/>
  <c r="B105" i="7"/>
  <c r="AC105" i="7" s="1"/>
  <c r="S104" i="7"/>
  <c r="O104" i="7"/>
  <c r="M104" i="7"/>
  <c r="B104" i="7"/>
  <c r="AF104" i="7" s="1"/>
  <c r="S103" i="7"/>
  <c r="O103" i="7"/>
  <c r="M103" i="7"/>
  <c r="B103" i="7"/>
  <c r="AB103" i="7" s="1"/>
  <c r="S102" i="7"/>
  <c r="O102" i="7"/>
  <c r="M102" i="7"/>
  <c r="B102" i="7"/>
  <c r="S101" i="7"/>
  <c r="O101" i="7"/>
  <c r="M101" i="7"/>
  <c r="B101" i="7"/>
  <c r="S100" i="7"/>
  <c r="O100" i="7"/>
  <c r="M100" i="7"/>
  <c r="B100" i="7"/>
  <c r="S99" i="7"/>
  <c r="O99" i="7"/>
  <c r="M99" i="7"/>
  <c r="B99" i="7"/>
  <c r="AB99" i="7" s="1"/>
  <c r="S98" i="7"/>
  <c r="O98" i="7"/>
  <c r="M98" i="7"/>
  <c r="B98" i="7"/>
  <c r="AB98" i="7" s="1"/>
  <c r="S97" i="7"/>
  <c r="O97" i="7"/>
  <c r="M97" i="7"/>
  <c r="B97" i="7"/>
  <c r="AF97" i="7" s="1"/>
  <c r="S96" i="7"/>
  <c r="O96" i="7"/>
  <c r="M96" i="7"/>
  <c r="B96" i="7"/>
  <c r="AF95" i="7"/>
  <c r="S95" i="7"/>
  <c r="O95" i="7"/>
  <c r="M95" i="7"/>
  <c r="B95" i="7"/>
  <c r="AD95" i="7" s="1"/>
  <c r="S94" i="7"/>
  <c r="O94" i="7"/>
  <c r="M94" i="7"/>
  <c r="B94" i="7"/>
  <c r="AB94" i="7" s="1"/>
  <c r="AE93" i="7"/>
  <c r="S93" i="7"/>
  <c r="O93" i="7"/>
  <c r="M93" i="7"/>
  <c r="B93" i="7"/>
  <c r="AC93" i="7" s="1"/>
  <c r="AF92" i="7"/>
  <c r="S92" i="7"/>
  <c r="O92" i="7"/>
  <c r="M92" i="7"/>
  <c r="B92" i="7"/>
  <c r="R92" i="7" s="1"/>
  <c r="S91" i="7"/>
  <c r="O91" i="7"/>
  <c r="M91" i="7"/>
  <c r="B91" i="7"/>
  <c r="AC91" i="7" s="1"/>
  <c r="S90" i="7"/>
  <c r="O90" i="7"/>
  <c r="M90" i="7"/>
  <c r="B90" i="7"/>
  <c r="AF90" i="7" s="1"/>
  <c r="S89" i="7"/>
  <c r="O89" i="7"/>
  <c r="M89" i="7"/>
  <c r="B89" i="7"/>
  <c r="AD89" i="7" s="1"/>
  <c r="AB88" i="7"/>
  <c r="S88" i="7"/>
  <c r="O88" i="7"/>
  <c r="M88" i="7"/>
  <c r="B88" i="7"/>
  <c r="AE88" i="7" s="1"/>
  <c r="S87" i="7"/>
  <c r="O87" i="7"/>
  <c r="M87" i="7"/>
  <c r="B87" i="7"/>
  <c r="AF87" i="7" s="1"/>
  <c r="S86" i="7"/>
  <c r="O86" i="7"/>
  <c r="M86" i="7"/>
  <c r="B86" i="7"/>
  <c r="R86" i="7" s="1"/>
  <c r="S85" i="7"/>
  <c r="O85" i="7"/>
  <c r="M85" i="7"/>
  <c r="B85" i="7"/>
  <c r="AE85" i="7" s="1"/>
  <c r="S84" i="7"/>
  <c r="O84" i="7"/>
  <c r="M84" i="7"/>
  <c r="B84" i="7"/>
  <c r="S83" i="7"/>
  <c r="O83" i="7"/>
  <c r="M83" i="7"/>
  <c r="B83" i="7"/>
  <c r="AE83" i="7" s="1"/>
  <c r="S82" i="7"/>
  <c r="O82" i="7"/>
  <c r="M82" i="7"/>
  <c r="B82" i="7"/>
  <c r="AD82" i="7" s="1"/>
  <c r="S81" i="7"/>
  <c r="O81" i="7"/>
  <c r="M81" i="7"/>
  <c r="B81" i="7"/>
  <c r="AE81" i="7" s="1"/>
  <c r="S80" i="7"/>
  <c r="O80" i="7"/>
  <c r="M80" i="7"/>
  <c r="B80" i="7"/>
  <c r="AF80" i="7" s="1"/>
  <c r="AD79" i="7"/>
  <c r="S79" i="7"/>
  <c r="R79" i="7"/>
  <c r="O79" i="7"/>
  <c r="M79" i="7"/>
  <c r="B79" i="7"/>
  <c r="AB79" i="7" s="1"/>
  <c r="AD78" i="7"/>
  <c r="S78" i="7"/>
  <c r="O78" i="7"/>
  <c r="M78" i="7"/>
  <c r="B78" i="7"/>
  <c r="AC78" i="7" s="1"/>
  <c r="S77" i="7"/>
  <c r="O77" i="7"/>
  <c r="M77" i="7"/>
  <c r="B77" i="7"/>
  <c r="S76" i="7"/>
  <c r="O76" i="7"/>
  <c r="M76" i="7"/>
  <c r="B76" i="7"/>
  <c r="AB76" i="7" s="1"/>
  <c r="S75" i="7"/>
  <c r="O75" i="7"/>
  <c r="M75" i="7"/>
  <c r="B75" i="7"/>
  <c r="S74" i="7"/>
  <c r="O74" i="7"/>
  <c r="M74" i="7"/>
  <c r="B74" i="7"/>
  <c r="R74" i="7" s="1"/>
  <c r="S73" i="7"/>
  <c r="O73" i="7"/>
  <c r="M73" i="7"/>
  <c r="B73" i="7"/>
  <c r="AE73" i="7" s="1"/>
  <c r="S72" i="7"/>
  <c r="O72" i="7"/>
  <c r="M72" i="7"/>
  <c r="B72" i="7"/>
  <c r="S71" i="7"/>
  <c r="O71" i="7"/>
  <c r="M71" i="7"/>
  <c r="B71" i="7"/>
  <c r="AE71" i="7" s="1"/>
  <c r="S70" i="7"/>
  <c r="O70" i="7"/>
  <c r="M70" i="7"/>
  <c r="B70" i="7"/>
  <c r="AD70" i="7" s="1"/>
  <c r="S69" i="7"/>
  <c r="O69" i="7"/>
  <c r="M69" i="7"/>
  <c r="B69" i="7"/>
  <c r="AD69" i="7" s="1"/>
  <c r="S68" i="7"/>
  <c r="O68" i="7"/>
  <c r="M68" i="7"/>
  <c r="B68" i="7"/>
  <c r="R68" i="7" s="1"/>
  <c r="S67" i="7"/>
  <c r="O67" i="7"/>
  <c r="M67" i="7"/>
  <c r="B67" i="7"/>
  <c r="S66" i="7"/>
  <c r="O66" i="7"/>
  <c r="M66" i="7"/>
  <c r="B66" i="7"/>
  <c r="R66" i="7" s="1"/>
  <c r="S65" i="7"/>
  <c r="O65" i="7"/>
  <c r="M65" i="7"/>
  <c r="B65" i="7"/>
  <c r="AC65" i="7" s="1"/>
  <c r="S64" i="7"/>
  <c r="O64" i="7"/>
  <c r="M64" i="7"/>
  <c r="B64" i="7"/>
  <c r="AC64" i="7" s="1"/>
  <c r="S63" i="7"/>
  <c r="O63" i="7"/>
  <c r="M63" i="7"/>
  <c r="B63" i="7"/>
  <c r="R63" i="7" s="1"/>
  <c r="S62" i="7"/>
  <c r="O62" i="7"/>
  <c r="M62" i="7"/>
  <c r="B62" i="7"/>
  <c r="AF62" i="7" s="1"/>
  <c r="S61" i="7"/>
  <c r="O61" i="7"/>
  <c r="M61" i="7"/>
  <c r="B61" i="7"/>
  <c r="AC61" i="7" s="1"/>
  <c r="S60" i="7"/>
  <c r="O60" i="7"/>
  <c r="M60" i="7"/>
  <c r="B60" i="7"/>
  <c r="AF60" i="7" s="1"/>
  <c r="S59" i="7"/>
  <c r="O59" i="7"/>
  <c r="M59" i="7"/>
  <c r="B59" i="7"/>
  <c r="AF59" i="7" s="1"/>
  <c r="S58" i="7"/>
  <c r="O58" i="7"/>
  <c r="M58" i="7"/>
  <c r="B58" i="7"/>
  <c r="AE58" i="7" s="1"/>
  <c r="S57" i="7"/>
  <c r="O57" i="7"/>
  <c r="M57" i="7"/>
  <c r="B57" i="7"/>
  <c r="AE57" i="7" s="1"/>
  <c r="S56" i="7"/>
  <c r="O56" i="7"/>
  <c r="M56" i="7"/>
  <c r="B56" i="7"/>
  <c r="S55" i="7"/>
  <c r="O55" i="7"/>
  <c r="M55" i="7"/>
  <c r="B55" i="7"/>
  <c r="S54" i="7"/>
  <c r="O54" i="7"/>
  <c r="M54" i="7"/>
  <c r="B54" i="7"/>
  <c r="R54" i="7" s="1"/>
  <c r="S53" i="7"/>
  <c r="O53" i="7"/>
  <c r="M53" i="7"/>
  <c r="B53" i="7"/>
  <c r="AE53" i="7" s="1"/>
  <c r="S52" i="7"/>
  <c r="O52" i="7"/>
  <c r="M52" i="7"/>
  <c r="B52" i="7"/>
  <c r="AF52" i="7" s="1"/>
  <c r="S51" i="7"/>
  <c r="O51" i="7"/>
  <c r="M51" i="7"/>
  <c r="B51" i="7"/>
  <c r="AB51" i="7" s="1"/>
  <c r="S50" i="7"/>
  <c r="O50" i="7"/>
  <c r="M50" i="7"/>
  <c r="B50" i="7"/>
  <c r="S49" i="7"/>
  <c r="O49" i="7"/>
  <c r="M49" i="7"/>
  <c r="B49" i="7"/>
  <c r="S48" i="7"/>
  <c r="O48" i="7"/>
  <c r="M48" i="7"/>
  <c r="B48" i="7"/>
  <c r="AE48" i="7" s="1"/>
  <c r="S47" i="7"/>
  <c r="O47" i="7"/>
  <c r="M47" i="7"/>
  <c r="B47" i="7"/>
  <c r="AE47" i="7" s="1"/>
  <c r="S46" i="7"/>
  <c r="O46" i="7"/>
  <c r="M46" i="7"/>
  <c r="B46" i="7"/>
  <c r="S45" i="7"/>
  <c r="O45" i="7"/>
  <c r="M45" i="7"/>
  <c r="B45" i="7"/>
  <c r="AD45" i="7" s="1"/>
  <c r="S44" i="7"/>
  <c r="O44" i="7"/>
  <c r="M44" i="7"/>
  <c r="B44" i="7"/>
  <c r="R44" i="7" s="1"/>
  <c r="S43" i="7"/>
  <c r="O43" i="7"/>
  <c r="M43" i="7"/>
  <c r="B43" i="7"/>
  <c r="R43" i="7" s="1"/>
  <c r="AB42" i="7"/>
  <c r="S42" i="7"/>
  <c r="O42" i="7"/>
  <c r="M42" i="7"/>
  <c r="B42" i="7"/>
  <c r="R42" i="7" s="1"/>
  <c r="S41" i="7"/>
  <c r="O41" i="7"/>
  <c r="M41" i="7"/>
  <c r="B41" i="7"/>
  <c r="AF41" i="7" s="1"/>
  <c r="S40" i="7"/>
  <c r="O40" i="7"/>
  <c r="M40" i="7"/>
  <c r="B40" i="7"/>
  <c r="AE40" i="7" s="1"/>
  <c r="AB39" i="7"/>
  <c r="S39" i="7"/>
  <c r="O39" i="7"/>
  <c r="M39" i="7"/>
  <c r="B39" i="7"/>
  <c r="AC39" i="7" s="1"/>
  <c r="S38" i="7"/>
  <c r="O38" i="7"/>
  <c r="M38" i="7"/>
  <c r="B38" i="7"/>
  <c r="AE38" i="7" s="1"/>
  <c r="S37" i="7"/>
  <c r="O37" i="7"/>
  <c r="M37" i="7"/>
  <c r="B37" i="7"/>
  <c r="R37" i="7" s="1"/>
  <c r="S36" i="7"/>
  <c r="O36" i="7"/>
  <c r="M36" i="7"/>
  <c r="B36" i="7"/>
  <c r="AE36" i="7" s="1"/>
  <c r="S35" i="7"/>
  <c r="O35" i="7"/>
  <c r="M35" i="7"/>
  <c r="B35" i="7"/>
  <c r="AD35" i="7" s="1"/>
  <c r="S34" i="7"/>
  <c r="O34" i="7"/>
  <c r="M34" i="7"/>
  <c r="B34" i="7"/>
  <c r="S33" i="7"/>
  <c r="O33" i="7"/>
  <c r="M33" i="7"/>
  <c r="B33" i="7"/>
  <c r="AD33" i="7" s="1"/>
  <c r="AB32" i="7"/>
  <c r="S32" i="7"/>
  <c r="O32" i="7"/>
  <c r="M32" i="7"/>
  <c r="B32" i="7"/>
  <c r="AD31" i="7"/>
  <c r="AC31" i="7"/>
  <c r="S31" i="7"/>
  <c r="O31" i="7"/>
  <c r="M31" i="7"/>
  <c r="B31" i="7"/>
  <c r="AB31" i="7" s="1"/>
  <c r="S30" i="7"/>
  <c r="O30" i="7"/>
  <c r="M30" i="7"/>
  <c r="B30" i="7"/>
  <c r="AE30" i="7" s="1"/>
  <c r="S29" i="7"/>
  <c r="O29" i="7"/>
  <c r="M29" i="7"/>
  <c r="B29" i="7"/>
  <c r="AE29" i="7" s="1"/>
  <c r="S28" i="7"/>
  <c r="O28" i="7"/>
  <c r="M28" i="7"/>
  <c r="B28" i="7"/>
  <c r="AE28" i="7" s="1"/>
  <c r="S27" i="7"/>
  <c r="O27" i="7"/>
  <c r="M27" i="7"/>
  <c r="B27" i="7"/>
  <c r="S26" i="7"/>
  <c r="O26" i="7"/>
  <c r="M26" i="7"/>
  <c r="B26" i="7"/>
  <c r="AE26" i="7" s="1"/>
  <c r="S25" i="7"/>
  <c r="O25" i="7"/>
  <c r="M25" i="7"/>
  <c r="B25" i="7"/>
  <c r="AD25" i="7" s="1"/>
  <c r="S24" i="7"/>
  <c r="O24" i="7"/>
  <c r="M24" i="7"/>
  <c r="B24" i="7"/>
  <c r="S23" i="7"/>
  <c r="R23" i="7"/>
  <c r="O23" i="7"/>
  <c r="M23" i="7"/>
  <c r="B23" i="7"/>
  <c r="AD23" i="7" s="1"/>
  <c r="S22" i="7"/>
  <c r="O22" i="7"/>
  <c r="M22" i="7"/>
  <c r="B22" i="7"/>
  <c r="S21" i="7"/>
  <c r="O21" i="7"/>
  <c r="M21" i="7"/>
  <c r="B21" i="7"/>
  <c r="AD21" i="7" s="1"/>
  <c r="S20" i="7"/>
  <c r="O20" i="7"/>
  <c r="M20" i="7"/>
  <c r="B20" i="7"/>
  <c r="AE20" i="7" s="1"/>
  <c r="S19" i="7"/>
  <c r="O19" i="7"/>
  <c r="M19" i="7"/>
  <c r="B19" i="7"/>
  <c r="AE19" i="7" s="1"/>
  <c r="S18" i="7"/>
  <c r="O18" i="7"/>
  <c r="M18" i="7"/>
  <c r="B18" i="7"/>
  <c r="S17" i="7"/>
  <c r="O17" i="7"/>
  <c r="M17" i="7"/>
  <c r="B17" i="7"/>
  <c r="AF16" i="7"/>
  <c r="S16" i="7"/>
  <c r="O16" i="7"/>
  <c r="M16" i="7"/>
  <c r="B16" i="7"/>
  <c r="AE15" i="7"/>
  <c r="AD15" i="7"/>
  <c r="S15" i="7"/>
  <c r="R15" i="7"/>
  <c r="O15" i="7"/>
  <c r="M15" i="7"/>
  <c r="B15" i="7"/>
  <c r="AF15" i="7" s="1"/>
  <c r="S14" i="7"/>
  <c r="O14" i="7"/>
  <c r="M14" i="7"/>
  <c r="B14" i="7"/>
  <c r="S13" i="7"/>
  <c r="O13" i="7"/>
  <c r="M13" i="7"/>
  <c r="B13" i="7"/>
  <c r="AB12" i="7"/>
  <c r="S12" i="7"/>
  <c r="O12" i="7"/>
  <c r="M12" i="7"/>
  <c r="B12" i="7"/>
  <c r="S11" i="7"/>
  <c r="O11" i="7"/>
  <c r="M11" i="7"/>
  <c r="B11" i="7"/>
  <c r="AD11" i="7" s="1"/>
  <c r="S10" i="7"/>
  <c r="O10" i="7"/>
  <c r="M10" i="7"/>
  <c r="B10" i="7"/>
  <c r="AC10" i="7" s="1"/>
  <c r="Y8" i="7"/>
  <c r="X8" i="7"/>
  <c r="R60" i="7" l="1"/>
  <c r="R30" i="7"/>
  <c r="AD84" i="7"/>
  <c r="AB87" i="7"/>
  <c r="R117" i="7"/>
  <c r="R121" i="7"/>
  <c r="AD125" i="7"/>
  <c r="AF183" i="7"/>
  <c r="AB246" i="7"/>
  <c r="R71" i="7"/>
  <c r="AC182" i="7"/>
  <c r="AB202" i="7"/>
  <c r="AD225" i="7"/>
  <c r="R234" i="7"/>
  <c r="AF182" i="7"/>
  <c r="AF202" i="7"/>
  <c r="AC215" i="7"/>
  <c r="AE225" i="7"/>
  <c r="AE263" i="7"/>
  <c r="AE277" i="7"/>
  <c r="R99" i="7"/>
  <c r="R286" i="7"/>
  <c r="AB287" i="7"/>
  <c r="AF47" i="7"/>
  <c r="AB50" i="7"/>
  <c r="AC111" i="7"/>
  <c r="R114" i="7"/>
  <c r="AB165" i="7"/>
  <c r="R172" i="7"/>
  <c r="AE193" i="7"/>
  <c r="AE194" i="7"/>
  <c r="AF259" i="7"/>
  <c r="R285" i="7"/>
  <c r="AF99" i="7"/>
  <c r="R271" i="7"/>
  <c r="AC286" i="7"/>
  <c r="AD114" i="7"/>
  <c r="AF213" i="7"/>
  <c r="R225" i="7"/>
  <c r="R267" i="7"/>
  <c r="AB271" i="7"/>
  <c r="AC117" i="7"/>
  <c r="AC23" i="7"/>
  <c r="AE87" i="7"/>
  <c r="AD117" i="7"/>
  <c r="AD119" i="7"/>
  <c r="AB120" i="7"/>
  <c r="AE126" i="7"/>
  <c r="AE134" i="7"/>
  <c r="R181" i="7"/>
  <c r="R189" i="7"/>
  <c r="AB212" i="7"/>
  <c r="AB228" i="7"/>
  <c r="R26" i="7"/>
  <c r="AC79" i="7"/>
  <c r="R104" i="7"/>
  <c r="AE117" i="7"/>
  <c r="AE121" i="7"/>
  <c r="AE212" i="7"/>
  <c r="R218" i="7"/>
  <c r="R224" i="7"/>
  <c r="R11" i="7"/>
  <c r="AC77" i="7"/>
  <c r="AF212" i="7"/>
  <c r="AE271" i="7"/>
  <c r="AF286" i="7"/>
  <c r="AE98" i="7"/>
  <c r="R103" i="7"/>
  <c r="AF114" i="7"/>
  <c r="AF117" i="7"/>
  <c r="AF121" i="7"/>
  <c r="R138" i="7"/>
  <c r="AD152" i="7"/>
  <c r="AE99" i="7"/>
  <c r="AC100" i="7"/>
  <c r="AC104" i="7"/>
  <c r="R111" i="7"/>
  <c r="R128" i="7"/>
  <c r="R141" i="7"/>
  <c r="AC151" i="7"/>
  <c r="AF189" i="7"/>
  <c r="AC192" i="7"/>
  <c r="AC225" i="7"/>
  <c r="R251" i="7"/>
  <c r="AF271" i="7"/>
  <c r="AE25" i="7"/>
  <c r="AE33" i="7"/>
  <c r="AE79" i="7"/>
  <c r="O8" i="7"/>
  <c r="AF25" i="7"/>
  <c r="AF33" i="7"/>
  <c r="AB55" i="7"/>
  <c r="AE61" i="7"/>
  <c r="AD64" i="7"/>
  <c r="AF79" i="7"/>
  <c r="AD92" i="7"/>
  <c r="AB93" i="7"/>
  <c r="AE104" i="7"/>
  <c r="AE132" i="7"/>
  <c r="AD138" i="7"/>
  <c r="AB158" i="7"/>
  <c r="AC178" i="7"/>
  <c r="AD191" i="7"/>
  <c r="AD192" i="7"/>
  <c r="R236" i="7"/>
  <c r="AF266" i="7"/>
  <c r="AB279" i="7"/>
  <c r="AF158" i="7"/>
  <c r="AF192" i="7"/>
  <c r="AC208" i="7"/>
  <c r="AE251" i="7"/>
  <c r="AE278" i="7"/>
  <c r="AF279" i="7"/>
  <c r="R283" i="7"/>
  <c r="AF225" i="7"/>
  <c r="AB236" i="7"/>
  <c r="AB250" i="7"/>
  <c r="R263" i="7"/>
  <c r="AE264" i="7"/>
  <c r="AD277" i="7"/>
  <c r="R282" i="7"/>
  <c r="AC288" i="7"/>
  <c r="AE39" i="7"/>
  <c r="AD288" i="7"/>
  <c r="AD205" i="7"/>
  <c r="AF205" i="7"/>
  <c r="AE221" i="7"/>
  <c r="AC221" i="7"/>
  <c r="AE191" i="7"/>
  <c r="AC233" i="7"/>
  <c r="AD63" i="7"/>
  <c r="AD102" i="7"/>
  <c r="AC102" i="7"/>
  <c r="AD116" i="7"/>
  <c r="AD120" i="7"/>
  <c r="AF152" i="7"/>
  <c r="R169" i="7"/>
  <c r="AD195" i="7"/>
  <c r="R205" i="7"/>
  <c r="AE207" i="7"/>
  <c r="AD207" i="7"/>
  <c r="AB207" i="7"/>
  <c r="AE220" i="7"/>
  <c r="R220" i="7"/>
  <c r="AC18" i="7"/>
  <c r="AF18" i="7"/>
  <c r="AC20" i="7"/>
  <c r="R72" i="7"/>
  <c r="AD101" i="7"/>
  <c r="AD103" i="7"/>
  <c r="AC103" i="7"/>
  <c r="R148" i="7"/>
  <c r="AC148" i="7"/>
  <c r="AE23" i="7"/>
  <c r="AE41" i="7"/>
  <c r="R45" i="7"/>
  <c r="R59" i="7"/>
  <c r="AE66" i="7"/>
  <c r="R69" i="7"/>
  <c r="R94" i="7"/>
  <c r="AE94" i="7"/>
  <c r="AC94" i="7"/>
  <c r="AE103" i="7"/>
  <c r="AC124" i="7"/>
  <c r="AF174" i="7"/>
  <c r="AE174" i="7"/>
  <c r="AC174" i="7"/>
  <c r="AE188" i="7"/>
  <c r="AD188" i="7"/>
  <c r="R191" i="7"/>
  <c r="AE233" i="7"/>
  <c r="AD233" i="7"/>
  <c r="AD18" i="7"/>
  <c r="AF30" i="7"/>
  <c r="AD30" i="7"/>
  <c r="AF31" i="7"/>
  <c r="AB40" i="7"/>
  <c r="R58" i="7"/>
  <c r="AC71" i="7"/>
  <c r="R85" i="7"/>
  <c r="AB86" i="7"/>
  <c r="AD94" i="7"/>
  <c r="AB95" i="7"/>
  <c r="R102" i="7"/>
  <c r="AF103" i="7"/>
  <c r="AB114" i="7"/>
  <c r="AD13" i="7"/>
  <c r="AE18" i="7"/>
  <c r="AD40" i="7"/>
  <c r="AE45" i="7"/>
  <c r="R64" i="7"/>
  <c r="AE69" i="7"/>
  <c r="AD71" i="7"/>
  <c r="R90" i="7"/>
  <c r="AF94" i="7"/>
  <c r="AB111" i="7"/>
  <c r="AE111" i="7"/>
  <c r="AD111" i="7"/>
  <c r="AF112" i="7"/>
  <c r="AC114" i="7"/>
  <c r="AE116" i="7"/>
  <c r="AD141" i="7"/>
  <c r="AF108" i="7"/>
  <c r="AE109" i="7"/>
  <c r="AD109" i="7"/>
  <c r="AE63" i="7"/>
  <c r="AE102" i="7"/>
  <c r="AC26" i="7"/>
  <c r="AF26" i="7"/>
  <c r="AB26" i="7"/>
  <c r="AD77" i="7"/>
  <c r="AE77" i="7"/>
  <c r="AF102" i="7"/>
  <c r="AD149" i="7"/>
  <c r="AD26" i="7"/>
  <c r="AD19" i="7"/>
  <c r="AC19" i="7"/>
  <c r="AF19" i="7"/>
  <c r="AB20" i="7"/>
  <c r="AF28" i="7"/>
  <c r="AF57" i="7"/>
  <c r="AF58" i="7"/>
  <c r="AC63" i="7"/>
  <c r="AB70" i="7"/>
  <c r="AE70" i="7"/>
  <c r="AF75" i="7"/>
  <c r="AE75" i="7"/>
  <c r="R77" i="7"/>
  <c r="AD81" i="7"/>
  <c r="AC95" i="7"/>
  <c r="R95" i="7"/>
  <c r="AE95" i="7"/>
  <c r="AB102" i="7"/>
  <c r="AB108" i="7"/>
  <c r="AC109" i="7"/>
  <c r="AF116" i="7"/>
  <c r="AF141" i="7"/>
  <c r="AB159" i="7"/>
  <c r="AC149" i="7"/>
  <c r="AC158" i="7"/>
  <c r="AB174" i="7"/>
  <c r="AD183" i="7"/>
  <c r="AF187" i="7"/>
  <c r="R187" i="7"/>
  <c r="AE205" i="7"/>
  <c r="AC222" i="7"/>
  <c r="AB222" i="7"/>
  <c r="R222" i="7"/>
  <c r="AF124" i="7"/>
  <c r="AD126" i="7"/>
  <c r="AE148" i="7"/>
  <c r="AD150" i="7"/>
  <c r="AE162" i="7"/>
  <c r="AB162" i="7"/>
  <c r="AD174" i="7"/>
  <c r="AE183" i="7"/>
  <c r="AB191" i="7"/>
  <c r="AE195" i="7"/>
  <c r="AD208" i="7"/>
  <c r="AB208" i="7"/>
  <c r="R208" i="7"/>
  <c r="AF208" i="7"/>
  <c r="R233" i="7"/>
  <c r="R248" i="7"/>
  <c r="AF248" i="7"/>
  <c r="AF251" i="7"/>
  <c r="AC287" i="7"/>
  <c r="AB261" i="7"/>
  <c r="AB263" i="7"/>
  <c r="AC279" i="7"/>
  <c r="AE282" i="7"/>
  <c r="AB285" i="7"/>
  <c r="AD287" i="7"/>
  <c r="AC263" i="7"/>
  <c r="AD279" i="7"/>
  <c r="AF282" i="7"/>
  <c r="AC285" i="7"/>
  <c r="AE287" i="7"/>
  <c r="AB82" i="7"/>
  <c r="AF89" i="7"/>
  <c r="R93" i="7"/>
  <c r="AC99" i="7"/>
  <c r="AC121" i="7"/>
  <c r="AD164" i="7"/>
  <c r="AE192" i="7"/>
  <c r="R212" i="7"/>
  <c r="AC218" i="7"/>
  <c r="AB229" i="7"/>
  <c r="AC236" i="7"/>
  <c r="AE246" i="7"/>
  <c r="AC260" i="7"/>
  <c r="AD263" i="7"/>
  <c r="AC264" i="7"/>
  <c r="R274" i="7"/>
  <c r="R276" i="7"/>
  <c r="AE279" i="7"/>
  <c r="AB283" i="7"/>
  <c r="AB286" i="7"/>
  <c r="AF287" i="7"/>
  <c r="AE288" i="7"/>
  <c r="AB193" i="7"/>
  <c r="AD224" i="7"/>
  <c r="AF229" i="7"/>
  <c r="AB230" i="7"/>
  <c r="AB234" i="7"/>
  <c r="AE236" i="7"/>
  <c r="AB251" i="7"/>
  <c r="AD273" i="7"/>
  <c r="AF288" i="7"/>
  <c r="AC251" i="7"/>
  <c r="AC253" i="7"/>
  <c r="AE258" i="7"/>
  <c r="AC271" i="7"/>
  <c r="AB274" i="7"/>
  <c r="AC275" i="7"/>
  <c r="AD286" i="7"/>
  <c r="R287" i="7"/>
  <c r="AC193" i="7"/>
  <c r="AF224" i="7"/>
  <c r="AD230" i="7"/>
  <c r="AD212" i="7"/>
  <c r="AD271" i="7"/>
  <c r="R279" i="7"/>
  <c r="AD179" i="7"/>
  <c r="AB179" i="7"/>
  <c r="AC190" i="7"/>
  <c r="AC201" i="7"/>
  <c r="AB201" i="7"/>
  <c r="AE201" i="7"/>
  <c r="AF201" i="7"/>
  <c r="AD206" i="7"/>
  <c r="AC206" i="7"/>
  <c r="AF210" i="7"/>
  <c r="AE210" i="7"/>
  <c r="AB210" i="7"/>
  <c r="AB216" i="7"/>
  <c r="AF216" i="7"/>
  <c r="AE216" i="7"/>
  <c r="AF243" i="7"/>
  <c r="AE243" i="7"/>
  <c r="R243" i="7"/>
  <c r="AD250" i="7"/>
  <c r="AF250" i="7"/>
  <c r="AC46" i="7"/>
  <c r="AE49" i="7"/>
  <c r="R67" i="7"/>
  <c r="AB67" i="7"/>
  <c r="AB74" i="7"/>
  <c r="AC85" i="7"/>
  <c r="AE125" i="7"/>
  <c r="AC129" i="7"/>
  <c r="AB133" i="7"/>
  <c r="AC137" i="7"/>
  <c r="AF237" i="7"/>
  <c r="AE237" i="7"/>
  <c r="AC237" i="7"/>
  <c r="AF242" i="7"/>
  <c r="AF146" i="7"/>
  <c r="AE146" i="7"/>
  <c r="R180" i="7"/>
  <c r="AE180" i="7"/>
  <c r="AF190" i="7"/>
  <c r="AD210" i="7"/>
  <c r="AE232" i="7"/>
  <c r="AB11" i="7"/>
  <c r="AB16" i="7"/>
  <c r="R19" i="7"/>
  <c r="AD20" i="7"/>
  <c r="AF23" i="7"/>
  <c r="AD28" i="7"/>
  <c r="AC30" i="7"/>
  <c r="AE31" i="7"/>
  <c r="AD39" i="7"/>
  <c r="AF46" i="7"/>
  <c r="R47" i="7"/>
  <c r="AE50" i="7"/>
  <c r="R51" i="7"/>
  <c r="AC55" i="7"/>
  <c r="AB58" i="7"/>
  <c r="AB59" i="7"/>
  <c r="AB62" i="7"/>
  <c r="AE64" i="7"/>
  <c r="AE65" i="7"/>
  <c r="AE72" i="7"/>
  <c r="AD74" i="7"/>
  <c r="R80" i="7"/>
  <c r="AD85" i="7"/>
  <c r="R87" i="7"/>
  <c r="AC87" i="7"/>
  <c r="AD87" i="7"/>
  <c r="AF125" i="7"/>
  <c r="AE129" i="7"/>
  <c r="AC133" i="7"/>
  <c r="AC141" i="7"/>
  <c r="AB141" i="7"/>
  <c r="AE141" i="7"/>
  <c r="AB171" i="7"/>
  <c r="AF171" i="7"/>
  <c r="AC176" i="7"/>
  <c r="AC211" i="7"/>
  <c r="AD228" i="7"/>
  <c r="AD229" i="7"/>
  <c r="AE229" i="7"/>
  <c r="AC229" i="7"/>
  <c r="R229" i="7"/>
  <c r="AC245" i="7"/>
  <c r="AF36" i="7"/>
  <c r="AE133" i="7"/>
  <c r="AE143" i="7"/>
  <c r="AD155" i="7"/>
  <c r="AC160" i="7"/>
  <c r="AD160" i="7"/>
  <c r="R175" i="7"/>
  <c r="AF175" i="7"/>
  <c r="AD241" i="7"/>
  <c r="AE241" i="7"/>
  <c r="AC241" i="7"/>
  <c r="R241" i="7"/>
  <c r="R35" i="7"/>
  <c r="AB80" i="7"/>
  <c r="AF81" i="7"/>
  <c r="R84" i="7"/>
  <c r="R150" i="7"/>
  <c r="AD168" i="7"/>
  <c r="R182" i="7"/>
  <c r="AD182" i="7"/>
  <c r="AB182" i="7"/>
  <c r="AE182" i="7"/>
  <c r="R186" i="7"/>
  <c r="AD213" i="7"/>
  <c r="AE213" i="7"/>
  <c r="AC213" i="7"/>
  <c r="R213" i="7"/>
  <c r="R216" i="7"/>
  <c r="AD240" i="7"/>
  <c r="R240" i="7"/>
  <c r="AD46" i="7"/>
  <c r="AD50" i="7"/>
  <c r="AC11" i="7"/>
  <c r="AB24" i="7"/>
  <c r="AD55" i="7"/>
  <c r="AC60" i="7"/>
  <c r="AC62" i="7"/>
  <c r="AD72" i="7"/>
  <c r="AF74" i="7"/>
  <c r="AE11" i="7"/>
  <c r="AD24" i="7"/>
  <c r="AF39" i="7"/>
  <c r="AB47" i="7"/>
  <c r="AE51" i="7"/>
  <c r="AB54" i="7"/>
  <c r="AE55" i="7"/>
  <c r="AD60" i="7"/>
  <c r="AE62" i="7"/>
  <c r="AC80" i="7"/>
  <c r="AC127" i="7"/>
  <c r="AD134" i="7"/>
  <c r="AB134" i="7"/>
  <c r="AD142" i="7"/>
  <c r="AC142" i="7"/>
  <c r="R170" i="7"/>
  <c r="AE170" i="7"/>
  <c r="AB196" i="7"/>
  <c r="R201" i="7"/>
  <c r="R235" i="7"/>
  <c r="AD235" i="7"/>
  <c r="AB235" i="7"/>
  <c r="AE235" i="7"/>
  <c r="R239" i="7"/>
  <c r="AB239" i="7"/>
  <c r="AE239" i="7"/>
  <c r="AE247" i="7"/>
  <c r="R247" i="7"/>
  <c r="AF10" i="7"/>
  <c r="AD36" i="7"/>
  <c r="AD129" i="7"/>
  <c r="AF129" i="7"/>
  <c r="AD133" i="7"/>
  <c r="AF11" i="7"/>
  <c r="AE13" i="7"/>
  <c r="AB15" i="7"/>
  <c r="AE24" i="7"/>
  <c r="R31" i="7"/>
  <c r="AC35" i="7"/>
  <c r="AC45" i="7"/>
  <c r="AC47" i="7"/>
  <c r="AC54" i="7"/>
  <c r="AF55" i="7"/>
  <c r="AB61" i="7"/>
  <c r="AC68" i="7"/>
  <c r="AD10" i="7"/>
  <c r="AC15" i="7"/>
  <c r="R20" i="7"/>
  <c r="AB23" i="7"/>
  <c r="AF24" i="7"/>
  <c r="AE35" i="7"/>
  <c r="AF38" i="7"/>
  <c r="R39" i="7"/>
  <c r="AD47" i="7"/>
  <c r="AC49" i="7"/>
  <c r="AE54" i="7"/>
  <c r="AF63" i="7"/>
  <c r="AB63" i="7"/>
  <c r="AB84" i="7"/>
  <c r="AC132" i="7"/>
  <c r="AB154" i="7"/>
  <c r="AE168" i="7"/>
  <c r="R179" i="7"/>
  <c r="AF186" i="7"/>
  <c r="AC199" i="7"/>
  <c r="AB209" i="7"/>
  <c r="AF209" i="7"/>
  <c r="AD209" i="7"/>
  <c r="AC209" i="7"/>
  <c r="R217" i="7"/>
  <c r="AD217" i="7"/>
  <c r="AB217" i="7"/>
  <c r="AE217" i="7"/>
  <c r="AF235" i="7"/>
  <c r="AC243" i="7"/>
  <c r="AD62" i="7"/>
  <c r="AE10" i="7"/>
  <c r="AF35" i="7"/>
  <c r="AB36" i="7"/>
  <c r="AB46" i="7"/>
  <c r="AD49" i="7"/>
  <c r="R55" i="7"/>
  <c r="R62" i="7"/>
  <c r="AF67" i="7"/>
  <c r="AF71" i="7"/>
  <c r="AB71" i="7"/>
  <c r="AC84" i="7"/>
  <c r="AB125" i="7"/>
  <c r="AC125" i="7"/>
  <c r="AC128" i="7"/>
  <c r="AB128" i="7"/>
  <c r="AF128" i="7"/>
  <c r="AE128" i="7"/>
  <c r="R129" i="7"/>
  <c r="R133" i="7"/>
  <c r="AC136" i="7"/>
  <c r="R136" i="7"/>
  <c r="AB136" i="7"/>
  <c r="AE136" i="7"/>
  <c r="AC150" i="7"/>
  <c r="AB150" i="7"/>
  <c r="AE150" i="7"/>
  <c r="AF150" i="7"/>
  <c r="AF165" i="7"/>
  <c r="AC165" i="7"/>
  <c r="AD172" i="7"/>
  <c r="AC185" i="7"/>
  <c r="R185" i="7"/>
  <c r="AE185" i="7"/>
  <c r="AB185" i="7"/>
  <c r="AF185" i="7"/>
  <c r="AD187" i="7"/>
  <c r="AB187" i="7"/>
  <c r="AD201" i="7"/>
  <c r="AB206" i="7"/>
  <c r="AE209" i="7"/>
  <c r="AF217" i="7"/>
  <c r="AC220" i="7"/>
  <c r="AD220" i="7"/>
  <c r="AB220" i="7"/>
  <c r="AF220" i="7"/>
  <c r="AD221" i="7"/>
  <c r="AF221" i="7"/>
  <c r="AB221" i="7"/>
  <c r="R221" i="7"/>
  <c r="AF238" i="7"/>
  <c r="AD238" i="7"/>
  <c r="AD243" i="7"/>
  <c r="AF126" i="7"/>
  <c r="AF138" i="7"/>
  <c r="AD148" i="7"/>
  <c r="R151" i="7"/>
  <c r="AE157" i="7"/>
  <c r="AE166" i="7"/>
  <c r="R174" i="7"/>
  <c r="R192" i="7"/>
  <c r="AB198" i="7"/>
  <c r="AE270" i="7"/>
  <c r="AF149" i="7"/>
  <c r="AB151" i="7"/>
  <c r="R166" i="7"/>
  <c r="R178" i="7"/>
  <c r="AE202" i="7"/>
  <c r="R259" i="7"/>
  <c r="R270" i="7"/>
  <c r="R278" i="7"/>
  <c r="AE82" i="7"/>
  <c r="AB126" i="7"/>
  <c r="AB138" i="7"/>
  <c r="AD158" i="7"/>
  <c r="AB166" i="7"/>
  <c r="AE178" i="7"/>
  <c r="AD234" i="7"/>
  <c r="AC259" i="7"/>
  <c r="AB270" i="7"/>
  <c r="AB278" i="7"/>
  <c r="AC138" i="7"/>
  <c r="AE158" i="7"/>
  <c r="AC166" i="7"/>
  <c r="AF178" i="7"/>
  <c r="AF234" i="7"/>
  <c r="AE259" i="7"/>
  <c r="AC270" i="7"/>
  <c r="AC278" i="7"/>
  <c r="AD278" i="7"/>
  <c r="AF56" i="7"/>
  <c r="AC56" i="7"/>
  <c r="AB56" i="7"/>
  <c r="R56" i="7"/>
  <c r="AD56" i="7"/>
  <c r="AE56" i="7"/>
  <c r="AD22" i="7"/>
  <c r="AF22" i="7"/>
  <c r="AE22" i="7"/>
  <c r="AC22" i="7"/>
  <c r="R22" i="7"/>
  <c r="AE32" i="7"/>
  <c r="AD32" i="7"/>
  <c r="AF32" i="7"/>
  <c r="AC32" i="7"/>
  <c r="AF37" i="7"/>
  <c r="AE37" i="7"/>
  <c r="AD37" i="7"/>
  <c r="AB37" i="7"/>
  <c r="S8" i="7"/>
  <c r="AB17" i="7"/>
  <c r="R17" i="7"/>
  <c r="AE17" i="7"/>
  <c r="AF17" i="7"/>
  <c r="AD17" i="7"/>
  <c r="AC17" i="7"/>
  <c r="AB22" i="7"/>
  <c r="AC37" i="7"/>
  <c r="AD27" i="7"/>
  <c r="AE27" i="7"/>
  <c r="AC27" i="7"/>
  <c r="R27" i="7"/>
  <c r="AF27" i="7"/>
  <c r="AB27" i="7"/>
  <c r="M8" i="7"/>
  <c r="AE52" i="7"/>
  <c r="AD52" i="7"/>
  <c r="AC52" i="7"/>
  <c r="R52" i="7"/>
  <c r="AB52" i="7"/>
  <c r="AB14" i="7"/>
  <c r="AF14" i="7"/>
  <c r="AC14" i="7"/>
  <c r="R14" i="7"/>
  <c r="AE14" i="7"/>
  <c r="AD14" i="7"/>
  <c r="AD43" i="7"/>
  <c r="AC43" i="7"/>
  <c r="AF43" i="7"/>
  <c r="AE43" i="7"/>
  <c r="AB43" i="7"/>
  <c r="AC34" i="7"/>
  <c r="AB34" i="7"/>
  <c r="R34" i="7"/>
  <c r="AF34" i="7"/>
  <c r="AE34" i="7"/>
  <c r="AD34" i="7"/>
  <c r="AE12" i="7"/>
  <c r="AC12" i="7"/>
  <c r="R12" i="7"/>
  <c r="AD12" i="7"/>
  <c r="AF12" i="7"/>
  <c r="R32" i="7"/>
  <c r="AE44" i="7"/>
  <c r="AF44" i="7"/>
  <c r="AC44" i="7"/>
  <c r="AB44" i="7"/>
  <c r="AD44" i="7"/>
  <c r="AD29" i="7"/>
  <c r="AB38" i="7"/>
  <c r="AF96" i="7"/>
  <c r="AD96" i="7"/>
  <c r="R96" i="7"/>
  <c r="AE96" i="7"/>
  <c r="AC96" i="7"/>
  <c r="AB96" i="7"/>
  <c r="AB33" i="7"/>
  <c r="R33" i="7"/>
  <c r="AC33" i="7"/>
  <c r="R36" i="7"/>
  <c r="AC36" i="7"/>
  <c r="AC38" i="7"/>
  <c r="R40" i="7"/>
  <c r="AC53" i="7"/>
  <c r="AC59" i="7"/>
  <c r="AE76" i="7"/>
  <c r="AF76" i="7"/>
  <c r="R76" i="7"/>
  <c r="AD76" i="7"/>
  <c r="AB49" i="7"/>
  <c r="R49" i="7"/>
  <c r="AC50" i="7"/>
  <c r="AF50" i="7"/>
  <c r="AB53" i="7"/>
  <c r="R16" i="7"/>
  <c r="AC16" i="7"/>
  <c r="R10" i="7"/>
  <c r="AB10" i="7"/>
  <c r="AF13" i="7"/>
  <c r="AB13" i="7"/>
  <c r="AD16" i="7"/>
  <c r="AB28" i="7"/>
  <c r="R38" i="7"/>
  <c r="AD38" i="7"/>
  <c r="AF40" i="7"/>
  <c r="AD48" i="7"/>
  <c r="AC48" i="7"/>
  <c r="R48" i="7"/>
  <c r="AB48" i="7"/>
  <c r="AB57" i="7"/>
  <c r="R57" i="7"/>
  <c r="AD57" i="7"/>
  <c r="AC57" i="7"/>
  <c r="AE59" i="7"/>
  <c r="AC66" i="7"/>
  <c r="AF66" i="7"/>
  <c r="AB66" i="7"/>
  <c r="AD66" i="7"/>
  <c r="AE68" i="7"/>
  <c r="AD68" i="7"/>
  <c r="AF68" i="7"/>
  <c r="AB68" i="7"/>
  <c r="AE110" i="7"/>
  <c r="AC110" i="7"/>
  <c r="R110" i="7"/>
  <c r="AF110" i="7"/>
  <c r="AD110" i="7"/>
  <c r="AF29" i="7"/>
  <c r="AB29" i="7"/>
  <c r="AF53" i="7"/>
  <c r="AD53" i="7"/>
  <c r="AF21" i="7"/>
  <c r="AB21" i="7"/>
  <c r="R21" i="7"/>
  <c r="AC21" i="7"/>
  <c r="R13" i="7"/>
  <c r="AC13" i="7"/>
  <c r="AE16" i="7"/>
  <c r="R18" i="7"/>
  <c r="AB18" i="7"/>
  <c r="AE21" i="7"/>
  <c r="AB25" i="7"/>
  <c r="R25" i="7"/>
  <c r="AC25" i="7"/>
  <c r="R28" i="7"/>
  <c r="AC28" i="7"/>
  <c r="AB30" i="7"/>
  <c r="AB35" i="7"/>
  <c r="AC42" i="7"/>
  <c r="AF42" i="7"/>
  <c r="AE42" i="7"/>
  <c r="AD42" i="7"/>
  <c r="AF54" i="7"/>
  <c r="R53" i="7"/>
  <c r="AE60" i="7"/>
  <c r="AB60" i="7"/>
  <c r="AC70" i="7"/>
  <c r="R70" i="7"/>
  <c r="AF70" i="7"/>
  <c r="AC76" i="7"/>
  <c r="AF123" i="7"/>
  <c r="AD123" i="7"/>
  <c r="AB123" i="7"/>
  <c r="AE123" i="7"/>
  <c r="AC123" i="7"/>
  <c r="AB97" i="7"/>
  <c r="R97" i="7"/>
  <c r="AD97" i="7"/>
  <c r="AE97" i="7"/>
  <c r="AC97" i="7"/>
  <c r="AD59" i="7"/>
  <c r="AB19" i="7"/>
  <c r="AF20" i="7"/>
  <c r="R24" i="7"/>
  <c r="AC24" i="7"/>
  <c r="R29" i="7"/>
  <c r="AC29" i="7"/>
  <c r="AC40" i="7"/>
  <c r="AE46" i="7"/>
  <c r="R46" i="7"/>
  <c r="AF48" i="7"/>
  <c r="AF49" i="7"/>
  <c r="R50" i="7"/>
  <c r="AD54" i="7"/>
  <c r="AC58" i="7"/>
  <c r="AD58" i="7"/>
  <c r="AD67" i="7"/>
  <c r="AE67" i="7"/>
  <c r="AC67" i="7"/>
  <c r="AF69" i="7"/>
  <c r="AB69" i="7"/>
  <c r="AC69" i="7"/>
  <c r="AB73" i="7"/>
  <c r="R73" i="7"/>
  <c r="AF73" i="7"/>
  <c r="AD73" i="7"/>
  <c r="AC73" i="7"/>
  <c r="AD91" i="7"/>
  <c r="AF91" i="7"/>
  <c r="AE91" i="7"/>
  <c r="AB91" i="7"/>
  <c r="R91" i="7"/>
  <c r="AE84" i="7"/>
  <c r="AF84" i="7"/>
  <c r="AB41" i="7"/>
  <c r="R41" i="7"/>
  <c r="AC41" i="7"/>
  <c r="AB64" i="7"/>
  <c r="AF64" i="7"/>
  <c r="AD75" i="7"/>
  <c r="AC75" i="7"/>
  <c r="R75" i="7"/>
  <c r="AB75" i="7"/>
  <c r="AB81" i="7"/>
  <c r="R81" i="7"/>
  <c r="AC81" i="7"/>
  <c r="AC82" i="7"/>
  <c r="R82" i="7"/>
  <c r="AF82" i="7"/>
  <c r="AE86" i="7"/>
  <c r="AC86" i="7"/>
  <c r="AF88" i="7"/>
  <c r="AD88" i="7"/>
  <c r="AC88" i="7"/>
  <c r="AC90" i="7"/>
  <c r="AD90" i="7"/>
  <c r="AC98" i="7"/>
  <c r="AF98" i="7"/>
  <c r="AD98" i="7"/>
  <c r="AD41" i="7"/>
  <c r="AD51" i="7"/>
  <c r="AF51" i="7"/>
  <c r="AC51" i="7"/>
  <c r="AB65" i="7"/>
  <c r="R65" i="7"/>
  <c r="AD65" i="7"/>
  <c r="AF65" i="7"/>
  <c r="AD83" i="7"/>
  <c r="AF83" i="7"/>
  <c r="AC83" i="7"/>
  <c r="R83" i="7"/>
  <c r="AB83" i="7"/>
  <c r="AC92" i="7"/>
  <c r="R98" i="7"/>
  <c r="AD107" i="7"/>
  <c r="AC107" i="7"/>
  <c r="R107" i="7"/>
  <c r="AF107" i="7"/>
  <c r="AE107" i="7"/>
  <c r="AB107" i="7"/>
  <c r="AF101" i="7"/>
  <c r="AB101" i="7"/>
  <c r="R101" i="7"/>
  <c r="AC101" i="7"/>
  <c r="AB105" i="7"/>
  <c r="R105" i="7"/>
  <c r="AF105" i="7"/>
  <c r="AD105" i="7"/>
  <c r="AB72" i="7"/>
  <c r="AC72" i="7"/>
  <c r="AF72" i="7"/>
  <c r="AC74" i="7"/>
  <c r="AE74" i="7"/>
  <c r="AE78" i="7"/>
  <c r="AB78" i="7"/>
  <c r="R78" i="7"/>
  <c r="AF78" i="7"/>
  <c r="AD86" i="7"/>
  <c r="AB89" i="7"/>
  <c r="R89" i="7"/>
  <c r="AE89" i="7"/>
  <c r="AB90" i="7"/>
  <c r="AE101" i="7"/>
  <c r="AE105" i="7"/>
  <c r="AF86" i="7"/>
  <c r="R88" i="7"/>
  <c r="AC89" i="7"/>
  <c r="AE90" i="7"/>
  <c r="AE92" i="7"/>
  <c r="AB92" i="7"/>
  <c r="AC106" i="7"/>
  <c r="AF106" i="7"/>
  <c r="AB106" i="7"/>
  <c r="AF131" i="7"/>
  <c r="AC131" i="7"/>
  <c r="R131" i="7"/>
  <c r="AE131" i="7"/>
  <c r="AD131" i="7"/>
  <c r="AB131" i="7"/>
  <c r="AB104" i="7"/>
  <c r="AD104" i="7"/>
  <c r="AE108" i="7"/>
  <c r="AD108" i="7"/>
  <c r="AC108" i="7"/>
  <c r="AD113" i="7"/>
  <c r="AB113" i="7"/>
  <c r="AE113" i="7"/>
  <c r="R113" i="7"/>
  <c r="AC116" i="7"/>
  <c r="R116" i="7"/>
  <c r="AC113" i="7"/>
  <c r="AB118" i="7"/>
  <c r="AD118" i="7"/>
  <c r="AC153" i="7"/>
  <c r="AF153" i="7"/>
  <c r="AE153" i="7"/>
  <c r="R153" i="7"/>
  <c r="AD153" i="7"/>
  <c r="AF61" i="7"/>
  <c r="R61" i="7"/>
  <c r="AD61" i="7"/>
  <c r="AD80" i="7"/>
  <c r="AE80" i="7"/>
  <c r="AF93" i="7"/>
  <c r="AD93" i="7"/>
  <c r="AD99" i="7"/>
  <c r="AE100" i="7"/>
  <c r="AD100" i="7"/>
  <c r="AB100" i="7"/>
  <c r="R100" i="7"/>
  <c r="AF100" i="7"/>
  <c r="AF115" i="7"/>
  <c r="AE115" i="7"/>
  <c r="AD115" i="7"/>
  <c r="R115" i="7"/>
  <c r="AB115" i="7"/>
  <c r="AB116" i="7"/>
  <c r="AE118" i="7"/>
  <c r="AE130" i="7"/>
  <c r="AF130" i="7"/>
  <c r="AC130" i="7"/>
  <c r="AB130" i="7"/>
  <c r="AD130" i="7"/>
  <c r="AE147" i="7"/>
  <c r="AF147" i="7"/>
  <c r="R147" i="7"/>
  <c r="AD147" i="7"/>
  <c r="AB147" i="7"/>
  <c r="AC147" i="7"/>
  <c r="AF132" i="7"/>
  <c r="AD132" i="7"/>
  <c r="AB132" i="7"/>
  <c r="AF135" i="7"/>
  <c r="R140" i="7"/>
  <c r="AE140" i="7"/>
  <c r="AC177" i="7"/>
  <c r="AF177" i="7"/>
  <c r="AE177" i="7"/>
  <c r="AD177" i="7"/>
  <c r="AB177" i="7"/>
  <c r="AF167" i="7"/>
  <c r="R167" i="7"/>
  <c r="AE167" i="7"/>
  <c r="AD167" i="7"/>
  <c r="AC167" i="7"/>
  <c r="AB167" i="7"/>
  <c r="AB142" i="7"/>
  <c r="AC144" i="7"/>
  <c r="AC155" i="7"/>
  <c r="AC169" i="7"/>
  <c r="AE169" i="7"/>
  <c r="AD169" i="7"/>
  <c r="AB169" i="7"/>
  <c r="AB184" i="7"/>
  <c r="R184" i="7"/>
  <c r="AF184" i="7"/>
  <c r="AE184" i="7"/>
  <c r="AD184" i="7"/>
  <c r="AC184" i="7"/>
  <c r="AC161" i="7"/>
  <c r="AD161" i="7"/>
  <c r="AF161" i="7"/>
  <c r="AE161" i="7"/>
  <c r="R161" i="7"/>
  <c r="AF85" i="7"/>
  <c r="AB85" i="7"/>
  <c r="AC112" i="7"/>
  <c r="AB112" i="7"/>
  <c r="R112" i="7"/>
  <c r="AD112" i="7"/>
  <c r="AC120" i="7"/>
  <c r="AE120" i="7"/>
  <c r="R120" i="7"/>
  <c r="AF120" i="7"/>
  <c r="AB127" i="7"/>
  <c r="R127" i="7"/>
  <c r="AE127" i="7"/>
  <c r="AF127" i="7"/>
  <c r="AB139" i="7"/>
  <c r="AF155" i="7"/>
  <c r="AF169" i="7"/>
  <c r="AD137" i="7"/>
  <c r="AE137" i="7"/>
  <c r="R137" i="7"/>
  <c r="AF137" i="7"/>
  <c r="AB140" i="7"/>
  <c r="AE142" i="7"/>
  <c r="R142" i="7"/>
  <c r="AF142" i="7"/>
  <c r="AC145" i="7"/>
  <c r="AE145" i="7"/>
  <c r="AB145" i="7"/>
  <c r="R145" i="7"/>
  <c r="AF145" i="7"/>
  <c r="AB152" i="7"/>
  <c r="R152" i="7"/>
  <c r="AC152" i="7"/>
  <c r="AD170" i="7"/>
  <c r="AF170" i="7"/>
  <c r="AC170" i="7"/>
  <c r="AB170" i="7"/>
  <c r="R177" i="7"/>
  <c r="AF45" i="7"/>
  <c r="AB45" i="7"/>
  <c r="AF77" i="7"/>
  <c r="AB77" i="7"/>
  <c r="AF109" i="7"/>
  <c r="AB109" i="7"/>
  <c r="AE122" i="7"/>
  <c r="AF122" i="7"/>
  <c r="AC122" i="7"/>
  <c r="R122" i="7"/>
  <c r="AD124" i="7"/>
  <c r="AB124" i="7"/>
  <c r="R124" i="7"/>
  <c r="AE124" i="7"/>
  <c r="AC140" i="7"/>
  <c r="AD146" i="7"/>
  <c r="AC146" i="7"/>
  <c r="R146" i="7"/>
  <c r="AB146" i="7"/>
  <c r="AB173" i="7"/>
  <c r="AF173" i="7"/>
  <c r="R173" i="7"/>
  <c r="AE173" i="7"/>
  <c r="AD173" i="7"/>
  <c r="AC173" i="7"/>
  <c r="AB135" i="7"/>
  <c r="R135" i="7"/>
  <c r="AE135" i="7"/>
  <c r="AF139" i="7"/>
  <c r="AE139" i="7"/>
  <c r="AC139" i="7"/>
  <c r="R139" i="7"/>
  <c r="AD140" i="7"/>
  <c r="AB144" i="7"/>
  <c r="R144" i="7"/>
  <c r="AF144" i="7"/>
  <c r="AE149" i="7"/>
  <c r="AB149" i="7"/>
  <c r="AE155" i="7"/>
  <c r="R155" i="7"/>
  <c r="AF156" i="7"/>
  <c r="AD156" i="7"/>
  <c r="R156" i="7"/>
  <c r="AC156" i="7"/>
  <c r="AC159" i="7"/>
  <c r="AC162" i="7"/>
  <c r="AE165" i="7"/>
  <c r="AB200" i="7"/>
  <c r="AC200" i="7"/>
  <c r="AE200" i="7"/>
  <c r="R200" i="7"/>
  <c r="AD200" i="7"/>
  <c r="AB203" i="7"/>
  <c r="R203" i="7"/>
  <c r="AE203" i="7"/>
  <c r="AF203" i="7"/>
  <c r="AD203" i="7"/>
  <c r="AC203" i="7"/>
  <c r="AC204" i="7"/>
  <c r="AF204" i="7"/>
  <c r="AE204" i="7"/>
  <c r="AD204" i="7"/>
  <c r="R204" i="7"/>
  <c r="AB204" i="7"/>
  <c r="AB119" i="7"/>
  <c r="R119" i="7"/>
  <c r="AC119" i="7"/>
  <c r="AB129" i="7"/>
  <c r="R134" i="7"/>
  <c r="AC134" i="7"/>
  <c r="AE156" i="7"/>
  <c r="AB157" i="7"/>
  <c r="R159" i="7"/>
  <c r="AF164" i="7"/>
  <c r="AE164" i="7"/>
  <c r="AB164" i="7"/>
  <c r="R164" i="7"/>
  <c r="R165" i="7"/>
  <c r="AC172" i="7"/>
  <c r="AB175" i="7"/>
  <c r="AD181" i="7"/>
  <c r="AF181" i="7"/>
  <c r="AB181" i="7"/>
  <c r="AD189" i="7"/>
  <c r="AC189" i="7"/>
  <c r="AF200" i="7"/>
  <c r="AD154" i="7"/>
  <c r="AF154" i="7"/>
  <c r="AC154" i="7"/>
  <c r="AC157" i="7"/>
  <c r="AF159" i="7"/>
  <c r="AE159" i="7"/>
  <c r="AD162" i="7"/>
  <c r="R162" i="7"/>
  <c r="AF162" i="7"/>
  <c r="AC175" i="7"/>
  <c r="AC186" i="7"/>
  <c r="AD197" i="7"/>
  <c r="AB197" i="7"/>
  <c r="AE197" i="7"/>
  <c r="AF197" i="7"/>
  <c r="AC197" i="7"/>
  <c r="AE214" i="7"/>
  <c r="AF214" i="7"/>
  <c r="AD214" i="7"/>
  <c r="R214" i="7"/>
  <c r="AC214" i="7"/>
  <c r="AB214" i="7"/>
  <c r="AB121" i="7"/>
  <c r="R126" i="7"/>
  <c r="AC126" i="7"/>
  <c r="AB143" i="7"/>
  <c r="R143" i="7"/>
  <c r="AC143" i="7"/>
  <c r="AD151" i="7"/>
  <c r="AE151" i="7"/>
  <c r="R154" i="7"/>
  <c r="AE154" i="7"/>
  <c r="R157" i="7"/>
  <c r="AD157" i="7"/>
  <c r="AB160" i="7"/>
  <c r="R160" i="7"/>
  <c r="AE160" i="7"/>
  <c r="AE163" i="7"/>
  <c r="AF163" i="7"/>
  <c r="AD163" i="7"/>
  <c r="R163" i="7"/>
  <c r="AF172" i="7"/>
  <c r="AE172" i="7"/>
  <c r="AD175" i="7"/>
  <c r="AF180" i="7"/>
  <c r="AC180" i="7"/>
  <c r="AB180" i="7"/>
  <c r="AF188" i="7"/>
  <c r="AC188" i="7"/>
  <c r="R188" i="7"/>
  <c r="AB188" i="7"/>
  <c r="AE198" i="7"/>
  <c r="AC198" i="7"/>
  <c r="R198" i="7"/>
  <c r="AF198" i="7"/>
  <c r="AD198" i="7"/>
  <c r="AD186" i="7"/>
  <c r="AE186" i="7"/>
  <c r="AB186" i="7"/>
  <c r="AF199" i="7"/>
  <c r="AE199" i="7"/>
  <c r="AD199" i="7"/>
  <c r="R199" i="7"/>
  <c r="AB199" i="7"/>
  <c r="AB211" i="7"/>
  <c r="R211" i="7"/>
  <c r="AE211" i="7"/>
  <c r="AD211" i="7"/>
  <c r="AF211" i="7"/>
  <c r="AF207" i="7"/>
  <c r="R207" i="7"/>
  <c r="AC207" i="7"/>
  <c r="AB219" i="7"/>
  <c r="R219" i="7"/>
  <c r="AF219" i="7"/>
  <c r="AC219" i="7"/>
  <c r="AE219" i="7"/>
  <c r="AB227" i="7"/>
  <c r="R227" i="7"/>
  <c r="AF227" i="7"/>
  <c r="AD227" i="7"/>
  <c r="AE227" i="7"/>
  <c r="AC227" i="7"/>
  <c r="AF148" i="7"/>
  <c r="AB148" i="7"/>
  <c r="AB176" i="7"/>
  <c r="R176" i="7"/>
  <c r="AE176" i="7"/>
  <c r="AD176" i="7"/>
  <c r="AE179" i="7"/>
  <c r="AF179" i="7"/>
  <c r="AC179" i="7"/>
  <c r="AE187" i="7"/>
  <c r="AC187" i="7"/>
  <c r="AF191" i="7"/>
  <c r="AC191" i="7"/>
  <c r="AC196" i="7"/>
  <c r="AE196" i="7"/>
  <c r="AF196" i="7"/>
  <c r="AD196" i="7"/>
  <c r="R196" i="7"/>
  <c r="AF231" i="7"/>
  <c r="AB231" i="7"/>
  <c r="R231" i="7"/>
  <c r="AD231" i="7"/>
  <c r="AC231" i="7"/>
  <c r="AE171" i="7"/>
  <c r="AC171" i="7"/>
  <c r="R171" i="7"/>
  <c r="AD171" i="7"/>
  <c r="AF223" i="7"/>
  <c r="AB223" i="7"/>
  <c r="R223" i="7"/>
  <c r="AD223" i="7"/>
  <c r="AC223" i="7"/>
  <c r="AE223" i="7"/>
  <c r="AE226" i="7"/>
  <c r="AC226" i="7"/>
  <c r="AB226" i="7"/>
  <c r="AF226" i="7"/>
  <c r="AC232" i="7"/>
  <c r="AD232" i="7"/>
  <c r="R232" i="7"/>
  <c r="AB232" i="7"/>
  <c r="AF232" i="7"/>
  <c r="AB168" i="7"/>
  <c r="R168" i="7"/>
  <c r="AC168" i="7"/>
  <c r="AB178" i="7"/>
  <c r="R183" i="7"/>
  <c r="AC183" i="7"/>
  <c r="AE190" i="7"/>
  <c r="AB190" i="7"/>
  <c r="R190" i="7"/>
  <c r="AD190" i="7"/>
  <c r="AC194" i="7"/>
  <c r="AB194" i="7"/>
  <c r="AE218" i="7"/>
  <c r="AB218" i="7"/>
  <c r="AC224" i="7"/>
  <c r="AB224" i="7"/>
  <c r="AF249" i="7"/>
  <c r="AD249" i="7"/>
  <c r="AE249" i="7"/>
  <c r="AC249" i="7"/>
  <c r="AB249" i="7"/>
  <c r="R249" i="7"/>
  <c r="AE206" i="7"/>
  <c r="AF206" i="7"/>
  <c r="R206" i="7"/>
  <c r="AD218" i="7"/>
  <c r="R226" i="7"/>
  <c r="AF215" i="7"/>
  <c r="AB215" i="7"/>
  <c r="R215" i="7"/>
  <c r="AD215" i="7"/>
  <c r="AE215" i="7"/>
  <c r="AE224" i="7"/>
  <c r="AB245" i="7"/>
  <c r="R245" i="7"/>
  <c r="AD245" i="7"/>
  <c r="AF245" i="7"/>
  <c r="AC202" i="7"/>
  <c r="AE222" i="7"/>
  <c r="AF222" i="7"/>
  <c r="R202" i="7"/>
  <c r="AD202" i="7"/>
  <c r="AC216" i="7"/>
  <c r="AD216" i="7"/>
  <c r="AC228" i="7"/>
  <c r="AF228" i="7"/>
  <c r="AE228" i="7"/>
  <c r="R228" i="7"/>
  <c r="AE230" i="7"/>
  <c r="AC230" i="7"/>
  <c r="AF269" i="7"/>
  <c r="AB269" i="7"/>
  <c r="AC269" i="7"/>
  <c r="AE269" i="7"/>
  <c r="AD269" i="7"/>
  <c r="R269" i="7"/>
  <c r="AB195" i="7"/>
  <c r="R195" i="7"/>
  <c r="AC195" i="7"/>
  <c r="AB205" i="7"/>
  <c r="R210" i="7"/>
  <c r="AC210" i="7"/>
  <c r="AE248" i="7"/>
  <c r="AD248" i="7"/>
  <c r="AB248" i="7"/>
  <c r="AC248" i="7"/>
  <c r="AE242" i="7"/>
  <c r="AC242" i="7"/>
  <c r="R242" i="7"/>
  <c r="AD244" i="7"/>
  <c r="AF244" i="7"/>
  <c r="AE244" i="7"/>
  <c r="AC244" i="7"/>
  <c r="AB244" i="7"/>
  <c r="AE255" i="7"/>
  <c r="AD255" i="7"/>
  <c r="R255" i="7"/>
  <c r="AB255" i="7"/>
  <c r="AC255" i="7"/>
  <c r="AF256" i="7"/>
  <c r="AB256" i="7"/>
  <c r="AE256" i="7"/>
  <c r="AD256" i="7"/>
  <c r="AC256" i="7"/>
  <c r="AD236" i="7"/>
  <c r="AB237" i="7"/>
  <c r="R237" i="7"/>
  <c r="AD237" i="7"/>
  <c r="AE238" i="7"/>
  <c r="AC238" i="7"/>
  <c r="AB238" i="7"/>
  <c r="R238" i="7"/>
  <c r="AF239" i="7"/>
  <c r="AD239" i="7"/>
  <c r="AB242" i="7"/>
  <c r="R244" i="7"/>
  <c r="AF252" i="7"/>
  <c r="AB252" i="7"/>
  <c r="R252" i="7"/>
  <c r="AD252" i="7"/>
  <c r="AC252" i="7"/>
  <c r="AB257" i="7"/>
  <c r="R257" i="7"/>
  <c r="AE257" i="7"/>
  <c r="AC257" i="7"/>
  <c r="AF257" i="7"/>
  <c r="AD257" i="7"/>
  <c r="AE267" i="7"/>
  <c r="AD267" i="7"/>
  <c r="AB267" i="7"/>
  <c r="AF267" i="7"/>
  <c r="AE260" i="7"/>
  <c r="AF260" i="7"/>
  <c r="AB260" i="7"/>
  <c r="AD260" i="7"/>
  <c r="R260" i="7"/>
  <c r="AD261" i="7"/>
  <c r="AC265" i="7"/>
  <c r="AB265" i="7"/>
  <c r="R265" i="7"/>
  <c r="AE265" i="7"/>
  <c r="AD265" i="7"/>
  <c r="AE272" i="7"/>
  <c r="AC240" i="7"/>
  <c r="AE240" i="7"/>
  <c r="AB240" i="7"/>
  <c r="AC246" i="7"/>
  <c r="AF246" i="7"/>
  <c r="AD246" i="7"/>
  <c r="R246" i="7"/>
  <c r="AD247" i="7"/>
  <c r="AF247" i="7"/>
  <c r="AC254" i="7"/>
  <c r="AD254" i="7"/>
  <c r="AF254" i="7"/>
  <c r="AB254" i="7"/>
  <c r="AD262" i="7"/>
  <c r="AE262" i="7"/>
  <c r="AC262" i="7"/>
  <c r="AF268" i="7"/>
  <c r="AE268" i="7"/>
  <c r="AD268" i="7"/>
  <c r="R268" i="7"/>
  <c r="AB268" i="7"/>
  <c r="AE254" i="7"/>
  <c r="AC258" i="7"/>
  <c r="AD258" i="7"/>
  <c r="R258" i="7"/>
  <c r="AF262" i="7"/>
  <c r="AC268" i="7"/>
  <c r="AF276" i="7"/>
  <c r="AE276" i="7"/>
  <c r="AC276" i="7"/>
  <c r="AD276" i="7"/>
  <c r="AB253" i="7"/>
  <c r="R253" i="7"/>
  <c r="AF253" i="7"/>
  <c r="AD253" i="7"/>
  <c r="AF261" i="7"/>
  <c r="AE261" i="7"/>
  <c r="AC261" i="7"/>
  <c r="AF233" i="7"/>
  <c r="AB233" i="7"/>
  <c r="AC247" i="7"/>
  <c r="AB258" i="7"/>
  <c r="AB272" i="7"/>
  <c r="R272" i="7"/>
  <c r="AD272" i="7"/>
  <c r="AF272" i="7"/>
  <c r="AC273" i="7"/>
  <c r="AB273" i="7"/>
  <c r="R273" i="7"/>
  <c r="AF273" i="7"/>
  <c r="AE291" i="7"/>
  <c r="AD291" i="7"/>
  <c r="AC291" i="7"/>
  <c r="AB291" i="7"/>
  <c r="R291" i="7"/>
  <c r="AF241" i="7"/>
  <c r="AB243" i="7"/>
  <c r="AC281" i="7"/>
  <c r="AB281" i="7"/>
  <c r="R281" i="7"/>
  <c r="AE281" i="7"/>
  <c r="AF284" i="7"/>
  <c r="AE284" i="7"/>
  <c r="AD284" i="7"/>
  <c r="AC284" i="7"/>
  <c r="AB284" i="7"/>
  <c r="AC289" i="7"/>
  <c r="AB289" i="7"/>
  <c r="R289" i="7"/>
  <c r="AF289" i="7"/>
  <c r="AE289" i="7"/>
  <c r="AD289" i="7"/>
  <c r="AD290" i="7"/>
  <c r="AC290" i="7"/>
  <c r="AB290" i="7"/>
  <c r="R290" i="7"/>
  <c r="AF290" i="7"/>
  <c r="AE290" i="7"/>
  <c r="R250" i="7"/>
  <c r="AC250" i="7"/>
  <c r="AB264" i="7"/>
  <c r="R264" i="7"/>
  <c r="AD266" i="7"/>
  <c r="AC266" i="7"/>
  <c r="AE266" i="7"/>
  <c r="AD281" i="7"/>
  <c r="AE275" i="7"/>
  <c r="AD275" i="7"/>
  <c r="AB275" i="7"/>
  <c r="R275" i="7"/>
  <c r="AB280" i="7"/>
  <c r="R280" i="7"/>
  <c r="AE280" i="7"/>
  <c r="AD280" i="7"/>
  <c r="R284" i="7"/>
  <c r="AD264" i="7"/>
  <c r="AD274" i="7"/>
  <c r="AC274" i="7"/>
  <c r="AF274" i="7"/>
  <c r="AC280" i="7"/>
  <c r="AF291" i="7"/>
  <c r="AD282" i="7"/>
  <c r="AC282" i="7"/>
  <c r="AB282" i="7"/>
  <c r="AF292" i="7"/>
  <c r="AE292" i="7"/>
  <c r="AD292" i="7"/>
  <c r="R292" i="7"/>
  <c r="AF277" i="7"/>
  <c r="AC277" i="7"/>
  <c r="AE283" i="7"/>
  <c r="AD283" i="7"/>
  <c r="AC283" i="7"/>
  <c r="AF283" i="7"/>
  <c r="AF285" i="7"/>
  <c r="AE285" i="7"/>
  <c r="AD285" i="7"/>
  <c r="AB292" i="7"/>
  <c r="AB259" i="7"/>
  <c r="AC292" i="7"/>
  <c r="R288" i="7"/>
  <c r="R8" i="7" l="1"/>
  <c r="K279" i="7" l="1"/>
  <c r="K259" i="7"/>
  <c r="K158" i="7"/>
  <c r="K150" i="7"/>
  <c r="K287" i="7"/>
  <c r="K155" i="7"/>
  <c r="K132" i="7"/>
  <c r="K271" i="7"/>
  <c r="K265" i="7"/>
  <c r="K262" i="7"/>
  <c r="K153" i="7"/>
  <c r="K145" i="7"/>
  <c r="K139" i="7"/>
  <c r="K136" i="7"/>
  <c r="K130" i="7"/>
  <c r="K160" i="7"/>
  <c r="K135" i="7"/>
  <c r="K288" i="7"/>
  <c r="K257" i="7"/>
  <c r="K156" i="7"/>
  <c r="K148" i="7"/>
  <c r="K142" i="7"/>
  <c r="K133" i="7"/>
  <c r="K261" i="7"/>
  <c r="K152" i="7"/>
  <c r="K147" i="7"/>
  <c r="K280" i="7"/>
  <c r="K263" i="7"/>
  <c r="K260" i="7"/>
  <c r="K159" i="7"/>
  <c r="K151" i="7"/>
  <c r="K137" i="7"/>
  <c r="K264" i="7"/>
  <c r="K129" i="7"/>
  <c r="K141" i="7"/>
  <c r="K286" i="7"/>
  <c r="K266" i="7"/>
  <c r="K154" i="7"/>
  <c r="K146" i="7"/>
  <c r="K140" i="7"/>
  <c r="K131" i="7"/>
  <c r="K144" i="7"/>
  <c r="K278" i="7"/>
  <c r="K258" i="7"/>
  <c r="K157" i="7"/>
  <c r="K149" i="7"/>
  <c r="K143" i="7"/>
  <c r="K134" i="7"/>
  <c r="K281" i="7"/>
  <c r="K138" i="7"/>
  <c r="K127" i="7"/>
  <c r="K254" i="7"/>
  <c r="K256" i="7"/>
  <c r="K125" i="7"/>
  <c r="K122" i="7"/>
  <c r="K283" i="7"/>
  <c r="K128" i="7"/>
  <c r="K255" i="7"/>
  <c r="K123" i="7"/>
  <c r="K126" i="7"/>
  <c r="K124" i="7"/>
  <c r="K290" i="7" l="1"/>
  <c r="K282" i="7"/>
  <c r="K112" i="7"/>
  <c r="K106" i="7"/>
  <c r="K98" i="7"/>
  <c r="K95" i="7"/>
  <c r="K89" i="7"/>
  <c r="K292" i="7"/>
  <c r="K253" i="7"/>
  <c r="K117" i="7"/>
  <c r="K88" i="7"/>
  <c r="K103" i="7"/>
  <c r="K224" i="7"/>
  <c r="K118" i="7"/>
  <c r="K115" i="7"/>
  <c r="K107" i="7"/>
  <c r="K101" i="7"/>
  <c r="K92" i="7"/>
  <c r="K109" i="7"/>
  <c r="K119" i="7"/>
  <c r="K110" i="7"/>
  <c r="K104" i="7"/>
  <c r="K96" i="7"/>
  <c r="K91" i="7"/>
  <c r="K226" i="7"/>
  <c r="K121" i="7"/>
  <c r="K291" i="7"/>
  <c r="K252" i="7"/>
  <c r="K116" i="7"/>
  <c r="K113" i="7"/>
  <c r="K99" i="7"/>
  <c r="K93" i="7"/>
  <c r="K90" i="7"/>
  <c r="K225" i="7"/>
  <c r="K120" i="7"/>
  <c r="K108" i="7"/>
  <c r="K102" i="7"/>
  <c r="K114" i="7"/>
  <c r="K289" i="7"/>
  <c r="K111" i="7"/>
  <c r="K105" i="7"/>
  <c r="K97" i="7"/>
  <c r="K94" i="7"/>
  <c r="K100" i="7"/>
  <c r="K276" i="7"/>
  <c r="K251" i="7"/>
  <c r="K243" i="7"/>
  <c r="K235" i="7"/>
  <c r="K232" i="7"/>
  <c r="K229" i="7"/>
  <c r="K218" i="7"/>
  <c r="K86" i="7"/>
  <c r="K77" i="7"/>
  <c r="K69" i="7"/>
  <c r="K61" i="7"/>
  <c r="K53" i="7"/>
  <c r="K45" i="7"/>
  <c r="K42" i="7"/>
  <c r="K39" i="7"/>
  <c r="K30" i="7"/>
  <c r="K19" i="7"/>
  <c r="K16" i="7"/>
  <c r="K15" i="7"/>
  <c r="K12" i="7"/>
  <c r="K223" i="7"/>
  <c r="K55" i="7"/>
  <c r="K215" i="7"/>
  <c r="K36" i="7"/>
  <c r="K285" i="7"/>
  <c r="K246" i="7"/>
  <c r="K238" i="7"/>
  <c r="K221" i="7"/>
  <c r="K81" i="7"/>
  <c r="K72" i="7"/>
  <c r="K64" i="7"/>
  <c r="K56" i="7"/>
  <c r="K48" i="7"/>
  <c r="K34" i="7"/>
  <c r="K25" i="7"/>
  <c r="K22" i="7"/>
  <c r="K10" i="7"/>
  <c r="K284" i="7"/>
  <c r="K245" i="7"/>
  <c r="K63" i="7"/>
  <c r="K24" i="7"/>
  <c r="K50" i="7"/>
  <c r="K249" i="7"/>
  <c r="K241" i="7"/>
  <c r="K227" i="7"/>
  <c r="K216" i="7"/>
  <c r="K84" i="7"/>
  <c r="K75" i="7"/>
  <c r="K67" i="7"/>
  <c r="K59" i="7"/>
  <c r="K51" i="7"/>
  <c r="K43" i="7"/>
  <c r="K40" i="7"/>
  <c r="K37" i="7"/>
  <c r="K28" i="7"/>
  <c r="K17" i="7"/>
  <c r="K13" i="7"/>
  <c r="K234" i="7"/>
  <c r="K47" i="7"/>
  <c r="K74" i="7"/>
  <c r="K27" i="7"/>
  <c r="K244" i="7"/>
  <c r="K236" i="7"/>
  <c r="K233" i="7"/>
  <c r="K230" i="7"/>
  <c r="K219" i="7"/>
  <c r="K87" i="7"/>
  <c r="K78" i="7"/>
  <c r="K70" i="7"/>
  <c r="K62" i="7"/>
  <c r="K54" i="7"/>
  <c r="K46" i="7"/>
  <c r="K31" i="7"/>
  <c r="K20" i="7"/>
  <c r="K14" i="7"/>
  <c r="K237" i="7"/>
  <c r="K80" i="7"/>
  <c r="K248" i="7"/>
  <c r="K83" i="7"/>
  <c r="K247" i="7"/>
  <c r="K239" i="7"/>
  <c r="K222" i="7"/>
  <c r="K82" i="7"/>
  <c r="K73" i="7"/>
  <c r="K65" i="7"/>
  <c r="K57" i="7"/>
  <c r="K49" i="7"/>
  <c r="K35" i="7"/>
  <c r="K32" i="7"/>
  <c r="K26" i="7"/>
  <c r="K23" i="7"/>
  <c r="K11" i="7"/>
  <c r="K71" i="7"/>
  <c r="K21" i="7"/>
  <c r="K240" i="7"/>
  <c r="K66" i="7"/>
  <c r="K275" i="7"/>
  <c r="K250" i="7"/>
  <c r="K242" i="7"/>
  <c r="K231" i="7"/>
  <c r="K228" i="7"/>
  <c r="K217" i="7"/>
  <c r="K85" i="7"/>
  <c r="K79" i="7"/>
  <c r="K76" i="7"/>
  <c r="K68" i="7"/>
  <c r="K60" i="7"/>
  <c r="K52" i="7"/>
  <c r="K44" i="7"/>
  <c r="K41" i="7"/>
  <c r="K38" i="7"/>
  <c r="K29" i="7"/>
  <c r="K18" i="7"/>
  <c r="K220" i="7"/>
  <c r="K33" i="7"/>
  <c r="K58" i="7"/>
  <c r="K206" i="7"/>
  <c r="K195" i="7"/>
  <c r="K193" i="7"/>
  <c r="K189" i="7"/>
  <c r="K181" i="7"/>
  <c r="K176" i="7"/>
  <c r="K174" i="7"/>
  <c r="K169" i="7"/>
  <c r="K161" i="7"/>
  <c r="K213" i="7"/>
  <c r="K210" i="7"/>
  <c r="K208" i="7"/>
  <c r="K200" i="7"/>
  <c r="K197" i="7"/>
  <c r="K184" i="7"/>
  <c r="K162" i="7"/>
  <c r="K214" i="7"/>
  <c r="K204" i="7"/>
  <c r="K177" i="7"/>
  <c r="K170" i="7"/>
  <c r="K166" i="7"/>
  <c r="K164" i="7"/>
  <c r="K183" i="7"/>
  <c r="K207" i="7"/>
  <c r="K205" i="7"/>
  <c r="K198" i="7"/>
  <c r="K194" i="7"/>
  <c r="K185" i="7"/>
  <c r="K179" i="7"/>
  <c r="K178" i="7"/>
  <c r="K167" i="7"/>
  <c r="K165" i="7"/>
  <c r="K163" i="7"/>
  <c r="K211" i="7"/>
  <c r="K201" i="7"/>
  <c r="K192" i="7"/>
  <c r="K186" i="7"/>
  <c r="K212" i="7"/>
  <c r="K182" i="7"/>
  <c r="K175" i="7"/>
  <c r="K171" i="7"/>
  <c r="K209" i="7"/>
  <c r="K202" i="7"/>
  <c r="K199" i="7"/>
  <c r="K190" i="7"/>
  <c r="K180" i="7"/>
  <c r="K168" i="7"/>
  <c r="K203" i="7"/>
  <c r="K196" i="7"/>
  <c r="K191" i="7"/>
  <c r="K188" i="7"/>
  <c r="K187" i="7"/>
  <c r="K173" i="7"/>
  <c r="K172" i="7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J8" i="7" l="1"/>
  <c r="I8" i="7"/>
  <c r="N286" i="7"/>
  <c r="N275" i="7"/>
  <c r="N267" i="7"/>
  <c r="P266" i="7"/>
  <c r="N260" i="7"/>
  <c r="N253" i="7"/>
  <c r="P237" i="7"/>
  <c r="P161" i="7"/>
  <c r="P135" i="7"/>
  <c r="P134" i="7"/>
  <c r="N121" i="7"/>
  <c r="N116" i="7"/>
  <c r="N103" i="7"/>
  <c r="N100" i="7"/>
  <c r="P58" i="7"/>
  <c r="P42" i="7"/>
  <c r="P33" i="7"/>
  <c r="P24" i="7"/>
  <c r="N19" i="7"/>
  <c r="N185" i="7"/>
  <c r="P156" i="7"/>
  <c r="P151" i="7"/>
  <c r="P126" i="7"/>
  <c r="P124" i="7"/>
  <c r="N108" i="7"/>
  <c r="P77" i="7"/>
  <c r="P70" i="7"/>
  <c r="N25" i="7"/>
  <c r="P205" i="7"/>
  <c r="N174" i="7"/>
  <c r="N124" i="7"/>
  <c r="P283" i="7"/>
  <c r="N263" i="7"/>
  <c r="N248" i="7"/>
  <c r="P218" i="7"/>
  <c r="N205" i="7"/>
  <c r="P120" i="7"/>
  <c r="N111" i="7"/>
  <c r="P109" i="7"/>
  <c r="P83" i="7"/>
  <c r="P19" i="7"/>
  <c r="P16" i="7"/>
  <c r="N14" i="7"/>
  <c r="N112" i="7"/>
  <c r="N30" i="7"/>
  <c r="N126" i="7"/>
  <c r="P80" i="7"/>
  <c r="P27" i="7"/>
  <c r="P285" i="7"/>
  <c r="N274" i="7"/>
  <c r="P273" i="7"/>
  <c r="N266" i="7"/>
  <c r="P265" i="7"/>
  <c r="N262" i="7"/>
  <c r="P236" i="7"/>
  <c r="N234" i="7"/>
  <c r="P228" i="7"/>
  <c r="N212" i="7"/>
  <c r="N208" i="7"/>
  <c r="P195" i="7"/>
  <c r="N193" i="7"/>
  <c r="P183" i="7"/>
  <c r="N141" i="7"/>
  <c r="P98" i="7"/>
  <c r="N95" i="7"/>
  <c r="P93" i="7"/>
  <c r="P82" i="7"/>
  <c r="P61" i="7"/>
  <c r="P60" i="7"/>
  <c r="N42" i="7"/>
  <c r="P40" i="7"/>
  <c r="N33" i="7"/>
  <c r="P17" i="7"/>
  <c r="N16" i="7"/>
  <c r="N88" i="7"/>
  <c r="N15" i="7"/>
  <c r="N222" i="7"/>
  <c r="N287" i="7"/>
  <c r="N283" i="7"/>
  <c r="N279" i="7"/>
  <c r="P264" i="7"/>
  <c r="N251" i="7"/>
  <c r="N225" i="7"/>
  <c r="N218" i="7"/>
  <c r="P148" i="7"/>
  <c r="N114" i="7"/>
  <c r="P112" i="7"/>
  <c r="P92" i="7"/>
  <c r="N83" i="7"/>
  <c r="P64" i="7"/>
  <c r="N51" i="7"/>
  <c r="N47" i="7"/>
  <c r="N41" i="7"/>
  <c r="N35" i="7"/>
  <c r="N31" i="7"/>
  <c r="P29" i="7"/>
  <c r="N26" i="7"/>
  <c r="N278" i="7"/>
  <c r="N265" i="7"/>
  <c r="N195" i="7"/>
  <c r="P189" i="7"/>
  <c r="N183" i="7"/>
  <c r="N182" i="7"/>
  <c r="P181" i="7"/>
  <c r="P178" i="7"/>
  <c r="N159" i="7"/>
  <c r="N122" i="7"/>
  <c r="P119" i="7"/>
  <c r="N117" i="7"/>
  <c r="P106" i="7"/>
  <c r="P85" i="7"/>
  <c r="N82" i="7"/>
  <c r="N79" i="7"/>
  <c r="P282" i="7"/>
  <c r="P277" i="7"/>
  <c r="N271" i="7"/>
  <c r="N264" i="7"/>
  <c r="P246" i="7"/>
  <c r="P233" i="7"/>
  <c r="P224" i="7"/>
  <c r="P222" i="7"/>
  <c r="N192" i="7"/>
  <c r="P280" i="7"/>
  <c r="N270" i="7"/>
  <c r="N242" i="7"/>
  <c r="N194" i="7"/>
  <c r="N189" i="7"/>
  <c r="N181" i="7"/>
  <c r="N178" i="7"/>
  <c r="N158" i="7"/>
  <c r="N132" i="7"/>
  <c r="P121" i="7"/>
  <c r="N119" i="7"/>
  <c r="P116" i="7"/>
  <c r="N102" i="7"/>
  <c r="P101" i="7"/>
  <c r="P100" i="7"/>
  <c r="N87" i="7"/>
  <c r="N288" i="7"/>
  <c r="N282" i="7"/>
  <c r="P281" i="7"/>
  <c r="N254" i="7"/>
  <c r="N246" i="7"/>
  <c r="P278" i="7"/>
  <c r="P263" i="7"/>
  <c r="P34" i="7"/>
  <c r="P12" i="7"/>
  <c r="P55" i="7"/>
  <c r="P15" i="7"/>
  <c r="P239" i="7"/>
  <c r="N147" i="7"/>
  <c r="P13" i="7"/>
  <c r="N171" i="7"/>
  <c r="N125" i="7"/>
  <c r="N179" i="7"/>
  <c r="N190" i="7"/>
  <c r="N10" i="7"/>
  <c r="P49" i="7"/>
  <c r="P25" i="7"/>
  <c r="N74" i="7"/>
  <c r="N160" i="7"/>
  <c r="P209" i="7"/>
  <c r="P217" i="7"/>
  <c r="P71" i="7"/>
  <c r="P259" i="7"/>
  <c r="N202" i="7"/>
  <c r="N22" i="7"/>
  <c r="N12" i="7"/>
  <c r="P44" i="7"/>
  <c r="N13" i="7"/>
  <c r="P30" i="7"/>
  <c r="P59" i="7"/>
  <c r="N18" i="7"/>
  <c r="N58" i="7"/>
  <c r="N81" i="7"/>
  <c r="N98" i="7"/>
  <c r="P72" i="7"/>
  <c r="P89" i="7"/>
  <c r="N131" i="7"/>
  <c r="P177" i="7"/>
  <c r="P122" i="7"/>
  <c r="N140" i="7"/>
  <c r="P162" i="7"/>
  <c r="P136" i="7"/>
  <c r="N211" i="7"/>
  <c r="P207" i="7"/>
  <c r="N191" i="7"/>
  <c r="N223" i="7"/>
  <c r="P216" i="7"/>
  <c r="P269" i="7"/>
  <c r="N255" i="7"/>
  <c r="N257" i="7"/>
  <c r="P213" i="7"/>
  <c r="N247" i="7"/>
  <c r="P262" i="7"/>
  <c r="P253" i="7"/>
  <c r="P272" i="7"/>
  <c r="N241" i="7"/>
  <c r="N277" i="7"/>
  <c r="P279" i="7"/>
  <c r="N240" i="7"/>
  <c r="N72" i="7"/>
  <c r="N50" i="7"/>
  <c r="P206" i="7"/>
  <c r="N11" i="7"/>
  <c r="N60" i="7"/>
  <c r="N78" i="7"/>
  <c r="P168" i="7"/>
  <c r="P62" i="7"/>
  <c r="P125" i="7"/>
  <c r="P150" i="7"/>
  <c r="P165" i="7"/>
  <c r="P187" i="7"/>
  <c r="N259" i="7"/>
  <c r="N37" i="7"/>
  <c r="P14" i="7"/>
  <c r="N198" i="7"/>
  <c r="P102" i="7"/>
  <c r="N157" i="7"/>
  <c r="N76" i="7"/>
  <c r="P39" i="7"/>
  <c r="P201" i="7"/>
  <c r="P242" i="7"/>
  <c r="N168" i="7"/>
  <c r="N209" i="7"/>
  <c r="P35" i="7"/>
  <c r="P182" i="7"/>
  <c r="N210" i="7"/>
  <c r="P47" i="7"/>
  <c r="P256" i="7"/>
  <c r="N129" i="7"/>
  <c r="P31" i="7"/>
  <c r="P79" i="7"/>
  <c r="N163" i="7"/>
  <c r="P179" i="7"/>
  <c r="N250" i="7"/>
  <c r="P141" i="7"/>
  <c r="N217" i="7"/>
  <c r="N136" i="7"/>
  <c r="N36" i="7"/>
  <c r="P235" i="7"/>
  <c r="N71" i="7"/>
  <c r="N56" i="7"/>
  <c r="N43" i="7"/>
  <c r="N49" i="7"/>
  <c r="P18" i="7"/>
  <c r="P53" i="7"/>
  <c r="P20" i="7"/>
  <c r="N66" i="7"/>
  <c r="N69" i="7"/>
  <c r="N84" i="7"/>
  <c r="P51" i="7"/>
  <c r="P81" i="7"/>
  <c r="P86" i="7"/>
  <c r="N92" i="7"/>
  <c r="P107" i="7"/>
  <c r="P153" i="7"/>
  <c r="P167" i="7"/>
  <c r="N145" i="7"/>
  <c r="P144" i="7"/>
  <c r="P203" i="7"/>
  <c r="P154" i="7"/>
  <c r="N186" i="7"/>
  <c r="N197" i="7"/>
  <c r="N172" i="7"/>
  <c r="N200" i="7"/>
  <c r="P211" i="7"/>
  <c r="N227" i="7"/>
  <c r="P191" i="7"/>
  <c r="P215" i="7"/>
  <c r="P245" i="7"/>
  <c r="N230" i="7"/>
  <c r="N236" i="7"/>
  <c r="N252" i="7"/>
  <c r="P229" i="7"/>
  <c r="P284" i="7"/>
  <c r="P250" i="7"/>
  <c r="P274" i="7"/>
  <c r="N292" i="7"/>
  <c r="N94" i="7"/>
  <c r="P231" i="7"/>
  <c r="P202" i="7"/>
  <c r="P255" i="7"/>
  <c r="N258" i="7"/>
  <c r="N284" i="7"/>
  <c r="P105" i="7"/>
  <c r="P286" i="7"/>
  <c r="P158" i="7"/>
  <c r="P65" i="7"/>
  <c r="P117" i="7"/>
  <c r="P225" i="7"/>
  <c r="P41" i="7"/>
  <c r="N176" i="7"/>
  <c r="N220" i="7"/>
  <c r="N229" i="7"/>
  <c r="N143" i="7"/>
  <c r="N39" i="7"/>
  <c r="N55" i="7"/>
  <c r="P63" i="7"/>
  <c r="P37" i="7"/>
  <c r="P22" i="7"/>
  <c r="N44" i="7"/>
  <c r="N96" i="7"/>
  <c r="P28" i="7"/>
  <c r="P66" i="7"/>
  <c r="N54" i="7"/>
  <c r="N123" i="7"/>
  <c r="P21" i="7"/>
  <c r="P36" i="7"/>
  <c r="P54" i="7"/>
  <c r="N73" i="7"/>
  <c r="N90" i="7"/>
  <c r="P104" i="7"/>
  <c r="P118" i="7"/>
  <c r="P99" i="7"/>
  <c r="P115" i="7"/>
  <c r="P132" i="7"/>
  <c r="N184" i="7"/>
  <c r="N85" i="7"/>
  <c r="P145" i="7"/>
  <c r="P173" i="7"/>
  <c r="P149" i="7"/>
  <c r="N162" i="7"/>
  <c r="P128" i="7"/>
  <c r="P163" i="7"/>
  <c r="P171" i="7"/>
  <c r="N231" i="7"/>
  <c r="N249" i="7"/>
  <c r="P249" i="7"/>
  <c r="P260" i="7"/>
  <c r="P234" i="7"/>
  <c r="N268" i="7"/>
  <c r="P276" i="7"/>
  <c r="N233" i="7"/>
  <c r="N281" i="7"/>
  <c r="N146" i="7"/>
  <c r="N256" i="7"/>
  <c r="N291" i="7"/>
  <c r="P94" i="7"/>
  <c r="N165" i="7"/>
  <c r="P84" i="7"/>
  <c r="P127" i="7"/>
  <c r="P251" i="7"/>
  <c r="P243" i="7"/>
  <c r="N137" i="7"/>
  <c r="N23" i="7"/>
  <c r="P45" i="7"/>
  <c r="P143" i="7"/>
  <c r="N133" i="7"/>
  <c r="N166" i="7"/>
  <c r="N27" i="7"/>
  <c r="P52" i="7"/>
  <c r="N57" i="7"/>
  <c r="N29" i="7"/>
  <c r="P10" i="7"/>
  <c r="N70" i="7"/>
  <c r="P123" i="7"/>
  <c r="P67" i="7"/>
  <c r="P69" i="7"/>
  <c r="P90" i="7"/>
  <c r="N64" i="7"/>
  <c r="P75" i="7"/>
  <c r="N105" i="7"/>
  <c r="P131" i="7"/>
  <c r="N104" i="7"/>
  <c r="N153" i="7"/>
  <c r="N99" i="7"/>
  <c r="P130" i="7"/>
  <c r="N120" i="7"/>
  <c r="N152" i="7"/>
  <c r="P170" i="7"/>
  <c r="N77" i="7"/>
  <c r="P146" i="7"/>
  <c r="N139" i="7"/>
  <c r="N149" i="7"/>
  <c r="P204" i="7"/>
  <c r="N128" i="7"/>
  <c r="P164" i="7"/>
  <c r="P214" i="7"/>
  <c r="P138" i="7"/>
  <c r="N188" i="7"/>
  <c r="P219" i="7"/>
  <c r="P226" i="7"/>
  <c r="N215" i="7"/>
  <c r="P192" i="7"/>
  <c r="P230" i="7"/>
  <c r="P220" i="7"/>
  <c r="P248" i="7"/>
  <c r="P257" i="7"/>
  <c r="P254" i="7"/>
  <c r="P291" i="7"/>
  <c r="P289" i="7"/>
  <c r="P292" i="7"/>
  <c r="P48" i="7"/>
  <c r="N67" i="7"/>
  <c r="P73" i="7"/>
  <c r="P91" i="7"/>
  <c r="P74" i="7"/>
  <c r="N106" i="7"/>
  <c r="N167" i="7"/>
  <c r="P139" i="7"/>
  <c r="P140" i="7"/>
  <c r="P157" i="7"/>
  <c r="N214" i="7"/>
  <c r="N187" i="7"/>
  <c r="N261" i="7"/>
  <c r="P147" i="7"/>
  <c r="P184" i="7"/>
  <c r="P174" i="7"/>
  <c r="P95" i="7"/>
  <c r="N151" i="7"/>
  <c r="N232" i="7"/>
  <c r="N134" i="7"/>
  <c r="N196" i="7"/>
  <c r="N63" i="7"/>
  <c r="N24" i="7"/>
  <c r="N32" i="7"/>
  <c r="P43" i="7"/>
  <c r="N40" i="7"/>
  <c r="N59" i="7"/>
  <c r="P113" i="7"/>
  <c r="N115" i="7"/>
  <c r="P193" i="7"/>
  <c r="N235" i="7"/>
  <c r="P190" i="7"/>
  <c r="P270" i="7"/>
  <c r="P186" i="7"/>
  <c r="N243" i="7"/>
  <c r="N127" i="7"/>
  <c r="P176" i="7"/>
  <c r="P155" i="7"/>
  <c r="N20" i="7"/>
  <c r="P129" i="7"/>
  <c r="P46" i="7"/>
  <c r="N62" i="7"/>
  <c r="P199" i="7"/>
  <c r="N80" i="7"/>
  <c r="N150" i="7"/>
  <c r="P175" i="7"/>
  <c r="N221" i="7"/>
  <c r="P96" i="7"/>
  <c r="N97" i="7"/>
  <c r="N110" i="7"/>
  <c r="N21" i="7"/>
  <c r="P26" i="7"/>
  <c r="N46" i="7"/>
  <c r="N107" i="7"/>
  <c r="N75" i="7"/>
  <c r="N113" i="7"/>
  <c r="N61" i="7"/>
  <c r="N161" i="7"/>
  <c r="N135" i="7"/>
  <c r="P152" i="7"/>
  <c r="N170" i="7"/>
  <c r="N173" i="7"/>
  <c r="N155" i="7"/>
  <c r="P159" i="7"/>
  <c r="P200" i="7"/>
  <c r="N204" i="7"/>
  <c r="P111" i="7"/>
  <c r="P172" i="7"/>
  <c r="N180" i="7"/>
  <c r="N199" i="7"/>
  <c r="P223" i="7"/>
  <c r="N224" i="7"/>
  <c r="N206" i="7"/>
  <c r="N228" i="7"/>
  <c r="N269" i="7"/>
  <c r="P212" i="7"/>
  <c r="N244" i="7"/>
  <c r="P238" i="7"/>
  <c r="N237" i="7"/>
  <c r="P267" i="7"/>
  <c r="P240" i="7"/>
  <c r="N276" i="7"/>
  <c r="P261" i="7"/>
  <c r="N273" i="7"/>
  <c r="N289" i="7"/>
  <c r="P290" i="7"/>
  <c r="P288" i="7"/>
  <c r="N238" i="7"/>
  <c r="N272" i="7"/>
  <c r="P103" i="7"/>
  <c r="P23" i="7"/>
  <c r="P166" i="7"/>
  <c r="P87" i="7"/>
  <c r="N201" i="7"/>
  <c r="N38" i="7"/>
  <c r="N213" i="7"/>
  <c r="N48" i="7"/>
  <c r="P137" i="7"/>
  <c r="P196" i="7"/>
  <c r="P133" i="7"/>
  <c r="N65" i="7"/>
  <c r="N68" i="7"/>
  <c r="P11" i="7"/>
  <c r="N89" i="7"/>
  <c r="N118" i="7"/>
  <c r="P169" i="7"/>
  <c r="P142" i="7"/>
  <c r="P160" i="7"/>
  <c r="N219" i="7"/>
  <c r="P268" i="7"/>
  <c r="N86" i="7"/>
  <c r="P78" i="7"/>
  <c r="N45" i="7"/>
  <c r="N203" i="7"/>
  <c r="P247" i="7"/>
  <c r="N290" i="7"/>
  <c r="P271" i="7"/>
  <c r="N144" i="7"/>
  <c r="P210" i="7"/>
  <c r="P38" i="7"/>
  <c r="P57" i="7"/>
  <c r="P76" i="7"/>
  <c r="P88" i="7"/>
  <c r="P108" i="7"/>
  <c r="N93" i="7"/>
  <c r="N177" i="7"/>
  <c r="P208" i="7"/>
  <c r="P275" i="7"/>
  <c r="N280" i="7"/>
  <c r="P287" i="7"/>
  <c r="P50" i="7"/>
  <c r="N17" i="7"/>
  <c r="P32" i="7"/>
  <c r="P97" i="7"/>
  <c r="N164" i="7"/>
  <c r="P198" i="7"/>
  <c r="N216" i="7"/>
  <c r="N239" i="7"/>
  <c r="P241" i="7"/>
  <c r="N285" i="7"/>
  <c r="N52" i="7"/>
  <c r="P68" i="7"/>
  <c r="N53" i="7"/>
  <c r="N91" i="7"/>
  <c r="P227" i="7"/>
  <c r="P232" i="7"/>
  <c r="P185" i="7"/>
  <c r="P194" i="7"/>
  <c r="P244" i="7"/>
  <c r="P252" i="7"/>
  <c r="N28" i="7"/>
  <c r="P114" i="7"/>
  <c r="N138" i="7"/>
  <c r="P197" i="7"/>
  <c r="P180" i="7"/>
  <c r="P188" i="7"/>
  <c r="N226" i="7"/>
  <c r="N245" i="7"/>
  <c r="N207" i="7"/>
  <c r="N154" i="7"/>
  <c r="N34" i="7"/>
  <c r="N101" i="7"/>
  <c r="N130" i="7"/>
  <c r="N169" i="7"/>
  <c r="N109" i="7"/>
  <c r="N156" i="7"/>
  <c r="N175" i="7"/>
  <c r="N148" i="7"/>
  <c r="P221" i="7"/>
  <c r="P258" i="7"/>
  <c r="P56" i="7"/>
  <c r="P110" i="7"/>
  <c r="N142" i="7"/>
  <c r="N8" i="7" l="1"/>
  <c r="P8" i="7"/>
  <c r="J194" i="7" l="1"/>
  <c r="J72" i="7"/>
  <c r="I286" i="7"/>
  <c r="L286" i="7" s="1"/>
  <c r="Q286" i="7" s="1"/>
  <c r="I206" i="7"/>
  <c r="L206" i="7" s="1"/>
  <c r="Q206" i="7" s="1"/>
  <c r="T206" i="7" s="1"/>
  <c r="J235" i="7"/>
  <c r="I30" i="7"/>
  <c r="L30" i="7" s="1"/>
  <c r="Q30" i="7" s="1"/>
  <c r="I80" i="7"/>
  <c r="L80" i="7" s="1"/>
  <c r="Q80" i="7" s="1"/>
  <c r="T80" i="7" s="1"/>
  <c r="I120" i="7"/>
  <c r="L120" i="7" s="1"/>
  <c r="Q120" i="7" s="1"/>
  <c r="I121" i="7"/>
  <c r="L121" i="7" s="1"/>
  <c r="Q121" i="7" s="1"/>
  <c r="I150" i="7"/>
  <c r="L150" i="7" s="1"/>
  <c r="Q150" i="7" s="1"/>
  <c r="T150" i="7" s="1"/>
  <c r="J85" i="7"/>
  <c r="I168" i="7"/>
  <c r="L168" i="7" s="1"/>
  <c r="Q168" i="7" s="1"/>
  <c r="T168" i="7" s="1"/>
  <c r="J36" i="7"/>
  <c r="I58" i="7"/>
  <c r="L58" i="7" s="1"/>
  <c r="Q58" i="7" s="1"/>
  <c r="J131" i="7"/>
  <c r="I151" i="7"/>
  <c r="L151" i="7" s="1"/>
  <c r="Q151" i="7" s="1"/>
  <c r="T151" i="7" s="1"/>
  <c r="J248" i="7"/>
  <c r="J100" i="7"/>
  <c r="J23" i="7"/>
  <c r="J262" i="7"/>
  <c r="I128" i="7"/>
  <c r="L128" i="7" s="1"/>
  <c r="Q128" i="7" s="1"/>
  <c r="J110" i="7"/>
  <c r="J82" i="7"/>
  <c r="J140" i="7"/>
  <c r="I219" i="7"/>
  <c r="L219" i="7" s="1"/>
  <c r="Q219" i="7" s="1"/>
  <c r="J280" i="7"/>
  <c r="I158" i="7"/>
  <c r="L158" i="7" s="1"/>
  <c r="Q158" i="7" s="1"/>
  <c r="J103" i="7"/>
  <c r="J263" i="7"/>
  <c r="J241" i="7"/>
  <c r="J270" i="7"/>
  <c r="I91" i="7"/>
  <c r="L91" i="7" s="1"/>
  <c r="Q91" i="7" s="1"/>
  <c r="J151" i="7"/>
  <c r="I236" i="7"/>
  <c r="L236" i="7" s="1"/>
  <c r="Q236" i="7" s="1"/>
  <c r="J142" i="7"/>
  <c r="J164" i="7"/>
  <c r="J83" i="7"/>
  <c r="I211" i="7"/>
  <c r="L211" i="7" s="1"/>
  <c r="Q211" i="7" s="1"/>
  <c r="T211" i="7" s="1"/>
  <c r="I27" i="7"/>
  <c r="L27" i="7" s="1"/>
  <c r="Q27" i="7" s="1"/>
  <c r="I67" i="7"/>
  <c r="L67" i="7" s="1"/>
  <c r="Q67" i="7" s="1"/>
  <c r="T67" i="7" s="1"/>
  <c r="I145" i="7"/>
  <c r="L145" i="7" s="1"/>
  <c r="Q145" i="7" s="1"/>
  <c r="I166" i="7"/>
  <c r="L166" i="7" s="1"/>
  <c r="Q166" i="7" s="1"/>
  <c r="T166" i="7" s="1"/>
  <c r="J266" i="7"/>
  <c r="I77" i="7"/>
  <c r="L77" i="7" s="1"/>
  <c r="Q77" i="7" s="1"/>
  <c r="T77" i="7" s="1"/>
  <c r="I36" i="7"/>
  <c r="L36" i="7" s="1"/>
  <c r="Q36" i="7" s="1"/>
  <c r="I172" i="7"/>
  <c r="L172" i="7" s="1"/>
  <c r="Q172" i="7" s="1"/>
  <c r="T172" i="7" s="1"/>
  <c r="J18" i="7"/>
  <c r="I131" i="7"/>
  <c r="L131" i="7" s="1"/>
  <c r="Q131" i="7" s="1"/>
  <c r="I154" i="7"/>
  <c r="L154" i="7" s="1"/>
  <c r="Q154" i="7" s="1"/>
  <c r="J236" i="7"/>
  <c r="J224" i="7"/>
  <c r="I103" i="7"/>
  <c r="L103" i="7" s="1"/>
  <c r="Q103" i="7" s="1"/>
  <c r="T103" i="7" s="1"/>
  <c r="J286" i="7"/>
  <c r="J129" i="7"/>
  <c r="I125" i="7"/>
  <c r="L125" i="7" s="1"/>
  <c r="Q125" i="7" s="1"/>
  <c r="I68" i="7"/>
  <c r="L68" i="7" s="1"/>
  <c r="Q68" i="7" s="1"/>
  <c r="I149" i="7"/>
  <c r="L149" i="7" s="1"/>
  <c r="Q149" i="7" s="1"/>
  <c r="I163" i="7"/>
  <c r="L163" i="7" s="1"/>
  <c r="Q163" i="7" s="1"/>
  <c r="I252" i="7"/>
  <c r="L252" i="7" s="1"/>
  <c r="I139" i="7"/>
  <c r="L139" i="7" s="1"/>
  <c r="Q139" i="7" s="1"/>
  <c r="I291" i="7"/>
  <c r="L291" i="7" s="1"/>
  <c r="Q291" i="7" s="1"/>
  <c r="J289" i="7"/>
  <c r="J257" i="7"/>
  <c r="J58" i="7"/>
  <c r="I265" i="7"/>
  <c r="L265" i="7" s="1"/>
  <c r="Q265" i="7" s="1"/>
  <c r="I135" i="7"/>
  <c r="L135" i="7" s="1"/>
  <c r="Q135" i="7" s="1"/>
  <c r="T135" i="7" s="1"/>
  <c r="I249" i="7"/>
  <c r="L249" i="7" s="1"/>
  <c r="Q249" i="7" s="1"/>
  <c r="J227" i="7"/>
  <c r="I281" i="7"/>
  <c r="L281" i="7" s="1"/>
  <c r="Q281" i="7" s="1"/>
  <c r="T281" i="7" s="1"/>
  <c r="I188" i="7"/>
  <c r="L188" i="7" s="1"/>
  <c r="Q188" i="7" s="1"/>
  <c r="J252" i="7"/>
  <c r="J225" i="7"/>
  <c r="I229" i="7"/>
  <c r="L229" i="7" s="1"/>
  <c r="Q229" i="7" s="1"/>
  <c r="T229" i="7" s="1"/>
  <c r="I117" i="7"/>
  <c r="L117" i="7" s="1"/>
  <c r="Q117" i="7" s="1"/>
  <c r="T117" i="7" s="1"/>
  <c r="J175" i="7"/>
  <c r="I56" i="7"/>
  <c r="L56" i="7" s="1"/>
  <c r="Q56" i="7" s="1"/>
  <c r="T56" i="7" s="1"/>
  <c r="J54" i="7"/>
  <c r="J167" i="7"/>
  <c r="J283" i="7"/>
  <c r="J114" i="7"/>
  <c r="J258" i="7"/>
  <c r="J210" i="7"/>
  <c r="J78" i="7"/>
  <c r="J49" i="7"/>
  <c r="I88" i="7"/>
  <c r="L88" i="7" s="1"/>
  <c r="Q88" i="7" s="1"/>
  <c r="T88" i="7" s="1"/>
  <c r="I147" i="7"/>
  <c r="L147" i="7" s="1"/>
  <c r="Q147" i="7" s="1"/>
  <c r="I199" i="7"/>
  <c r="L199" i="7" s="1"/>
  <c r="Q199" i="7" s="1"/>
  <c r="T199" i="7" s="1"/>
  <c r="I255" i="7"/>
  <c r="L255" i="7" s="1"/>
  <c r="Q255" i="7" s="1"/>
  <c r="J71" i="7"/>
  <c r="J145" i="7"/>
  <c r="J179" i="7"/>
  <c r="I136" i="7"/>
  <c r="L136" i="7" s="1"/>
  <c r="Q136" i="7" s="1"/>
  <c r="J53" i="7"/>
  <c r="J90" i="7"/>
  <c r="I177" i="7"/>
  <c r="L177" i="7" s="1"/>
  <c r="Q177" i="7" s="1"/>
  <c r="I218" i="7"/>
  <c r="L218" i="7" s="1"/>
  <c r="Q218" i="7" s="1"/>
  <c r="T218" i="7" s="1"/>
  <c r="I288" i="7"/>
  <c r="L288" i="7" s="1"/>
  <c r="Q288" i="7" s="1"/>
  <c r="J158" i="7"/>
  <c r="I148" i="7"/>
  <c r="L148" i="7" s="1"/>
  <c r="Q148" i="7" s="1"/>
  <c r="J230" i="7"/>
  <c r="J24" i="7"/>
  <c r="I50" i="7"/>
  <c r="L50" i="7" s="1"/>
  <c r="Q50" i="7" s="1"/>
  <c r="I82" i="7"/>
  <c r="L82" i="7" s="1"/>
  <c r="Q82" i="7" s="1"/>
  <c r="J159" i="7"/>
  <c r="I257" i="7"/>
  <c r="L257" i="7" s="1"/>
  <c r="Q257" i="7" s="1"/>
  <c r="J182" i="7"/>
  <c r="I87" i="7"/>
  <c r="L87" i="7" s="1"/>
  <c r="Q87" i="7" s="1"/>
  <c r="J109" i="7"/>
  <c r="I160" i="7"/>
  <c r="L160" i="7" s="1"/>
  <c r="Q160" i="7" s="1"/>
  <c r="J14" i="7"/>
  <c r="J41" i="7"/>
  <c r="J122" i="7"/>
  <c r="J188" i="7"/>
  <c r="J183" i="7"/>
  <c r="I44" i="7"/>
  <c r="L44" i="7" s="1"/>
  <c r="Q44" i="7" s="1"/>
  <c r="I175" i="7"/>
  <c r="L175" i="7" s="1"/>
  <c r="Q175" i="7" s="1"/>
  <c r="J187" i="7"/>
  <c r="J28" i="7"/>
  <c r="J104" i="7"/>
  <c r="J198" i="7"/>
  <c r="J265" i="7"/>
  <c r="J95" i="7"/>
  <c r="J233" i="7"/>
  <c r="I164" i="7"/>
  <c r="L164" i="7" s="1"/>
  <c r="Q164" i="7" s="1"/>
  <c r="T164" i="7" s="1"/>
  <c r="I171" i="7"/>
  <c r="L171" i="7" s="1"/>
  <c r="Q171" i="7" s="1"/>
  <c r="T171" i="7" s="1"/>
  <c r="J150" i="7"/>
  <c r="I21" i="7"/>
  <c r="L21" i="7" s="1"/>
  <c r="Q21" i="7" s="1"/>
  <c r="I167" i="7"/>
  <c r="L167" i="7" s="1"/>
  <c r="Q167" i="7" s="1"/>
  <c r="T167" i="7" s="1"/>
  <c r="J199" i="7"/>
  <c r="I246" i="7"/>
  <c r="L246" i="7" s="1"/>
  <c r="Q246" i="7" s="1"/>
  <c r="T246" i="7" s="1"/>
  <c r="I197" i="7"/>
  <c r="L197" i="7" s="1"/>
  <c r="Q197" i="7" s="1"/>
  <c r="T197" i="7" s="1"/>
  <c r="J285" i="7"/>
  <c r="J256" i="7"/>
  <c r="I289" i="7"/>
  <c r="L289" i="7" s="1"/>
  <c r="Q289" i="7" s="1"/>
  <c r="T289" i="7" s="1"/>
  <c r="I247" i="7"/>
  <c r="L247" i="7" s="1"/>
  <c r="Q247" i="7" s="1"/>
  <c r="J260" i="7"/>
  <c r="J112" i="7"/>
  <c r="J255" i="7"/>
  <c r="J171" i="7"/>
  <c r="J205" i="7"/>
  <c r="J245" i="7"/>
  <c r="J213" i="7"/>
  <c r="I143" i="7"/>
  <c r="L143" i="7" s="1"/>
  <c r="Q143" i="7" s="1"/>
  <c r="I277" i="7"/>
  <c r="L277" i="7" s="1"/>
  <c r="Q277" i="7" s="1"/>
  <c r="I49" i="7"/>
  <c r="L49" i="7" s="1"/>
  <c r="Q49" i="7" s="1"/>
  <c r="T49" i="7" s="1"/>
  <c r="I101" i="7"/>
  <c r="L101" i="7" s="1"/>
  <c r="Q101" i="7" s="1"/>
  <c r="T101" i="7" s="1"/>
  <c r="I73" i="7"/>
  <c r="L73" i="7" s="1"/>
  <c r="Q73" i="7" s="1"/>
  <c r="I17" i="7"/>
  <c r="L17" i="7" s="1"/>
  <c r="Q17" i="7" s="1"/>
  <c r="J59" i="7"/>
  <c r="I140" i="7"/>
  <c r="L140" i="7" s="1"/>
  <c r="Q140" i="7" s="1"/>
  <c r="J55" i="7"/>
  <c r="J79" i="7"/>
  <c r="J287" i="7"/>
  <c r="J67" i="7"/>
  <c r="I220" i="7"/>
  <c r="L220" i="7" s="1"/>
  <c r="Q220" i="7" s="1"/>
  <c r="J10" i="7"/>
  <c r="J64" i="7"/>
  <c r="J139" i="7"/>
  <c r="J176" i="7"/>
  <c r="I267" i="7"/>
  <c r="L267" i="7" s="1"/>
  <c r="Q267" i="7" s="1"/>
  <c r="I234" i="7"/>
  <c r="L234" i="7" s="1"/>
  <c r="Q234" i="7" s="1"/>
  <c r="I71" i="7"/>
  <c r="L71" i="7" s="1"/>
  <c r="Q71" i="7" s="1"/>
  <c r="T71" i="7" s="1"/>
  <c r="J87" i="7"/>
  <c r="I185" i="7"/>
  <c r="L185" i="7" s="1"/>
  <c r="Q185" i="7" s="1"/>
  <c r="T185" i="7" s="1"/>
  <c r="I54" i="7"/>
  <c r="L54" i="7" s="1"/>
  <c r="Q54" i="7" s="1"/>
  <c r="T54" i="7" s="1"/>
  <c r="I92" i="7"/>
  <c r="L92" i="7" s="1"/>
  <c r="Q92" i="7" s="1"/>
  <c r="I184" i="7"/>
  <c r="L184" i="7" s="1"/>
  <c r="Q184" i="7" s="1"/>
  <c r="T184" i="7" s="1"/>
  <c r="I230" i="7"/>
  <c r="L230" i="7" s="1"/>
  <c r="Q230" i="7" s="1"/>
  <c r="T230" i="7" s="1"/>
  <c r="J77" i="7"/>
  <c r="J120" i="7"/>
  <c r="I94" i="7"/>
  <c r="L94" i="7" s="1"/>
  <c r="Q94" i="7" s="1"/>
  <c r="T94" i="7" s="1"/>
  <c r="J201" i="7"/>
  <c r="J239" i="7"/>
  <c r="J48" i="7"/>
  <c r="J107" i="7"/>
  <c r="J163" i="7"/>
  <c r="J253" i="7"/>
  <c r="I198" i="7"/>
  <c r="L198" i="7" s="1"/>
  <c r="Q198" i="7" s="1"/>
  <c r="T198" i="7" s="1"/>
  <c r="J121" i="7"/>
  <c r="J108" i="7"/>
  <c r="I240" i="7"/>
  <c r="L240" i="7" s="1"/>
  <c r="Q240" i="7" s="1"/>
  <c r="J96" i="7"/>
  <c r="I75" i="7"/>
  <c r="L75" i="7" s="1"/>
  <c r="Q75" i="7" s="1"/>
  <c r="J144" i="7"/>
  <c r="I202" i="7"/>
  <c r="L202" i="7" s="1"/>
  <c r="Q202" i="7" s="1"/>
  <c r="I195" i="7"/>
  <c r="L195" i="7" s="1"/>
  <c r="Q195" i="7" s="1"/>
  <c r="J279" i="7"/>
  <c r="I241" i="7"/>
  <c r="L241" i="7" s="1"/>
  <c r="Q241" i="7" s="1"/>
  <c r="J259" i="7"/>
  <c r="J68" i="7"/>
  <c r="I113" i="7"/>
  <c r="L113" i="7" s="1"/>
  <c r="Q113" i="7" s="1"/>
  <c r="J211" i="7"/>
  <c r="J276" i="7"/>
  <c r="I93" i="7"/>
  <c r="L93" i="7" s="1"/>
  <c r="Q93" i="7" s="1"/>
  <c r="I42" i="7"/>
  <c r="L42" i="7" s="1"/>
  <c r="Q42" i="7" s="1"/>
  <c r="J271" i="7"/>
  <c r="I228" i="7"/>
  <c r="L228" i="7" s="1"/>
  <c r="Q228" i="7" s="1"/>
  <c r="I221" i="7"/>
  <c r="L221" i="7" s="1"/>
  <c r="Q221" i="7" s="1"/>
  <c r="J91" i="7"/>
  <c r="J170" i="7"/>
  <c r="J196" i="7"/>
  <c r="I276" i="7"/>
  <c r="L276" i="7" s="1"/>
  <c r="Q276" i="7" s="1"/>
  <c r="T276" i="7" s="1"/>
  <c r="I162" i="7"/>
  <c r="L162" i="7" s="1"/>
  <c r="Q162" i="7" s="1"/>
  <c r="T162" i="7" s="1"/>
  <c r="J99" i="7"/>
  <c r="J282" i="7"/>
  <c r="J290" i="7"/>
  <c r="J220" i="7"/>
  <c r="I282" i="7"/>
  <c r="L282" i="7" s="1"/>
  <c r="Q282" i="7" s="1"/>
  <c r="J127" i="7"/>
  <c r="I213" i="7"/>
  <c r="L213" i="7" s="1"/>
  <c r="Q213" i="7" s="1"/>
  <c r="T213" i="7" s="1"/>
  <c r="J244" i="7"/>
  <c r="J20" i="7"/>
  <c r="I268" i="7"/>
  <c r="L268" i="7" s="1"/>
  <c r="Q268" i="7" s="1"/>
  <c r="J277" i="7"/>
  <c r="J42" i="7"/>
  <c r="I24" i="7"/>
  <c r="L24" i="7" s="1"/>
  <c r="Q24" i="7" s="1"/>
  <c r="J254" i="7"/>
  <c r="J74" i="7"/>
  <c r="J34" i="7"/>
  <c r="I86" i="7"/>
  <c r="L86" i="7" s="1"/>
  <c r="Q86" i="7" s="1"/>
  <c r="I165" i="7"/>
  <c r="L165" i="7" s="1"/>
  <c r="Q165" i="7" s="1"/>
  <c r="T165" i="7" s="1"/>
  <c r="J202" i="7"/>
  <c r="I152" i="7"/>
  <c r="L152" i="7" s="1"/>
  <c r="Q152" i="7" s="1"/>
  <c r="I292" i="7"/>
  <c r="L292" i="7" s="1"/>
  <c r="Q292" i="7" s="1"/>
  <c r="J11" i="7"/>
  <c r="J32" i="7"/>
  <c r="I48" i="7"/>
  <c r="L48" i="7" s="1"/>
  <c r="Q48" i="7" s="1"/>
  <c r="T48" i="7" s="1"/>
  <c r="J86" i="7"/>
  <c r="J152" i="7"/>
  <c r="J223" i="7"/>
  <c r="J246" i="7"/>
  <c r="J138" i="7"/>
  <c r="I108" i="7"/>
  <c r="L108" i="7" s="1"/>
  <c r="Q108" i="7" s="1"/>
  <c r="J229" i="7"/>
  <c r="I22" i="7"/>
  <c r="L22" i="7" s="1"/>
  <c r="Q22" i="7" s="1"/>
  <c r="T22" i="7" s="1"/>
  <c r="I123" i="7"/>
  <c r="L123" i="7" s="1"/>
  <c r="Q123" i="7" s="1"/>
  <c r="J153" i="7"/>
  <c r="J189" i="7"/>
  <c r="I237" i="7"/>
  <c r="L237" i="7" s="1"/>
  <c r="Q237" i="7" s="1"/>
  <c r="J134" i="7"/>
  <c r="J212" i="7"/>
  <c r="J63" i="7"/>
  <c r="I216" i="7"/>
  <c r="L216" i="7" s="1"/>
  <c r="Q216" i="7" s="1"/>
  <c r="I84" i="7"/>
  <c r="L84" i="7" s="1"/>
  <c r="Q84" i="7" s="1"/>
  <c r="I53" i="7"/>
  <c r="L53" i="7" s="1"/>
  <c r="Q53" i="7" s="1"/>
  <c r="I118" i="7"/>
  <c r="L118" i="7" s="1"/>
  <c r="Q118" i="7" s="1"/>
  <c r="I223" i="7"/>
  <c r="L223" i="7" s="1"/>
  <c r="Q223" i="7" s="1"/>
  <c r="I273" i="7"/>
  <c r="L273" i="7" s="1"/>
  <c r="Q273" i="7" s="1"/>
  <c r="J173" i="7"/>
  <c r="J26" i="7"/>
  <c r="J234" i="7"/>
  <c r="J51" i="7"/>
  <c r="J76" i="7"/>
  <c r="I41" i="7"/>
  <c r="L41" i="7" s="1"/>
  <c r="Q41" i="7" s="1"/>
  <c r="J203" i="7"/>
  <c r="J177" i="7"/>
  <c r="J98" i="7"/>
  <c r="I201" i="7"/>
  <c r="L201" i="7" s="1"/>
  <c r="Q201" i="7" s="1"/>
  <c r="T201" i="7" s="1"/>
  <c r="I35" i="7"/>
  <c r="L35" i="7" s="1"/>
  <c r="Q35" i="7" s="1"/>
  <c r="T35" i="7" s="1"/>
  <c r="J56" i="7"/>
  <c r="I29" i="7"/>
  <c r="L29" i="7" s="1"/>
  <c r="Q29" i="7" s="1"/>
  <c r="T29" i="7" s="1"/>
  <c r="J169" i="7"/>
  <c r="J168" i="7"/>
  <c r="I191" i="7"/>
  <c r="L191" i="7" s="1"/>
  <c r="Q191" i="7" s="1"/>
  <c r="I178" i="7"/>
  <c r="L178" i="7" s="1"/>
  <c r="Q178" i="7" s="1"/>
  <c r="I20" i="7"/>
  <c r="L20" i="7" s="1"/>
  <c r="Q20" i="7" s="1"/>
  <c r="T20" i="7" s="1"/>
  <c r="I243" i="7"/>
  <c r="L243" i="7" s="1"/>
  <c r="Q243" i="7" s="1"/>
  <c r="T243" i="7" s="1"/>
  <c r="I235" i="7"/>
  <c r="L235" i="7" s="1"/>
  <c r="Q235" i="7" s="1"/>
  <c r="I43" i="7"/>
  <c r="L43" i="7" s="1"/>
  <c r="Q43" i="7" s="1"/>
  <c r="I65" i="7"/>
  <c r="L65" i="7" s="1"/>
  <c r="Q65" i="7" s="1"/>
  <c r="J146" i="7"/>
  <c r="J269" i="7"/>
  <c r="J264" i="7"/>
  <c r="J261" i="7"/>
  <c r="I231" i="7"/>
  <c r="L231" i="7" s="1"/>
  <c r="Q231" i="7" s="1"/>
  <c r="I174" i="7"/>
  <c r="L174" i="7" s="1"/>
  <c r="Q174" i="7" s="1"/>
  <c r="T174" i="7" s="1"/>
  <c r="I270" i="7"/>
  <c r="L270" i="7" s="1"/>
  <c r="Q270" i="7" s="1"/>
  <c r="T270" i="7" s="1"/>
  <c r="I124" i="7"/>
  <c r="L124" i="7" s="1"/>
  <c r="Q124" i="7" s="1"/>
  <c r="I209" i="7"/>
  <c r="L209" i="7" s="1"/>
  <c r="Q209" i="7" s="1"/>
  <c r="T209" i="7" s="1"/>
  <c r="J143" i="7"/>
  <c r="J37" i="7"/>
  <c r="J281" i="7"/>
  <c r="J44" i="7"/>
  <c r="J250" i="7"/>
  <c r="J50" i="7"/>
  <c r="J292" i="7"/>
  <c r="J136" i="7"/>
  <c r="J162" i="7"/>
  <c r="I284" i="7"/>
  <c r="L284" i="7" s="1"/>
  <c r="Q284" i="7" s="1"/>
  <c r="I193" i="7"/>
  <c r="L193" i="7" s="1"/>
  <c r="Q193" i="7" s="1"/>
  <c r="T193" i="7" s="1"/>
  <c r="I45" i="7"/>
  <c r="L45" i="7" s="1"/>
  <c r="Q45" i="7" s="1"/>
  <c r="T45" i="7" s="1"/>
  <c r="J12" i="7"/>
  <c r="I90" i="7"/>
  <c r="L90" i="7" s="1"/>
  <c r="Q90" i="7" s="1"/>
  <c r="J181" i="7"/>
  <c r="I132" i="7"/>
  <c r="L132" i="7" s="1"/>
  <c r="Q132" i="7" s="1"/>
  <c r="J157" i="7"/>
  <c r="J197" i="7"/>
  <c r="I51" i="7"/>
  <c r="L51" i="7" s="1"/>
  <c r="Q51" i="7" s="1"/>
  <c r="J27" i="7"/>
  <c r="J57" i="7"/>
  <c r="I107" i="7"/>
  <c r="L107" i="7" s="1"/>
  <c r="Q107" i="7" s="1"/>
  <c r="I173" i="7"/>
  <c r="L173" i="7" s="1"/>
  <c r="Q173" i="7" s="1"/>
  <c r="T173" i="7" s="1"/>
  <c r="I232" i="7"/>
  <c r="L232" i="7" s="1"/>
  <c r="Q232" i="7" s="1"/>
  <c r="J13" i="7"/>
  <c r="J132" i="7"/>
  <c r="I102" i="7"/>
  <c r="L102" i="7" s="1"/>
  <c r="Q102" i="7" s="1"/>
  <c r="T102" i="7" s="1"/>
  <c r="I182" i="7"/>
  <c r="L182" i="7" s="1"/>
  <c r="Q182" i="7" s="1"/>
  <c r="T182" i="7" s="1"/>
  <c r="J43" i="7"/>
  <c r="J97" i="7"/>
  <c r="J80" i="7"/>
  <c r="I214" i="7"/>
  <c r="L214" i="7" s="1"/>
  <c r="Q214" i="7" s="1"/>
  <c r="T214" i="7" s="1"/>
  <c r="I239" i="7"/>
  <c r="L239" i="7" s="1"/>
  <c r="Q239" i="7" s="1"/>
  <c r="I16" i="7"/>
  <c r="L16" i="7" s="1"/>
  <c r="Q16" i="7" s="1"/>
  <c r="T16" i="7" s="1"/>
  <c r="I266" i="7"/>
  <c r="L266" i="7" s="1"/>
  <c r="Q266" i="7" s="1"/>
  <c r="I26" i="7"/>
  <c r="L26" i="7" s="1"/>
  <c r="Q26" i="7" s="1"/>
  <c r="I129" i="7"/>
  <c r="L129" i="7" s="1"/>
  <c r="Q129" i="7" s="1"/>
  <c r="J165" i="7"/>
  <c r="J25" i="7"/>
  <c r="I100" i="7"/>
  <c r="L100" i="7" s="1"/>
  <c r="Q100" i="7" s="1"/>
  <c r="J226" i="7"/>
  <c r="I280" i="7"/>
  <c r="L280" i="7" s="1"/>
  <c r="Q280" i="7" s="1"/>
  <c r="T280" i="7" s="1"/>
  <c r="I79" i="7"/>
  <c r="L79" i="7" s="1"/>
  <c r="Q79" i="7" s="1"/>
  <c r="J191" i="7"/>
  <c r="I62" i="7"/>
  <c r="L62" i="7" s="1"/>
  <c r="Q62" i="7" s="1"/>
  <c r="J45" i="7"/>
  <c r="J38" i="7"/>
  <c r="J65" i="7"/>
  <c r="I204" i="7"/>
  <c r="L204" i="7" s="1"/>
  <c r="Q204" i="7" s="1"/>
  <c r="J113" i="7"/>
  <c r="J174" i="7"/>
  <c r="J133" i="7"/>
  <c r="J247" i="7"/>
  <c r="J22" i="7"/>
  <c r="J73" i="7"/>
  <c r="I142" i="7"/>
  <c r="L142" i="7" s="1"/>
  <c r="Q142" i="7" s="1"/>
  <c r="J218" i="7"/>
  <c r="J228" i="7"/>
  <c r="I283" i="7"/>
  <c r="L283" i="7" s="1"/>
  <c r="Q283" i="7" s="1"/>
  <c r="I112" i="7"/>
  <c r="L112" i="7" s="1"/>
  <c r="Q112" i="7" s="1"/>
  <c r="J243" i="7"/>
  <c r="J35" i="7"/>
  <c r="I76" i="7"/>
  <c r="L76" i="7" s="1"/>
  <c r="Q76" i="7" s="1"/>
  <c r="T76" i="7" s="1"/>
  <c r="J89" i="7"/>
  <c r="J200" i="7"/>
  <c r="J195" i="7"/>
  <c r="I215" i="7"/>
  <c r="L215" i="7" s="1"/>
  <c r="Q215" i="7" s="1"/>
  <c r="J273" i="7"/>
  <c r="I224" i="7"/>
  <c r="L224" i="7" s="1"/>
  <c r="Q224" i="7" s="1"/>
  <c r="I83" i="7"/>
  <c r="L83" i="7" s="1"/>
  <c r="Q83" i="7" s="1"/>
  <c r="I287" i="7"/>
  <c r="L287" i="7" s="1"/>
  <c r="Q287" i="7" s="1"/>
  <c r="I264" i="7"/>
  <c r="L264" i="7" s="1"/>
  <c r="Q264" i="7" s="1"/>
  <c r="T264" i="7" s="1"/>
  <c r="I187" i="7"/>
  <c r="L187" i="7" s="1"/>
  <c r="Q187" i="7" s="1"/>
  <c r="T187" i="7" s="1"/>
  <c r="J232" i="7"/>
  <c r="J123" i="7"/>
  <c r="J291" i="7"/>
  <c r="I40" i="7"/>
  <c r="L40" i="7" s="1"/>
  <c r="Q40" i="7" s="1"/>
  <c r="I248" i="7"/>
  <c r="L248" i="7" s="1"/>
  <c r="Q248" i="7" s="1"/>
  <c r="I19" i="7"/>
  <c r="L19" i="7" s="1"/>
  <c r="Q19" i="7" s="1"/>
  <c r="T19" i="7" s="1"/>
  <c r="I14" i="7"/>
  <c r="L14" i="7" s="1"/>
  <c r="Q14" i="7" s="1"/>
  <c r="I205" i="7"/>
  <c r="L205" i="7" s="1"/>
  <c r="Q205" i="7" s="1"/>
  <c r="J192" i="7"/>
  <c r="I122" i="7"/>
  <c r="L122" i="7" s="1"/>
  <c r="Q122" i="7" s="1"/>
  <c r="T122" i="7" s="1"/>
  <c r="I225" i="7"/>
  <c r="L225" i="7" s="1"/>
  <c r="Q225" i="7" s="1"/>
  <c r="I186" i="7"/>
  <c r="L186" i="7" s="1"/>
  <c r="Q186" i="7" s="1"/>
  <c r="I31" i="7"/>
  <c r="L31" i="7" s="1"/>
  <c r="Q31" i="7" s="1"/>
  <c r="I18" i="7"/>
  <c r="L18" i="7" s="1"/>
  <c r="Q18" i="7" s="1"/>
  <c r="J75" i="7"/>
  <c r="J115" i="7"/>
  <c r="J128" i="7"/>
  <c r="J124" i="7"/>
  <c r="J206" i="7"/>
  <c r="I134" i="7"/>
  <c r="L134" i="7" s="1"/>
  <c r="Q134" i="7" s="1"/>
  <c r="J52" i="7"/>
  <c r="I13" i="7"/>
  <c r="L13" i="7" s="1"/>
  <c r="Q13" i="7" s="1"/>
  <c r="J101" i="7"/>
  <c r="J135" i="7"/>
  <c r="J215" i="7"/>
  <c r="J126" i="7"/>
  <c r="J208" i="7"/>
  <c r="I25" i="7"/>
  <c r="L25" i="7" s="1"/>
  <c r="Q25" i="7" s="1"/>
  <c r="T25" i="7" s="1"/>
  <c r="J47" i="7"/>
  <c r="J29" i="7"/>
  <c r="I59" i="7"/>
  <c r="L59" i="7" s="1"/>
  <c r="Q59" i="7" s="1"/>
  <c r="T59" i="7" s="1"/>
  <c r="I115" i="7"/>
  <c r="L115" i="7" s="1"/>
  <c r="Q115" i="7" s="1"/>
  <c r="J186" i="7"/>
  <c r="I254" i="7"/>
  <c r="L254" i="7" s="1"/>
  <c r="Q254" i="7" s="1"/>
  <c r="T254" i="7" s="1"/>
  <c r="J84" i="7"/>
  <c r="J102" i="7"/>
  <c r="J185" i="7"/>
  <c r="I74" i="7"/>
  <c r="L74" i="7" s="1"/>
  <c r="Q74" i="7" s="1"/>
  <c r="J217" i="7"/>
  <c r="J40" i="7"/>
  <c r="J161" i="7"/>
  <c r="J249" i="7"/>
  <c r="J274" i="7"/>
  <c r="J172" i="7"/>
  <c r="I33" i="7"/>
  <c r="L33" i="7" s="1"/>
  <c r="Q33" i="7" s="1"/>
  <c r="J180" i="7"/>
  <c r="J17" i="7"/>
  <c r="J66" i="7"/>
  <c r="I98" i="7"/>
  <c r="L98" i="7" s="1"/>
  <c r="Q98" i="7" s="1"/>
  <c r="J214" i="7"/>
  <c r="I259" i="7"/>
  <c r="L259" i="7" s="1"/>
  <c r="Q259" i="7" s="1"/>
  <c r="T259" i="7" s="1"/>
  <c r="I114" i="7"/>
  <c r="L114" i="7" s="1"/>
  <c r="Q114" i="7" s="1"/>
  <c r="T114" i="7" s="1"/>
  <c r="J242" i="7"/>
  <c r="I133" i="7"/>
  <c r="L133" i="7" s="1"/>
  <c r="Q133" i="7" s="1"/>
  <c r="I52" i="7"/>
  <c r="L52" i="7" s="1"/>
  <c r="Q52" i="7" s="1"/>
  <c r="J105" i="7"/>
  <c r="J156" i="7"/>
  <c r="I222" i="7"/>
  <c r="L222" i="7" s="1"/>
  <c r="Q222" i="7" s="1"/>
  <c r="I279" i="7"/>
  <c r="L279" i="7" s="1"/>
  <c r="Q279" i="7" s="1"/>
  <c r="J130" i="7"/>
  <c r="I95" i="7"/>
  <c r="L95" i="7" s="1"/>
  <c r="Q95" i="7" s="1"/>
  <c r="J190" i="7"/>
  <c r="J209" i="7"/>
  <c r="I10" i="7"/>
  <c r="L10" i="7" s="1"/>
  <c r="Q10" i="7" s="1"/>
  <c r="I106" i="7"/>
  <c r="L106" i="7" s="1"/>
  <c r="Q106" i="7" s="1"/>
  <c r="I203" i="7"/>
  <c r="L203" i="7" s="1"/>
  <c r="Q203" i="7" s="1"/>
  <c r="T203" i="7" s="1"/>
  <c r="I244" i="7"/>
  <c r="L244" i="7" s="1"/>
  <c r="Q244" i="7" s="1"/>
  <c r="T244" i="7" s="1"/>
  <c r="I251" i="7"/>
  <c r="L251" i="7" s="1"/>
  <c r="Q251" i="7" s="1"/>
  <c r="I111" i="7"/>
  <c r="L111" i="7" s="1"/>
  <c r="Q111" i="7" s="1"/>
  <c r="J267" i="7"/>
  <c r="I157" i="7"/>
  <c r="L157" i="7" s="1"/>
  <c r="Q157" i="7" s="1"/>
  <c r="J221" i="7"/>
  <c r="J117" i="7"/>
  <c r="J106" i="7"/>
  <c r="J222" i="7"/>
  <c r="J147" i="7"/>
  <c r="I290" i="7"/>
  <c r="L290" i="7" s="1"/>
  <c r="Q290" i="7" s="1"/>
  <c r="I70" i="7"/>
  <c r="L70" i="7" s="1"/>
  <c r="Q70" i="7" s="1"/>
  <c r="J268" i="7"/>
  <c r="I274" i="7"/>
  <c r="L274" i="7" s="1"/>
  <c r="Q274" i="7" s="1"/>
  <c r="J81" i="7"/>
  <c r="J193" i="7"/>
  <c r="J19" i="7"/>
  <c r="I99" i="7"/>
  <c r="L99" i="7" s="1"/>
  <c r="Q99" i="7" s="1"/>
  <c r="T99" i="7" s="1"/>
  <c r="I137" i="7"/>
  <c r="L137" i="7" s="1"/>
  <c r="Q137" i="7" s="1"/>
  <c r="T137" i="7" s="1"/>
  <c r="I61" i="7"/>
  <c r="L61" i="7" s="1"/>
  <c r="Q61" i="7" s="1"/>
  <c r="I66" i="7"/>
  <c r="L66" i="7" s="1"/>
  <c r="Q66" i="7" s="1"/>
  <c r="I105" i="7"/>
  <c r="L105" i="7" s="1"/>
  <c r="Q105" i="7" s="1"/>
  <c r="I271" i="7"/>
  <c r="L271" i="7" s="1"/>
  <c r="Q271" i="7" s="1"/>
  <c r="I208" i="7"/>
  <c r="L208" i="7" s="1"/>
  <c r="Q208" i="7" s="1"/>
  <c r="T208" i="7" s="1"/>
  <c r="J149" i="7"/>
  <c r="J216" i="7"/>
  <c r="I15" i="7"/>
  <c r="L15" i="7" s="1"/>
  <c r="Q15" i="7" s="1"/>
  <c r="I34" i="7"/>
  <c r="L34" i="7" s="1"/>
  <c r="Q34" i="7" s="1"/>
  <c r="T34" i="7" s="1"/>
  <c r="I60" i="7"/>
  <c r="L60" i="7" s="1"/>
  <c r="Q60" i="7" s="1"/>
  <c r="I72" i="7"/>
  <c r="L72" i="7" s="1"/>
  <c r="Q72" i="7" s="1"/>
  <c r="I159" i="7"/>
  <c r="L159" i="7" s="1"/>
  <c r="Q159" i="7" s="1"/>
  <c r="T159" i="7" s="1"/>
  <c r="I245" i="7"/>
  <c r="L245" i="7" s="1"/>
  <c r="Q245" i="7" s="1"/>
  <c r="I12" i="7"/>
  <c r="L12" i="7" s="1"/>
  <c r="Q12" i="7" s="1"/>
  <c r="I119" i="7"/>
  <c r="L119" i="7" s="1"/>
  <c r="Q119" i="7" s="1"/>
  <c r="J275" i="7"/>
  <c r="J15" i="7"/>
  <c r="I28" i="7"/>
  <c r="L28" i="7" s="1"/>
  <c r="Q28" i="7" s="1"/>
  <c r="J69" i="7"/>
  <c r="I130" i="7"/>
  <c r="L130" i="7" s="1"/>
  <c r="Q130" i="7" s="1"/>
  <c r="T130" i="7" s="1"/>
  <c r="J207" i="7"/>
  <c r="J272" i="7"/>
  <c r="I69" i="7"/>
  <c r="L69" i="7" s="1"/>
  <c r="Q69" i="7" s="1"/>
  <c r="T69" i="7" s="1"/>
  <c r="I169" i="7"/>
  <c r="L169" i="7" s="1"/>
  <c r="Q169" i="7" s="1"/>
  <c r="T169" i="7" s="1"/>
  <c r="I263" i="7"/>
  <c r="L263" i="7" s="1"/>
  <c r="Q263" i="7" s="1"/>
  <c r="T263" i="7" s="1"/>
  <c r="J141" i="7"/>
  <c r="I138" i="7"/>
  <c r="L138" i="7" s="1"/>
  <c r="Q138" i="7" s="1"/>
  <c r="T138" i="7" s="1"/>
  <c r="I57" i="7"/>
  <c r="L57" i="7" s="1"/>
  <c r="Q57" i="7" s="1"/>
  <c r="T57" i="7" s="1"/>
  <c r="J119" i="7"/>
  <c r="I242" i="7"/>
  <c r="L242" i="7" s="1"/>
  <c r="Q242" i="7" s="1"/>
  <c r="T242" i="7" s="1"/>
  <c r="J288" i="7"/>
  <c r="I39" i="7"/>
  <c r="L39" i="7" s="1"/>
  <c r="Q39" i="7" s="1"/>
  <c r="T39" i="7" s="1"/>
  <c r="J31" i="7"/>
  <c r="I11" i="7"/>
  <c r="L11" i="7" s="1"/>
  <c r="Q11" i="7" s="1"/>
  <c r="I37" i="7"/>
  <c r="L37" i="7" s="1"/>
  <c r="Q37" i="7" s="1"/>
  <c r="I97" i="7"/>
  <c r="L97" i="7" s="1"/>
  <c r="Q97" i="7" s="1"/>
  <c r="I161" i="7"/>
  <c r="L161" i="7" s="1"/>
  <c r="Q161" i="7" s="1"/>
  <c r="T161" i="7" s="1"/>
  <c r="I227" i="7"/>
  <c r="L227" i="7" s="1"/>
  <c r="Q227" i="7" s="1"/>
  <c r="T227" i="7" s="1"/>
  <c r="I55" i="7"/>
  <c r="L55" i="7" s="1"/>
  <c r="Q55" i="7" s="1"/>
  <c r="T55" i="7" s="1"/>
  <c r="I109" i="7"/>
  <c r="L109" i="7" s="1"/>
  <c r="Q109" i="7" s="1"/>
  <c r="J62" i="7"/>
  <c r="I23" i="7"/>
  <c r="L23" i="7" s="1"/>
  <c r="Q23" i="7" s="1"/>
  <c r="T23" i="7" s="1"/>
  <c r="I96" i="7"/>
  <c r="L96" i="7" s="1"/>
  <c r="Q96" i="7" s="1"/>
  <c r="I89" i="7"/>
  <c r="L89" i="7" s="1"/>
  <c r="Q89" i="7" s="1"/>
  <c r="J204" i="7"/>
  <c r="I256" i="7"/>
  <c r="L256" i="7" s="1"/>
  <c r="Q256" i="7" s="1"/>
  <c r="I233" i="7"/>
  <c r="L233" i="7" s="1"/>
  <c r="Q233" i="7" s="1"/>
  <c r="T233" i="7" s="1"/>
  <c r="J118" i="7"/>
  <c r="I127" i="7"/>
  <c r="L127" i="7" s="1"/>
  <c r="Q127" i="7" s="1"/>
  <c r="I85" i="7"/>
  <c r="L85" i="7" s="1"/>
  <c r="Q85" i="7" s="1"/>
  <c r="T85" i="7" s="1"/>
  <c r="I217" i="7"/>
  <c r="L217" i="7" s="1"/>
  <c r="Q217" i="7" s="1"/>
  <c r="J16" i="7"/>
  <c r="J93" i="7"/>
  <c r="J160" i="7"/>
  <c r="I238" i="7"/>
  <c r="L238" i="7" s="1"/>
  <c r="Q238" i="7" s="1"/>
  <c r="T238" i="7" s="1"/>
  <c r="I155" i="7"/>
  <c r="L155" i="7" s="1"/>
  <c r="Q155" i="7" s="1"/>
  <c r="I190" i="7"/>
  <c r="L190" i="7" s="1"/>
  <c r="Q190" i="7" s="1"/>
  <c r="T190" i="7" s="1"/>
  <c r="I260" i="7"/>
  <c r="L260" i="7" s="1"/>
  <c r="Q260" i="7" s="1"/>
  <c r="T260" i="7" s="1"/>
  <c r="I194" i="7"/>
  <c r="L194" i="7" s="1"/>
  <c r="Q194" i="7" s="1"/>
  <c r="T194" i="7" s="1"/>
  <c r="J148" i="7"/>
  <c r="J219" i="7"/>
  <c r="I153" i="7"/>
  <c r="L153" i="7" s="1"/>
  <c r="Q153" i="7" s="1"/>
  <c r="I170" i="7"/>
  <c r="L170" i="7" s="1"/>
  <c r="Q170" i="7" s="1"/>
  <c r="T170" i="7" s="1"/>
  <c r="J184" i="7"/>
  <c r="I275" i="7"/>
  <c r="L275" i="7" s="1"/>
  <c r="Q275" i="7" s="1"/>
  <c r="I116" i="7"/>
  <c r="L116" i="7" s="1"/>
  <c r="Q116" i="7" s="1"/>
  <c r="I63" i="7"/>
  <c r="L63" i="7" s="1"/>
  <c r="Q63" i="7" s="1"/>
  <c r="I285" i="7"/>
  <c r="L285" i="7" s="1"/>
  <c r="Q285" i="7" s="1"/>
  <c r="J166" i="7"/>
  <c r="I141" i="7"/>
  <c r="L141" i="7" s="1"/>
  <c r="Q141" i="7" s="1"/>
  <c r="T141" i="7" s="1"/>
  <c r="I272" i="7"/>
  <c r="L272" i="7" s="1"/>
  <c r="Q272" i="7" s="1"/>
  <c r="J116" i="7"/>
  <c r="J284" i="7"/>
  <c r="I226" i="7"/>
  <c r="L226" i="7" s="1"/>
  <c r="Q226" i="7" s="1"/>
  <c r="T226" i="7" s="1"/>
  <c r="I181" i="7"/>
  <c r="L181" i="7" s="1"/>
  <c r="Q181" i="7" s="1"/>
  <c r="T181" i="7" s="1"/>
  <c r="I200" i="7"/>
  <c r="L200" i="7" s="1"/>
  <c r="Q200" i="7" s="1"/>
  <c r="T200" i="7" s="1"/>
  <c r="I176" i="7"/>
  <c r="L176" i="7" s="1"/>
  <c r="Q176" i="7" s="1"/>
  <c r="J111" i="7"/>
  <c r="I212" i="7"/>
  <c r="L212" i="7" s="1"/>
  <c r="Q212" i="7" s="1"/>
  <c r="T212" i="7" s="1"/>
  <c r="J46" i="7"/>
  <c r="J125" i="7"/>
  <c r="J39" i="7"/>
  <c r="I253" i="7"/>
  <c r="L253" i="7" s="1"/>
  <c r="Q253" i="7" s="1"/>
  <c r="I250" i="7"/>
  <c r="L250" i="7" s="1"/>
  <c r="Q250" i="7" s="1"/>
  <c r="T250" i="7" s="1"/>
  <c r="I207" i="7"/>
  <c r="L207" i="7" s="1"/>
  <c r="Q207" i="7" s="1"/>
  <c r="T207" i="7" s="1"/>
  <c r="I278" i="7"/>
  <c r="L278" i="7" s="1"/>
  <c r="Q278" i="7" s="1"/>
  <c r="I180" i="7"/>
  <c r="L180" i="7" s="1"/>
  <c r="Q180" i="7" s="1"/>
  <c r="J30" i="7"/>
  <c r="I183" i="7"/>
  <c r="L183" i="7" s="1"/>
  <c r="Q183" i="7" s="1"/>
  <c r="T183" i="7" s="1"/>
  <c r="J251" i="7"/>
  <c r="J94" i="7"/>
  <c r="J237" i="7"/>
  <c r="I258" i="7"/>
  <c r="L258" i="7" s="1"/>
  <c r="Q258" i="7" s="1"/>
  <c r="I269" i="7"/>
  <c r="L269" i="7" s="1"/>
  <c r="Q269" i="7" s="1"/>
  <c r="J21" i="7"/>
  <c r="J238" i="7"/>
  <c r="I210" i="7"/>
  <c r="L210" i="7" s="1"/>
  <c r="Q210" i="7" s="1"/>
  <c r="T210" i="7" s="1"/>
  <c r="I126" i="7"/>
  <c r="L126" i="7" s="1"/>
  <c r="Q126" i="7" s="1"/>
  <c r="J155" i="7"/>
  <c r="I179" i="7"/>
  <c r="L179" i="7" s="1"/>
  <c r="Q179" i="7" s="1"/>
  <c r="T179" i="7" s="1"/>
  <c r="I47" i="7"/>
  <c r="L47" i="7" s="1"/>
  <c r="Q47" i="7" s="1"/>
  <c r="J154" i="7"/>
  <c r="I261" i="7"/>
  <c r="L261" i="7" s="1"/>
  <c r="Q261" i="7" s="1"/>
  <c r="I81" i="7"/>
  <c r="L81" i="7" s="1"/>
  <c r="Q81" i="7" s="1"/>
  <c r="J60" i="7"/>
  <c r="I78" i="7"/>
  <c r="L78" i="7" s="1"/>
  <c r="Q78" i="7" s="1"/>
  <c r="J240" i="7"/>
  <c r="J278" i="7"/>
  <c r="I46" i="7"/>
  <c r="L46" i="7" s="1"/>
  <c r="Q46" i="7" s="1"/>
  <c r="I192" i="7"/>
  <c r="L192" i="7" s="1"/>
  <c r="Q192" i="7" s="1"/>
  <c r="I262" i="7"/>
  <c r="L262" i="7" s="1"/>
  <c r="Q262" i="7" s="1"/>
  <c r="T262" i="7" s="1"/>
  <c r="I146" i="7"/>
  <c r="L146" i="7" s="1"/>
  <c r="Q146" i="7" s="1"/>
  <c r="T146" i="7" s="1"/>
  <c r="J137" i="7"/>
  <c r="I104" i="7"/>
  <c r="L104" i="7" s="1"/>
  <c r="Q104" i="7" s="1"/>
  <c r="T104" i="7" s="1"/>
  <c r="I110" i="7"/>
  <c r="L110" i="7" s="1"/>
  <c r="Q110" i="7" s="1"/>
  <c r="I38" i="7"/>
  <c r="L38" i="7" s="1"/>
  <c r="Q38" i="7" s="1"/>
  <c r="T38" i="7" s="1"/>
  <c r="J70" i="7"/>
  <c r="I32" i="7"/>
  <c r="L32" i="7" s="1"/>
  <c r="Q32" i="7" s="1"/>
  <c r="J61" i="7"/>
  <c r="J231" i="7"/>
  <c r="I196" i="7"/>
  <c r="L196" i="7" s="1"/>
  <c r="Q196" i="7" s="1"/>
  <c r="I189" i="7"/>
  <c r="L189" i="7" s="1"/>
  <c r="Q189" i="7" s="1"/>
  <c r="T189" i="7" s="1"/>
  <c r="J92" i="7"/>
  <c r="J88" i="7"/>
  <c r="I144" i="7"/>
  <c r="L144" i="7" s="1"/>
  <c r="Q144" i="7" s="1"/>
  <c r="I64" i="7"/>
  <c r="L64" i="7" s="1"/>
  <c r="Q64" i="7" s="1"/>
  <c r="J33" i="7"/>
  <c r="I156" i="7"/>
  <c r="L156" i="7" s="1"/>
  <c r="Q156" i="7" s="1"/>
  <c r="J178" i="7"/>
  <c r="T64" i="7" l="1"/>
  <c r="U64" i="7" s="1"/>
  <c r="V64" i="7" s="1"/>
  <c r="W64" i="7" s="1"/>
  <c r="T81" i="7"/>
  <c r="U81" i="7" s="1"/>
  <c r="V81" i="7" s="1"/>
  <c r="W81" i="7" s="1"/>
  <c r="U210" i="7"/>
  <c r="V210" i="7" s="1"/>
  <c r="W210" i="7" s="1"/>
  <c r="U183" i="7"/>
  <c r="V183" i="7" s="1"/>
  <c r="W183" i="7" s="1"/>
  <c r="U181" i="7"/>
  <c r="V181" i="7" s="1"/>
  <c r="W181" i="7" s="1"/>
  <c r="T63" i="7"/>
  <c r="U63" i="7" s="1"/>
  <c r="V63" i="7" s="1"/>
  <c r="W63" i="7" s="1"/>
  <c r="U194" i="7"/>
  <c r="V194" i="7" s="1"/>
  <c r="W194" i="7" s="1"/>
  <c r="T217" i="7"/>
  <c r="U217" i="7" s="1"/>
  <c r="V217" i="7" s="1"/>
  <c r="W217" i="7" s="1"/>
  <c r="T96" i="7"/>
  <c r="U96" i="7" s="1"/>
  <c r="V96" i="7" s="1"/>
  <c r="W96" i="7" s="1"/>
  <c r="T37" i="7"/>
  <c r="U37" i="7" s="1"/>
  <c r="V37" i="7" s="1"/>
  <c r="W37" i="7" s="1"/>
  <c r="U138" i="7"/>
  <c r="V138" i="7" s="1"/>
  <c r="W138" i="7" s="1"/>
  <c r="T72" i="7"/>
  <c r="U72" i="7" s="1"/>
  <c r="V72" i="7" s="1"/>
  <c r="W72" i="7" s="1"/>
  <c r="T105" i="7"/>
  <c r="U203" i="7"/>
  <c r="V203" i="7" s="1"/>
  <c r="W203" i="7" s="1"/>
  <c r="T222" i="7"/>
  <c r="U222" i="7" s="1"/>
  <c r="V222" i="7" s="1"/>
  <c r="W222" i="7" s="1"/>
  <c r="U254" i="7"/>
  <c r="V254" i="7" s="1"/>
  <c r="W254" i="7" s="1"/>
  <c r="U122" i="7"/>
  <c r="V122" i="7" s="1"/>
  <c r="W122" i="7" s="1"/>
  <c r="T112" i="7"/>
  <c r="U112" i="7" s="1"/>
  <c r="V112" i="7" s="1"/>
  <c r="W112" i="7" s="1"/>
  <c r="T26" i="7"/>
  <c r="U26" i="7" s="1"/>
  <c r="V26" i="7" s="1"/>
  <c r="W26" i="7" s="1"/>
  <c r="U182" i="7"/>
  <c r="V182" i="7" s="1"/>
  <c r="W182" i="7" s="1"/>
  <c r="U45" i="7"/>
  <c r="V45" i="7" s="1"/>
  <c r="W45" i="7" s="1"/>
  <c r="U174" i="7"/>
  <c r="V174" i="7" s="1"/>
  <c r="W174" i="7" s="1"/>
  <c r="T235" i="7"/>
  <c r="U235" i="7" s="1"/>
  <c r="V235" i="7" s="1"/>
  <c r="W235" i="7" s="1"/>
  <c r="T84" i="7"/>
  <c r="U84" i="7" s="1"/>
  <c r="V84" i="7" s="1"/>
  <c r="W84" i="7" s="1"/>
  <c r="T123" i="7"/>
  <c r="U123" i="7" s="1"/>
  <c r="V123" i="7" s="1"/>
  <c r="W123" i="7" s="1"/>
  <c r="T86" i="7"/>
  <c r="T113" i="7"/>
  <c r="U113" i="7" s="1"/>
  <c r="V113" i="7" s="1"/>
  <c r="W113" i="7" s="1"/>
  <c r="T75" i="7"/>
  <c r="U75" i="7" s="1"/>
  <c r="V75" i="7" s="1"/>
  <c r="W75" i="7" s="1"/>
  <c r="U184" i="7"/>
  <c r="V184" i="7" s="1"/>
  <c r="W184" i="7" s="1"/>
  <c r="T143" i="7"/>
  <c r="U143" i="7" s="1"/>
  <c r="V143" i="7" s="1"/>
  <c r="W143" i="7" s="1"/>
  <c r="U246" i="7"/>
  <c r="V246" i="7" s="1"/>
  <c r="W246" i="7" s="1"/>
  <c r="U117" i="7"/>
  <c r="V117" i="7" s="1"/>
  <c r="W117" i="7" s="1"/>
  <c r="U281" i="7"/>
  <c r="V281" i="7" s="1"/>
  <c r="W281" i="7" s="1"/>
  <c r="T291" i="7"/>
  <c r="U291" i="7" s="1"/>
  <c r="V291" i="7" s="1"/>
  <c r="W291" i="7" s="1"/>
  <c r="T36" i="7"/>
  <c r="T128" i="7"/>
  <c r="U128" i="7" s="1"/>
  <c r="V128" i="7" s="1"/>
  <c r="W128" i="7" s="1"/>
  <c r="T144" i="7"/>
  <c r="U144" i="7" s="1"/>
  <c r="V144" i="7" s="1"/>
  <c r="W144" i="7" s="1"/>
  <c r="T32" i="7"/>
  <c r="U32" i="7" s="1"/>
  <c r="V32" i="7" s="1"/>
  <c r="W32" i="7" s="1"/>
  <c r="U262" i="7"/>
  <c r="V262" i="7" s="1"/>
  <c r="W262" i="7" s="1"/>
  <c r="U226" i="7"/>
  <c r="V226" i="7" s="1"/>
  <c r="W226" i="7" s="1"/>
  <c r="T116" i="7"/>
  <c r="U116" i="7" s="1"/>
  <c r="V116" i="7" s="1"/>
  <c r="W116" i="7" s="1"/>
  <c r="U260" i="7"/>
  <c r="V260" i="7" s="1"/>
  <c r="W260" i="7" s="1"/>
  <c r="U85" i="7"/>
  <c r="V85" i="7" s="1"/>
  <c r="W85" i="7" s="1"/>
  <c r="U23" i="7"/>
  <c r="V23" i="7" s="1"/>
  <c r="W23" i="7" s="1"/>
  <c r="T11" i="7"/>
  <c r="U11" i="7" s="1"/>
  <c r="V11" i="7" s="1"/>
  <c r="W11" i="7" s="1"/>
  <c r="T28" i="7"/>
  <c r="U28" i="7" s="1"/>
  <c r="V28" i="7" s="1"/>
  <c r="W28" i="7" s="1"/>
  <c r="T60" i="7"/>
  <c r="U60" i="7" s="1"/>
  <c r="V60" i="7" s="1"/>
  <c r="W60" i="7" s="1"/>
  <c r="T66" i="7"/>
  <c r="U66" i="7" s="1"/>
  <c r="V66" i="7" s="1"/>
  <c r="W66" i="7" s="1"/>
  <c r="T106" i="7"/>
  <c r="U106" i="7" s="1"/>
  <c r="V106" i="7" s="1"/>
  <c r="W106" i="7" s="1"/>
  <c r="T98" i="7"/>
  <c r="U98" i="7" s="1"/>
  <c r="V98" i="7" s="1"/>
  <c r="W98" i="7" s="1"/>
  <c r="T215" i="7"/>
  <c r="U215" i="7" s="1"/>
  <c r="V215" i="7" s="1"/>
  <c r="W215" i="7" s="1"/>
  <c r="T283" i="7"/>
  <c r="U283" i="7" s="1"/>
  <c r="V283" i="7" s="1"/>
  <c r="W283" i="7" s="1"/>
  <c r="T79" i="7"/>
  <c r="U79" i="7" s="1"/>
  <c r="V79" i="7" s="1"/>
  <c r="W79" i="7" s="1"/>
  <c r="T266" i="7"/>
  <c r="U102" i="7"/>
  <c r="V102" i="7" s="1"/>
  <c r="W102" i="7" s="1"/>
  <c r="T51" i="7"/>
  <c r="U51" i="7" s="1"/>
  <c r="V51" i="7" s="1"/>
  <c r="W51" i="7" s="1"/>
  <c r="U193" i="7"/>
  <c r="V193" i="7" s="1"/>
  <c r="W193" i="7" s="1"/>
  <c r="T231" i="7"/>
  <c r="U231" i="7" s="1"/>
  <c r="V231" i="7" s="1"/>
  <c r="W231" i="7" s="1"/>
  <c r="U243" i="7"/>
  <c r="V243" i="7" s="1"/>
  <c r="W243" i="7" s="1"/>
  <c r="U35" i="7"/>
  <c r="V35" i="7" s="1"/>
  <c r="W35" i="7" s="1"/>
  <c r="T216" i="7"/>
  <c r="U216" i="7" s="1"/>
  <c r="V216" i="7" s="1"/>
  <c r="W216" i="7" s="1"/>
  <c r="U22" i="7"/>
  <c r="V22" i="7" s="1"/>
  <c r="W22" i="7" s="1"/>
  <c r="U48" i="7"/>
  <c r="V48" i="7" s="1"/>
  <c r="W48" i="7" s="1"/>
  <c r="T221" i="7"/>
  <c r="U221" i="7" s="1"/>
  <c r="V221" i="7" s="1"/>
  <c r="W221" i="7" s="1"/>
  <c r="T92" i="7"/>
  <c r="U92" i="7" s="1"/>
  <c r="V92" i="7" s="1"/>
  <c r="W92" i="7" s="1"/>
  <c r="T140" i="7"/>
  <c r="U140" i="7" s="1"/>
  <c r="V140" i="7" s="1"/>
  <c r="W140" i="7" s="1"/>
  <c r="T257" i="7"/>
  <c r="U257" i="7" s="1"/>
  <c r="V257" i="7" s="1"/>
  <c r="W257" i="7" s="1"/>
  <c r="T288" i="7"/>
  <c r="U288" i="7" s="1"/>
  <c r="V288" i="7" s="1"/>
  <c r="W288" i="7" s="1"/>
  <c r="U229" i="7"/>
  <c r="V229" i="7" s="1"/>
  <c r="W229" i="7" s="1"/>
  <c r="T139" i="7"/>
  <c r="U139" i="7" s="1"/>
  <c r="V139" i="7" s="1"/>
  <c r="W139" i="7" s="1"/>
  <c r="U103" i="7"/>
  <c r="V103" i="7" s="1"/>
  <c r="W103" i="7" s="1"/>
  <c r="U77" i="7"/>
  <c r="V77" i="7" s="1"/>
  <c r="W77" i="7" s="1"/>
  <c r="U168" i="7"/>
  <c r="V168" i="7" s="1"/>
  <c r="W168" i="7" s="1"/>
  <c r="U206" i="7"/>
  <c r="V206" i="7" s="1"/>
  <c r="W206" i="7" s="1"/>
  <c r="T192" i="7"/>
  <c r="U192" i="7" s="1"/>
  <c r="V192" i="7" s="1"/>
  <c r="W192" i="7" s="1"/>
  <c r="T261" i="7"/>
  <c r="U261" i="7" s="1"/>
  <c r="V261" i="7" s="1"/>
  <c r="W261" i="7" s="1"/>
  <c r="T180" i="7"/>
  <c r="U180" i="7" s="1"/>
  <c r="V180" i="7" s="1"/>
  <c r="W180" i="7" s="1"/>
  <c r="T275" i="7"/>
  <c r="U275" i="7" s="1"/>
  <c r="V275" i="7" s="1"/>
  <c r="W275" i="7" s="1"/>
  <c r="U190" i="7"/>
  <c r="V190" i="7" s="1"/>
  <c r="W190" i="7" s="1"/>
  <c r="T127" i="7"/>
  <c r="U127" i="7" s="1"/>
  <c r="V127" i="7" s="1"/>
  <c r="W127" i="7" s="1"/>
  <c r="U263" i="7"/>
  <c r="V263" i="7" s="1"/>
  <c r="U34" i="7"/>
  <c r="V34" i="7" s="1"/>
  <c r="W34" i="7" s="1"/>
  <c r="T61" i="7"/>
  <c r="U61" i="7" s="1"/>
  <c r="V61" i="7" s="1"/>
  <c r="W61" i="7" s="1"/>
  <c r="T10" i="7"/>
  <c r="U10" i="7" s="1"/>
  <c r="V10" i="7" s="1"/>
  <c r="T115" i="7"/>
  <c r="U115" i="7" s="1"/>
  <c r="V115" i="7" s="1"/>
  <c r="W115" i="7" s="1"/>
  <c r="U280" i="7"/>
  <c r="V280" i="7" s="1"/>
  <c r="W280" i="7" s="1"/>
  <c r="U16" i="7"/>
  <c r="V16" i="7" s="1"/>
  <c r="T284" i="7"/>
  <c r="U284" i="7" s="1"/>
  <c r="V284" i="7" s="1"/>
  <c r="W284" i="7" s="1"/>
  <c r="U20" i="7"/>
  <c r="V20" i="7" s="1"/>
  <c r="W20" i="7" s="1"/>
  <c r="U201" i="7"/>
  <c r="V201" i="7" s="1"/>
  <c r="T268" i="7"/>
  <c r="U268" i="7" s="1"/>
  <c r="V268" i="7" s="1"/>
  <c r="W268" i="7" s="1"/>
  <c r="T228" i="7"/>
  <c r="U228" i="7" s="1"/>
  <c r="V228" i="7" s="1"/>
  <c r="W228" i="7" s="1"/>
  <c r="T240" i="7"/>
  <c r="U240" i="7" s="1"/>
  <c r="V240" i="7" s="1"/>
  <c r="W240" i="7" s="1"/>
  <c r="U54" i="7"/>
  <c r="V54" i="7" s="1"/>
  <c r="W54" i="7" s="1"/>
  <c r="U167" i="7"/>
  <c r="V167" i="7" s="1"/>
  <c r="W167" i="7" s="1"/>
  <c r="U218" i="7"/>
  <c r="V218" i="7" s="1"/>
  <c r="W218" i="7" s="1"/>
  <c r="T255" i="7"/>
  <c r="T249" i="7"/>
  <c r="Q252" i="7"/>
  <c r="L8" i="7"/>
  <c r="T158" i="7"/>
  <c r="T286" i="7"/>
  <c r="U286" i="7" s="1"/>
  <c r="V286" i="7" s="1"/>
  <c r="W286" i="7" s="1"/>
  <c r="T178" i="7"/>
  <c r="T108" i="7"/>
  <c r="U108" i="7" s="1"/>
  <c r="V108" i="7" s="1"/>
  <c r="W108" i="7" s="1"/>
  <c r="T241" i="7"/>
  <c r="U185" i="7"/>
  <c r="V185" i="7" s="1"/>
  <c r="W185" i="7" s="1"/>
  <c r="T17" i="7"/>
  <c r="U17" i="7" s="1"/>
  <c r="V17" i="7" s="1"/>
  <c r="W17" i="7" s="1"/>
  <c r="T247" i="7"/>
  <c r="U247" i="7" s="1"/>
  <c r="V247" i="7" s="1"/>
  <c r="W247" i="7" s="1"/>
  <c r="T21" i="7"/>
  <c r="U21" i="7" s="1"/>
  <c r="V21" i="7" s="1"/>
  <c r="W21" i="7" s="1"/>
  <c r="T82" i="7"/>
  <c r="U82" i="7" s="1"/>
  <c r="V82" i="7" s="1"/>
  <c r="W82" i="7" s="1"/>
  <c r="T177" i="7"/>
  <c r="U177" i="7" s="1"/>
  <c r="V177" i="7" s="1"/>
  <c r="W177" i="7" s="1"/>
  <c r="U199" i="7"/>
  <c r="V199" i="7" s="1"/>
  <c r="W199" i="7" s="1"/>
  <c r="U135" i="7"/>
  <c r="V135" i="7" s="1"/>
  <c r="T163" i="7"/>
  <c r="U163" i="7" s="1"/>
  <c r="V163" i="7" s="1"/>
  <c r="W163" i="7" s="1"/>
  <c r="U166" i="7"/>
  <c r="V166" i="7" s="1"/>
  <c r="W166" i="7" s="1"/>
  <c r="T236" i="7"/>
  <c r="U150" i="7"/>
  <c r="V150" i="7" s="1"/>
  <c r="W150" i="7" s="1"/>
  <c r="U38" i="7"/>
  <c r="V38" i="7" s="1"/>
  <c r="W38" i="7" s="1"/>
  <c r="T46" i="7"/>
  <c r="U46" i="7" s="1"/>
  <c r="V46" i="7" s="1"/>
  <c r="W46" i="7" s="1"/>
  <c r="T269" i="7"/>
  <c r="T278" i="7"/>
  <c r="U278" i="7" s="1"/>
  <c r="V278" i="7" s="1"/>
  <c r="W278" i="7" s="1"/>
  <c r="U212" i="7"/>
  <c r="V212" i="7" s="1"/>
  <c r="T155" i="7"/>
  <c r="U155" i="7" s="1"/>
  <c r="V155" i="7" s="1"/>
  <c r="W155" i="7" s="1"/>
  <c r="T109" i="7"/>
  <c r="U39" i="7"/>
  <c r="V39" i="7" s="1"/>
  <c r="W39" i="7" s="1"/>
  <c r="U169" i="7"/>
  <c r="V169" i="7" s="1"/>
  <c r="W169" i="7" s="1"/>
  <c r="T15" i="7"/>
  <c r="U137" i="7"/>
  <c r="V137" i="7" s="1"/>
  <c r="W137" i="7" s="1"/>
  <c r="T274" i="7"/>
  <c r="U274" i="7" s="1"/>
  <c r="V274" i="7" s="1"/>
  <c r="W274" i="7" s="1"/>
  <c r="T157" i="7"/>
  <c r="U157" i="7" s="1"/>
  <c r="V157" i="7" s="1"/>
  <c r="W157" i="7" s="1"/>
  <c r="T52" i="7"/>
  <c r="U52" i="7" s="1"/>
  <c r="V52" i="7" s="1"/>
  <c r="W52" i="7" s="1"/>
  <c r="U59" i="7"/>
  <c r="V59" i="7" s="1"/>
  <c r="AA59" i="7" s="1"/>
  <c r="U187" i="7"/>
  <c r="V187" i="7" s="1"/>
  <c r="T204" i="7"/>
  <c r="U204" i="7" s="1"/>
  <c r="V204" i="7" s="1"/>
  <c r="W204" i="7" s="1"/>
  <c r="T239" i="7"/>
  <c r="U239" i="7" s="1"/>
  <c r="V239" i="7" s="1"/>
  <c r="U189" i="7"/>
  <c r="V189" i="7" s="1"/>
  <c r="T110" i="7"/>
  <c r="U110" i="7" s="1"/>
  <c r="V110" i="7" s="1"/>
  <c r="W110" i="7" s="1"/>
  <c r="T47" i="7"/>
  <c r="T258" i="7"/>
  <c r="U258" i="7" s="1"/>
  <c r="V258" i="7" s="1"/>
  <c r="W258" i="7" s="1"/>
  <c r="U207" i="7"/>
  <c r="V207" i="7" s="1"/>
  <c r="W207" i="7" s="1"/>
  <c r="T272" i="7"/>
  <c r="U272" i="7" s="1"/>
  <c r="V272" i="7" s="1"/>
  <c r="W272" i="7" s="1"/>
  <c r="U170" i="7"/>
  <c r="V170" i="7" s="1"/>
  <c r="U238" i="7"/>
  <c r="V238" i="7" s="1"/>
  <c r="W238" i="7" s="1"/>
  <c r="U233" i="7"/>
  <c r="V233" i="7" s="1"/>
  <c r="W233" i="7" s="1"/>
  <c r="U55" i="7"/>
  <c r="V55" i="7" s="1"/>
  <c r="W55" i="7" s="1"/>
  <c r="U69" i="7"/>
  <c r="V69" i="7" s="1"/>
  <c r="Z69" i="7" s="1"/>
  <c r="T119" i="7"/>
  <c r="U119" i="7" s="1"/>
  <c r="V119" i="7" s="1"/>
  <c r="W119" i="7" s="1"/>
  <c r="U99" i="7"/>
  <c r="V99" i="7" s="1"/>
  <c r="W99" i="7" s="1"/>
  <c r="T70" i="7"/>
  <c r="U70" i="7" s="1"/>
  <c r="V70" i="7" s="1"/>
  <c r="W70" i="7" s="1"/>
  <c r="T133" i="7"/>
  <c r="U133" i="7" s="1"/>
  <c r="V133" i="7" s="1"/>
  <c r="W133" i="7" s="1"/>
  <c r="T74" i="7"/>
  <c r="T13" i="7"/>
  <c r="U13" i="7" s="1"/>
  <c r="V13" i="7" s="1"/>
  <c r="W13" i="7" s="1"/>
  <c r="T18" i="7"/>
  <c r="U18" i="7" s="1"/>
  <c r="V18" i="7" s="1"/>
  <c r="W18" i="7" s="1"/>
  <c r="U264" i="7"/>
  <c r="V264" i="7" s="1"/>
  <c r="T142" i="7"/>
  <c r="U142" i="7" s="1"/>
  <c r="V142" i="7" s="1"/>
  <c r="W142" i="7" s="1"/>
  <c r="T100" i="7"/>
  <c r="U214" i="7"/>
  <c r="V214" i="7" s="1"/>
  <c r="W214" i="7" s="1"/>
  <c r="T232" i="7"/>
  <c r="U232" i="7" s="1"/>
  <c r="V232" i="7" s="1"/>
  <c r="W232" i="7" s="1"/>
  <c r="T132" i="7"/>
  <c r="U132" i="7" s="1"/>
  <c r="V132" i="7" s="1"/>
  <c r="W132" i="7" s="1"/>
  <c r="T191" i="7"/>
  <c r="U191" i="7" s="1"/>
  <c r="V191" i="7" s="1"/>
  <c r="T273" i="7"/>
  <c r="T292" i="7"/>
  <c r="U292" i="7" s="1"/>
  <c r="V292" i="7" s="1"/>
  <c r="W292" i="7" s="1"/>
  <c r="T24" i="7"/>
  <c r="U24" i="7" s="1"/>
  <c r="V24" i="7" s="1"/>
  <c r="W24" i="7" s="1"/>
  <c r="U162" i="7"/>
  <c r="V162" i="7" s="1"/>
  <c r="T42" i="7"/>
  <c r="U94" i="7"/>
  <c r="V94" i="7" s="1"/>
  <c r="T220" i="7"/>
  <c r="T73" i="7"/>
  <c r="U73" i="7" s="1"/>
  <c r="V73" i="7" s="1"/>
  <c r="W73" i="7" s="1"/>
  <c r="U289" i="7"/>
  <c r="V289" i="7" s="1"/>
  <c r="Z289" i="7" s="1"/>
  <c r="T50" i="7"/>
  <c r="U50" i="7" s="1"/>
  <c r="V50" i="7" s="1"/>
  <c r="W50" i="7" s="1"/>
  <c r="T147" i="7"/>
  <c r="U147" i="7" s="1"/>
  <c r="V147" i="7" s="1"/>
  <c r="W147" i="7" s="1"/>
  <c r="T265" i="7"/>
  <c r="U265" i="7" s="1"/>
  <c r="V265" i="7" s="1"/>
  <c r="W265" i="7" s="1"/>
  <c r="T149" i="7"/>
  <c r="T154" i="7"/>
  <c r="U154" i="7" s="1"/>
  <c r="V154" i="7" s="1"/>
  <c r="W154" i="7" s="1"/>
  <c r="T145" i="7"/>
  <c r="U145" i="7" s="1"/>
  <c r="V145" i="7" s="1"/>
  <c r="W145" i="7" s="1"/>
  <c r="T219" i="7"/>
  <c r="U219" i="7" s="1"/>
  <c r="V219" i="7" s="1"/>
  <c r="W219" i="7" s="1"/>
  <c r="T121" i="7"/>
  <c r="T156" i="7"/>
  <c r="U156" i="7" s="1"/>
  <c r="V156" i="7" s="1"/>
  <c r="W156" i="7" s="1"/>
  <c r="T196" i="7"/>
  <c r="U196" i="7" s="1"/>
  <c r="V196" i="7" s="1"/>
  <c r="W196" i="7" s="1"/>
  <c r="U104" i="7"/>
  <c r="V104" i="7" s="1"/>
  <c r="W104" i="7" s="1"/>
  <c r="U179" i="7"/>
  <c r="V179" i="7" s="1"/>
  <c r="W179" i="7" s="1"/>
  <c r="T176" i="7"/>
  <c r="U176" i="7" s="1"/>
  <c r="V176" i="7" s="1"/>
  <c r="W176" i="7" s="1"/>
  <c r="U141" i="7"/>
  <c r="V141" i="7" s="1"/>
  <c r="W141" i="7" s="1"/>
  <c r="T153" i="7"/>
  <c r="U153" i="7" s="1"/>
  <c r="V153" i="7" s="1"/>
  <c r="W153" i="7" s="1"/>
  <c r="T256" i="7"/>
  <c r="U256" i="7" s="1"/>
  <c r="V256" i="7" s="1"/>
  <c r="W256" i="7" s="1"/>
  <c r="U227" i="7"/>
  <c r="V227" i="7" s="1"/>
  <c r="Z227" i="7" s="1"/>
  <c r="U242" i="7"/>
  <c r="V242" i="7" s="1"/>
  <c r="T12" i="7"/>
  <c r="U12" i="7" s="1"/>
  <c r="V12" i="7" s="1"/>
  <c r="W12" i="7" s="1"/>
  <c r="T290" i="7"/>
  <c r="U290" i="7" s="1"/>
  <c r="V290" i="7" s="1"/>
  <c r="W290" i="7" s="1"/>
  <c r="T111" i="7"/>
  <c r="U111" i="7" s="1"/>
  <c r="V111" i="7" s="1"/>
  <c r="W111" i="7" s="1"/>
  <c r="T95" i="7"/>
  <c r="U95" i="7" s="1"/>
  <c r="V95" i="7" s="1"/>
  <c r="W95" i="7" s="1"/>
  <c r="T33" i="7"/>
  <c r="U33" i="7" s="1"/>
  <c r="V33" i="7" s="1"/>
  <c r="W33" i="7" s="1"/>
  <c r="T31" i="7"/>
  <c r="U31" i="7" s="1"/>
  <c r="V31" i="7" s="1"/>
  <c r="W31" i="7" s="1"/>
  <c r="T205" i="7"/>
  <c r="U205" i="7" s="1"/>
  <c r="V205" i="7" s="1"/>
  <c r="W205" i="7" s="1"/>
  <c r="T287" i="7"/>
  <c r="U287" i="7" s="1"/>
  <c r="V287" i="7" s="1"/>
  <c r="W287" i="7" s="1"/>
  <c r="U76" i="7"/>
  <c r="V76" i="7" s="1"/>
  <c r="W76" i="7" s="1"/>
  <c r="U173" i="7"/>
  <c r="V173" i="7" s="1"/>
  <c r="AA173" i="7" s="1"/>
  <c r="U209" i="7"/>
  <c r="V209" i="7" s="1"/>
  <c r="W209" i="7" s="1"/>
  <c r="T223" i="7"/>
  <c r="T237" i="7"/>
  <c r="T152" i="7"/>
  <c r="U152" i="7" s="1"/>
  <c r="V152" i="7" s="1"/>
  <c r="W152" i="7" s="1"/>
  <c r="U213" i="7"/>
  <c r="V213" i="7" s="1"/>
  <c r="W213" i="7" s="1"/>
  <c r="U276" i="7"/>
  <c r="V276" i="7" s="1"/>
  <c r="W276" i="7" s="1"/>
  <c r="T93" i="7"/>
  <c r="U93" i="7" s="1"/>
  <c r="V93" i="7" s="1"/>
  <c r="W93" i="7" s="1"/>
  <c r="T195" i="7"/>
  <c r="U195" i="7" s="1"/>
  <c r="V195" i="7" s="1"/>
  <c r="W195" i="7" s="1"/>
  <c r="U198" i="7"/>
  <c r="V198" i="7" s="1"/>
  <c r="Z198" i="7" s="1"/>
  <c r="U71" i="7"/>
  <c r="V71" i="7" s="1"/>
  <c r="W71" i="7" s="1"/>
  <c r="U101" i="7"/>
  <c r="V101" i="7" s="1"/>
  <c r="W101" i="7" s="1"/>
  <c r="U171" i="7"/>
  <c r="V171" i="7" s="1"/>
  <c r="W171" i="7" s="1"/>
  <c r="T160" i="7"/>
  <c r="U160" i="7" s="1"/>
  <c r="V160" i="7" s="1"/>
  <c r="W160" i="7" s="1"/>
  <c r="U88" i="7"/>
  <c r="V88" i="7" s="1"/>
  <c r="AA88" i="7" s="1"/>
  <c r="T68" i="7"/>
  <c r="T131" i="7"/>
  <c r="U131" i="7" s="1"/>
  <c r="V131" i="7" s="1"/>
  <c r="W131" i="7" s="1"/>
  <c r="U67" i="7"/>
  <c r="V67" i="7" s="1"/>
  <c r="W67" i="7" s="1"/>
  <c r="T91" i="7"/>
  <c r="U91" i="7" s="1"/>
  <c r="V91" i="7" s="1"/>
  <c r="W91" i="7" s="1"/>
  <c r="U151" i="7"/>
  <c r="V151" i="7" s="1"/>
  <c r="W151" i="7" s="1"/>
  <c r="T120" i="7"/>
  <c r="U120" i="7" s="1"/>
  <c r="V120" i="7" s="1"/>
  <c r="W120" i="7" s="1"/>
  <c r="T78" i="7"/>
  <c r="U78" i="7" s="1"/>
  <c r="V78" i="7" s="1"/>
  <c r="W78" i="7" s="1"/>
  <c r="U250" i="7"/>
  <c r="V250" i="7" s="1"/>
  <c r="W250" i="7" s="1"/>
  <c r="U200" i="7"/>
  <c r="V200" i="7" s="1"/>
  <c r="W200" i="7" s="1"/>
  <c r="U161" i="7"/>
  <c r="V161" i="7" s="1"/>
  <c r="W161" i="7" s="1"/>
  <c r="T245" i="7"/>
  <c r="U245" i="7" s="1"/>
  <c r="V245" i="7" s="1"/>
  <c r="W245" i="7" s="1"/>
  <c r="U208" i="7"/>
  <c r="V208" i="7" s="1"/>
  <c r="W208" i="7" s="1"/>
  <c r="T251" i="7"/>
  <c r="U251" i="7" s="1"/>
  <c r="V251" i="7" s="1"/>
  <c r="W251" i="7" s="1"/>
  <c r="U114" i="7"/>
  <c r="V114" i="7" s="1"/>
  <c r="W114" i="7" s="1"/>
  <c r="U25" i="7"/>
  <c r="V25" i="7" s="1"/>
  <c r="W25" i="7" s="1"/>
  <c r="T134" i="7"/>
  <c r="U134" i="7" s="1"/>
  <c r="V134" i="7" s="1"/>
  <c r="W134" i="7" s="1"/>
  <c r="T186" i="7"/>
  <c r="U186" i="7" s="1"/>
  <c r="V186" i="7" s="1"/>
  <c r="W186" i="7" s="1"/>
  <c r="T14" i="7"/>
  <c r="U14" i="7" s="1"/>
  <c r="V14" i="7" s="1"/>
  <c r="W14" i="7" s="1"/>
  <c r="T248" i="7"/>
  <c r="U248" i="7" s="1"/>
  <c r="V248" i="7" s="1"/>
  <c r="W248" i="7" s="1"/>
  <c r="T83" i="7"/>
  <c r="U83" i="7" s="1"/>
  <c r="V83" i="7" s="1"/>
  <c r="W83" i="7" s="1"/>
  <c r="T107" i="7"/>
  <c r="U107" i="7" s="1"/>
  <c r="V107" i="7" s="1"/>
  <c r="W107" i="7" s="1"/>
  <c r="T90" i="7"/>
  <c r="U90" i="7" s="1"/>
  <c r="V90" i="7" s="1"/>
  <c r="W90" i="7" s="1"/>
  <c r="T124" i="7"/>
  <c r="U124" i="7" s="1"/>
  <c r="V124" i="7" s="1"/>
  <c r="W124" i="7" s="1"/>
  <c r="T65" i="7"/>
  <c r="U65" i="7" s="1"/>
  <c r="V65" i="7" s="1"/>
  <c r="W65" i="7" s="1"/>
  <c r="T41" i="7"/>
  <c r="U41" i="7" s="1"/>
  <c r="V41" i="7" s="1"/>
  <c r="W41" i="7" s="1"/>
  <c r="T118" i="7"/>
  <c r="U118" i="7" s="1"/>
  <c r="V118" i="7" s="1"/>
  <c r="W118" i="7" s="1"/>
  <c r="T202" i="7"/>
  <c r="U202" i="7" s="1"/>
  <c r="V202" i="7" s="1"/>
  <c r="W202" i="7" s="1"/>
  <c r="T234" i="7"/>
  <c r="U234" i="7" s="1"/>
  <c r="V234" i="7" s="1"/>
  <c r="W234" i="7" s="1"/>
  <c r="U49" i="7"/>
  <c r="V49" i="7" s="1"/>
  <c r="W49" i="7" s="1"/>
  <c r="U164" i="7"/>
  <c r="V164" i="7" s="1"/>
  <c r="W164" i="7" s="1"/>
  <c r="T175" i="7"/>
  <c r="T136" i="7"/>
  <c r="U136" i="7" s="1"/>
  <c r="V136" i="7" s="1"/>
  <c r="W136" i="7" s="1"/>
  <c r="U56" i="7"/>
  <c r="V56" i="7" s="1"/>
  <c r="W56" i="7" s="1"/>
  <c r="T125" i="7"/>
  <c r="U125" i="7" s="1"/>
  <c r="V125" i="7" s="1"/>
  <c r="W125" i="7" s="1"/>
  <c r="T27" i="7"/>
  <c r="U27" i="7" s="1"/>
  <c r="V27" i="7" s="1"/>
  <c r="W27" i="7" s="1"/>
  <c r="U80" i="7"/>
  <c r="V80" i="7" s="1"/>
  <c r="W80" i="7" s="1"/>
  <c r="U146" i="7"/>
  <c r="V146" i="7" s="1"/>
  <c r="W146" i="7" s="1"/>
  <c r="T126" i="7"/>
  <c r="U126" i="7" s="1"/>
  <c r="V126" i="7" s="1"/>
  <c r="W126" i="7" s="1"/>
  <c r="T253" i="7"/>
  <c r="U253" i="7" s="1"/>
  <c r="V253" i="7" s="1"/>
  <c r="W253" i="7" s="1"/>
  <c r="T285" i="7"/>
  <c r="T89" i="7"/>
  <c r="U89" i="7" s="1"/>
  <c r="V89" i="7" s="1"/>
  <c r="W89" i="7" s="1"/>
  <c r="T97" i="7"/>
  <c r="U97" i="7" s="1"/>
  <c r="V97" i="7" s="1"/>
  <c r="W97" i="7" s="1"/>
  <c r="U57" i="7"/>
  <c r="V57" i="7" s="1"/>
  <c r="W57" i="7" s="1"/>
  <c r="U130" i="7"/>
  <c r="V130" i="7" s="1"/>
  <c r="W130" i="7" s="1"/>
  <c r="U159" i="7"/>
  <c r="V159" i="7" s="1"/>
  <c r="W159" i="7" s="1"/>
  <c r="T271" i="7"/>
  <c r="U271" i="7" s="1"/>
  <c r="V271" i="7" s="1"/>
  <c r="W271" i="7" s="1"/>
  <c r="U244" i="7"/>
  <c r="V244" i="7" s="1"/>
  <c r="W244" i="7" s="1"/>
  <c r="T279" i="7"/>
  <c r="U279" i="7" s="1"/>
  <c r="V279" i="7" s="1"/>
  <c r="W279" i="7" s="1"/>
  <c r="U259" i="7"/>
  <c r="V259" i="7" s="1"/>
  <c r="W259" i="7" s="1"/>
  <c r="T225" i="7"/>
  <c r="U225" i="7" s="1"/>
  <c r="V225" i="7" s="1"/>
  <c r="W225" i="7" s="1"/>
  <c r="U19" i="7"/>
  <c r="V19" i="7" s="1"/>
  <c r="W19" i="7" s="1"/>
  <c r="T40" i="7"/>
  <c r="U40" i="7" s="1"/>
  <c r="V40" i="7" s="1"/>
  <c r="W40" i="7" s="1"/>
  <c r="T224" i="7"/>
  <c r="U224" i="7" s="1"/>
  <c r="V224" i="7" s="1"/>
  <c r="W224" i="7" s="1"/>
  <c r="T62" i="7"/>
  <c r="U62" i="7" s="1"/>
  <c r="V62" i="7" s="1"/>
  <c r="W62" i="7" s="1"/>
  <c r="T129" i="7"/>
  <c r="U129" i="7" s="1"/>
  <c r="V129" i="7" s="1"/>
  <c r="W129" i="7" s="1"/>
  <c r="U270" i="7"/>
  <c r="V270" i="7" s="1"/>
  <c r="W270" i="7" s="1"/>
  <c r="T43" i="7"/>
  <c r="U43" i="7" s="1"/>
  <c r="V43" i="7" s="1"/>
  <c r="W43" i="7" s="1"/>
  <c r="U29" i="7"/>
  <c r="V29" i="7" s="1"/>
  <c r="W29" i="7" s="1"/>
  <c r="T53" i="7"/>
  <c r="U53" i="7" s="1"/>
  <c r="V53" i="7" s="1"/>
  <c r="W53" i="7" s="1"/>
  <c r="U165" i="7"/>
  <c r="V165" i="7" s="1"/>
  <c r="W165" i="7" s="1"/>
  <c r="T282" i="7"/>
  <c r="U282" i="7" s="1"/>
  <c r="V282" i="7" s="1"/>
  <c r="W282" i="7" s="1"/>
  <c r="U230" i="7"/>
  <c r="V230" i="7" s="1"/>
  <c r="W230" i="7" s="1"/>
  <c r="T267" i="7"/>
  <c r="U267" i="7" s="1"/>
  <c r="V267" i="7" s="1"/>
  <c r="W267" i="7" s="1"/>
  <c r="T277" i="7"/>
  <c r="U277" i="7" s="1"/>
  <c r="V277" i="7" s="1"/>
  <c r="W277" i="7" s="1"/>
  <c r="U197" i="7"/>
  <c r="V197" i="7" s="1"/>
  <c r="W197" i="7" s="1"/>
  <c r="T44" i="7"/>
  <c r="U44" i="7" s="1"/>
  <c r="V44" i="7" s="1"/>
  <c r="W44" i="7" s="1"/>
  <c r="T87" i="7"/>
  <c r="U87" i="7" s="1"/>
  <c r="V87" i="7" s="1"/>
  <c r="W87" i="7" s="1"/>
  <c r="T148" i="7"/>
  <c r="U148" i="7" s="1"/>
  <c r="V148" i="7" s="1"/>
  <c r="W148" i="7" s="1"/>
  <c r="T188" i="7"/>
  <c r="U188" i="7" s="1"/>
  <c r="V188" i="7" s="1"/>
  <c r="W188" i="7" s="1"/>
  <c r="U172" i="7"/>
  <c r="V172" i="7" s="1"/>
  <c r="W172" i="7" s="1"/>
  <c r="U211" i="7"/>
  <c r="V211" i="7" s="1"/>
  <c r="W211" i="7" s="1"/>
  <c r="T58" i="7"/>
  <c r="U58" i="7" s="1"/>
  <c r="V58" i="7" s="1"/>
  <c r="W58" i="7" s="1"/>
  <c r="T30" i="7"/>
  <c r="U30" i="7" s="1"/>
  <c r="V30" i="7" s="1"/>
  <c r="W30" i="7" s="1"/>
  <c r="AA203" i="7" l="1"/>
  <c r="Z80" i="7"/>
  <c r="AA151" i="7"/>
  <c r="Z254" i="7"/>
  <c r="Z19" i="7"/>
  <c r="Z214" i="7"/>
  <c r="AA168" i="7"/>
  <c r="Z184" i="7"/>
  <c r="AA166" i="7"/>
  <c r="Z25" i="7"/>
  <c r="AA99" i="7"/>
  <c r="AA39" i="7"/>
  <c r="Z85" i="7"/>
  <c r="AA172" i="7"/>
  <c r="AA270" i="7"/>
  <c r="AA150" i="7"/>
  <c r="AA35" i="7"/>
  <c r="AA85" i="7"/>
  <c r="AA19" i="7"/>
  <c r="Z276" i="7"/>
  <c r="Z190" i="7"/>
  <c r="AA184" i="7"/>
  <c r="AA254" i="7"/>
  <c r="AA207" i="7"/>
  <c r="Z167" i="7"/>
  <c r="AA281" i="7"/>
  <c r="Z101" i="7"/>
  <c r="AA213" i="7"/>
  <c r="Z48" i="7"/>
  <c r="AA48" i="7"/>
  <c r="AA146" i="7"/>
  <c r="Z39" i="7"/>
  <c r="Z197" i="7"/>
  <c r="AA49" i="7"/>
  <c r="AA199" i="7"/>
  <c r="Z146" i="7"/>
  <c r="AA200" i="7"/>
  <c r="AA141" i="7"/>
  <c r="AA185" i="7"/>
  <c r="Z20" i="7"/>
  <c r="AA229" i="7"/>
  <c r="Z29" i="7"/>
  <c r="Z259" i="7"/>
  <c r="AA130" i="7"/>
  <c r="AA56" i="7"/>
  <c r="AA71" i="7"/>
  <c r="AA179" i="7"/>
  <c r="Z77" i="7"/>
  <c r="AA246" i="7"/>
  <c r="AA194" i="7"/>
  <c r="AA211" i="7"/>
  <c r="AA259" i="7"/>
  <c r="AA208" i="7"/>
  <c r="AA137" i="7"/>
  <c r="AA38" i="7"/>
  <c r="Z211" i="7"/>
  <c r="Z57" i="7"/>
  <c r="AA76" i="7"/>
  <c r="AA104" i="7"/>
  <c r="Z137" i="7"/>
  <c r="Z38" i="7"/>
  <c r="Z280" i="7"/>
  <c r="Z34" i="7"/>
  <c r="Z185" i="7"/>
  <c r="Z229" i="7"/>
  <c r="AA159" i="7"/>
  <c r="AA161" i="7"/>
  <c r="AA171" i="7"/>
  <c r="AA238" i="7"/>
  <c r="AA167" i="7"/>
  <c r="Z35" i="7"/>
  <c r="Z102" i="7"/>
  <c r="Z138" i="7"/>
  <c r="Z270" i="7"/>
  <c r="Z159" i="7"/>
  <c r="Z161" i="7"/>
  <c r="Z171" i="7"/>
  <c r="Z141" i="7"/>
  <c r="AA214" i="7"/>
  <c r="Z238" i="7"/>
  <c r="AA77" i="7"/>
  <c r="AA138" i="7"/>
  <c r="AA29" i="7"/>
  <c r="AA244" i="7"/>
  <c r="AA80" i="7"/>
  <c r="Z114" i="7"/>
  <c r="Z208" i="7"/>
  <c r="Z200" i="7"/>
  <c r="AA55" i="7"/>
  <c r="AA193" i="7"/>
  <c r="AA23" i="7"/>
  <c r="Z181" i="7"/>
  <c r="AA206" i="7"/>
  <c r="Z193" i="7"/>
  <c r="Z23" i="7"/>
  <c r="AA226" i="7"/>
  <c r="AA117" i="7"/>
  <c r="AA174" i="7"/>
  <c r="Z122" i="7"/>
  <c r="AA181" i="7"/>
  <c r="AA57" i="7"/>
  <c r="Z164" i="7"/>
  <c r="Z250" i="7"/>
  <c r="Z67" i="7"/>
  <c r="AA276" i="7"/>
  <c r="AA209" i="7"/>
  <c r="AA233" i="7"/>
  <c r="Z226" i="7"/>
  <c r="Z117" i="7"/>
  <c r="Z174" i="7"/>
  <c r="Z282" i="7"/>
  <c r="AA282" i="7"/>
  <c r="Z129" i="7"/>
  <c r="AA129" i="7"/>
  <c r="Z97" i="7"/>
  <c r="AA97" i="7"/>
  <c r="AA186" i="7"/>
  <c r="Z186" i="7"/>
  <c r="U100" i="7"/>
  <c r="V100" i="7" s="1"/>
  <c r="W100" i="7" s="1"/>
  <c r="U158" i="7"/>
  <c r="V158" i="7" s="1"/>
  <c r="W158" i="7" s="1"/>
  <c r="Z172" i="7"/>
  <c r="AA267" i="7"/>
  <c r="Z267" i="7"/>
  <c r="Z244" i="7"/>
  <c r="Z130" i="7"/>
  <c r="AA253" i="7"/>
  <c r="Z253" i="7"/>
  <c r="Z202" i="7"/>
  <c r="AA202" i="7"/>
  <c r="Z124" i="7"/>
  <c r="AA124" i="7"/>
  <c r="AA251" i="7"/>
  <c r="Z251" i="7"/>
  <c r="AA245" i="7"/>
  <c r="Z245" i="7"/>
  <c r="AA250" i="7"/>
  <c r="W198" i="7"/>
  <c r="AA198" i="7"/>
  <c r="Z213" i="7"/>
  <c r="Z209" i="7"/>
  <c r="W227" i="7"/>
  <c r="AA227" i="7"/>
  <c r="W162" i="7"/>
  <c r="AA162" i="7"/>
  <c r="Z162" i="7"/>
  <c r="U74" i="7"/>
  <c r="V74" i="7" s="1"/>
  <c r="W74" i="7" s="1"/>
  <c r="AA30" i="7"/>
  <c r="Z30" i="7"/>
  <c r="AA44" i="7"/>
  <c r="Z44" i="7"/>
  <c r="AA89" i="7"/>
  <c r="Z89" i="7"/>
  <c r="Z83" i="7"/>
  <c r="AA83" i="7"/>
  <c r="U68" i="7"/>
  <c r="V68" i="7" s="1"/>
  <c r="W68" i="7" s="1"/>
  <c r="W289" i="7"/>
  <c r="AA289" i="7"/>
  <c r="Z132" i="7"/>
  <c r="AA132" i="7"/>
  <c r="AA142" i="7"/>
  <c r="Z142" i="7"/>
  <c r="W69" i="7"/>
  <c r="AA69" i="7"/>
  <c r="W170" i="7"/>
  <c r="AA170" i="7"/>
  <c r="Z170" i="7"/>
  <c r="U47" i="7"/>
  <c r="V47" i="7" s="1"/>
  <c r="W47" i="7" s="1"/>
  <c r="W59" i="7"/>
  <c r="Z59" i="7"/>
  <c r="U15" i="7"/>
  <c r="V15" i="7" s="1"/>
  <c r="W15" i="7" s="1"/>
  <c r="W201" i="7"/>
  <c r="Z201" i="7"/>
  <c r="AA201" i="7"/>
  <c r="Z271" i="7"/>
  <c r="AA271" i="7"/>
  <c r="Z53" i="7"/>
  <c r="AA53" i="7"/>
  <c r="AA277" i="7"/>
  <c r="Z277" i="7"/>
  <c r="Z87" i="7"/>
  <c r="AA87" i="7"/>
  <c r="AA230" i="7"/>
  <c r="Z165" i="7"/>
  <c r="Z62" i="7"/>
  <c r="AA62" i="7"/>
  <c r="AA136" i="7"/>
  <c r="Z136" i="7"/>
  <c r="Z134" i="7"/>
  <c r="AA134" i="7"/>
  <c r="AA197" i="7"/>
  <c r="Z230" i="7"/>
  <c r="AA165" i="7"/>
  <c r="AA43" i="7"/>
  <c r="Z43" i="7"/>
  <c r="Z225" i="7"/>
  <c r="AA225" i="7"/>
  <c r="Z126" i="7"/>
  <c r="AA126" i="7"/>
  <c r="Z27" i="7"/>
  <c r="AA27" i="7"/>
  <c r="U175" i="7"/>
  <c r="V175" i="7" s="1"/>
  <c r="W175" i="7" s="1"/>
  <c r="Z49" i="7"/>
  <c r="Z118" i="7"/>
  <c r="AA118" i="7"/>
  <c r="AA25" i="7"/>
  <c r="AA101" i="7"/>
  <c r="AA195" i="7"/>
  <c r="Z195" i="7"/>
  <c r="AA256" i="7"/>
  <c r="Z256" i="7"/>
  <c r="U149" i="7"/>
  <c r="V149" i="7" s="1"/>
  <c r="W149" i="7" s="1"/>
  <c r="W264" i="7"/>
  <c r="AA264" i="7"/>
  <c r="Z264" i="7"/>
  <c r="W212" i="7"/>
  <c r="Z212" i="7"/>
  <c r="AA212" i="7"/>
  <c r="U241" i="7"/>
  <c r="V241" i="7" s="1"/>
  <c r="W241" i="7" s="1"/>
  <c r="U249" i="7"/>
  <c r="V249" i="7" s="1"/>
  <c r="W249" i="7" s="1"/>
  <c r="W263" i="7"/>
  <c r="AA263" i="7"/>
  <c r="Z263" i="7"/>
  <c r="Z188" i="7"/>
  <c r="AA188" i="7"/>
  <c r="AA290" i="7"/>
  <c r="Z290" i="7"/>
  <c r="AA24" i="7"/>
  <c r="Z24" i="7"/>
  <c r="AA70" i="7"/>
  <c r="Z70" i="7"/>
  <c r="Z110" i="7"/>
  <c r="AA110" i="7"/>
  <c r="Z239" i="7"/>
  <c r="W239" i="7"/>
  <c r="W135" i="7"/>
  <c r="AA135" i="7"/>
  <c r="Z135" i="7"/>
  <c r="AA58" i="7"/>
  <c r="Z58" i="7"/>
  <c r="Z224" i="7"/>
  <c r="AA224" i="7"/>
  <c r="AA125" i="7"/>
  <c r="Z125" i="7"/>
  <c r="AA41" i="7"/>
  <c r="Z41" i="7"/>
  <c r="Z88" i="7"/>
  <c r="W88" i="7"/>
  <c r="W173" i="7"/>
  <c r="Z173" i="7"/>
  <c r="Z31" i="7"/>
  <c r="AA31" i="7"/>
  <c r="U121" i="7"/>
  <c r="V121" i="7" s="1"/>
  <c r="W121" i="7" s="1"/>
  <c r="Z265" i="7"/>
  <c r="AA265" i="7"/>
  <c r="U220" i="7"/>
  <c r="V220" i="7" s="1"/>
  <c r="W220" i="7" s="1"/>
  <c r="AA272" i="7"/>
  <c r="Z272" i="7"/>
  <c r="W189" i="7"/>
  <c r="Z189" i="7"/>
  <c r="AA189" i="7"/>
  <c r="U269" i="7"/>
  <c r="V269" i="7" s="1"/>
  <c r="W269" i="7" s="1"/>
  <c r="U178" i="7"/>
  <c r="V178" i="7" s="1"/>
  <c r="W178" i="7" s="1"/>
  <c r="Z10" i="7"/>
  <c r="W10" i="7"/>
  <c r="AA40" i="7"/>
  <c r="Z40" i="7"/>
  <c r="U285" i="7"/>
  <c r="V285" i="7" s="1"/>
  <c r="W285" i="7" s="1"/>
  <c r="Z56" i="7"/>
  <c r="AA164" i="7"/>
  <c r="AA90" i="7"/>
  <c r="Z90" i="7"/>
  <c r="Z14" i="7"/>
  <c r="AA14" i="7"/>
  <c r="AA67" i="7"/>
  <c r="U237" i="7"/>
  <c r="V237" i="7" s="1"/>
  <c r="W237" i="7" s="1"/>
  <c r="Z76" i="7"/>
  <c r="Z12" i="7"/>
  <c r="AA12" i="7"/>
  <c r="Z104" i="7"/>
  <c r="W94" i="7"/>
  <c r="AA94" i="7"/>
  <c r="Z94" i="7"/>
  <c r="AA18" i="7"/>
  <c r="Z18" i="7"/>
  <c r="AA204" i="7"/>
  <c r="Z204" i="7"/>
  <c r="U255" i="7"/>
  <c r="V255" i="7" s="1"/>
  <c r="W255" i="7" s="1"/>
  <c r="AA248" i="7"/>
  <c r="Z248" i="7"/>
  <c r="AA234" i="7"/>
  <c r="Z234" i="7"/>
  <c r="AA65" i="7"/>
  <c r="Z65" i="7"/>
  <c r="U223" i="7"/>
  <c r="V223" i="7" s="1"/>
  <c r="W223" i="7" s="1"/>
  <c r="AA33" i="7"/>
  <c r="Z33" i="7"/>
  <c r="W242" i="7"/>
  <c r="Z242" i="7"/>
  <c r="AA242" i="7"/>
  <c r="Z219" i="7"/>
  <c r="AA219" i="7"/>
  <c r="U42" i="7"/>
  <c r="V42" i="7" s="1"/>
  <c r="W42" i="7" s="1"/>
  <c r="U273" i="7"/>
  <c r="V273" i="7" s="1"/>
  <c r="W273" i="7" s="1"/>
  <c r="W187" i="7"/>
  <c r="AA187" i="7"/>
  <c r="Z187" i="7"/>
  <c r="U109" i="7"/>
  <c r="V109" i="7" s="1"/>
  <c r="W109" i="7" s="1"/>
  <c r="U236" i="7"/>
  <c r="V236" i="7" s="1"/>
  <c r="W236" i="7" s="1"/>
  <c r="W16" i="7"/>
  <c r="Z16" i="7"/>
  <c r="AA16" i="7"/>
  <c r="Z148" i="7"/>
  <c r="AA148" i="7"/>
  <c r="AA279" i="7"/>
  <c r="Z279" i="7"/>
  <c r="AA107" i="7"/>
  <c r="Z107" i="7"/>
  <c r="Z120" i="7"/>
  <c r="AA120" i="7"/>
  <c r="AA191" i="7"/>
  <c r="W191" i="7"/>
  <c r="Z21" i="7"/>
  <c r="AA21" i="7"/>
  <c r="AA240" i="7"/>
  <c r="Z240" i="7"/>
  <c r="AA10" i="7"/>
  <c r="Z261" i="7"/>
  <c r="AA261" i="7"/>
  <c r="AA92" i="7"/>
  <c r="Z92" i="7"/>
  <c r="AA66" i="7"/>
  <c r="Z66" i="7"/>
  <c r="Z26" i="7"/>
  <c r="AA26" i="7"/>
  <c r="Z96" i="7"/>
  <c r="AA96" i="7"/>
  <c r="AA210" i="7"/>
  <c r="AA64" i="7"/>
  <c r="Z64" i="7"/>
  <c r="AA78" i="7"/>
  <c r="Z78" i="7"/>
  <c r="Z151" i="7"/>
  <c r="AA131" i="7"/>
  <c r="Z131" i="7"/>
  <c r="AA160" i="7"/>
  <c r="Z160" i="7"/>
  <c r="Z71" i="7"/>
  <c r="AA93" i="7"/>
  <c r="Z93" i="7"/>
  <c r="Z152" i="7"/>
  <c r="AA152" i="7"/>
  <c r="Z73" i="7"/>
  <c r="AA73" i="7"/>
  <c r="Z292" i="7"/>
  <c r="AA292" i="7"/>
  <c r="AA232" i="7"/>
  <c r="Z232" i="7"/>
  <c r="AA13" i="7"/>
  <c r="Z13" i="7"/>
  <c r="Z99" i="7"/>
  <c r="Z55" i="7"/>
  <c r="Z207" i="7"/>
  <c r="AA46" i="7"/>
  <c r="Z46" i="7"/>
  <c r="Z166" i="7"/>
  <c r="Z199" i="7"/>
  <c r="AA286" i="7"/>
  <c r="Z286" i="7"/>
  <c r="AA20" i="7"/>
  <c r="AA280" i="7"/>
  <c r="Z206" i="7"/>
  <c r="AA103" i="7"/>
  <c r="AA22" i="7"/>
  <c r="Z243" i="7"/>
  <c r="AA79" i="7"/>
  <c r="Z79" i="7"/>
  <c r="AA116" i="7"/>
  <c r="Z116" i="7"/>
  <c r="Z32" i="7"/>
  <c r="AA32" i="7"/>
  <c r="AA291" i="7"/>
  <c r="Z291" i="7"/>
  <c r="Z123" i="7"/>
  <c r="AA123" i="7"/>
  <c r="AA45" i="7"/>
  <c r="Z72" i="7"/>
  <c r="AA72" i="7"/>
  <c r="Z63" i="7"/>
  <c r="AA63" i="7"/>
  <c r="Z210" i="7"/>
  <c r="AA114" i="7"/>
  <c r="AA287" i="7"/>
  <c r="Z287" i="7"/>
  <c r="Z95" i="7"/>
  <c r="AA95" i="7"/>
  <c r="Z153" i="7"/>
  <c r="AA153" i="7"/>
  <c r="Z176" i="7"/>
  <c r="AA176" i="7"/>
  <c r="Z196" i="7"/>
  <c r="AA196" i="7"/>
  <c r="Z145" i="7"/>
  <c r="AA145" i="7"/>
  <c r="AA147" i="7"/>
  <c r="Z147" i="7"/>
  <c r="AA52" i="7"/>
  <c r="Z52" i="7"/>
  <c r="AA247" i="7"/>
  <c r="Z247" i="7"/>
  <c r="Z228" i="7"/>
  <c r="AA228" i="7"/>
  <c r="Z275" i="7"/>
  <c r="AA275" i="7"/>
  <c r="Z192" i="7"/>
  <c r="AA192" i="7"/>
  <c r="Z103" i="7"/>
  <c r="AA288" i="7"/>
  <c r="Z288" i="7"/>
  <c r="AA221" i="7"/>
  <c r="Z221" i="7"/>
  <c r="Z22" i="7"/>
  <c r="AA243" i="7"/>
  <c r="Z51" i="7"/>
  <c r="AA51" i="7"/>
  <c r="Z98" i="7"/>
  <c r="AA98" i="7"/>
  <c r="Z60" i="7"/>
  <c r="AA60" i="7"/>
  <c r="Z281" i="7"/>
  <c r="Z246" i="7"/>
  <c r="Z45" i="7"/>
  <c r="Z112" i="7"/>
  <c r="AA112" i="7"/>
  <c r="AA222" i="7"/>
  <c r="Z222" i="7"/>
  <c r="Z217" i="7"/>
  <c r="AA217" i="7"/>
  <c r="Z283" i="7"/>
  <c r="AA283" i="7"/>
  <c r="Z144" i="7"/>
  <c r="AA144" i="7"/>
  <c r="AA75" i="7"/>
  <c r="Z75" i="7"/>
  <c r="Z84" i="7"/>
  <c r="AA84" i="7"/>
  <c r="Z91" i="7"/>
  <c r="AA91" i="7"/>
  <c r="AA205" i="7"/>
  <c r="Z205" i="7"/>
  <c r="AA111" i="7"/>
  <c r="Z111" i="7"/>
  <c r="Z179" i="7"/>
  <c r="Z156" i="7"/>
  <c r="AA156" i="7"/>
  <c r="Z154" i="7"/>
  <c r="AA154" i="7"/>
  <c r="Z50" i="7"/>
  <c r="AA50" i="7"/>
  <c r="AA119" i="7"/>
  <c r="Z119" i="7"/>
  <c r="Z233" i="7"/>
  <c r="AA258" i="7"/>
  <c r="Z258" i="7"/>
  <c r="AA157" i="7"/>
  <c r="Z157" i="7"/>
  <c r="Z169" i="7"/>
  <c r="Z150" i="7"/>
  <c r="AA163" i="7"/>
  <c r="Z163" i="7"/>
  <c r="Z177" i="7"/>
  <c r="AA177" i="7"/>
  <c r="Z218" i="7"/>
  <c r="Z54" i="7"/>
  <c r="AA268" i="7"/>
  <c r="Z268" i="7"/>
  <c r="AA284" i="7"/>
  <c r="Z284" i="7"/>
  <c r="Z168" i="7"/>
  <c r="AA257" i="7"/>
  <c r="Z257" i="7"/>
  <c r="AA102" i="7"/>
  <c r="AA106" i="7"/>
  <c r="Z106" i="7"/>
  <c r="Z28" i="7"/>
  <c r="AA28" i="7"/>
  <c r="AA182" i="7"/>
  <c r="AA122" i="7"/>
  <c r="Z203" i="7"/>
  <c r="Z194" i="7"/>
  <c r="AA81" i="7"/>
  <c r="Z81" i="7"/>
  <c r="Z191" i="7"/>
  <c r="AA133" i="7"/>
  <c r="Z133" i="7"/>
  <c r="AA169" i="7"/>
  <c r="AA155" i="7"/>
  <c r="Z155" i="7"/>
  <c r="AA278" i="7"/>
  <c r="Z278" i="7"/>
  <c r="AA108" i="7"/>
  <c r="Z108" i="7"/>
  <c r="T252" i="7"/>
  <c r="U252" i="7" s="1"/>
  <c r="Q8" i="7"/>
  <c r="AA218" i="7"/>
  <c r="AA54" i="7"/>
  <c r="AA61" i="7"/>
  <c r="Z61" i="7"/>
  <c r="Z127" i="7"/>
  <c r="AA127" i="7"/>
  <c r="AA139" i="7"/>
  <c r="Z139" i="7"/>
  <c r="AA216" i="7"/>
  <c r="Z216" i="7"/>
  <c r="AA231" i="7"/>
  <c r="Z231" i="7"/>
  <c r="Z215" i="7"/>
  <c r="AA215" i="7"/>
  <c r="Z260" i="7"/>
  <c r="AA262" i="7"/>
  <c r="Z128" i="7"/>
  <c r="AA128" i="7"/>
  <c r="AA113" i="7"/>
  <c r="Z113" i="7"/>
  <c r="Z235" i="7"/>
  <c r="AA235" i="7"/>
  <c r="Z182" i="7"/>
  <c r="AA183" i="7"/>
  <c r="AA239" i="7"/>
  <c r="Z274" i="7"/>
  <c r="AA274" i="7"/>
  <c r="AA82" i="7"/>
  <c r="Z82" i="7"/>
  <c r="Z17" i="7"/>
  <c r="AA17" i="7"/>
  <c r="Z115" i="7"/>
  <c r="AA115" i="7"/>
  <c r="AA34" i="7"/>
  <c r="AA190" i="7"/>
  <c r="Z180" i="7"/>
  <c r="AA180" i="7"/>
  <c r="AA140" i="7"/>
  <c r="Z140" i="7"/>
  <c r="U266" i="7"/>
  <c r="V266" i="7" s="1"/>
  <c r="W266" i="7" s="1"/>
  <c r="AA11" i="7"/>
  <c r="Z11" i="7"/>
  <c r="AA260" i="7"/>
  <c r="Z262" i="7"/>
  <c r="U36" i="7"/>
  <c r="V36" i="7" s="1"/>
  <c r="W36" i="7" s="1"/>
  <c r="Z143" i="7"/>
  <c r="AA143" i="7"/>
  <c r="U86" i="7"/>
  <c r="V86" i="7" s="1"/>
  <c r="U105" i="7"/>
  <c r="V105" i="7" s="1"/>
  <c r="W105" i="7" s="1"/>
  <c r="Z37" i="7"/>
  <c r="AA37" i="7"/>
  <c r="Z183" i="7"/>
  <c r="Z68" i="7" l="1"/>
  <c r="AA237" i="7"/>
  <c r="Z236" i="7"/>
  <c r="Z220" i="7"/>
  <c r="AA241" i="7"/>
  <c r="Z237" i="7"/>
  <c r="Z109" i="7"/>
  <c r="AA223" i="7"/>
  <c r="AA255" i="7"/>
  <c r="AA178" i="7"/>
  <c r="Z178" i="7"/>
  <c r="Z121" i="7"/>
  <c r="AA149" i="7"/>
  <c r="AA109" i="7"/>
  <c r="Z15" i="7"/>
  <c r="AA100" i="7"/>
  <c r="AA15" i="7"/>
  <c r="V252" i="7"/>
  <c r="Z252" i="7" s="1"/>
  <c r="U8" i="7"/>
  <c r="T8" i="7"/>
  <c r="Z36" i="7"/>
  <c r="AA236" i="7"/>
  <c r="Z223" i="7"/>
  <c r="Z149" i="7"/>
  <c r="Z266" i="7"/>
  <c r="Z273" i="7"/>
  <c r="AA121" i="7"/>
  <c r="Z241" i="7"/>
  <c r="AA175" i="7"/>
  <c r="AA266" i="7"/>
  <c r="AA273" i="7"/>
  <c r="Z175" i="7"/>
  <c r="Z86" i="7"/>
  <c r="W86" i="7"/>
  <c r="AA105" i="7"/>
  <c r="AA220" i="7"/>
  <c r="AA285" i="7"/>
  <c r="AA68" i="7"/>
  <c r="Z100" i="7"/>
  <c r="Z105" i="7"/>
  <c r="Z285" i="7"/>
  <c r="AA86" i="7"/>
  <c r="Z255" i="7"/>
  <c r="AA269" i="7"/>
  <c r="AA249" i="7"/>
  <c r="Z47" i="7"/>
  <c r="AA74" i="7"/>
  <c r="AA158" i="7"/>
  <c r="Z42" i="7"/>
  <c r="AA36" i="7"/>
  <c r="Z269" i="7"/>
  <c r="Z249" i="7"/>
  <c r="AA47" i="7"/>
  <c r="Z74" i="7"/>
  <c r="Z158" i="7"/>
  <c r="AA42" i="7"/>
  <c r="AA252" i="7" l="1"/>
  <c r="AA8" i="7" s="1"/>
  <c r="W252" i="7"/>
  <c r="W8" i="7" s="1"/>
  <c r="V8" i="7"/>
  <c r="AL242" i="38" l="1"/>
  <c r="AM242" i="38" s="1"/>
  <c r="AL244" i="38"/>
  <c r="AM244" i="38" s="1"/>
  <c r="AL331" i="38"/>
  <c r="AM331" i="38" s="1"/>
  <c r="AL112" i="38"/>
  <c r="AM112" i="38" s="1"/>
  <c r="AL125" i="38"/>
  <c r="AM125" i="38" s="1"/>
  <c r="AL185" i="38"/>
  <c r="AM185" i="38" s="1"/>
  <c r="AL155" i="38"/>
  <c r="AM155" i="38" s="1"/>
  <c r="AL39" i="38"/>
  <c r="AM39" i="38" s="1"/>
  <c r="AL159" i="38"/>
  <c r="AM159" i="38" s="1"/>
  <c r="AL198" i="38"/>
  <c r="AM198" i="38" s="1"/>
  <c r="AL199" i="38"/>
  <c r="AM199" i="38" s="1"/>
  <c r="AL34" i="38"/>
  <c r="AM34" i="38" s="1"/>
  <c r="AL49" i="38"/>
  <c r="AM49" i="38" s="1"/>
  <c r="AL48" i="38"/>
  <c r="AM48" i="38" s="1"/>
  <c r="AL195" i="38"/>
  <c r="AM195" i="38" s="1"/>
  <c r="AL188" i="38"/>
  <c r="AM188" i="38" s="1"/>
  <c r="AL26" i="38"/>
  <c r="AM26" i="38" s="1"/>
  <c r="AL211" i="38"/>
  <c r="AM211" i="38" s="1"/>
  <c r="AL197" i="38"/>
  <c r="AM197" i="38" s="1"/>
  <c r="AL114" i="38"/>
  <c r="AM114" i="38" s="1"/>
  <c r="AL314" i="38"/>
  <c r="AM314" i="38" s="1"/>
  <c r="AL183" i="38"/>
  <c r="AM183" i="38" s="1"/>
  <c r="AL113" i="38"/>
  <c r="AM113" i="38" s="1"/>
  <c r="AL42" i="38"/>
  <c r="AM42" i="38" s="1"/>
  <c r="AL44" i="38"/>
  <c r="AM44" i="38" s="1"/>
  <c r="AL24" i="38"/>
  <c r="AM24" i="38" s="1"/>
  <c r="AL241" i="38"/>
  <c r="AM241" i="38" s="1"/>
  <c r="AL333" i="38"/>
  <c r="AM333" i="38" s="1"/>
  <c r="AL41" i="38"/>
  <c r="AM41" i="38" s="1"/>
  <c r="AL207" i="38"/>
  <c r="AM207" i="38" s="1"/>
  <c r="AL206" i="38"/>
  <c r="AM206" i="38" s="1"/>
  <c r="AL319" i="38" l="1"/>
  <c r="AM319" i="38" s="1"/>
  <c r="AL90" i="38" l="1"/>
  <c r="AM90" i="38" s="1"/>
  <c r="AL101" i="38"/>
  <c r="AM101" i="38" s="1"/>
  <c r="AL148" i="38"/>
  <c r="AM148" i="38" s="1"/>
  <c r="AL158" i="38"/>
  <c r="AM158" i="38" s="1"/>
  <c r="AL316" i="38"/>
  <c r="AM316" i="38" s="1"/>
  <c r="AL179" i="38" l="1"/>
  <c r="AM179" i="38" s="1"/>
  <c r="AL157" i="38"/>
  <c r="AM157" i="38" s="1"/>
  <c r="AL55" i="38"/>
  <c r="AM55" i="38" s="1"/>
  <c r="AL122" i="38"/>
  <c r="AM122" i="38" s="1"/>
  <c r="AL107" i="38"/>
  <c r="AM107" i="38" s="1"/>
  <c r="AL317" i="38"/>
  <c r="AM317" i="38" s="1"/>
  <c r="AL201" i="38"/>
  <c r="AM201" i="38" s="1"/>
  <c r="AL124" i="38"/>
  <c r="AM124" i="38" s="1"/>
  <c r="AL154" i="38"/>
  <c r="AM154" i="38" s="1"/>
  <c r="AL186" i="38"/>
  <c r="AM186" i="38" s="1"/>
  <c r="AL61" i="38"/>
  <c r="AM61" i="38" s="1"/>
  <c r="AL60" i="38"/>
  <c r="AM60" i="38" s="1"/>
  <c r="AL58" i="38"/>
  <c r="AM58" i="38" s="1"/>
  <c r="AL203" i="38"/>
  <c r="AM203" i="38" s="1"/>
  <c r="AL205" i="38"/>
  <c r="AM205" i="38" s="1"/>
  <c r="AL141" i="38"/>
  <c r="AM141" i="38" s="1"/>
  <c r="AL311" i="38"/>
  <c r="AM311" i="38" s="1"/>
  <c r="AL313" i="38"/>
  <c r="AM313" i="38" s="1"/>
  <c r="AL163" i="38"/>
  <c r="AM163" i="38" s="1"/>
  <c r="AL106" i="38"/>
  <c r="AM106" i="38" s="1"/>
  <c r="AL99" i="38"/>
  <c r="AM99" i="38" s="1"/>
  <c r="AL31" i="38"/>
  <c r="AM31" i="38" s="1"/>
  <c r="AL162" i="38"/>
  <c r="AM162" i="38" s="1"/>
  <c r="AL192" i="38"/>
  <c r="AM192" i="38" s="1"/>
  <c r="AL160" i="38"/>
  <c r="AM160" i="38" s="1"/>
  <c r="AL89" i="38"/>
  <c r="AM89" i="38" s="1"/>
  <c r="AL142" i="38"/>
  <c r="AM142" i="38" s="1"/>
  <c r="AL87" i="38"/>
  <c r="AM87" i="38" s="1"/>
  <c r="AL161" i="38"/>
  <c r="AM161" i="38" s="1"/>
  <c r="AL136" i="38"/>
  <c r="AM136" i="38" s="1"/>
  <c r="AL92" i="38"/>
  <c r="AM92" i="38" s="1"/>
  <c r="AL202" i="38"/>
  <c r="AM202" i="38" s="1"/>
  <c r="AL332" i="38"/>
  <c r="AM332" i="38" s="1"/>
  <c r="AL329" i="38"/>
  <c r="AM329" i="38" s="1"/>
  <c r="AL184" i="38"/>
  <c r="AM184" i="38" s="1"/>
  <c r="AL187" i="38"/>
  <c r="AM187" i="38" s="1"/>
  <c r="AL153" i="38"/>
  <c r="AM153" i="38" s="1"/>
  <c r="AL318" i="38"/>
  <c r="AM318" i="38" s="1"/>
  <c r="AL315" i="38"/>
  <c r="AM315" i="38" s="1"/>
  <c r="AL56" i="38"/>
  <c r="AM56" i="38" s="1"/>
  <c r="AL152" i="38"/>
  <c r="AM152" i="38" s="1"/>
  <c r="AL320" i="38"/>
  <c r="AM320" i="38" s="1"/>
  <c r="AL200" i="38"/>
  <c r="AM200" i="38" s="1"/>
  <c r="AL169" i="38"/>
  <c r="AM169" i="38" s="1"/>
  <c r="AL204" i="38"/>
  <c r="AM204" i="38" s="1"/>
  <c r="AL91" i="38"/>
  <c r="AM91" i="38" s="1"/>
  <c r="AL57" i="38"/>
  <c r="AM57" i="38" s="1"/>
  <c r="AL193" i="38"/>
  <c r="AM193" i="38" s="1"/>
  <c r="AL180" i="38"/>
  <c r="AM180" i="38" s="1"/>
  <c r="AL59" i="38"/>
  <c r="AM59" i="38" s="1"/>
  <c r="AL80" i="38" l="1"/>
  <c r="AM80" i="38" s="1"/>
  <c r="AL13" i="38"/>
  <c r="AM13" i="38" s="1"/>
  <c r="AL111" i="38"/>
  <c r="AM111" i="38" s="1"/>
  <c r="AL255" i="38"/>
  <c r="AM255" i="38" s="1"/>
  <c r="AL30" i="38"/>
  <c r="AM30" i="38" s="1"/>
  <c r="AL190" i="38"/>
  <c r="AM190" i="38" s="1"/>
  <c r="AL284" i="38"/>
  <c r="AM284" i="38" s="1"/>
  <c r="AL178" i="38"/>
  <c r="AM178" i="38" s="1"/>
  <c r="AL77" i="38"/>
  <c r="AM77" i="38" s="1"/>
  <c r="AL174" i="38" l="1"/>
  <c r="AM174" i="38" s="1"/>
  <c r="AL286" i="38"/>
  <c r="AM286" i="38" s="1"/>
  <c r="AL104" i="38"/>
  <c r="AM104" i="38" s="1"/>
  <c r="AL138" i="38"/>
  <c r="AM138" i="38" s="1"/>
  <c r="AL181" i="38"/>
  <c r="AM181" i="38" s="1"/>
  <c r="AL177" i="38"/>
  <c r="AM177" i="38" s="1"/>
  <c r="AL309" i="38"/>
  <c r="AM309" i="38" s="1"/>
  <c r="AL191" i="38"/>
  <c r="AM191" i="38" s="1"/>
  <c r="AL343" i="38"/>
  <c r="AM343" i="38" s="1"/>
  <c r="AL147" i="38"/>
  <c r="AM147" i="38" s="1"/>
  <c r="AL264" i="38"/>
  <c r="AM264" i="38" s="1"/>
  <c r="AL243" i="38"/>
  <c r="AM243" i="38" s="1"/>
  <c r="AL250" i="38"/>
  <c r="AM250" i="38" s="1"/>
  <c r="AL216" i="38"/>
  <c r="AM216" i="38" s="1"/>
  <c r="AL339" i="38"/>
  <c r="AM339" i="38" s="1"/>
  <c r="AL50" i="38"/>
  <c r="AM50" i="38" s="1"/>
  <c r="AL25" i="38"/>
  <c r="AM25" i="38" s="1"/>
  <c r="AL210" i="38"/>
  <c r="AM210" i="38" s="1"/>
  <c r="AL100" i="38"/>
  <c r="AM100" i="38" s="1"/>
  <c r="AL308" i="38"/>
  <c r="AM308" i="38" s="1"/>
  <c r="AL301" i="38"/>
  <c r="AM301" i="38" s="1"/>
  <c r="AL285" i="38"/>
  <c r="AM285" i="38" s="1"/>
  <c r="AL260" i="38"/>
  <c r="AM260" i="38" s="1"/>
  <c r="AL217" i="38"/>
  <c r="AM217" i="38" s="1"/>
  <c r="AL208" i="38"/>
  <c r="AM208" i="38" s="1"/>
  <c r="AL258" i="38"/>
  <c r="AM258" i="38" s="1"/>
  <c r="AL310" i="38"/>
  <c r="AM310" i="38" s="1"/>
  <c r="AL135" i="38"/>
  <c r="AM135" i="38" s="1"/>
  <c r="AL194" i="38"/>
  <c r="AM194" i="38" s="1"/>
  <c r="AL170" i="38"/>
  <c r="AM170" i="38" s="1"/>
  <c r="AL83" i="38"/>
  <c r="AM83" i="38" s="1"/>
  <c r="AL71" i="38"/>
  <c r="AM71" i="38" s="1"/>
  <c r="AL64" i="38"/>
  <c r="AM64" i="38" s="1"/>
  <c r="AL115" i="38"/>
  <c r="AM115" i="38" s="1"/>
  <c r="AL256" i="38"/>
  <c r="AM256" i="38" s="1"/>
  <c r="AL240" i="38"/>
  <c r="AM240" i="38" s="1"/>
  <c r="AL342" i="38"/>
  <c r="AM342" i="38" s="1"/>
  <c r="AL79" i="38"/>
  <c r="AM79" i="38" s="1"/>
  <c r="AL166" i="38"/>
  <c r="AM166" i="38" s="1"/>
  <c r="AL336" i="38"/>
  <c r="AM336" i="38" s="1"/>
  <c r="AL306" i="38"/>
  <c r="AM306" i="38" s="1"/>
  <c r="AL33" i="38" l="1"/>
  <c r="AM33" i="38" s="1"/>
  <c r="AL98" i="38"/>
  <c r="AM98" i="38" s="1"/>
  <c r="AL14" i="38"/>
  <c r="AM14" i="38" s="1"/>
  <c r="AL292" i="38"/>
  <c r="AM292" i="38" s="1"/>
  <c r="AL290" i="38"/>
  <c r="AM290" i="38" s="1"/>
  <c r="AL54" i="38"/>
  <c r="AM54" i="38" s="1"/>
  <c r="AL237" i="38"/>
  <c r="AM237" i="38" s="1"/>
  <c r="AL227" i="38"/>
  <c r="AM227" i="38" s="1"/>
  <c r="AL236" i="38"/>
  <c r="AM236" i="38" s="1"/>
  <c r="AL62" i="38"/>
  <c r="AM62" i="38" s="1"/>
  <c r="AL312" i="38"/>
  <c r="AM312" i="38" s="1"/>
  <c r="AL189" i="38"/>
  <c r="AM189" i="38" s="1"/>
  <c r="AL145" i="38"/>
  <c r="AM145" i="38" s="1"/>
  <c r="AL11" i="38"/>
  <c r="AM11" i="38" s="1"/>
  <c r="AL287" i="38"/>
  <c r="AM287" i="38" s="1"/>
  <c r="AL73" i="38"/>
  <c r="AM73" i="38" s="1"/>
  <c r="AL133" i="38"/>
  <c r="AM133" i="38" s="1"/>
  <c r="AL226" i="38"/>
  <c r="AM226" i="38" s="1"/>
  <c r="AL151" i="38"/>
  <c r="AM151" i="38" s="1"/>
  <c r="AL235" i="38"/>
  <c r="AM235" i="38" s="1"/>
  <c r="AL337" i="38"/>
  <c r="AM337" i="38" s="1"/>
  <c r="AL129" i="38"/>
  <c r="AM129" i="38" s="1"/>
  <c r="AL40" i="38"/>
  <c r="AM40" i="38" s="1"/>
  <c r="AL299" i="38"/>
  <c r="AM299" i="38" s="1"/>
  <c r="AL15" i="38"/>
  <c r="AM15" i="38" s="1"/>
  <c r="AL261" i="38"/>
  <c r="AM261" i="38" s="1"/>
  <c r="AL340" i="38"/>
  <c r="AM340" i="38" s="1"/>
  <c r="AL128" i="38" l="1"/>
  <c r="AM128" i="38" s="1"/>
  <c r="AL220" i="38"/>
  <c r="AM220" i="38" s="1"/>
  <c r="AL323" i="38"/>
  <c r="AM323" i="38" s="1"/>
  <c r="AL245" i="38"/>
  <c r="AM245" i="38" s="1"/>
  <c r="AL274" i="38"/>
  <c r="AM274" i="38" s="1"/>
  <c r="AL300" i="38"/>
  <c r="AM300" i="38" s="1"/>
  <c r="AL276" i="38"/>
  <c r="AM276" i="38" s="1"/>
  <c r="AL22" i="38"/>
  <c r="AM22" i="38" s="1"/>
  <c r="AL304" i="38"/>
  <c r="AM304" i="38" s="1"/>
  <c r="AL10" i="38"/>
  <c r="AM10" i="38" s="1"/>
  <c r="AL270" i="38"/>
  <c r="AM270" i="38" s="1"/>
  <c r="AL43" i="38"/>
  <c r="AM43" i="38" s="1"/>
  <c r="AL108" i="38"/>
  <c r="AM108" i="38" s="1"/>
  <c r="AL143" i="38"/>
  <c r="AM143" i="38" s="1"/>
  <c r="AL37" i="38"/>
  <c r="AM37" i="38" s="1"/>
  <c r="AL134" i="38"/>
  <c r="AM134" i="38" s="1"/>
  <c r="AL228" i="38"/>
  <c r="AM228" i="38" s="1"/>
  <c r="AL175" i="38"/>
  <c r="AM175" i="38" s="1"/>
  <c r="AL280" i="38"/>
  <c r="AM280" i="38" s="1"/>
  <c r="AL76" i="38"/>
  <c r="AM76" i="38" s="1"/>
  <c r="AL165" i="38"/>
  <c r="AM165" i="38" s="1"/>
  <c r="AL281" i="38"/>
  <c r="AM281" i="38" s="1"/>
  <c r="AL146" i="38"/>
  <c r="AM146" i="38" s="1"/>
  <c r="AL18" i="38"/>
  <c r="AM18" i="38" s="1"/>
  <c r="AL307" i="38"/>
  <c r="AM307" i="38" s="1"/>
  <c r="AL35" i="38"/>
  <c r="AM35" i="38" s="1"/>
  <c r="AL246" i="38"/>
  <c r="AM246" i="38" s="1"/>
  <c r="AL252" i="38"/>
  <c r="AM252" i="38" s="1"/>
  <c r="AL230" i="38"/>
  <c r="AM230" i="38" s="1"/>
  <c r="AL127" i="38"/>
  <c r="AM127" i="38" s="1"/>
  <c r="AL257" i="38"/>
  <c r="AM257" i="38" s="1"/>
  <c r="AL277" i="38"/>
  <c r="AM277" i="38" s="1"/>
  <c r="AL19" i="38"/>
  <c r="AM19" i="38" s="1"/>
  <c r="AL172" i="38"/>
  <c r="AM172" i="38" s="1"/>
  <c r="AL119" i="38"/>
  <c r="AM119" i="38" s="1"/>
  <c r="AL72" i="38"/>
  <c r="AM72" i="38" s="1"/>
  <c r="AL234" i="38"/>
  <c r="AM234" i="38" s="1"/>
  <c r="AL85" i="38"/>
  <c r="AM85" i="38" s="1"/>
  <c r="AL130" i="38"/>
  <c r="AM130" i="38" s="1"/>
  <c r="AL94" i="38"/>
  <c r="AM94" i="38" s="1"/>
  <c r="AL334" i="38"/>
  <c r="AM334" i="38" s="1"/>
  <c r="AL45" i="38"/>
  <c r="AM45" i="38" s="1"/>
  <c r="AL288" i="38"/>
  <c r="AM288" i="38" s="1"/>
  <c r="AL20" i="38"/>
  <c r="AM20" i="38" s="1"/>
  <c r="AL325" i="38"/>
  <c r="AM325" i="38" s="1"/>
  <c r="AL46" i="38"/>
  <c r="AM46" i="38" s="1"/>
  <c r="AL12" i="38"/>
  <c r="AM12" i="38" s="1"/>
  <c r="AL267" i="38"/>
  <c r="AM267" i="38" s="1"/>
  <c r="AL36" i="38"/>
  <c r="AM36" i="38" s="1"/>
  <c r="AL303" i="38"/>
  <c r="AM303" i="38" s="1"/>
  <c r="AL95" i="38"/>
  <c r="AM95" i="38" s="1"/>
  <c r="AL218" i="38"/>
  <c r="AM218" i="38" s="1"/>
  <c r="AL17" i="38"/>
  <c r="AM17" i="38" s="1"/>
  <c r="AL23" i="38"/>
  <c r="AM23" i="38" s="1"/>
  <c r="AL279" i="38"/>
  <c r="AM279" i="38" s="1"/>
  <c r="AL224" i="38"/>
  <c r="AM224" i="38" s="1"/>
  <c r="AL150" i="38"/>
  <c r="AM150" i="38" s="1"/>
  <c r="AL212" i="38"/>
  <c r="AM212" i="38" s="1"/>
  <c r="AL140" i="38"/>
  <c r="AM140" i="38" s="1"/>
  <c r="AL239" i="38"/>
  <c r="AM239" i="38" s="1"/>
  <c r="AL283" i="38"/>
  <c r="AM283" i="38" s="1"/>
  <c r="AL295" i="38"/>
  <c r="AM295" i="38" s="1"/>
  <c r="AL214" i="38"/>
  <c r="AM214" i="38" s="1"/>
  <c r="AL156" i="38"/>
  <c r="AM156" i="38" s="1"/>
  <c r="AL238" i="38"/>
  <c r="AM238" i="38" s="1"/>
  <c r="AL278" i="38"/>
  <c r="AM278" i="38" s="1"/>
  <c r="AL196" i="38"/>
  <c r="AM196" i="38" s="1"/>
  <c r="AL52" i="38"/>
  <c r="AM52" i="38" s="1"/>
  <c r="AL103" i="38"/>
  <c r="AM103" i="38" s="1"/>
  <c r="AL67" i="38"/>
  <c r="AM67" i="38" s="1"/>
  <c r="AL74" i="38"/>
  <c r="AM74" i="38" s="1"/>
  <c r="AL327" i="38"/>
  <c r="AM327" i="38" s="1"/>
  <c r="AL247" i="38"/>
  <c r="AM247" i="38" s="1"/>
  <c r="AL294" i="38"/>
  <c r="AM294" i="38" s="1"/>
  <c r="AL78" i="38"/>
  <c r="AM78" i="38" s="1"/>
  <c r="AL109" i="38"/>
  <c r="AM109" i="38" s="1"/>
  <c r="AL253" i="38"/>
  <c r="AM253" i="38" s="1"/>
  <c r="AL117" i="38"/>
  <c r="AM117" i="38" s="1"/>
  <c r="AL173" i="38"/>
  <c r="AM173" i="38" s="1"/>
  <c r="AL275" i="38"/>
  <c r="AM275" i="38" s="1"/>
  <c r="AL29" i="38"/>
  <c r="AM29" i="38" s="1"/>
  <c r="AL259" i="38"/>
  <c r="AM259" i="38" s="1"/>
  <c r="AL63" i="38"/>
  <c r="AM63" i="38" s="1"/>
  <c r="AL120" i="38"/>
  <c r="AM120" i="38" s="1"/>
  <c r="AL81" i="38"/>
  <c r="AM81" i="38" s="1"/>
  <c r="AL219" i="38"/>
  <c r="AM219" i="38" s="1"/>
  <c r="AL88" i="38"/>
  <c r="AM88" i="38" s="1"/>
  <c r="AL86" i="38"/>
  <c r="AM86" i="38" s="1"/>
  <c r="AL32" i="38"/>
  <c r="AM32" i="38" s="1"/>
  <c r="AL139" i="38"/>
  <c r="AM139" i="38" s="1"/>
  <c r="AL322" i="38"/>
  <c r="AM322" i="38" s="1"/>
  <c r="AL305" i="38"/>
  <c r="AM305" i="38" s="1"/>
  <c r="AL330" i="38"/>
  <c r="AM330" i="38" s="1"/>
  <c r="AL297" i="38"/>
  <c r="AM297" i="38" s="1"/>
  <c r="AL326" i="38"/>
  <c r="AM326" i="38" s="1"/>
  <c r="AL335" i="38"/>
  <c r="AM335" i="38" s="1"/>
  <c r="AL296" i="38"/>
  <c r="AM296" i="38" s="1"/>
  <c r="AL225" i="38"/>
  <c r="AM225" i="38" s="1"/>
  <c r="AL222" i="38"/>
  <c r="AM222" i="38" s="1"/>
  <c r="AL131" i="38"/>
  <c r="AM131" i="38" s="1"/>
  <c r="AL324" i="38"/>
  <c r="AM324" i="38" s="1"/>
  <c r="AL265" i="38"/>
  <c r="AM265" i="38" s="1"/>
  <c r="AL75" i="38"/>
  <c r="AM75" i="38" s="1"/>
  <c r="AL164" i="38"/>
  <c r="AM164" i="38" s="1"/>
  <c r="AL233" i="38"/>
  <c r="AM233" i="38" s="1"/>
  <c r="AL254" i="38"/>
  <c r="AM254" i="38" s="1"/>
  <c r="AL328" i="38"/>
  <c r="AM328" i="38" s="1"/>
  <c r="AL213" i="38"/>
  <c r="AM213" i="38" s="1"/>
  <c r="AL289" i="38"/>
  <c r="AM289" i="38" s="1"/>
  <c r="AL68" i="38"/>
  <c r="AM68" i="38" s="1"/>
  <c r="AL69" i="38"/>
  <c r="AM69" i="38" s="1"/>
  <c r="AL229" i="38"/>
  <c r="AM229" i="38" s="1"/>
  <c r="AL97" i="38"/>
  <c r="AM97" i="38" s="1"/>
  <c r="AL209" i="38"/>
  <c r="AM209" i="38" s="1"/>
  <c r="AL27" i="38"/>
  <c r="AM27" i="38" s="1"/>
  <c r="AL249" i="38"/>
  <c r="AM249" i="38" s="1"/>
  <c r="AL268" i="38"/>
  <c r="AM268" i="38" s="1"/>
  <c r="AL272" i="38"/>
  <c r="AM272" i="38" s="1"/>
  <c r="AL221" i="38"/>
  <c r="AM221" i="38" s="1"/>
  <c r="AL84" i="38"/>
  <c r="AM84" i="38" s="1"/>
  <c r="AL82" i="38"/>
  <c r="AM82" i="38" s="1"/>
  <c r="AL65" i="38"/>
  <c r="AM65" i="38" s="1"/>
  <c r="AL70" i="38"/>
  <c r="AM70" i="38" s="1"/>
  <c r="AL168" i="38"/>
  <c r="AM168" i="38" s="1"/>
  <c r="AL269" i="38"/>
  <c r="AM269" i="38" s="1"/>
  <c r="AL251" i="38"/>
  <c r="AM251" i="38" s="1"/>
  <c r="AL293" i="38"/>
  <c r="AM293" i="38" s="1"/>
  <c r="AL132" i="38"/>
  <c r="AM132" i="38" s="1"/>
  <c r="AL144" i="38"/>
  <c r="AM144" i="38" s="1"/>
  <c r="AL16" i="38"/>
  <c r="AM16" i="38" s="1"/>
  <c r="AL176" i="38"/>
  <c r="AM176" i="38" s="1"/>
  <c r="AL28" i="38"/>
  <c r="AM28" i="38" s="1"/>
  <c r="AL231" i="38"/>
  <c r="AM231" i="38" s="1"/>
  <c r="AL110" i="38"/>
  <c r="AM110" i="38" s="1"/>
  <c r="AL121" i="38"/>
  <c r="AM121" i="38" s="1"/>
  <c r="AL344" i="38"/>
  <c r="AM344" i="38" s="1"/>
  <c r="AL338" i="38"/>
  <c r="AM338" i="38" s="1"/>
  <c r="AL223" i="38"/>
  <c r="AM223" i="38" s="1"/>
  <c r="AL341" i="38"/>
  <c r="AM341" i="38" s="1"/>
  <c r="AL182" i="38"/>
  <c r="AM182" i="38" s="1"/>
  <c r="AL105" i="38"/>
  <c r="AM105" i="38" s="1"/>
  <c r="AL66" i="38"/>
  <c r="AM66" i="38" s="1"/>
  <c r="AL266" i="38"/>
  <c r="AM266" i="38" s="1"/>
  <c r="AL291" i="38"/>
  <c r="AM291" i="38" s="1"/>
  <c r="AL93" i="38"/>
  <c r="AM93" i="38" s="1"/>
  <c r="AL118" i="38"/>
  <c r="AM118" i="38" s="1"/>
  <c r="AL262" i="38"/>
  <c r="AM262" i="38" s="1"/>
  <c r="AL273" i="38"/>
  <c r="AM273" i="38" s="1"/>
  <c r="AL123" i="38"/>
  <c r="AM123" i="38" s="1"/>
  <c r="AL271" i="38"/>
  <c r="AM271" i="38" s="1"/>
  <c r="AL96" i="38"/>
  <c r="AM96" i="38" s="1"/>
  <c r="AL282" i="38"/>
  <c r="AM282" i="38" s="1"/>
  <c r="AL21" i="38"/>
  <c r="AM21" i="38" s="1"/>
  <c r="AL248" i="38"/>
  <c r="AM248" i="38" s="1"/>
  <c r="AL302" i="38"/>
  <c r="AM302" i="38" s="1"/>
  <c r="AL215" i="38" l="1"/>
  <c r="AM215" i="38" s="1"/>
  <c r="AL47" i="38"/>
  <c r="AM47" i="38" s="1"/>
  <c r="AL102" i="38"/>
  <c r="AM102" i="38" s="1"/>
  <c r="AL298" i="38"/>
  <c r="AM298" i="38" s="1"/>
  <c r="AL38" i="38"/>
  <c r="AM38" i="38" s="1"/>
  <c r="AL167" i="38"/>
  <c r="AM167" i="38" s="1"/>
  <c r="AL116" i="38"/>
  <c r="AM116" i="38" s="1"/>
  <c r="AL171" i="38"/>
  <c r="AM171" i="38" s="1"/>
  <c r="AL126" i="38"/>
  <c r="AM126" i="38" s="1"/>
  <c r="AL263" i="38"/>
  <c r="AM263" i="38" s="1"/>
  <c r="AL232" i="38"/>
  <c r="AM232" i="38" s="1"/>
  <c r="AL149" i="38"/>
  <c r="AM149" i="38" s="1"/>
  <c r="AL137" i="38"/>
  <c r="AM137" i="38" s="1"/>
  <c r="AL51" i="38"/>
  <c r="AM51" i="38" s="1"/>
  <c r="AL321" i="38"/>
  <c r="AM321" i="38" s="1"/>
  <c r="AL53" i="38"/>
  <c r="AM53" i="3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DB800-39B1-4796-B961-E360C28C748C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077DA3AA-3262-450D-B420-97AAD0F16C4D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  <connection id="3" xr16:uid="{C21826E2-294F-4256-B7D2-86F04AD03B42}" keepAlive="1" name="Consulta - Tabla1 (3)" description="Conexión a la consulta 'Tabla1 (3)' en el libro." type="5" refreshedVersion="0" background="1">
    <dbPr connection="Provider=Microsoft.Mashup.OleDb.1;Data Source=$Workbook$;Location=&quot;Tabla1 (3)&quot;;Extended Properties=&quot;&quot;" command="SELECT * FROM [Tabla1 (3)]"/>
  </connection>
</connections>
</file>

<file path=xl/sharedStrings.xml><?xml version="1.0" encoding="utf-8"?>
<sst xmlns="http://schemas.openxmlformats.org/spreadsheetml/2006/main" count="4107" uniqueCount="773">
  <si>
    <t>Sector</t>
  </si>
  <si>
    <t>Oficina</t>
  </si>
  <si>
    <t>Nivel Jer. 2</t>
  </si>
  <si>
    <t>Nivel Jer. 3</t>
  </si>
  <si>
    <t>Material</t>
  </si>
  <si>
    <t>Descripción</t>
  </si>
  <si>
    <t>Cerdo</t>
  </si>
  <si>
    <t>Agrosuper Brasil</t>
  </si>
  <si>
    <t>Cueros</t>
  </si>
  <si>
    <t>Cuero Papada</t>
  </si>
  <si>
    <t>GO Cue Papda CP@ Cj 20k AS</t>
  </si>
  <si>
    <t>Grasas</t>
  </si>
  <si>
    <t>Grasa Forro</t>
  </si>
  <si>
    <t>GO Grasa Forro Pna Limp@ Cj 20k AS</t>
  </si>
  <si>
    <t>GO Grasa Forro Pna Limp@ Bo Cj AS</t>
  </si>
  <si>
    <t>Grasa Lomo Tocino</t>
  </si>
  <si>
    <t>GO Lom Tocino@ Bo Cj 20k AS</t>
  </si>
  <si>
    <t>Agro Sudamerica</t>
  </si>
  <si>
    <t>Chuleta</t>
  </si>
  <si>
    <t>Chuleta Centro</t>
  </si>
  <si>
    <t>GO Chu Ctro@ Fi Cj 20k AS</t>
  </si>
  <si>
    <t>Chuleta Huesos</t>
  </si>
  <si>
    <t>GO BB Ribs 20-24 Oz@ Cj 10k AS</t>
  </si>
  <si>
    <t>GO BB Ribs 24 oz@ Cj 10k AS</t>
  </si>
  <si>
    <t>GO BB Ribs Grd B@ Fi Cj 10k AS</t>
  </si>
  <si>
    <t>Cost-Pec</t>
  </si>
  <si>
    <t>Cost-Pec Entero</t>
  </si>
  <si>
    <t>GO Cos 79@ Bo Cj 20k AS</t>
  </si>
  <si>
    <t>Cuero Back</t>
  </si>
  <si>
    <t>GO Cue Back@ Cj 20k t-f AS</t>
  </si>
  <si>
    <t>Cuero Forro</t>
  </si>
  <si>
    <t>GO Forro Pal@ Cj 20k AS</t>
  </si>
  <si>
    <t>Cuero Mixto</t>
  </si>
  <si>
    <t>GO Cue granel Esp CC@ Cj 20k AS</t>
  </si>
  <si>
    <t>Cuero Panceta</t>
  </si>
  <si>
    <t>GO Cue 20@ Cj 20k AS</t>
  </si>
  <si>
    <t>GO Cue Papda CP@ Cj 20k bca AS</t>
  </si>
  <si>
    <t>Filete</t>
  </si>
  <si>
    <t>Filete c/Cabeza</t>
  </si>
  <si>
    <t>GO File C/cab@Cj 20k AS</t>
  </si>
  <si>
    <t>GO Grasa Forro Pal@ Cj 20k AS</t>
  </si>
  <si>
    <t>Grasa Gordura</t>
  </si>
  <si>
    <t>GO Gord Lom Tocino@ Cj t-f AS</t>
  </si>
  <si>
    <t>GO Gord rebaje@ Bo Cj 20k AS</t>
  </si>
  <si>
    <t>GO Gord Esp@ Cj 20k AS</t>
  </si>
  <si>
    <t>GO Gord chic@ Cj 20k AS</t>
  </si>
  <si>
    <t>GO Visual Triming@ Cj 20k AS</t>
  </si>
  <si>
    <t>Grasa Interior</t>
  </si>
  <si>
    <t>GO Epiplón@ Cj 20k AS</t>
  </si>
  <si>
    <t>GO Lom Tocino@ Cj 20k AS</t>
  </si>
  <si>
    <t>Lomo</t>
  </si>
  <si>
    <t>Lomo Centro</t>
  </si>
  <si>
    <t>GO Lom Ctro 27@ Cj 20k AS</t>
  </si>
  <si>
    <t>Paleta</t>
  </si>
  <si>
    <t>Paleta Pulpa</t>
  </si>
  <si>
    <t>GO PpPal 77@ Cj 20k AS</t>
  </si>
  <si>
    <t>Panceta</t>
  </si>
  <si>
    <t>Panceta s/Cuero</t>
  </si>
  <si>
    <t>GO Cne Falda Pan@ CJ 20k AS</t>
  </si>
  <si>
    <t>Pierna</t>
  </si>
  <si>
    <t>Pierna Entera</t>
  </si>
  <si>
    <t>GO Pna Nor@ Bo Cj 20k AS</t>
  </si>
  <si>
    <t>Pierna Pulpa</t>
  </si>
  <si>
    <t>GO PpPna 59@ Fi Cj 20k AS</t>
  </si>
  <si>
    <t>GO PpPna 57@ Bo Cj AS</t>
  </si>
  <si>
    <t>Pierna Pulpa Fina</t>
  </si>
  <si>
    <t>GO PpPna 54@ Cj 20k AS</t>
  </si>
  <si>
    <t>Plancha</t>
  </si>
  <si>
    <t>Plancha s/Cuero</t>
  </si>
  <si>
    <t>GO Papda@ Cj t-f AS</t>
  </si>
  <si>
    <t>GO Plancha Rebaje Ent@ Cj 20k AS</t>
  </si>
  <si>
    <t>Recortes</t>
  </si>
  <si>
    <t>Recortes No Magro</t>
  </si>
  <si>
    <t>GO Cne Long@ Cj t-f AS</t>
  </si>
  <si>
    <t>GO Triming 80/20@ Cj 20k AS</t>
  </si>
  <si>
    <t>GO Triming 85/15@ Cj t-f 20k AS</t>
  </si>
  <si>
    <t>Subprod</t>
  </si>
  <si>
    <t>Subprod Patas-Manos</t>
  </si>
  <si>
    <t>GO Patas B@ Bo Cj 20 k AS</t>
  </si>
  <si>
    <t>Subprod Tripa</t>
  </si>
  <si>
    <t>GO Tripa s/Cal# Bidon AS</t>
  </si>
  <si>
    <t>GO Tripa Calib 32/35# Bo Bidon AS</t>
  </si>
  <si>
    <t>GO Tripa Calib 35/38# Bo Bidon AS</t>
  </si>
  <si>
    <t>GO Trip Calib Tub -/35 Rojo# Cj AS</t>
  </si>
  <si>
    <t>Subprod Visceras</t>
  </si>
  <si>
    <t>GO Corazón Partido@ Cj t-f 20k AS</t>
  </si>
  <si>
    <t>GO Pulmon@ Cj 20k bca AS</t>
  </si>
  <si>
    <t>GO Pana S/Corazón@ Cj 20k AS</t>
  </si>
  <si>
    <t>Exportacion Directa</t>
  </si>
  <si>
    <t>GO File C/cab@ Va Cj 10k AP</t>
  </si>
  <si>
    <t>GO File C/cab@ IWP Cj 10k SC</t>
  </si>
  <si>
    <t>GO File C/cab 6x1@ VP Cj AP</t>
  </si>
  <si>
    <t>Huesos</t>
  </si>
  <si>
    <t>Huesos Cuarto Centra</t>
  </si>
  <si>
    <t>GO Hso Pecho@ Cj 10k AP</t>
  </si>
  <si>
    <t>Lomo CC Loin</t>
  </si>
  <si>
    <t>GO CC Loin T@ Fi Cj AP</t>
  </si>
  <si>
    <t>GO CC Loin L (S/T)@ Fi Cj AP</t>
  </si>
  <si>
    <t>GO CC Loin L (S/T) 45@ Fi Cj AP</t>
  </si>
  <si>
    <t>GO CC Loin L (S/T) (DF)@ Fi Cj AP</t>
  </si>
  <si>
    <t>GO CC Loin LL@ Bo Cj Lom Mad AP</t>
  </si>
  <si>
    <t>GO Lom Tecla@ Cj Lom Ctro JP</t>
  </si>
  <si>
    <t>GO Lom Ctro S/Tecla(OY)Mit@ Cj Tf 20k AP</t>
  </si>
  <si>
    <t>Lomo MM Loin</t>
  </si>
  <si>
    <t>GO MM Loin L@ Cj 12k AP</t>
  </si>
  <si>
    <t>GO MM Loin S@ Fi Cj 12k AP</t>
  </si>
  <si>
    <t>GO MM Loin D@ Fi Cj 12k AP</t>
  </si>
  <si>
    <t>GO MM Loin L (MC4-5)@ Fi Cj ch JP</t>
  </si>
  <si>
    <t>GO MM Loin LL (29-32 VP)@ Bo Cj AP</t>
  </si>
  <si>
    <t>GO MM LOIN S VP@ Cj 10k AP</t>
  </si>
  <si>
    <t>Lomo Vetado</t>
  </si>
  <si>
    <t>GO Lom Vet &gt;2.0@ Fi Cj Lom Vet AP</t>
  </si>
  <si>
    <t>GO Lom Vet &lt;2.0@ Fi Cj AP</t>
  </si>
  <si>
    <t>GO Lom Vet S/g@ Va Cj ch AP</t>
  </si>
  <si>
    <t>GO Lom Vet Mit@ 4 Bo Cj 10k AP</t>
  </si>
  <si>
    <t>GO Lom Vet 2 a 2,3k@ Fi Verd Cj AP</t>
  </si>
  <si>
    <t>GO Lom Vet &gt;2.0@ Fi Cj 8k AP</t>
  </si>
  <si>
    <t>GO PpPal Pim@ Cj AP</t>
  </si>
  <si>
    <t>Panceta c/Cuero</t>
  </si>
  <si>
    <t>GO Panc Tec C/cue@ Fi Cj Panc AP</t>
  </si>
  <si>
    <t>GO Panc Lam 2.5mm@ Cj ch AP</t>
  </si>
  <si>
    <t>GO Panc Tec S/cue@ Fi Cj ch AP</t>
  </si>
  <si>
    <t>GO Panc S/tec/cue I@ Fi Cj Panc 4s AP</t>
  </si>
  <si>
    <t>GO Panc S/tec N@ Fi Cj 20k AP</t>
  </si>
  <si>
    <t>GO Panc Mit@ Va Cj 20k AP</t>
  </si>
  <si>
    <t>GO Panc S/tec SP@ Fi Cj AP</t>
  </si>
  <si>
    <t>GO Panc Tec S/Cue L@ Fi CJ Ch AP</t>
  </si>
  <si>
    <t>GO Panc Tec S/cue VP@ Cj ch AP</t>
  </si>
  <si>
    <t>GO Cne Falda Panc@ Bo Cj AP</t>
  </si>
  <si>
    <t>GO Posta Negra 3P T@ Va Cj t-f JP</t>
  </si>
  <si>
    <t>GO Ganso C/asto 3P@ Va Cj t-f AP</t>
  </si>
  <si>
    <t>GO Posta Rosada 3P@ Va Cj t-f AP</t>
  </si>
  <si>
    <t>GO Ganso S/g S/abst DA@ Cj 12k AP</t>
  </si>
  <si>
    <t>GO Asiento C/g DA@ Cj 12k JP</t>
  </si>
  <si>
    <t>Prolijado</t>
  </si>
  <si>
    <t>Prolijado Malaya</t>
  </si>
  <si>
    <t>GO Malaya Japon@ Va Cj JP</t>
  </si>
  <si>
    <t>GO Malaya Japon@ Vp Fi Cj 20k AP</t>
  </si>
  <si>
    <t>GO Recto@ Cj File AP</t>
  </si>
  <si>
    <t>GO Tráquea@ Cj Lom Ctro AP</t>
  </si>
  <si>
    <t>Agrosuper Shanghai</t>
  </si>
  <si>
    <t>Chuleta Cazuela</t>
  </si>
  <si>
    <t>GO Caz Ent@ Bo Cj 10k AS</t>
  </si>
  <si>
    <t>GO Forro Pal@ Bo Cj 20k AS</t>
  </si>
  <si>
    <t>GO Cue granel@ Bo Cj 20k AS</t>
  </si>
  <si>
    <t>GO Cue 20@ Bo Cj 20k AS</t>
  </si>
  <si>
    <t>GO Grasa Forro Pna Limp@ Bo Cj 20k AS</t>
  </si>
  <si>
    <t>GO Gord Esp@ Bo Cj 10k AS</t>
  </si>
  <si>
    <t>GO Reco 20/80 @ Cj 20k AS</t>
  </si>
  <si>
    <t>GO Reco 10/90 @ Cj 20k AS</t>
  </si>
  <si>
    <t>GO Mantec@ Cj 20k AS</t>
  </si>
  <si>
    <t>GO Resto Tira Hso Ctro@ Bo Cj 20k AS</t>
  </si>
  <si>
    <t>GO Resto Tira Hso@ Fi Cj 10k AS</t>
  </si>
  <si>
    <t>Huesos Cuarto Delant</t>
  </si>
  <si>
    <t>GO Sternum Bones@ Bo Cj 10k AS</t>
  </si>
  <si>
    <t>GO Hso Escapula@ Cj 15kg AS</t>
  </si>
  <si>
    <t>Paleta Entera</t>
  </si>
  <si>
    <t>GO Pal Nor@ Cj 20k AS</t>
  </si>
  <si>
    <t>GO PpPal 77@ Bo Cj AS</t>
  </si>
  <si>
    <t>Pernil</t>
  </si>
  <si>
    <t>Pernil Mano</t>
  </si>
  <si>
    <t>GO PernilM@ Cj 20k AS</t>
  </si>
  <si>
    <t>GO PernilM C/M@ Cj 20k AS</t>
  </si>
  <si>
    <t>GO PernilM B@ Bo Cj 20k AS</t>
  </si>
  <si>
    <t>Pernil Pierna</t>
  </si>
  <si>
    <t>GO PernilP@ Bo Cj 20k AS</t>
  </si>
  <si>
    <t>GO PpPna 59@ Cj 20k AS</t>
  </si>
  <si>
    <t>GO Pna S/Hso C/Cue@ Cj 20k AS</t>
  </si>
  <si>
    <t>GO Reco 60/40 @ Cj 20k AS</t>
  </si>
  <si>
    <t>GO Patas@ Cj 20k AS</t>
  </si>
  <si>
    <t>GO Patas B@ Cj 20k AS</t>
  </si>
  <si>
    <t>GO Manos@ Cj 10k AS</t>
  </si>
  <si>
    <t>GO Estómago Pouch@ 20k bca AS</t>
  </si>
  <si>
    <t>Agrosuper Asia</t>
  </si>
  <si>
    <t>GO Pecho S/cue K@ Cj 20k TJ</t>
  </si>
  <si>
    <t>GO Pecho S/cue K@ Cj 20k AK</t>
  </si>
  <si>
    <t>GO Pech S/Cue@ Vp Cj AS</t>
  </si>
  <si>
    <t>GO Tira Hso Ctro@ Cj 20k TJ</t>
  </si>
  <si>
    <t>GO Tira Hso Ctro@ Cj 20k AK</t>
  </si>
  <si>
    <t>GO Hso Pecho@ Cj Lom Vet TJ</t>
  </si>
  <si>
    <t>GO Hso Cogote@ Bo Cj 20k TJ</t>
  </si>
  <si>
    <t>GO Hso Cogote@ Bo Cj 20k AK</t>
  </si>
  <si>
    <t>GO Lom Vet@ Cj 12k AK</t>
  </si>
  <si>
    <t>GO Lom Vet@ Cj 12k TJ</t>
  </si>
  <si>
    <t>GO Lom Vet Mad@ Cj 8,5k TJ</t>
  </si>
  <si>
    <t>GO Lom Vet@ Cj 8k AS</t>
  </si>
  <si>
    <t>GO Panc C/cue@ Cj Panc 230 TJ</t>
  </si>
  <si>
    <t>GO Panc C/cue@ Cj Panc 230 AK</t>
  </si>
  <si>
    <t>GO Panc S/cue@ Cj Panc TJ</t>
  </si>
  <si>
    <t>GO Panc S/cue@ Cj Panc AK</t>
  </si>
  <si>
    <t>GO Panc S/cue Hem@ Cj Panc TJ AS</t>
  </si>
  <si>
    <t>GO Panc S/cue Mad@ Cj 16,4k Panc TJ</t>
  </si>
  <si>
    <t>GO Panc S/cue@ Cj Panc 16k AS</t>
  </si>
  <si>
    <t>GO Panc S/cue S/h@ Cj Panc 16k AS</t>
  </si>
  <si>
    <t>GO PernilM C/M@ Cj 15k AK</t>
  </si>
  <si>
    <t>GO PernilM C/M@ Cj 15k TJ</t>
  </si>
  <si>
    <t>GO PernilM@ Cj 20k AK</t>
  </si>
  <si>
    <t>GO Papda K@ Cj 20k AK</t>
  </si>
  <si>
    <t>GO Malaya 5-6mm@ Bo Cj 9k AS</t>
  </si>
  <si>
    <t>Prolijado Plateada</t>
  </si>
  <si>
    <t>GO Platead Lom TF@ Cj 10k AK (TS)</t>
  </si>
  <si>
    <t>Subprod Grasa</t>
  </si>
  <si>
    <t>GO Grasa Chaleco@ Cj 10k AS</t>
  </si>
  <si>
    <t>GO Pulmon@ Cj 20k AS</t>
  </si>
  <si>
    <t>Pavo</t>
  </si>
  <si>
    <t>Ala</t>
  </si>
  <si>
    <t>Ala Trutro</t>
  </si>
  <si>
    <t>PV Tru Ala@ Ex Bo Cj AS</t>
  </si>
  <si>
    <t>PV MA Tru Ala@ Bo Cj 15k AS</t>
  </si>
  <si>
    <t>Menudencias</t>
  </si>
  <si>
    <t>Menudencias Contre</t>
  </si>
  <si>
    <t>PV Contre@ Bo Cj 10k AS</t>
  </si>
  <si>
    <t>Pech Desh</t>
  </si>
  <si>
    <t>Pech Desh s/Piel</t>
  </si>
  <si>
    <t>PV PchDeh S/p c/f MA@ Cj 15k AS</t>
  </si>
  <si>
    <t>Recortes Piel</t>
  </si>
  <si>
    <t>PV Piel Tru@ Bo Cj AS</t>
  </si>
  <si>
    <t>Trutro</t>
  </si>
  <si>
    <t>Trutro Largo</t>
  </si>
  <si>
    <t>PV Tru Larg@ Bo Cj 15k AS</t>
  </si>
  <si>
    <t>Trutro Desh</t>
  </si>
  <si>
    <t>Trutro Desh Corto</t>
  </si>
  <si>
    <t>PV TruDeh Cort S/h S/p@ Bo Cj AS</t>
  </si>
  <si>
    <t>Menudencias Cogote</t>
  </si>
  <si>
    <t>PV Cog MA 15 kg@ Bo Cj 15k SO</t>
  </si>
  <si>
    <t>PV PchDeh S/p S/f@ Bo Cj 15k SO</t>
  </si>
  <si>
    <t>PV Tru Larg MA@ Bo Cj SO</t>
  </si>
  <si>
    <t>Pollo</t>
  </si>
  <si>
    <t>Menudencias Corazón</t>
  </si>
  <si>
    <t>PO Corazon@ Cj 18k AS</t>
  </si>
  <si>
    <t>PO Corazon@Pla Cj 19k</t>
  </si>
  <si>
    <t>Ala Centro</t>
  </si>
  <si>
    <t>PO Ala Ctro NMr IQF@ Cj 20k AS</t>
  </si>
  <si>
    <t>Carne Recuperada</t>
  </si>
  <si>
    <t>Carne Recuperada ADM</t>
  </si>
  <si>
    <t>PO CDM 14% proteina@ Cj 20k AS</t>
  </si>
  <si>
    <t>PO Ppa Esp@ 2 Blox10kg CJ AS SD</t>
  </si>
  <si>
    <t>Carne Recuperada Pul</t>
  </si>
  <si>
    <t>PO Ppa Esp 50 Pim@ Cj 20k AS</t>
  </si>
  <si>
    <t>PO Ppa Esp@ 2 blo x 10k Cj AS</t>
  </si>
  <si>
    <t>Cazuela</t>
  </si>
  <si>
    <t>Cazuela Espinazo</t>
  </si>
  <si>
    <t>PO Pta Espinaz@ Cj 10k AS</t>
  </si>
  <si>
    <t>PO Molleja Mrps@ Cj 10k AS</t>
  </si>
  <si>
    <t>PO Ctre Mrps@ Bo 12x1k Cj AS</t>
  </si>
  <si>
    <t>Menudencias Pana</t>
  </si>
  <si>
    <t>PO Pana S/Corazón@ Cj 20k AS</t>
  </si>
  <si>
    <t>Pechuga Desh</t>
  </si>
  <si>
    <t>Pechuga Desh s/Piel</t>
  </si>
  <si>
    <t>PO PchDeh &gt;170g NMr@ Cj 10k SP</t>
  </si>
  <si>
    <t>PO PchDeh Random Mr Mex@ Cj 10k AS</t>
  </si>
  <si>
    <t>PO PchDeh Random@ Cj 10k AS</t>
  </si>
  <si>
    <t>PO Pch Deh NMr@SD Cj 20kg AS</t>
  </si>
  <si>
    <t>Reproductor</t>
  </si>
  <si>
    <t>Reproductor Gallina</t>
  </si>
  <si>
    <t>GA S/m@ Gr Cj bca AS</t>
  </si>
  <si>
    <t>GA S/m@ Bo Cj AS</t>
  </si>
  <si>
    <t>Subprod Piel</t>
  </si>
  <si>
    <t>PO Pch Piel@ Cj 20k AS</t>
  </si>
  <si>
    <t>PO Pch Piel Pim 50 ppm@ Cj 14 AS</t>
  </si>
  <si>
    <t>PO Piel de pollo@ CJ As</t>
  </si>
  <si>
    <t>PO Tru Larg@ NNII Cj 15k</t>
  </si>
  <si>
    <t>PO Ala Media B 4x10@ Cj 20k AS</t>
  </si>
  <si>
    <t>PO Ala Media Grado B@ Cj AS</t>
  </si>
  <si>
    <t>Ala Centro-Punta</t>
  </si>
  <si>
    <t>PO Ctro Pta Ala Choice@ Cj 20k AS</t>
  </si>
  <si>
    <t>Muestra</t>
  </si>
  <si>
    <t>PO Piel @ Cj 20k AS MUESTRA SAG</t>
  </si>
  <si>
    <t>Patas</t>
  </si>
  <si>
    <t>Patas Garras</t>
  </si>
  <si>
    <t>PO Garra L A@ Bo Cj 20k AS</t>
  </si>
  <si>
    <t>PO Garra Economy@ Cj 20k AS</t>
  </si>
  <si>
    <t>PO Garra M B@ Cj 20k AS</t>
  </si>
  <si>
    <t>GA Garra G Large B@ Cj 20k AS</t>
  </si>
  <si>
    <t>PO Ala Ctro Mr@ Fi Cj 18k AS</t>
  </si>
  <si>
    <t>PO Ppa Esp Blo@ Bo Cj 20k AS</t>
  </si>
  <si>
    <t>Cue granel Esp CC@ Cj 20k AS</t>
  </si>
  <si>
    <t>GO BB Ribs 24-28 Oz@ Cj 10k AS</t>
  </si>
  <si>
    <t>GO File C/cab@ Cj 5k AS</t>
  </si>
  <si>
    <t>GO Gord Lom Tocino@ Cj 20k AS</t>
  </si>
  <si>
    <t>GO Lom Tocino@ Bo Cj AS</t>
  </si>
  <si>
    <t>GO Lom Vet 44@ Bo Cj 20k AS</t>
  </si>
  <si>
    <t>GO Panc Tecl Nor@ Cj 20k AS</t>
  </si>
  <si>
    <t>GO Triming 70/30@ Cj 20k AS</t>
  </si>
  <si>
    <t>GO Triming 85/15@ Cj 20k AS</t>
  </si>
  <si>
    <t>GO Reco 70/30 @ Cj 20k AS</t>
  </si>
  <si>
    <t>GO Triming 90/10@ Cj 20k AS</t>
  </si>
  <si>
    <t>GO Tripa Calib 38/40# Bo Bidon AS</t>
  </si>
  <si>
    <t>GO Trip Calib Tub 35/39 Azul# Bidon AS</t>
  </si>
  <si>
    <t>GO Trip Calib Tub 37/40 Azul# Cj AS</t>
  </si>
  <si>
    <t>GO File N@ Va Cj File AP</t>
  </si>
  <si>
    <t>GO Lom Tec@ Va Cj Lom Ctro AP</t>
  </si>
  <si>
    <t>GO Lom Vet L@ Fi Cj Lom Vet AP</t>
  </si>
  <si>
    <t>GO Lom Vet M@ Fi Cj Lom Vet AP</t>
  </si>
  <si>
    <t>GO Ganso C/asto C/abas S/g@ Va Cj JP</t>
  </si>
  <si>
    <t>GO Lom Tocino@ Bo Cj 20k AP</t>
  </si>
  <si>
    <t>Subprod Proteína y O</t>
  </si>
  <si>
    <t>GO Mucosa # Isotanque AS</t>
  </si>
  <si>
    <t>GO Corazón Partido@ Cj 10k AS</t>
  </si>
  <si>
    <t>PO Corazón@ Bo Cj 18k AS</t>
  </si>
  <si>
    <t>GO Pna Forro@ Cj 20k AS</t>
  </si>
  <si>
    <t>GO Lom Tecla VP@ Cj Lom Ctro</t>
  </si>
  <si>
    <t>Lom Vet &gt;2.0@ VP Cj Lom Vet AP</t>
  </si>
  <si>
    <t>GO Panc S/tec L @VP Cj AP</t>
  </si>
  <si>
    <t>GO Panc Tec S/cue@ R VP Cj ch AP</t>
  </si>
  <si>
    <t>GO Reco 85/15 @ Cj 20k AS</t>
  </si>
  <si>
    <t>GO Cordon Lom@ Bo Cj 20k AS</t>
  </si>
  <si>
    <t>PO Tru- Ctro Ala 4x10NMr@Bo Cj 20k SD</t>
  </si>
  <si>
    <t>PO File 4x10 NMr SD@ CJ AS</t>
  </si>
  <si>
    <t>PO Pana S/cora blo@Cj 20kg AS</t>
  </si>
  <si>
    <t>GO Cue Granel Esp CC@Cj 20k AS</t>
  </si>
  <si>
    <t>GO Lom Ctro 27@ Fi Cj 20k AS</t>
  </si>
  <si>
    <t>GO Lom Vet 44@ Fi Cj 20k AS</t>
  </si>
  <si>
    <t>GO Triming 80/20@ Bo c/f Cj 20k AS</t>
  </si>
  <si>
    <t>GO Triming Panc@ Cj 20k AS</t>
  </si>
  <si>
    <t>GO Triming 60/40@ Bo Cj AS</t>
  </si>
  <si>
    <t>Pech</t>
  </si>
  <si>
    <t>Pech Entera</t>
  </si>
  <si>
    <t>PV Pch Ent c/p s/m@ Bo Cj 20k AS</t>
  </si>
  <si>
    <t>Pech Desh c/Piel</t>
  </si>
  <si>
    <t>PV PchDeh Mrps C/piel@ Cj 18k AS</t>
  </si>
  <si>
    <t>PO PchDeh NMr s/cal 4x10@ Cj 20k Am AS</t>
  </si>
  <si>
    <t>GO Tripa Calib 30/32# Bo Bidon AS</t>
  </si>
  <si>
    <t>GO Lom Vet L@ VP Cj Lom Vet Mad AP</t>
  </si>
  <si>
    <t>Plancha c/Cuero</t>
  </si>
  <si>
    <t>GO Papda C/Cue granel@ Bo Cj AS</t>
  </si>
  <si>
    <t>GO Estómago Pouch@ Bo Cj 10k AS</t>
  </si>
  <si>
    <t>PO Corazón@ Placa Cj 19kg SD</t>
  </si>
  <si>
    <t>PO Garra Large B@ Cj 20k AS</t>
  </si>
  <si>
    <t>GO Gord rebaje@ Cj 20k AS</t>
  </si>
  <si>
    <t>Llave</t>
  </si>
  <si>
    <t>% Uti. producción</t>
  </si>
  <si>
    <t>Producción disponible</t>
  </si>
  <si>
    <t>Stock al día</t>
  </si>
  <si>
    <t>Por producir Abr.</t>
  </si>
  <si>
    <t xml:space="preserve"> RV Producción mes n+1</t>
  </si>
  <si>
    <t xml:space="preserve"> RV  Venta mes n+1</t>
  </si>
  <si>
    <t>Stock por despachar N</t>
  </si>
  <si>
    <t>Producción por despachar mes N</t>
  </si>
  <si>
    <t>Total disponible</t>
  </si>
  <si>
    <t>Delay</t>
  </si>
  <si>
    <t>Vol. prom. Por contenedor</t>
  </si>
  <si>
    <t>Atraso a facturar</t>
  </si>
  <si>
    <t>Producción Disponible2</t>
  </si>
  <si>
    <t>Venta del mes</t>
  </si>
  <si>
    <t>Ajuste</t>
  </si>
  <si>
    <t>En puerto a facturar</t>
  </si>
  <si>
    <t>Warning venta</t>
  </si>
  <si>
    <t>Etiquetas de fila</t>
  </si>
  <si>
    <t>(en blanco)</t>
  </si>
  <si>
    <t>Total general</t>
  </si>
  <si>
    <t>Suma de Kilos</t>
  </si>
  <si>
    <t>AGRO SUDAMERICA</t>
  </si>
  <si>
    <t>AGROSUPER ASIA</t>
  </si>
  <si>
    <t>AGROSUPER SHANGHAI</t>
  </si>
  <si>
    <t>ETD</t>
  </si>
  <si>
    <t>(Todas)</t>
  </si>
  <si>
    <t>Ubicación (puerto / Planta)</t>
  </si>
  <si>
    <t>Planta</t>
  </si>
  <si>
    <t>Puerto</t>
  </si>
  <si>
    <t>llave</t>
  </si>
  <si>
    <t>(Varios elementos)</t>
  </si>
  <si>
    <t>Suma de Total Kilos</t>
  </si>
  <si>
    <t>Status</t>
  </si>
  <si>
    <t>AGROSUPER BRASIL</t>
  </si>
  <si>
    <t>EXPORTACION DIRECTA</t>
  </si>
  <si>
    <t>Suma de Kilos producción mes n</t>
  </si>
  <si>
    <t>Stock</t>
  </si>
  <si>
    <t>Pedido</t>
  </si>
  <si>
    <t>PO Ppa Esp@ Bo Cj 20k AS</t>
  </si>
  <si>
    <t>Agro Mexico</t>
  </si>
  <si>
    <t>Carne Recuperada Pulpa</t>
  </si>
  <si>
    <t>Africa</t>
  </si>
  <si>
    <t>PV Tru Ala@ Ex Bo Cj SO</t>
  </si>
  <si>
    <t>PV Tru Ala@ Ex blo Cj 15k SO</t>
  </si>
  <si>
    <t>PV Contre@ Bo Cj 10k SO</t>
  </si>
  <si>
    <t>PV Cab Ent MA@ Cj 15k AS</t>
  </si>
  <si>
    <t>PV PIEL TRU@ BO CJ AS</t>
  </si>
  <si>
    <t>Pv Piel Tru@ Bo Cj So</t>
  </si>
  <si>
    <t>PV Tru Larg He@ Ex Bo Cj 15K AS</t>
  </si>
  <si>
    <t>PV Rabadilla@ Bo Cj 10K SO</t>
  </si>
  <si>
    <t>Menudencias Cabeza</t>
  </si>
  <si>
    <t>Varios</t>
  </si>
  <si>
    <t>Varios Carcasa</t>
  </si>
  <si>
    <t>Agrosuper Shanghai1021204</t>
  </si>
  <si>
    <t>Agrosuper Shanghai1021905</t>
  </si>
  <si>
    <t>Agrosuper Shanghai1021971</t>
  </si>
  <si>
    <t>Agrosuper Shanghai1022418</t>
  </si>
  <si>
    <t>Agrosuper Asia1022605</t>
  </si>
  <si>
    <t>Agrosuper Brasil1022786</t>
  </si>
  <si>
    <t>Agro Sudamerica1022842</t>
  </si>
  <si>
    <t>Agro Sudamerica1022844</t>
  </si>
  <si>
    <t>Agrosuper Shanghai1022943</t>
  </si>
  <si>
    <t>Agrosuper Shanghai1022995</t>
  </si>
  <si>
    <t>Agrosuper Shanghai1023110</t>
  </si>
  <si>
    <t>Agrosuper Asia1023370</t>
  </si>
  <si>
    <t>Agrosuper Asia1023371</t>
  </si>
  <si>
    <t>Agrosuper Asia1023372</t>
  </si>
  <si>
    <t>Agrosuper Asia1023397</t>
  </si>
  <si>
    <t>GO Cue Back@ Cj 20k bca AS</t>
  </si>
  <si>
    <t>GO Lom Ctro@ Cj 16k AS</t>
  </si>
  <si>
    <t>GO Pna Forro@ Bo Cj 20k AS</t>
  </si>
  <si>
    <t>GO Tripa s/Cal # Bidon AS</t>
  </si>
  <si>
    <t>GO Recto Tubo Crud@ Cj 10k AS</t>
  </si>
  <si>
    <t>GO Tripa Nat Sal Calib 35/39 A# Bidon Tubing AS</t>
  </si>
  <si>
    <t>GO Triming Lomo@ Cj 20k AS</t>
  </si>
  <si>
    <t>GO Cordon Lom@ CJ 20k AS</t>
  </si>
  <si>
    <t>GO Panc Tec /C cue S/H@ Cj 20k AS</t>
  </si>
  <si>
    <t>GO Pna Nor@ Cj 20k AS</t>
  </si>
  <si>
    <t>Centro</t>
  </si>
  <si>
    <t>Plan Irrestricto</t>
  </si>
  <si>
    <t>Plan ajustado</t>
  </si>
  <si>
    <t xml:space="preserve"> Plan Irrestricto</t>
  </si>
  <si>
    <t xml:space="preserve"> Plan ajustado</t>
  </si>
  <si>
    <t>Plan Enero</t>
  </si>
  <si>
    <t>Plan Febrero</t>
  </si>
  <si>
    <t>Plan Marzo</t>
  </si>
  <si>
    <t>Plan Abril</t>
  </si>
  <si>
    <t>Plan Mayo</t>
  </si>
  <si>
    <t>Suma de  RV Producción mes n+1</t>
  </si>
  <si>
    <t>Suma de  RV  Venta mes n+1</t>
  </si>
  <si>
    <t xml:space="preserve"> Plan Enero</t>
  </si>
  <si>
    <t xml:space="preserve"> Plan Febrero</t>
  </si>
  <si>
    <t xml:space="preserve"> Plan Marzo</t>
  </si>
  <si>
    <t xml:space="preserve"> Plan Abril</t>
  </si>
  <si>
    <t xml:space="preserve"> Plan Mayo</t>
  </si>
  <si>
    <t>PLANES DE VENTA</t>
  </si>
  <si>
    <t>Total Agro Sudamerica</t>
  </si>
  <si>
    <t>Total Agrosuper Brasil</t>
  </si>
  <si>
    <t>Total Agrosuper Shanghai</t>
  </si>
  <si>
    <t>PLANES DE VENTA DETALLE POR NIVEL</t>
  </si>
  <si>
    <t>AGRO SUDAMERICA1010877</t>
  </si>
  <si>
    <t>AGRO SUDAMERICA1011290</t>
  </si>
  <si>
    <t>AGRO SUDAMERICA1011558</t>
  </si>
  <si>
    <t>AGRO SUDAMERICA1012207</t>
  </si>
  <si>
    <t>AGRO SUDAMERICA1012362</t>
  </si>
  <si>
    <t>AGRO SUDAMERICA1012719</t>
  </si>
  <si>
    <t>AGRO SUDAMERICA1020349</t>
  </si>
  <si>
    <t>AGRO SUDAMERICA1020944</t>
  </si>
  <si>
    <t>AGRO SUDAMERICA1021078</t>
  </si>
  <si>
    <t>AGRO SUDAMERICA1021385</t>
  </si>
  <si>
    <t>AGRO SUDAMERICA1022150</t>
  </si>
  <si>
    <t>AGRO SUDAMERICA1022409</t>
  </si>
  <si>
    <t>AGRO SUDAMERICA1022855</t>
  </si>
  <si>
    <t>AGROSUPER ASIA1012612</t>
  </si>
  <si>
    <t>AGROSUPER ASIA1023037</t>
  </si>
  <si>
    <t>AGROSUPER ASIA1023038</t>
  </si>
  <si>
    <t>AGROSUPER BRASIL1022217</t>
  </si>
  <si>
    <t>AGROSUPER BRASIL1022273</t>
  </si>
  <si>
    <t>AGROSUPER BRASIL1023334</t>
  </si>
  <si>
    <t>AGROSUPER SHANGHAI1022096</t>
  </si>
  <si>
    <t>AGROSUPER SHANGHAI1022169</t>
  </si>
  <si>
    <t>AGROSUPER SHANGHAI1022636</t>
  </si>
  <si>
    <t>AGROSUPER SHANGHAI1022640</t>
  </si>
  <si>
    <t>AGROSUPER SHANGHAI1023362</t>
  </si>
  <si>
    <t>AGROSUPER SHANGHAI1023363</t>
  </si>
  <si>
    <t>AGROSUPER SHANGHAI1023368</t>
  </si>
  <si>
    <t/>
  </si>
  <si>
    <t>EXPORTACION DIRECTA1020105</t>
  </si>
  <si>
    <t>EXPORTACION DIRECTA1020110</t>
  </si>
  <si>
    <t>EXPORTACION DIRECTA1020284</t>
  </si>
  <si>
    <t>EXPORTACION DIRECTA1020326</t>
  </si>
  <si>
    <t>EXPORTACION DIRECTA1020589</t>
  </si>
  <si>
    <t>EXPORTACION DIRECTA1020592</t>
  </si>
  <si>
    <t>EXPORTACION DIRECTA1020620</t>
  </si>
  <si>
    <t>EXPORTACION DIRECTA1020636</t>
  </si>
  <si>
    <t>EXPORTACION DIRECTA1020637</t>
  </si>
  <si>
    <t>EXPORTACION DIRECTA1020662</t>
  </si>
  <si>
    <t>EXPORTACION DIRECTA1020665</t>
  </si>
  <si>
    <t>EXPORTACION DIRECTA1020681</t>
  </si>
  <si>
    <t>EXPORTACION DIRECTA1020731</t>
  </si>
  <si>
    <t>EXPORTACION DIRECTA1020758</t>
  </si>
  <si>
    <t>EXPORTACION DIRECTA1020774</t>
  </si>
  <si>
    <t>EXPORTACION DIRECTA1020802</t>
  </si>
  <si>
    <t>EXPORTACION DIRECTA1020810</t>
  </si>
  <si>
    <t>EXPORTACION DIRECTA1020914</t>
  </si>
  <si>
    <t>EXPORTACION DIRECTA1020990</t>
  </si>
  <si>
    <t>EXPORTACION DIRECTA1020991</t>
  </si>
  <si>
    <t>EXPORTACION DIRECTA1021533</t>
  </si>
  <si>
    <t>EXPORTACION DIRECTA1021603</t>
  </si>
  <si>
    <t>EXPORTACION DIRECTA1022313</t>
  </si>
  <si>
    <t>EXPORTACION DIRECTA1022326</t>
  </si>
  <si>
    <t>EXPORTACION DIRECTA1022370</t>
  </si>
  <si>
    <t>EXPORTACION DIRECTA1022371</t>
  </si>
  <si>
    <t>EXPORTACION DIRECTA1022472</t>
  </si>
  <si>
    <t>EXPORTACION DIRECTA1022499</t>
  </si>
  <si>
    <t>EXPORTACION DIRECTA1022587</t>
  </si>
  <si>
    <t>EXPORTACION DIRECTA1022664</t>
  </si>
  <si>
    <t>EXPORTACION DIRECTA1022901</t>
  </si>
  <si>
    <t>EXPORTACION DIRECTA1022919</t>
  </si>
  <si>
    <t>EXPORTACION DIRECTA1022931</t>
  </si>
  <si>
    <t>EXPORTACION DIRECTA1022987</t>
  </si>
  <si>
    <t>EXPORTACION DIRECTA1023051</t>
  </si>
  <si>
    <t>EXPORTACION DIRECTA1023055</t>
  </si>
  <si>
    <t>EXPORTACION DIRECTA1023163</t>
  </si>
  <si>
    <t>EXPORTACION DIRECTA1023194</t>
  </si>
  <si>
    <t>EXPORTACION DIRECTA1023301</t>
  </si>
  <si>
    <t>EXPORTACION DIRECTA1023349</t>
  </si>
  <si>
    <t>EXPORTACION DIRECTA1023350</t>
  </si>
  <si>
    <t>EXPORTACION DIRECTA1023352</t>
  </si>
  <si>
    <t>AGRO SUDAMERICA1011421</t>
  </si>
  <si>
    <t>AGRO SUDAMERICA1011582</t>
  </si>
  <si>
    <t>AGRO SUDAMERICA1012283</t>
  </si>
  <si>
    <t>AGRO SUDAMERICA1012556</t>
  </si>
  <si>
    <t>AGRO SUDAMERICA1012763</t>
  </si>
  <si>
    <t>AGRO SUDAMERICA1012778</t>
  </si>
  <si>
    <t>AGRO SUDAMERICA1020412</t>
  </si>
  <si>
    <t>AGRO SUDAMERICA1021023</t>
  </si>
  <si>
    <t>AGRO SUDAMERICA1021092</t>
  </si>
  <si>
    <t>AGRO SUDAMERICA1021105</t>
  </si>
  <si>
    <t>AGRO SUDAMERICA1021187</t>
  </si>
  <si>
    <t>AGRO SUDAMERICA1021263</t>
  </si>
  <si>
    <t>AGRO SUDAMERICA1021622</t>
  </si>
  <si>
    <t>AGRO SUDAMERICA1021623</t>
  </si>
  <si>
    <t>AGRO SUDAMERICA1021639</t>
  </si>
  <si>
    <t>AGRO SUDAMERICA1021976</t>
  </si>
  <si>
    <t>AGRO SUDAMERICA1022384</t>
  </si>
  <si>
    <t>AGRO SUDAMERICA1022709</t>
  </si>
  <si>
    <t>AGRO SUDAMERICA1030224</t>
  </si>
  <si>
    <t>AGRO SUDAMERICA1030670</t>
  </si>
  <si>
    <t>AGROSUPER ASIA1021012</t>
  </si>
  <si>
    <t>AGROSUPER ASIA1021149</t>
  </si>
  <si>
    <t>AGROSUPER ASIA1021150</t>
  </si>
  <si>
    <t>AGROSUPER ASIA1021664</t>
  </si>
  <si>
    <t>AGROSUPER ASIA1022607</t>
  </si>
  <si>
    <t>AGROSUPER ASIA1022885</t>
  </si>
  <si>
    <t>AGROSUPER ASIA1022887</t>
  </si>
  <si>
    <t>AGROSUPER ASIA1022930</t>
  </si>
  <si>
    <t>AGROSUPER ASIA1023283</t>
  </si>
  <si>
    <t>AGROSUPER ASIA1023307</t>
  </si>
  <si>
    <t>AGROSUPER ASIA1030535</t>
  </si>
  <si>
    <t>AGROSUPER SHANGHAI1011586</t>
  </si>
  <si>
    <t>AGROSUPER SHANGHAI1011967</t>
  </si>
  <si>
    <t>AGROSUPER SHANGHAI1011969</t>
  </si>
  <si>
    <t>AGROSUPER SHANGHAI1012448</t>
  </si>
  <si>
    <t>AGROSUPER SHANGHAI1012451</t>
  </si>
  <si>
    <t>AGROSUPER SHANGHAI1012455</t>
  </si>
  <si>
    <t>AGROSUPER SHANGHAI1012503</t>
  </si>
  <si>
    <t>AGROSUPER SHANGHAI1012527</t>
  </si>
  <si>
    <t>AGROSUPER SHANGHAI1021115</t>
  </si>
  <si>
    <t>AGROSUPER SHANGHAI1021731</t>
  </si>
  <si>
    <t>AGROSUPER SHANGHAI1021732</t>
  </si>
  <si>
    <t>AGROSUPER SHANGHAI1021735</t>
  </si>
  <si>
    <t>AGROSUPER SHANGHAI1021738</t>
  </si>
  <si>
    <t>AGROSUPER SHANGHAI1021766</t>
  </si>
  <si>
    <t>AGROSUPER SHANGHAI1021767</t>
  </si>
  <si>
    <t>AGROSUPER SHANGHAI1021774</t>
  </si>
  <si>
    <t>AGROSUPER SHANGHAI1021905</t>
  </si>
  <si>
    <t>AGROSUPER SHANGHAI1022080</t>
  </si>
  <si>
    <t>AGROSUPER SHANGHAI1022099</t>
  </si>
  <si>
    <t>AGROSUPER SHANGHAI1022125</t>
  </si>
  <si>
    <t>AGROSUPER SHANGHAI1022183</t>
  </si>
  <si>
    <t>AGROSUPER SHANGHAI1022212</t>
  </si>
  <si>
    <t>AGROSUPER SHANGHAI1022291</t>
  </si>
  <si>
    <t>AGROSUPER SHANGHAI1022381</t>
  </si>
  <si>
    <t>AGROSUPER SHANGHAI1022388</t>
  </si>
  <si>
    <t>AGROSUPER SHANGHAI1022414</t>
  </si>
  <si>
    <t>AGROSUPER SHANGHAI1022417</t>
  </si>
  <si>
    <t>AGROSUPER SHANGHAI1022541</t>
  </si>
  <si>
    <t>AGROSUPER SHANGHAI1022637</t>
  </si>
  <si>
    <t>AGROSUPER SHANGHAI1022639</t>
  </si>
  <si>
    <t>AGROSUPER SHANGHAI1022748</t>
  </si>
  <si>
    <t>AGROSUPER SHANGHAI1022753</t>
  </si>
  <si>
    <t>AGROSUPER SHANGHAI1022856</t>
  </si>
  <si>
    <t>AGROSUPER SHANGHAI1022940</t>
  </si>
  <si>
    <t>AGROSUPER SHANGHAI1022941</t>
  </si>
  <si>
    <t>AGROSUPER SHANGHAI1022945</t>
  </si>
  <si>
    <t>AGROSUPER SHANGHAI1023034</t>
  </si>
  <si>
    <t>AGROSUPER SHANGHAI1023093</t>
  </si>
  <si>
    <t>AGROSUPER SHANGHAI1023110</t>
  </si>
  <si>
    <t>AGROSUPER SHANGHAI1023111</t>
  </si>
  <si>
    <t>AGROSUPER SHANGHAI1023291</t>
  </si>
  <si>
    <t>AGROSUPER SHANGHAI1023306</t>
  </si>
  <si>
    <t>AGROSUPER SHANGHAI1030388</t>
  </si>
  <si>
    <t>AGROSUPER SHANGHAI1030683</t>
  </si>
  <si>
    <t>AGROSUPER SHANGHAI1030685</t>
  </si>
  <si>
    <t>AGROSUPER SHANGHAI1030686</t>
  </si>
  <si>
    <t>Total Cerdo</t>
  </si>
  <si>
    <t>Total Pavo</t>
  </si>
  <si>
    <t>Total Pollo</t>
  </si>
  <si>
    <t>RV Producción</t>
  </si>
  <si>
    <t>x</t>
  </si>
  <si>
    <t>Recortes Magro</t>
  </si>
  <si>
    <t>Elaborado</t>
  </si>
  <si>
    <t>Nugg Pollo Uru@ Bo Cj 1k SH</t>
  </si>
  <si>
    <t>Nugg Pollo Uru@ Film 2.5k SH</t>
  </si>
  <si>
    <t>PV Hígad@ Bo Cj 15k SO</t>
  </si>
  <si>
    <t>PO Ctro-Pta-Ala@ Cj 20k AS</t>
  </si>
  <si>
    <t>PO Ctro Pta Ala@ Cj 20k AS</t>
  </si>
  <si>
    <t>Empanizado</t>
  </si>
  <si>
    <t>Empanizados Nuggets</t>
  </si>
  <si>
    <t>Menudencias Hígado</t>
  </si>
  <si>
    <t>GO PpPal 77@ Bo Cj 20k AS</t>
  </si>
  <si>
    <t>GO Pecho S/cue K@ Cj 20k AS</t>
  </si>
  <si>
    <t>GO Gord Esp@ 20kg AA</t>
  </si>
  <si>
    <t>GO Mixto Hso@ Bo Cj 10k AS</t>
  </si>
  <si>
    <t>GO Pecho Belly S/p@ Vp Cj AS</t>
  </si>
  <si>
    <t>GO Belly Strip@ Cj 20k AS</t>
  </si>
  <si>
    <t>GO Cuarto Delant @ COM Cj AS</t>
  </si>
  <si>
    <t>Vara Gordo</t>
  </si>
  <si>
    <t>Vara Cuarto Delanter</t>
  </si>
  <si>
    <t>GO Cuarto Trasero @ COM Cj AS</t>
  </si>
  <si>
    <t>Vara Cuarto Trasero</t>
  </si>
  <si>
    <t>GO Manos @ COM Cj 20k AS</t>
  </si>
  <si>
    <t>GO Mantec @ COM Cj AS</t>
  </si>
  <si>
    <t>GO Patas @ COM Cj 20k AS</t>
  </si>
  <si>
    <t>GO Cab Ent @ COM Cj 20k AS</t>
  </si>
  <si>
    <t>Cabeza</t>
  </si>
  <si>
    <t>Cabeza Entera</t>
  </si>
  <si>
    <t>GO Cuarto Central @ COM Cj AS</t>
  </si>
  <si>
    <t>Vara Cuarto Central</t>
  </si>
  <si>
    <t>PV PchDeh S/p c/f MA@ Bo Cj 16k SO</t>
  </si>
  <si>
    <t>PV PchDeh c/p@ Cj 17,5k AS</t>
  </si>
  <si>
    <t>PV Osob@ Cj 14k AS</t>
  </si>
  <si>
    <t>Trutro Osobuco</t>
  </si>
  <si>
    <t>PV PchDeh S/p S/ten C/f@ Cj 20k AS</t>
  </si>
  <si>
    <t>PO Corazón@ Bo 20k Cj SP</t>
  </si>
  <si>
    <t>PO Ctro-Pta-Ala Choice@ Cj 20k AS</t>
  </si>
  <si>
    <t>Total Elaborado</t>
  </si>
  <si>
    <t>OBS</t>
  </si>
  <si>
    <t>SKU duplicado</t>
  </si>
  <si>
    <t xml:space="preserve"> Ajuste</t>
  </si>
  <si>
    <t xml:space="preserve"> En puerto a facturar</t>
  </si>
  <si>
    <t xml:space="preserve"> Atraso a facturar</t>
  </si>
  <si>
    <t xml:space="preserve"> Venta nueva a facturar</t>
  </si>
  <si>
    <t>Volumen disponible</t>
  </si>
  <si>
    <t>Suma de Neto</t>
  </si>
  <si>
    <t>ok</t>
  </si>
  <si>
    <t xml:space="preserve"> Stock al día</t>
  </si>
  <si>
    <t xml:space="preserve"> Producción por despachar mes N</t>
  </si>
  <si>
    <t xml:space="preserve">  RV Producción mes n+1</t>
  </si>
  <si>
    <t xml:space="preserve"> % Uti. producción</t>
  </si>
  <si>
    <t xml:space="preserve"> Producción disponible</t>
  </si>
  <si>
    <t>Plan de ventas Junio</t>
  </si>
  <si>
    <t>*tripas</t>
  </si>
  <si>
    <t>Pedidos en AP</t>
  </si>
  <si>
    <t>Pedidos en producción // Solo si el stock es mayor o =</t>
  </si>
  <si>
    <t>*revisar precio atraso 1,58 precio plan Borja</t>
  </si>
  <si>
    <t>Ofic. de Vtas.</t>
  </si>
  <si>
    <t>Origen</t>
  </si>
  <si>
    <t>Nivel 2</t>
  </si>
  <si>
    <t>Descripcion Material</t>
  </si>
  <si>
    <t>Suma de Total Volumen</t>
  </si>
  <si>
    <t>Suma de PP FOB usd</t>
  </si>
  <si>
    <t>Suma de Total Facturacion</t>
  </si>
  <si>
    <t>SUBPROD TRIPA</t>
  </si>
  <si>
    <t>GO TRIPA S/CAL# BIDON AS</t>
  </si>
  <si>
    <t>GO TRIPA CALIB 32/35# BO BIDON AS</t>
  </si>
  <si>
    <t>GO TRIPA CALIB 35/38# BO BIDON AS</t>
  </si>
  <si>
    <t>GO TRIPA CALIB 38/40# BO BIDON AS</t>
  </si>
  <si>
    <t>GO TRIPA CALIB 40/42# BO BIN AS</t>
  </si>
  <si>
    <t>Suma de Precio</t>
  </si>
  <si>
    <t>Suma de Precio Atraso</t>
  </si>
  <si>
    <t>Suma de Precio ponderado</t>
  </si>
  <si>
    <t>Suma de Precio venta nueva</t>
  </si>
  <si>
    <t>GO Hso Pecho@ Cj 10k SC</t>
  </si>
  <si>
    <t>PO Tru-Ctro Ala 60-80 4x10 NMr@ Cj20k AS</t>
  </si>
  <si>
    <t>GO BB Ribs Grd B@ Fi Cj 20k AS</t>
  </si>
  <si>
    <t>Ajuste atraso</t>
  </si>
  <si>
    <t>Ajuste venta nueva</t>
  </si>
  <si>
    <t>Facturación atraso</t>
  </si>
  <si>
    <t>Producción para venta nueva</t>
  </si>
  <si>
    <t>Facturación Venta nueva</t>
  </si>
  <si>
    <t>Saldo Volumen disponible</t>
  </si>
  <si>
    <t>Plan Ajustado</t>
  </si>
  <si>
    <t>Por producir mes N</t>
  </si>
  <si>
    <t>Motivo Ajuste</t>
  </si>
  <si>
    <t xml:space="preserve"> Plan Ajustado</t>
  </si>
  <si>
    <t>PO Pch Piel@CF Cj 18 k</t>
  </si>
  <si>
    <t xml:space="preserve"> Ajuste Total</t>
  </si>
  <si>
    <t>Total</t>
  </si>
  <si>
    <t xml:space="preserve"> PV TruDeh Cort S/h S/p@ Bo Cj AS</t>
  </si>
  <si>
    <t>PV PchDeh S/p c/f MA@ Cj 15k SO</t>
  </si>
  <si>
    <t>GO Lom Ctro 27 S/f@ Va Cj t-f AS</t>
  </si>
  <si>
    <t>GO Lom Tocino S/cue@ Cj 20k AS</t>
  </si>
  <si>
    <t>GO PpPal 1P Ex@ Bo AP</t>
  </si>
  <si>
    <t>Facturación stock</t>
  </si>
  <si>
    <t>Disponible stock sin venta</t>
  </si>
  <si>
    <t>Ajuste stock sin venta</t>
  </si>
  <si>
    <t>PV PDM @ Bo Cj 15k AS</t>
  </si>
  <si>
    <t>Plan Irrestricto Inicial</t>
  </si>
  <si>
    <t>Suma de Stock al día</t>
  </si>
  <si>
    <t>Suma de Total disponible</t>
  </si>
  <si>
    <t>Suma de Plan Irrestricto</t>
  </si>
  <si>
    <t xml:space="preserve"> Puerto </t>
  </si>
  <si>
    <t>Suma de Saldo mes n-1</t>
  </si>
  <si>
    <t>Suma de Plan Irrestricto Inicial</t>
  </si>
  <si>
    <t>Valores</t>
  </si>
  <si>
    <t>Plan de producción mensual</t>
  </si>
  <si>
    <t>Saldo producción mes N</t>
  </si>
  <si>
    <t>Por producir mes n-1</t>
  </si>
  <si>
    <t xml:space="preserve"> Total disponible</t>
  </si>
  <si>
    <t>Saldo no utilizado</t>
  </si>
  <si>
    <t>Venta</t>
  </si>
  <si>
    <t>Producción</t>
  </si>
  <si>
    <t>cantidad</t>
  </si>
  <si>
    <t>puerto</t>
  </si>
  <si>
    <t>fecha requerida de despacho</t>
  </si>
  <si>
    <t>Plan de ventas Octubre</t>
  </si>
  <si>
    <t>des(-) despachar</t>
  </si>
  <si>
    <t>Pedidos Atrasados</t>
  </si>
  <si>
    <t>Venta nueva (pedidos)</t>
  </si>
  <si>
    <t>Pedidos venta nueva</t>
  </si>
  <si>
    <t>Pedidos no despachados con fecha requerida de despacho del 05 de mes N hacia a tras (hasta donde tengamos pedidos)</t>
  </si>
  <si>
    <t>GO Papda Cab@ Cj 20k AS</t>
  </si>
  <si>
    <t>GO Manos@ Cj 20k AS</t>
  </si>
  <si>
    <t>PO Pech c/h c/p@ Cj 16k AS</t>
  </si>
  <si>
    <t xml:space="preserve"> GO PpPna 59@ Cj 20k AS</t>
  </si>
  <si>
    <t>GO Cab Ent@ Cj 20k AS</t>
  </si>
  <si>
    <t>GO Hso femur@ Cj 20k AS</t>
  </si>
  <si>
    <t>Pechuga</t>
  </si>
  <si>
    <t>Pechuga Entera</t>
  </si>
  <si>
    <t>Huesos Cuarto Traser</t>
  </si>
  <si>
    <t>Plan Irrestricto (DATO)</t>
  </si>
  <si>
    <t xml:space="preserve"> Plan Irrestricto (DATO)</t>
  </si>
  <si>
    <t xml:space="preserve"> Motivo Ajuste</t>
  </si>
  <si>
    <t>PO Tru Ctro Ala 60-80 8x5 Mr@ Fi Cj AS</t>
  </si>
  <si>
    <t>GO Patas@ Cj 20 kg AS</t>
  </si>
  <si>
    <t>Ala Trutro-Centro</t>
  </si>
  <si>
    <t>Otros</t>
  </si>
  <si>
    <t>Cota de producción</t>
  </si>
  <si>
    <t>Combinación Mix (Nippon)</t>
  </si>
  <si>
    <t>Tasa de Permisos</t>
  </si>
  <si>
    <t>Consolidación</t>
  </si>
  <si>
    <t>Comportamiento de Pago</t>
  </si>
  <si>
    <t>Suma de Ajuste Total</t>
  </si>
  <si>
    <t>PO PANA S/CORAZON@ CJ 18K AS</t>
  </si>
  <si>
    <t>GO RECO 90/10 @ CJ 20K AS</t>
  </si>
  <si>
    <t>GO RECO 80/20 @ BO CJ 20K AS</t>
  </si>
  <si>
    <t>GO RECO 90/10 @ BO CJ 20K AS</t>
  </si>
  <si>
    <t>GO TRIMING 90/10@ CJ 20K AS</t>
  </si>
  <si>
    <t>PV PCHDEH S/P S/F@ BO CJ 15K SO</t>
  </si>
  <si>
    <t>GO TRIMING 60/40@ BO CJ 20K AS</t>
  </si>
  <si>
    <t>GO PERNILP@ BO CJ 20K AS</t>
  </si>
  <si>
    <t>GO TRIMING 70/30@ CJ 20K AS</t>
  </si>
  <si>
    <t>GO GORD LOM TOCINO@ CJ 20K AS</t>
  </si>
  <si>
    <t>GO LOM TOCINO@ CJ 20K AS</t>
  </si>
  <si>
    <t>GO BAZO@ CJ 20K AS</t>
  </si>
  <si>
    <t>GO CUE GRANEL ESP CC@ CJ 20K AS</t>
  </si>
  <si>
    <t>PO PPA ESP@CF CJ AS</t>
  </si>
  <si>
    <t>GO PPPNA 59@ CJ 20K AS</t>
  </si>
  <si>
    <t>PO GARRA LARG@CJ20 KG AS</t>
  </si>
  <si>
    <t>GA C/M@BO CJ AS</t>
  </si>
  <si>
    <t>GO PPPAL 77@ CJ 20K AS</t>
  </si>
  <si>
    <t>GO GORD REBAJE@ BO CJ 20K AS</t>
  </si>
  <si>
    <t>GO Pecho C/cue K@ Cj 20k TJ</t>
  </si>
  <si>
    <t>GO Pecho C/cue K@ Cj 20k AK</t>
  </si>
  <si>
    <t xml:space="preserve"> Plan Irrestricto Inicial</t>
  </si>
  <si>
    <t xml:space="preserve"> Facturación atraso</t>
  </si>
  <si>
    <t xml:space="preserve"> Facturación Venta nueva</t>
  </si>
  <si>
    <t xml:space="preserve"> Facturación stock no asignado</t>
  </si>
  <si>
    <t>%</t>
  </si>
  <si>
    <t>Tasa productiva</t>
  </si>
  <si>
    <t>Lead Time congelado</t>
  </si>
  <si>
    <t>Atraso 48 tn</t>
  </si>
  <si>
    <t>Sin pedido en sistema hoy</t>
  </si>
  <si>
    <t>cuadrar contnedor</t>
  </si>
  <si>
    <t>Ajuste Market</t>
  </si>
  <si>
    <t>Comentario Market2</t>
  </si>
  <si>
    <t>se vende contr stock que no claisfica</t>
  </si>
  <si>
    <t>volumen no cerrado aun, esperando ok de negocios por el precio. En el mejor de los casos cerraremos la mitad del volumen.</t>
  </si>
  <si>
    <t>venta nueva se cargará con despachos fin de mes ; propongo 400, pero puede ser menos…</t>
  </si>
  <si>
    <t>venta nueva se cargará con despachos fin de mes ; propongo 300</t>
  </si>
  <si>
    <t>contenedor</t>
  </si>
  <si>
    <t>producciones compartidas con Europa, ojo</t>
  </si>
  <si>
    <t>están los espacios confirmados para Costa Rica?</t>
  </si>
  <si>
    <t>cruce con Brasil</t>
  </si>
  <si>
    <t>revisar fechas requeridas de despacho</t>
  </si>
  <si>
    <t>produccion</t>
  </si>
  <si>
    <t>duda produccion</t>
  </si>
  <si>
    <t>produccion ok?</t>
  </si>
  <si>
    <t>Comentario Market3</t>
  </si>
  <si>
    <t>Comentario Market4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</si>
</sst>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$&quot;* #,##0_ ;_ &quot;$&quot;* \-#,##0_ ;_ &quot;$&quot;* &quot;-&quot;_ ;_ @_ "/>
    <numFmt numFmtId="41" formatCode="_ * #,##0_ ;_ * \-#,##0_ ;_ * &quot;-&quot;_ ;_ @_ "/>
    <numFmt numFmtId="164" formatCode="_ &quot;$&quot;* #,##0.00_ ;_ &quot;$&quot;* \-#,##0.00_ ;_ &quot;$&quot;* &quot;-&quot;_ ;_ @_ "/>
    <numFmt numFmtId="165" formatCode="_ * #,##0.00_ ;_ * \-#,##0.00_ ;_ * &quot;-&quot;_ ;_ @_ "/>
    <numFmt numFmtId="166" formatCode="#,##0_ ;[Red]\-#,##0\ "/>
    <numFmt numFmtId="167" formatCode="#,##0.0"/>
    <numFmt numFmtId="168" formatCode="###,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1F497D"/>
      <name val="Verdana"/>
      <family val="2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BE5F1"/>
        <bgColor rgb="FFFFFFFF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slantDashDot">
        <color rgb="FFC00000"/>
      </left>
      <right style="slantDashDot">
        <color rgb="FFC00000"/>
      </right>
      <top style="slantDashDot">
        <color rgb="FFC00000"/>
      </top>
      <bottom style="slantDashDot">
        <color rgb="FFC00000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8" fillId="22" borderId="12" applyNumberFormat="0" applyAlignment="0" applyProtection="0">
      <alignment horizontal="left" vertical="center" indent="1"/>
    </xf>
  </cellStyleXfs>
  <cellXfs count="9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41" fontId="0" fillId="0" borderId="0" xfId="0" applyNumberFormat="1"/>
    <xf numFmtId="0" fontId="0" fillId="2" borderId="0" xfId="0" applyFill="1" applyAlignment="1">
      <alignment horizontal="center" vertical="center" wrapText="1"/>
    </xf>
    <xf numFmtId="41" fontId="2" fillId="0" borderId="0" xfId="1" applyFont="1"/>
    <xf numFmtId="41" fontId="2" fillId="0" borderId="0" xfId="0" applyNumberFormat="1" applyFont="1"/>
    <xf numFmtId="41" fontId="0" fillId="0" borderId="0" xfId="1" applyFont="1"/>
    <xf numFmtId="9" fontId="4" fillId="0" borderId="0" xfId="2" applyFont="1"/>
    <xf numFmtId="41" fontId="4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2" fillId="3" borderId="1" xfId="0" applyFont="1" applyFill="1" applyBorder="1"/>
    <xf numFmtId="3" fontId="0" fillId="0" borderId="0" xfId="0" applyNumberFormat="1"/>
    <xf numFmtId="41" fontId="6" fillId="0" borderId="0" xfId="1" applyFont="1"/>
    <xf numFmtId="41" fontId="0" fillId="0" borderId="0" xfId="1" applyNumberFormat="1" applyFont="1"/>
    <xf numFmtId="41" fontId="7" fillId="0" borderId="0" xfId="1" applyFont="1"/>
    <xf numFmtId="9" fontId="4" fillId="0" borderId="0" xfId="2" applyNumberFormat="1" applyFont="1"/>
    <xf numFmtId="41" fontId="1" fillId="0" borderId="0" xfId="1" applyFont="1"/>
    <xf numFmtId="0" fontId="0" fillId="4" borderId="0" xfId="0" applyFill="1" applyAlignment="1">
      <alignment horizontal="center" vertical="center" wrapText="1"/>
    </xf>
    <xf numFmtId="41" fontId="8" fillId="0" borderId="0" xfId="1" applyFont="1"/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/>
    <xf numFmtId="0" fontId="5" fillId="7" borderId="2" xfId="0" applyFont="1" applyFill="1" applyBorder="1"/>
    <xf numFmtId="3" fontId="9" fillId="0" borderId="0" xfId="0" applyNumberFormat="1" applyFont="1"/>
    <xf numFmtId="41" fontId="2" fillId="9" borderId="0" xfId="1" applyFont="1" applyFill="1"/>
    <xf numFmtId="3" fontId="0" fillId="9" borderId="0" xfId="0" applyNumberFormat="1" applyFill="1"/>
    <xf numFmtId="3" fontId="9" fillId="9" borderId="0" xfId="0" applyNumberFormat="1" applyFont="1" applyFill="1"/>
    <xf numFmtId="0" fontId="2" fillId="0" borderId="0" xfId="0" pivotButton="1" applyFont="1"/>
    <xf numFmtId="3" fontId="0" fillId="0" borderId="3" xfId="0" applyNumberFormat="1" applyBorder="1"/>
    <xf numFmtId="0" fontId="5" fillId="7" borderId="4" xfId="0" applyFont="1" applyFill="1" applyBorder="1"/>
    <xf numFmtId="41" fontId="6" fillId="0" borderId="0" xfId="1" applyNumberFormat="1" applyFont="1"/>
    <xf numFmtId="9" fontId="0" fillId="0" borderId="0" xfId="2" applyFont="1"/>
    <xf numFmtId="0" fontId="3" fillId="0" borderId="0" xfId="0" applyFont="1"/>
    <xf numFmtId="0" fontId="11" fillId="7" borderId="2" xfId="0" applyFont="1" applyFill="1" applyBorder="1"/>
    <xf numFmtId="0" fontId="0" fillId="10" borderId="0" xfId="0" applyFill="1" applyAlignment="1">
      <alignment horizontal="center" vertical="center" wrapText="1"/>
    </xf>
    <xf numFmtId="0" fontId="12" fillId="0" borderId="0" xfId="0" applyFont="1"/>
    <xf numFmtId="166" fontId="0" fillId="0" borderId="3" xfId="0" applyNumberFormat="1" applyFont="1" applyBorder="1"/>
    <xf numFmtId="0" fontId="13" fillId="0" borderId="0" xfId="0" applyFont="1"/>
    <xf numFmtId="0" fontId="0" fillId="6" borderId="0" xfId="0" applyFill="1"/>
    <xf numFmtId="41" fontId="14" fillId="0" borderId="0" xfId="0" applyNumberFormat="1" applyFont="1"/>
    <xf numFmtId="0" fontId="0" fillId="11" borderId="0" xfId="0" applyFill="1"/>
    <xf numFmtId="9" fontId="0" fillId="0" borderId="0" xfId="0" applyNumberFormat="1"/>
    <xf numFmtId="0" fontId="0" fillId="12" borderId="0" xfId="0" applyFill="1"/>
    <xf numFmtId="0" fontId="11" fillId="5" borderId="0" xfId="0" applyFont="1" applyFill="1"/>
    <xf numFmtId="165" fontId="0" fillId="0" borderId="0" xfId="0" applyNumberFormat="1"/>
    <xf numFmtId="167" fontId="0" fillId="0" borderId="0" xfId="0" applyNumberFormat="1"/>
    <xf numFmtId="0" fontId="5" fillId="13" borderId="5" xfId="0" applyFont="1" applyFill="1" applyBorder="1"/>
    <xf numFmtId="0" fontId="0" fillId="0" borderId="3" xfId="0" applyFont="1" applyBorder="1"/>
    <xf numFmtId="0" fontId="5" fillId="13" borderId="6" xfId="0" applyFont="1" applyFill="1" applyBorder="1"/>
    <xf numFmtId="0" fontId="5" fillId="13" borderId="7" xfId="0" applyFont="1" applyFill="1" applyBorder="1"/>
    <xf numFmtId="0" fontId="0" fillId="3" borderId="3" xfId="0" applyFont="1" applyFill="1" applyBorder="1"/>
    <xf numFmtId="0" fontId="0" fillId="3" borderId="8" xfId="0" applyFont="1" applyFill="1" applyBorder="1"/>
    <xf numFmtId="0" fontId="2" fillId="14" borderId="3" xfId="0" applyFont="1" applyFill="1" applyBorder="1"/>
    <xf numFmtId="0" fontId="5" fillId="7" borderId="3" xfId="0" applyFont="1" applyFill="1" applyBorder="1"/>
    <xf numFmtId="0" fontId="5" fillId="11" borderId="4" xfId="0" applyFont="1" applyFill="1" applyBorder="1"/>
    <xf numFmtId="0" fontId="2" fillId="0" borderId="3" xfId="0" applyFont="1" applyBorder="1"/>
    <xf numFmtId="41" fontId="0" fillId="0" borderId="3" xfId="0" applyNumberFormat="1" applyFont="1" applyBorder="1"/>
    <xf numFmtId="41" fontId="2" fillId="14" borderId="3" xfId="0" applyNumberFormat="1" applyFont="1" applyFill="1" applyBorder="1"/>
    <xf numFmtId="166" fontId="2" fillId="14" borderId="3" xfId="0" applyNumberFormat="1" applyFont="1" applyFill="1" applyBorder="1"/>
    <xf numFmtId="0" fontId="0" fillId="15" borderId="0" xfId="0" applyFill="1" applyAlignment="1">
      <alignment horizontal="center" vertical="center" wrapText="1"/>
    </xf>
    <xf numFmtId="41" fontId="4" fillId="0" borderId="0" xfId="1" applyNumberFormat="1" applyFont="1"/>
    <xf numFmtId="166" fontId="2" fillId="0" borderId="0" xfId="1" applyNumberFormat="1" applyFont="1"/>
    <xf numFmtId="0" fontId="0" fillId="17" borderId="9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166" fontId="0" fillId="0" borderId="0" xfId="0" applyNumberFormat="1"/>
    <xf numFmtId="0" fontId="16" fillId="0" borderId="0" xfId="0" applyFont="1"/>
    <xf numFmtId="3" fontId="0" fillId="0" borderId="0" xfId="0" applyNumberFormat="1" applyFill="1"/>
    <xf numFmtId="0" fontId="17" fillId="0" borderId="0" xfId="0" applyFont="1"/>
    <xf numFmtId="0" fontId="0" fillId="0" borderId="0" xfId="0" applyNumberFormat="1"/>
    <xf numFmtId="3" fontId="2" fillId="3" borderId="11" xfId="0" applyNumberFormat="1" applyFont="1" applyFill="1" applyBorder="1"/>
    <xf numFmtId="0" fontId="2" fillId="3" borderId="0" xfId="0" applyFont="1" applyFill="1" applyBorder="1"/>
    <xf numFmtId="16" fontId="0" fillId="0" borderId="0" xfId="0" applyNumberFormat="1"/>
    <xf numFmtId="0" fontId="0" fillId="9" borderId="0" xfId="0" applyFill="1"/>
    <xf numFmtId="16" fontId="0" fillId="8" borderId="0" xfId="0" applyNumberFormat="1" applyFill="1"/>
    <xf numFmtId="0" fontId="0" fillId="20" borderId="0" xfId="0" applyFill="1"/>
    <xf numFmtId="14" fontId="0" fillId="20" borderId="0" xfId="0" applyNumberFormat="1" applyFill="1"/>
    <xf numFmtId="16" fontId="0" fillId="21" borderId="0" xfId="0" applyNumberFormat="1" applyFill="1"/>
    <xf numFmtId="41" fontId="15" fillId="9" borderId="0" xfId="1" applyFont="1" applyFill="1"/>
    <xf numFmtId="3" fontId="0" fillId="19" borderId="0" xfId="0" applyNumberFormat="1" applyFill="1"/>
    <xf numFmtId="10" fontId="0" fillId="0" borderId="0" xfId="0" applyNumberFormat="1"/>
    <xf numFmtId="166" fontId="19" fillId="0" borderId="0" xfId="1" applyNumberFormat="1" applyFont="1"/>
    <xf numFmtId="41" fontId="9" fillId="0" borderId="0" xfId="1" applyFont="1"/>
    <xf numFmtId="41" fontId="15" fillId="9" borderId="0" xfId="1" applyNumberFormat="1" applyFont="1" applyFill="1"/>
    <xf numFmtId="41" fontId="17" fillId="9" borderId="0" xfId="1" applyFont="1" applyFill="1"/>
    <xf numFmtId="0" fontId="5" fillId="23" borderId="0" xfId="0" applyFont="1" applyFill="1"/>
    <xf numFmtId="41" fontId="0" fillId="0" borderId="0" xfId="0" applyNumberFormat="1" applyProtection="1">
      <protection locked="0"/>
    </xf>
    <xf numFmtId="166" fontId="2" fillId="0" borderId="0" xfId="1" applyNumberFormat="1" applyFont="1" applyProtection="1">
      <protection locked="0"/>
    </xf>
    <xf numFmtId="0" fontId="20" fillId="9" borderId="0" xfId="0" applyFont="1" applyFill="1" applyAlignment="1">
      <alignment horizontal="center" vertical="center" wrapText="1"/>
    </xf>
    <xf numFmtId="0" fontId="0" fillId="1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7" borderId="0" xfId="0" applyFont="1" applyFill="1" applyBorder="1" applyAlignment="1">
      <alignment horizontal="center"/>
    </xf>
  </cellXfs>
  <cellStyles count="4">
    <cellStyle name="Millares [0]" xfId="1" builtinId="6"/>
    <cellStyle name="Normal" xfId="0" builtinId="0"/>
    <cellStyle name="Porcentaje" xfId="2" builtinId="5"/>
    <cellStyle name="SAPMemberCell" xfId="3" xr:uid="{687CF7D5-7BE8-4B47-A65B-A214196C806D}"/>
  </cellStyles>
  <dxfs count="146">
    <dxf>
      <numFmt numFmtId="33" formatCode="_ * #,##0_ ;_ * \-#,##0_ ;_ * &quot;-&quot;_ ;_ @_ "/>
    </dxf>
    <dxf>
      <numFmt numFmtId="0" formatCode="General"/>
    </dxf>
    <dxf>
      <font>
        <color theme="0" tint="-0.499984740745262"/>
      </font>
    </dxf>
    <dxf>
      <fill>
        <patternFill patternType="solid">
          <bgColor theme="3" tint="0.59999389629810485"/>
        </patternFill>
      </fill>
    </dxf>
    <dxf>
      <font>
        <color theme="0" tint="-0.499984740745262"/>
      </font>
    </dxf>
    <dxf>
      <fill>
        <patternFill patternType="solid">
          <bgColor theme="3" tint="0.59999389629810485"/>
        </patternFill>
      </fill>
    </dxf>
    <dxf>
      <numFmt numFmtId="3" formatCode="#,##0"/>
    </dxf>
    <dxf>
      <numFmt numFmtId="3" formatCode="#,##0"/>
    </dxf>
    <dxf>
      <font>
        <color theme="0" tint="-0.499984740745262"/>
      </font>
    </dxf>
    <dxf>
      <fill>
        <patternFill patternType="solid"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 tint="-0.499984740745262"/>
      </font>
    </dxf>
    <dxf>
      <fill>
        <patternFill patternType="solid">
          <bgColor theme="3" tint="0.59999389629810485"/>
        </patternFill>
      </fill>
    </dxf>
    <dxf>
      <font>
        <color theme="0" tint="-0.499984740745262"/>
      </font>
    </dxf>
    <dxf>
      <fill>
        <patternFill patternType="solid">
          <bgColor theme="3" tint="0.59999389629810485"/>
        </patternFill>
      </fill>
    </dxf>
    <dxf>
      <font>
        <color theme="0" tint="-0.499984740745262"/>
      </font>
    </dxf>
    <dxf>
      <fill>
        <patternFill patternType="solid">
          <bgColor theme="3" tint="0.59999389629810485"/>
        </patternFill>
      </fill>
    </dxf>
    <dxf>
      <font>
        <color theme="0" tint="-0.499984740745262"/>
      </font>
    </dxf>
    <dxf>
      <fill>
        <patternFill patternType="solid">
          <bgColor theme="3" tint="0.59999389629810485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bgColor rgb="FFC00000"/>
        </patternFill>
      </fill>
    </dxf>
    <dxf>
      <font>
        <color theme="2" tint="-0.499984740745262"/>
      </font>
    </dxf>
    <dxf>
      <fill>
        <patternFill patternType="solid">
          <bgColor theme="3" tint="0.39997558519241921"/>
        </patternFill>
      </fill>
    </dxf>
    <dxf>
      <numFmt numFmtId="33" formatCode="_ * #,##0_ ;_ * \-#,##0_ ;_ * &quot;-&quot;_ ;_ @_ "/>
    </dxf>
    <dxf>
      <font>
        <b/>
      </font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bgColor rgb="FFC00000"/>
        </patternFill>
      </fill>
    </dxf>
    <dxf>
      <font>
        <color theme="2" tint="-0.499984740745262"/>
      </font>
    </dxf>
    <dxf>
      <fill>
        <patternFill patternType="solid">
          <bgColor theme="3" tint="0.39997558519241921"/>
        </patternFill>
      </fill>
    </dxf>
    <dxf>
      <numFmt numFmtId="33" formatCode="_ * #,##0_ ;_ * \-#,##0_ ;_ * &quot;-&quot;_ ;_ @_ "/>
    </dxf>
    <dxf>
      <font>
        <b/>
      </font>
    </dxf>
    <dxf>
      <font>
        <b/>
      </font>
    </dxf>
    <dxf>
      <numFmt numFmtId="4" formatCode="#,##0.00"/>
    </dxf>
    <dxf>
      <numFmt numFmtId="167" formatCode="#,##0.0"/>
    </dxf>
    <dxf>
      <fill>
        <patternFill patternType="solid">
          <bgColor rgb="FFC00000"/>
        </patternFill>
      </fill>
    </dxf>
    <dxf>
      <numFmt numFmtId="33" formatCode="_ * #,##0_ ;_ * \-#,##0_ ;_ * &quot;-&quot;_ ;_ @_ "/>
    </dxf>
    <dxf>
      <font>
        <b/>
      </font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bgColor rgb="FFC00000"/>
        </patternFill>
      </fill>
    </dxf>
    <dxf>
      <font>
        <color theme="2" tint="-0.499984740745262"/>
      </font>
    </dxf>
    <dxf>
      <fill>
        <patternFill patternType="solid">
          <bgColor theme="3" tint="0.39997558519241921"/>
        </patternFill>
      </fill>
    </dxf>
    <dxf>
      <numFmt numFmtId="33" formatCode="_ * #,##0_ ;_ * \-#,##0_ ;_ * &quot;-&quot;_ ;_ @_ "/>
    </dxf>
    <dxf>
      <font>
        <b/>
      </font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bgColor rgb="FFC00000"/>
        </patternFill>
      </fill>
    </dxf>
    <dxf>
      <font>
        <color theme="2" tint="-0.499984740745262"/>
      </font>
    </dxf>
    <dxf>
      <fill>
        <patternFill patternType="solid">
          <bgColor theme="3" tint="0.39997558519241921"/>
        </patternFill>
      </fill>
    </dxf>
    <dxf>
      <numFmt numFmtId="33" formatCode="_ * #,##0_ ;_ * \-#,##0_ ;_ * &quot;-&quot;_ ;_ @_ "/>
    </dxf>
    <dxf>
      <font>
        <b/>
      </font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ill>
        <patternFill patternType="solid">
          <bgColor theme="0" tint="-0.499984740745262"/>
        </patternFill>
      </fill>
    </dxf>
    <dxf>
      <font>
        <color rgb="FFFF0000"/>
      </font>
    </dxf>
    <dxf>
      <numFmt numFmtId="33" formatCode="_ * #,##0_ ;_ * \-#,##0_ ;_ * &quot;-&quot;_ ;_ @_ "/>
    </dxf>
    <dxf>
      <numFmt numFmtId="3" formatCode="#,##0"/>
    </dxf>
    <dxf>
      <numFmt numFmtId="3" formatCode="#,##0"/>
    </dxf>
    <dxf>
      <font>
        <b/>
      </font>
    </dxf>
    <dxf>
      <numFmt numFmtId="33" formatCode="_ * #,##0_ ;_ * \-#,##0_ ;_ * &quot;-&quot;_ ;_ @_ "/>
    </dxf>
    <dxf>
      <fill>
        <patternFill patternType="solid">
          <bgColor theme="0" tint="-4.9989318521683403E-2"/>
        </patternFill>
      </fill>
    </dxf>
    <dxf>
      <font>
        <b/>
      </font>
    </dxf>
    <dxf>
      <numFmt numFmtId="3" formatCode="#,##0"/>
    </dxf>
    <dxf>
      <font>
        <b/>
      </font>
    </dxf>
    <dxf>
      <numFmt numFmtId="33" formatCode="_ * #,##0_ ;_ * \-#,##0_ ;_ * &quot;-&quot;_ ;_ @_ "/>
    </dxf>
    <dxf>
      <numFmt numFmtId="33" formatCode="_ * #,##0_ ;_ * \-#,##0_ ;_ * &quot;-&quot;_ ;_ @_ "/>
      <protection locked="0" hidden="0"/>
    </dxf>
    <dxf>
      <font>
        <b/>
      </font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</dxf>
    <dxf>
      <font>
        <b/>
      </font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_ ;[Red]\-#,##0\ "/>
    </dxf>
    <dxf>
      <font>
        <b/>
      </font>
      <numFmt numFmtId="33" formatCode="_ * #,##0_ ;_ * \-#,##0_ ;_ * &quot;-&quot;_ ;_ @_ "/>
    </dxf>
    <dxf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_ ;[Red]\-#,##0\ "/>
    </dxf>
    <dxf>
      <font>
        <b/>
      </font>
      <numFmt numFmtId="33" formatCode="_ * #,##0_ ;_ * \-#,##0_ ;_ * &quot;-&quot;_ ;_ @_ 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33" formatCode="_ * #,##0_ ;_ * \-#,##0_ ;_ * &quot;-&quot;_ ;_ @_ "/>
    </dxf>
    <dxf>
      <numFmt numFmtId="33" formatCode="_ * #,##0_ ;_ * \-#,##0_ ;_ * &quot;-&quot;_ ;_ @_ 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3" formatCode="0%"/>
    </dxf>
    <dxf>
      <numFmt numFmtId="33" formatCode="_ * #,##0_ ;_ * \-#,##0_ ;_ * &quot;-&quot;_ ;_ @_ "/>
    </dxf>
    <dxf>
      <numFmt numFmtId="33" formatCode="_ * #,##0_ ;_ * \-#,##0_ ;_ * &quot;-&quot;_ ;_ @_ 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#,##0_ ;[Red]\-#,##0\ "/>
    </dxf>
    <dxf>
      <font>
        <b/>
      </font>
    </dxf>
    <dxf>
      <numFmt numFmtId="14" formatCode="0.00%"/>
    </dxf>
    <dxf>
      <font>
        <b/>
      </font>
    </dxf>
    <dxf>
      <fill>
        <patternFill patternType="solid">
          <bgColor rgb="FFC00000"/>
        </patternFill>
      </fill>
    </dxf>
    <dxf>
      <numFmt numFmtId="33" formatCode="_ * #,##0_ ;_ * \-#,##0_ ;_ * &quot;-&quot;_ ;_ @_ "/>
    </dxf>
    <dxf>
      <font>
        <b/>
      </font>
    </dxf>
    <dxf>
      <fill>
        <patternFill patternType="solid">
          <bgColor theme="5" tint="-0.249977111117893"/>
        </patternFill>
      </fill>
    </dxf>
    <dxf>
      <numFmt numFmtId="13" formatCode="0%"/>
    </dxf>
    <dxf>
      <numFmt numFmtId="33" formatCode="_ * #,##0_ ;_ * \-#,##0_ ;_ * &quot;-&quot;_ ;_ @_ "/>
    </dxf>
    <dxf>
      <font>
        <b/>
      </font>
    </dxf>
    <dxf>
      <fill>
        <patternFill patternType="solid">
          <bgColor rgb="FFC00000"/>
        </patternFill>
      </fill>
    </dxf>
    <dxf>
      <numFmt numFmtId="33" formatCode="_ * #,##0_ ;_ * \-#,##0_ ;_ * &quot;-&quot;_ ;_ @_ "/>
    </dxf>
    <dxf>
      <font>
        <b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b/>
      </font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numFmt numFmtId="33" formatCode="_ * #,##0_ ;_ * \-#,##0_ ;_ * &quot;-&quot;_ ;_ @_ "/>
    </dxf>
    <dxf>
      <font>
        <b/>
      </font>
      <numFmt numFmtId="33" formatCode="_ * #,##0_ ;_ * \-#,##0_ ;_ * &quot;-&quot;_ ;_ @_ "/>
    </dxf>
    <dxf>
      <numFmt numFmtId="33" formatCode="_ * #,##0_ ;_ * \-#,##0_ ;_ * &quot;-&quot;_ ;_ @_ "/>
    </dxf>
    <dxf>
      <font>
        <b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3" formatCode="_ * #,##0_ ;_ * \-#,##0_ ;_ * &quot;-&quot;_ ;_ @_ 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3" formatCode="0%"/>
    </dxf>
    <dxf>
      <numFmt numFmtId="33" formatCode="_ * #,##0_ ;_ * \-#,##0_ ;_ * &quot;-&quot;_ ;_ @_ "/>
    </dxf>
    <dxf>
      <numFmt numFmtId="33" formatCode="_ * #,##0_ ;_ * \-#,##0_ ;_ * &quot;-&quot;_ ;_ @_ 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pivotCacheDefinition" Target="pivotCache/pivotCacheDefinition2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5.xml"/><Relationship Id="rId34" Type="http://schemas.microsoft.com/office/2007/relationships/slicerCache" Target="slicerCaches/slicerCache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microsoft.com/office/2007/relationships/slicerCache" Target="slicerCaches/slicerCache1.xml"/><Relationship Id="rId37" Type="http://schemas.openxmlformats.org/officeDocument/2006/relationships/connections" Target="connections.xml"/><Relationship Id="rId40" Type="http://schemas.openxmlformats.org/officeDocument/2006/relationships/calcChain" Target="calcChain.xml"/><Relationship Id="rId45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pivotCacheDefinition" Target="pivotCache/pivotCacheDefinition4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pivotCacheDefinition" Target="pivotCache/pivotCacheDefinition7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pivotCacheDefinition" Target="pivotCache/pivotCacheDefinition3.xml"/><Relationship Id="rId30" Type="http://schemas.openxmlformats.org/officeDocument/2006/relationships/pivotCacheDefinition" Target="pivotCache/pivotCacheDefinition6.xml"/><Relationship Id="rId35" Type="http://schemas.microsoft.com/office/2007/relationships/slicerCache" Target="slicerCaches/slicerCache4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pivotCacheDefinition" Target="pivotCache/pivotCacheDefinition1.xml"/><Relationship Id="rId33" Type="http://schemas.microsoft.com/office/2007/relationships/slicerCache" Target="slicerCaches/slicerCache2.xml"/><Relationship Id="rId38" Type="http://schemas.openxmlformats.org/officeDocument/2006/relationships/styles" Target="styles.xml"/><Relationship Id="rId20" Type="http://schemas.openxmlformats.org/officeDocument/2006/relationships/externalLink" Target="externalLinks/externalLink4.xml"/><Relationship Id="rId41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[Precios.xlsx]Ajuste!TablaDinámica7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Ajuste!$D$11:$D$12</c:f>
              <c:strCache>
                <c:ptCount val="1"/>
                <c:pt idx="0">
                  <c:v> Ajuste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A3-45DB-9D88-2B5889AB0F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A3-45DB-9D88-2B5889AB0F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A3-45DB-9D88-2B5889AB0F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A3-45DB-9D88-2B5889AB0F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3A3-45DB-9D88-2B5889AB0F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3A3-45DB-9D88-2B5889AB0F0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3A3-45DB-9D88-2B5889AB0F0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AA5-4E07-823F-DB6A9D97F9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Ajuste!$C$13:$C$18</c:f>
              <c:strCache>
                <c:ptCount val="5"/>
                <c:pt idx="0">
                  <c:v>Tasa productiva</c:v>
                </c:pt>
                <c:pt idx="1">
                  <c:v>Lead Time congelado</c:v>
                </c:pt>
                <c:pt idx="2">
                  <c:v>Sin pedido en sistema hoy</c:v>
                </c:pt>
                <c:pt idx="3">
                  <c:v>Atraso 48 tn</c:v>
                </c:pt>
                <c:pt idx="4">
                  <c:v>(en blanco)</c:v>
                </c:pt>
              </c:strCache>
            </c:strRef>
          </c:cat>
          <c:val>
            <c:numRef>
              <c:f>Ajuste!$D$13:$D$18</c:f>
              <c:numCache>
                <c:formatCode>0.00%</c:formatCode>
                <c:ptCount val="5"/>
                <c:pt idx="0">
                  <c:v>0.58259986459038571</c:v>
                </c:pt>
                <c:pt idx="1">
                  <c:v>0.37677725118483413</c:v>
                </c:pt>
                <c:pt idx="2">
                  <c:v>4.0622884224779957E-2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0-4786-B4BC-C35F5A710CC8}"/>
            </c:ext>
          </c:extLst>
        </c:ser>
        <c:ser>
          <c:idx val="1"/>
          <c:order val="1"/>
          <c:tx>
            <c:strRef>
              <c:f>Ajuste!$E$11:$E$12</c:f>
              <c:strCache>
                <c:ptCount val="1"/>
                <c:pt idx="0">
                  <c:v>Suma de Ajuste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AA5-4E07-823F-DB6A9D97F9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AA5-4E07-823F-DB6A9D97F9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AA5-4E07-823F-DB6A9D97F9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AA5-4E07-823F-DB6A9D97F9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AA5-4E07-823F-DB6A9D97F9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AA5-4E07-823F-DB6A9D97F9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AA5-4E07-823F-DB6A9D97F9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AA5-4E07-823F-DB6A9D97F9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Ajuste!$C$13:$C$18</c:f>
              <c:strCache>
                <c:ptCount val="5"/>
                <c:pt idx="0">
                  <c:v>Tasa productiva</c:v>
                </c:pt>
                <c:pt idx="1">
                  <c:v>Lead Time congelado</c:v>
                </c:pt>
                <c:pt idx="2">
                  <c:v>Sin pedido en sistema hoy</c:v>
                </c:pt>
                <c:pt idx="3">
                  <c:v>Atraso 48 tn</c:v>
                </c:pt>
                <c:pt idx="4">
                  <c:v>(en blanco)</c:v>
                </c:pt>
              </c:strCache>
            </c:strRef>
          </c:cat>
          <c:val>
            <c:numRef>
              <c:f>Ajuste!$E$13:$E$18</c:f>
              <c:numCache>
                <c:formatCode>#,##0_ ;[Red]\-#,##0\ </c:formatCode>
                <c:ptCount val="5"/>
                <c:pt idx="0">
                  <c:v>-344199.99999999988</c:v>
                </c:pt>
                <c:pt idx="1">
                  <c:v>-222600</c:v>
                </c:pt>
                <c:pt idx="2">
                  <c:v>-24000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EB5-4D02-ACE6-14182B272D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96484344139264"/>
          <c:y val="0.17659642477790996"/>
          <c:w val="0.23916351968026917"/>
          <c:h val="0.74235824498992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875998</xdr:colOff>
      <xdr:row>0</xdr:row>
      <xdr:rowOff>49893</xdr:rowOff>
    </xdr:from>
    <xdr:to>
      <xdr:col>6</xdr:col>
      <xdr:colOff>1088570</xdr:colOff>
      <xdr:row>4</xdr:row>
      <xdr:rowOff>92227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Sector 1">
              <a:extLst>
                <a:ext uri="{FF2B5EF4-FFF2-40B4-BE49-F238E27FC236}">
                  <a16:creationId xmlns:a16="http://schemas.microsoft.com/office/drawing/2014/main" id="{40D1711D-077E-4319-87AC-BF442BCB56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3712" y="49893"/>
              <a:ext cx="2779787" cy="768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0</xdr:colOff>
      <xdr:row>0</xdr:row>
      <xdr:rowOff>56244</xdr:rowOff>
    </xdr:from>
    <xdr:to>
      <xdr:col>5</xdr:col>
      <xdr:colOff>834572</xdr:colOff>
      <xdr:row>6</xdr:row>
      <xdr:rowOff>163287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Oficina 1">
              <a:extLst>
                <a:ext uri="{FF2B5EF4-FFF2-40B4-BE49-F238E27FC236}">
                  <a16:creationId xmlns:a16="http://schemas.microsoft.com/office/drawing/2014/main" id="{76E92832-89AA-4791-A85C-1C4F79F895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ficin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57" y="56244"/>
              <a:ext cx="3546929" cy="11956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148166</xdr:colOff>
      <xdr:row>9</xdr:row>
      <xdr:rowOff>166953</xdr:rowOff>
    </xdr:from>
    <xdr:to>
      <xdr:col>13</xdr:col>
      <xdr:colOff>95249</xdr:colOff>
      <xdr:row>22</xdr:row>
      <xdr:rowOff>137584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8F54A1-39D5-20C5-0109-AFCB4A6FE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946921</xdr:colOff>
      <xdr:row>0</xdr:row>
      <xdr:rowOff>31749</xdr:rowOff>
    </xdr:from>
    <xdr:to>
      <xdr:col>5</xdr:col>
      <xdr:colOff>1733468</xdr:colOff>
      <xdr:row>6</xdr:row>
      <xdr:rowOff>154215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Sector 2">
              <a:extLst>
                <a:ext uri="{FF2B5EF4-FFF2-40B4-BE49-F238E27FC236}">
                  <a16:creationId xmlns:a16="http://schemas.microsoft.com/office/drawing/2014/main" id="{02ACDF74-3423-4509-933E-925E182302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79070" y="31749"/>
              <a:ext cx="2779787" cy="12110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106135</xdr:colOff>
      <xdr:row>0</xdr:row>
      <xdr:rowOff>29029</xdr:rowOff>
    </xdr:from>
    <xdr:to>
      <xdr:col>3</xdr:col>
      <xdr:colOff>914565</xdr:colOff>
      <xdr:row>6</xdr:row>
      <xdr:rowOff>136072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Oficina 2">
              <a:extLst>
                <a:ext uri="{FF2B5EF4-FFF2-40B4-BE49-F238E27FC236}">
                  <a16:creationId xmlns:a16="http://schemas.microsoft.com/office/drawing/2014/main" id="{66507960-218E-45B3-BE35-C6BB5719C6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ficin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85" y="29029"/>
              <a:ext cx="3546929" cy="11956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otogo/Desktop/S&amp;OP/Plan%20de%20ventas/Consolidado%20plan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otogo/Desktop/S&amp;OP/Plan%20de%20ventas/Producci&#243;n%20pendiente%20(plan%20de%20mayo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otogo/Desktop/S&amp;OP/Plan%20de%20ventas/Pedios%20atrasados%20plan%20may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grosuper.sharepoint.com/sites/PlanesdeventaVVII/Shared%20Documents/General/Colaboraci&#243;n%20PV%20-%20Proyecci&#243;n/Semana%2020%20(Plan%20de%20ventas)/Volumen%20por%20contendor%20-%20Distribuci&#243;n%20Inter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otogo/Desktop/S&amp;OP/Seguimiento%20planes%20de%20vent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cion%20%20Plan%20de%20Venta%20Semana%2043%20(pedidos%20puerto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edidos%20Stock_Octubr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otogo/Desktop/S&amp;OP/Plan%20de%20ventas/Noviembre/Plan%20de%20ventas%20Noviembre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 RV"/>
      <sheetName val="Mes n+2 y n+3"/>
    </sheetNames>
    <sheetDataSet>
      <sheetData sheetId="0">
        <row r="1">
          <cell r="E1">
            <v>3544129.435741731</v>
          </cell>
          <cell r="G1">
            <v>22309186.256134279</v>
          </cell>
          <cell r="H1">
            <v>20616177.619338132</v>
          </cell>
        </row>
        <row r="2">
          <cell r="B2" t="str">
            <v>ofi</v>
          </cell>
          <cell r="C2" t="str">
            <v>SAP</v>
          </cell>
          <cell r="D2" t="str">
            <v>des</v>
          </cell>
          <cell r="E2" t="str">
            <v>oficina</v>
          </cell>
          <cell r="F2" t="str">
            <v>tipo de venta</v>
          </cell>
          <cell r="G2" t="str">
            <v>Producción</v>
          </cell>
          <cell r="H2" t="str">
            <v>Venta</v>
          </cell>
        </row>
        <row r="3">
          <cell r="B3" t="str">
            <v>Agro America1012161</v>
          </cell>
          <cell r="C3">
            <v>1012161</v>
          </cell>
          <cell r="D3" t="str">
            <v>PO Ala Ctro 8x5 Mr@ Cj 20k AS</v>
          </cell>
          <cell r="E3" t="str">
            <v>Agro America</v>
          </cell>
          <cell r="F3" t="str">
            <v>Local OOII</v>
          </cell>
          <cell r="G3">
            <v>42666.616999999998</v>
          </cell>
          <cell r="H3">
            <v>79833.075948376791</v>
          </cell>
        </row>
        <row r="4">
          <cell r="B4" t="str">
            <v>Agro America1012164</v>
          </cell>
          <cell r="C4">
            <v>1012164</v>
          </cell>
          <cell r="D4" t="str">
            <v>PO Ala Ctro 4x10 Mr@ Zi Cj 20k AS</v>
          </cell>
          <cell r="E4" t="str">
            <v>Agro America</v>
          </cell>
          <cell r="F4" t="str">
            <v>Local OOII</v>
          </cell>
          <cell r="G4">
            <v>36791.711000000003</v>
          </cell>
          <cell r="H4">
            <v>36791.711000000003</v>
          </cell>
        </row>
        <row r="5">
          <cell r="B5" t="str">
            <v>Agro America1012602</v>
          </cell>
          <cell r="C5">
            <v>1012602</v>
          </cell>
          <cell r="D5" t="str">
            <v>PO Ala Ctro NMr IQF@ Cj 20k AS</v>
          </cell>
          <cell r="E5" t="str">
            <v>Agro America</v>
          </cell>
          <cell r="F5" t="str">
            <v>No Aplica</v>
          </cell>
          <cell r="G5">
            <v>0</v>
          </cell>
          <cell r="H5">
            <v>0</v>
          </cell>
        </row>
        <row r="6">
          <cell r="B6" t="str">
            <v>Agro America1012516</v>
          </cell>
          <cell r="C6">
            <v>1012516</v>
          </cell>
          <cell r="D6" t="str">
            <v>PO Ala Ctro NMr IQF@ Cj AS</v>
          </cell>
          <cell r="E6" t="str">
            <v>Agro America</v>
          </cell>
          <cell r="F6" t="str">
            <v>No Aplica</v>
          </cell>
          <cell r="G6">
            <v>0</v>
          </cell>
          <cell r="H6">
            <v>0</v>
          </cell>
        </row>
        <row r="7">
          <cell r="B7" t="str">
            <v>Agro America1011099</v>
          </cell>
          <cell r="C7">
            <v>1011099</v>
          </cell>
          <cell r="D7" t="str">
            <v>PO Ala Ctro NMr@ Bo Cj 20k AS</v>
          </cell>
          <cell r="E7" t="str">
            <v>Agro America</v>
          </cell>
          <cell r="F7" t="str">
            <v>No Aplica</v>
          </cell>
          <cell r="G7">
            <v>0</v>
          </cell>
          <cell r="H7">
            <v>0</v>
          </cell>
        </row>
        <row r="8">
          <cell r="B8" t="str">
            <v>Agrosuper Asia1012012</v>
          </cell>
          <cell r="C8">
            <v>1012012</v>
          </cell>
          <cell r="D8" t="str">
            <v>PO Ala Ctro Mr@ Fi Cj 18k AS</v>
          </cell>
          <cell r="E8" t="str">
            <v>Agrosuper Asia</v>
          </cell>
          <cell r="F8" t="str">
            <v>Directo</v>
          </cell>
          <cell r="G8">
            <v>20000</v>
          </cell>
          <cell r="H8">
            <v>20000</v>
          </cell>
        </row>
        <row r="9">
          <cell r="B9" t="str">
            <v>Agrosuper Shanghai1012452</v>
          </cell>
          <cell r="C9">
            <v>1012452</v>
          </cell>
          <cell r="D9" t="str">
            <v>PO Ala Media B 4x10@ Cj 20k AS LM</v>
          </cell>
          <cell r="E9" t="str">
            <v>Agrosuper Shanghai</v>
          </cell>
          <cell r="F9" t="str">
            <v>Directo</v>
          </cell>
          <cell r="G9">
            <v>21000.000400000001</v>
          </cell>
          <cell r="H9">
            <v>15654.277970776217</v>
          </cell>
        </row>
        <row r="10">
          <cell r="B10" t="str">
            <v>Agrosuper Shanghai1012453</v>
          </cell>
          <cell r="C10">
            <v>1012453</v>
          </cell>
          <cell r="D10" t="str">
            <v>PO Ala Ctro NMr 4x5@ Bo Cj 20k SP</v>
          </cell>
          <cell r="E10" t="str">
            <v>Agrosuper Shanghai</v>
          </cell>
          <cell r="F10" t="str">
            <v>Local OOII</v>
          </cell>
          <cell r="G10">
            <v>0</v>
          </cell>
          <cell r="H10">
            <v>0</v>
          </cell>
        </row>
        <row r="11">
          <cell r="B11" t="str">
            <v>Agrosuper Shanghai1012451</v>
          </cell>
          <cell r="C11">
            <v>1012451</v>
          </cell>
          <cell r="D11" t="str">
            <v>PO Ala Ctro NMr@ Bo Cj 15k AS</v>
          </cell>
          <cell r="E11" t="str">
            <v>Agrosuper Shanghai</v>
          </cell>
          <cell r="F11" t="str">
            <v>Local OOII</v>
          </cell>
          <cell r="G11">
            <v>5010.085</v>
          </cell>
          <cell r="H11">
            <v>0</v>
          </cell>
        </row>
        <row r="12">
          <cell r="B12" t="str">
            <v>Agrosuper Shanghai1011417</v>
          </cell>
          <cell r="C12">
            <v>1011417</v>
          </cell>
          <cell r="D12" t="str">
            <v>PO Ala Ctro NMr 4x5@ Bo Cj 20k AS</v>
          </cell>
          <cell r="E12" t="str">
            <v>Agrosuper Shanghai</v>
          </cell>
          <cell r="F12" t="str">
            <v>Local OOII</v>
          </cell>
          <cell r="G12">
            <v>0</v>
          </cell>
          <cell r="H12">
            <v>3132</v>
          </cell>
        </row>
        <row r="13">
          <cell r="B13" t="str">
            <v>Agrosuper Shanghai1011586</v>
          </cell>
          <cell r="C13">
            <v>1011586</v>
          </cell>
          <cell r="D13" t="str">
            <v>PO Ala Media B 4x10@ Cj 20k AS</v>
          </cell>
          <cell r="E13" t="str">
            <v>Agrosuper Shanghai</v>
          </cell>
          <cell r="F13" t="str">
            <v>Directo</v>
          </cell>
          <cell r="G13">
            <v>62613.970999999998</v>
          </cell>
          <cell r="H13">
            <v>74390.780115368965</v>
          </cell>
        </row>
        <row r="14">
          <cell r="B14" t="str">
            <v>Agrosuper Shanghai1012218</v>
          </cell>
          <cell r="C14">
            <v>1012218</v>
          </cell>
          <cell r="D14" t="str">
            <v>PO Ala Ctro NMr@ Bo Cj 15k AS</v>
          </cell>
          <cell r="E14" t="str">
            <v>Agrosuper Shanghai</v>
          </cell>
          <cell r="F14" t="str">
            <v>Local OOII</v>
          </cell>
          <cell r="G14">
            <v>24000</v>
          </cell>
          <cell r="H14">
            <v>0</v>
          </cell>
        </row>
        <row r="15">
          <cell r="B15" t="str">
            <v>Agrosuper Shanghai1012455</v>
          </cell>
          <cell r="C15">
            <v>1012455</v>
          </cell>
          <cell r="D15" t="str">
            <v>PO Ctro Pnta Ala Choice@ Cj 20k AS</v>
          </cell>
          <cell r="E15" t="str">
            <v>Agrosuper Shanghai</v>
          </cell>
          <cell r="F15" t="str">
            <v>Directo</v>
          </cell>
          <cell r="G15">
            <v>215962.15</v>
          </cell>
          <cell r="H15">
            <v>240000.00148208754</v>
          </cell>
        </row>
        <row r="16">
          <cell r="B16" t="str">
            <v>Agrosuper Shanghai1012454</v>
          </cell>
          <cell r="C16">
            <v>1012454</v>
          </cell>
          <cell r="D16" t="str">
            <v>PO Ctro Pnta Ala@ Cj 20k AS</v>
          </cell>
          <cell r="E16" t="str">
            <v>Agrosuper Shanghai</v>
          </cell>
          <cell r="F16" t="str">
            <v>Directo</v>
          </cell>
          <cell r="G16">
            <v>2100</v>
          </cell>
          <cell r="H16">
            <v>2440</v>
          </cell>
        </row>
        <row r="17">
          <cell r="B17" t="str">
            <v>Agrosuper Shanghai1012424</v>
          </cell>
          <cell r="C17">
            <v>1012424</v>
          </cell>
          <cell r="D17" t="str">
            <v>PO Ctro-Pta-Ala@ Cj 20k AS</v>
          </cell>
          <cell r="E17" t="str">
            <v>Agrosuper Shanghai</v>
          </cell>
          <cell r="F17" t="str">
            <v>Directo</v>
          </cell>
          <cell r="G17">
            <v>0</v>
          </cell>
          <cell r="H17">
            <v>2120</v>
          </cell>
        </row>
        <row r="18">
          <cell r="B18" t="str">
            <v>Agrosuper Shanghai1012423</v>
          </cell>
          <cell r="C18">
            <v>1012423</v>
          </cell>
          <cell r="D18" t="str">
            <v>PO Ctro-Pta-Ala Choice@ Cj 20k AS</v>
          </cell>
          <cell r="E18" t="str">
            <v>Agrosuper Shanghai</v>
          </cell>
          <cell r="F18" t="str">
            <v>Directo</v>
          </cell>
          <cell r="G18">
            <v>0</v>
          </cell>
          <cell r="H18">
            <v>0</v>
          </cell>
        </row>
        <row r="19">
          <cell r="B19" t="str">
            <v>Agrosuper Shanghai1011066</v>
          </cell>
          <cell r="C19">
            <v>1011066</v>
          </cell>
          <cell r="D19" t="str">
            <v>PO Ctro-Pta-Ala Choice@ Cj bca AS</v>
          </cell>
          <cell r="E19" t="str">
            <v>Agrosuper Shanghai</v>
          </cell>
          <cell r="F19" t="str">
            <v>No Aplica</v>
          </cell>
          <cell r="G19">
            <v>0</v>
          </cell>
          <cell r="H19">
            <v>0</v>
          </cell>
        </row>
        <row r="20">
          <cell r="B20" t="str">
            <v>Agrosuper Shanghai1011991</v>
          </cell>
          <cell r="C20">
            <v>1011991</v>
          </cell>
          <cell r="D20" t="str">
            <v>PO Ctro-Pta-Ala@ Bo Cj 12k AS</v>
          </cell>
          <cell r="E20" t="str">
            <v>Agrosuper Shanghai</v>
          </cell>
          <cell r="F20" t="str">
            <v>No Aplica</v>
          </cell>
          <cell r="G20">
            <v>0</v>
          </cell>
          <cell r="H20">
            <v>0</v>
          </cell>
        </row>
        <row r="21">
          <cell r="B21" t="str">
            <v>Andes Asia1011898</v>
          </cell>
          <cell r="C21">
            <v>1011898</v>
          </cell>
          <cell r="D21" t="str">
            <v>PO Ctro-Pta-Ala Escald 40g@ Cj AS</v>
          </cell>
          <cell r="E21" t="str">
            <v>Andes Asia</v>
          </cell>
          <cell r="F21" t="str">
            <v>No Aplica</v>
          </cell>
          <cell r="G21">
            <v>0</v>
          </cell>
          <cell r="H21">
            <v>0</v>
          </cell>
        </row>
        <row r="22">
          <cell r="B22" t="str">
            <v>Agrosuper Shanghai1012434</v>
          </cell>
          <cell r="C22">
            <v>1012434</v>
          </cell>
          <cell r="D22" t="str">
            <v>PO Pta Ala@ Cj 20k AS</v>
          </cell>
          <cell r="E22" t="str">
            <v>Agrosuper Shanghai</v>
          </cell>
          <cell r="F22" t="str">
            <v>Local OOII</v>
          </cell>
          <cell r="G22">
            <v>57480</v>
          </cell>
          <cell r="H22">
            <v>48000</v>
          </cell>
        </row>
        <row r="23">
          <cell r="B23" t="str">
            <v>Agrosuper Shanghai1010615</v>
          </cell>
          <cell r="C23">
            <v>1010615</v>
          </cell>
          <cell r="D23" t="str">
            <v>PO Pta Ala@ Cj 20k bca AS</v>
          </cell>
          <cell r="E23" t="str">
            <v>Agrosuper Shanghai</v>
          </cell>
          <cell r="F23" t="str">
            <v>No Aplica</v>
          </cell>
          <cell r="G23">
            <v>0</v>
          </cell>
          <cell r="H23">
            <v>0</v>
          </cell>
        </row>
        <row r="24">
          <cell r="B24" t="str">
            <v>Agrosuper Shanghai1012465</v>
          </cell>
          <cell r="C24">
            <v>1012465</v>
          </cell>
          <cell r="D24" t="str">
            <v>PO Pta Ala@ Cj 20k AS</v>
          </cell>
          <cell r="E24" t="str">
            <v>Agrosuper Shanghai</v>
          </cell>
          <cell r="F24" t="str">
            <v>No Aplica</v>
          </cell>
          <cell r="G24">
            <v>0</v>
          </cell>
          <cell r="H24">
            <v>0</v>
          </cell>
        </row>
        <row r="25">
          <cell r="B25" t="str">
            <v>Agro America1012157</v>
          </cell>
          <cell r="C25">
            <v>1012157</v>
          </cell>
          <cell r="D25" t="str">
            <v>PO Tru Ala@ Fi 8u Cj AS</v>
          </cell>
          <cell r="E25" t="str">
            <v>Agro America</v>
          </cell>
          <cell r="F25" t="str">
            <v>No Aplica</v>
          </cell>
          <cell r="G25">
            <v>0</v>
          </cell>
          <cell r="H25">
            <v>0</v>
          </cell>
        </row>
        <row r="26">
          <cell r="B26" t="str">
            <v>Agro America1012166</v>
          </cell>
          <cell r="C26">
            <v>1012166</v>
          </cell>
          <cell r="D26" t="str">
            <v>PO Tru Ala 4x10 Mr@ Zi Cj AS</v>
          </cell>
          <cell r="E26" t="str">
            <v>Agro America</v>
          </cell>
          <cell r="F26" t="str">
            <v>No Aplica</v>
          </cell>
          <cell r="G26">
            <v>0</v>
          </cell>
          <cell r="H26">
            <v>0</v>
          </cell>
        </row>
        <row r="27">
          <cell r="B27" t="str">
            <v>Agro America1012146</v>
          </cell>
          <cell r="C27">
            <v>1012146</v>
          </cell>
          <cell r="D27" t="str">
            <v>PO Tru Ala 2.2 Lb@ Fi Cj 19k Am AS</v>
          </cell>
          <cell r="E27" t="str">
            <v>Agro America</v>
          </cell>
          <cell r="F27" t="str">
            <v>No Aplica</v>
          </cell>
          <cell r="G27">
            <v>0</v>
          </cell>
          <cell r="H27">
            <v>0</v>
          </cell>
        </row>
        <row r="28">
          <cell r="B28" t="str">
            <v>Agro Mexico1012278</v>
          </cell>
          <cell r="C28">
            <v>1012278</v>
          </cell>
          <cell r="D28" t="str">
            <v>PO Tru Ala Mex@ Cj 10k KI</v>
          </cell>
          <cell r="E28" t="str">
            <v>Agro Mexico</v>
          </cell>
          <cell r="F28" t="str">
            <v>Local OOII</v>
          </cell>
          <cell r="G28">
            <v>73702.536999999997</v>
          </cell>
          <cell r="H28">
            <v>80000.000463512042</v>
          </cell>
        </row>
        <row r="29">
          <cell r="B29" t="str">
            <v>Agro Mexico1011765</v>
          </cell>
          <cell r="C29">
            <v>1011765</v>
          </cell>
          <cell r="D29" t="str">
            <v>PO Tru Ala pf@ 4x4.5 Cj AS</v>
          </cell>
          <cell r="E29" t="str">
            <v>Agro Mexico</v>
          </cell>
          <cell r="F29" t="str">
            <v>No Aplica</v>
          </cell>
          <cell r="G29">
            <v>0</v>
          </cell>
          <cell r="H29">
            <v>0</v>
          </cell>
        </row>
        <row r="30">
          <cell r="B30" t="str">
            <v>Agro Mexico1012472</v>
          </cell>
          <cell r="C30">
            <v>1012472</v>
          </cell>
          <cell r="D30" t="str">
            <v>PO Tru Ala sab Chilen@ Cj AS</v>
          </cell>
          <cell r="E30" t="str">
            <v>Agro Mexico</v>
          </cell>
          <cell r="F30" t="str">
            <v>No Aplica</v>
          </cell>
          <cell r="G30">
            <v>0</v>
          </cell>
          <cell r="H30">
            <v>0</v>
          </cell>
        </row>
        <row r="31">
          <cell r="B31" t="str">
            <v>Agrosuper Shanghai1012456</v>
          </cell>
          <cell r="C31">
            <v>1012456</v>
          </cell>
          <cell r="D31" t="str">
            <v>PO Tru Ala@ Cj 18k AS</v>
          </cell>
          <cell r="E31" t="str">
            <v>Agrosuper Shanghai</v>
          </cell>
          <cell r="F31" t="str">
            <v>No Aplica</v>
          </cell>
          <cell r="G31">
            <v>0</v>
          </cell>
          <cell r="H31">
            <v>0</v>
          </cell>
        </row>
        <row r="32">
          <cell r="B32" t="str">
            <v>Agrosuper Shanghai1012275</v>
          </cell>
          <cell r="C32">
            <v>1012275</v>
          </cell>
          <cell r="D32" t="str">
            <v>PO Tru Ala 4x10 NMr @ Do Cj 20k AS</v>
          </cell>
          <cell r="E32" t="str">
            <v>Agrosuper Shanghai</v>
          </cell>
          <cell r="F32" t="str">
            <v>Local OOII</v>
          </cell>
          <cell r="G32">
            <v>12000</v>
          </cell>
          <cell r="H32">
            <v>0</v>
          </cell>
        </row>
        <row r="33">
          <cell r="B33" t="str">
            <v>Agro America1012165</v>
          </cell>
          <cell r="C33">
            <v>1012165</v>
          </cell>
          <cell r="D33" t="str">
            <v>PO Tru-Ctro Ala 4x10 Mr@ Zi Cj AS</v>
          </cell>
          <cell r="E33" t="str">
            <v>Agro America</v>
          </cell>
          <cell r="F33" t="str">
            <v>Local OOII</v>
          </cell>
          <cell r="G33">
            <v>646078.89299999992</v>
          </cell>
          <cell r="H33">
            <v>460914.75213127537</v>
          </cell>
        </row>
        <row r="34">
          <cell r="B34" t="str">
            <v>Agro America1012483</v>
          </cell>
          <cell r="C34">
            <v>1012483</v>
          </cell>
          <cell r="D34" t="str">
            <v>PO Tru-Ctro Ala 4x10 Mr@ Cj AS</v>
          </cell>
          <cell r="E34" t="str">
            <v>Agro America</v>
          </cell>
          <cell r="F34" t="str">
            <v>Local OOII</v>
          </cell>
          <cell r="G34">
            <v>413291.60000000003</v>
          </cell>
          <cell r="H34">
            <v>272158.2100182412</v>
          </cell>
        </row>
        <row r="35">
          <cell r="B35" t="str">
            <v>Agro America1012159</v>
          </cell>
          <cell r="C35">
            <v>1012159</v>
          </cell>
          <cell r="D35" t="str">
            <v>PO Tru Ctro Ala 60-80 8x5 Mr@ Fi Cj AS</v>
          </cell>
          <cell r="E35" t="str">
            <v>Agro America</v>
          </cell>
          <cell r="F35" t="str">
            <v>Local OOII</v>
          </cell>
          <cell r="G35">
            <v>221515.318</v>
          </cell>
          <cell r="H35">
            <v>225349.84561262073</v>
          </cell>
        </row>
        <row r="36">
          <cell r="B36" t="str">
            <v>Agro America1012148</v>
          </cell>
          <cell r="C36">
            <v>1012148</v>
          </cell>
          <cell r="D36" t="str">
            <v>PO Tru-Ctro Ala 60-80 Mr@ Fi Cj 20k AS</v>
          </cell>
          <cell r="E36" t="str">
            <v>Agro America</v>
          </cell>
          <cell r="F36" t="str">
            <v>Local OOII</v>
          </cell>
          <cell r="G36">
            <v>128558.5114</v>
          </cell>
          <cell r="H36">
            <v>88273.609598909883</v>
          </cell>
        </row>
        <row r="37">
          <cell r="B37" t="str">
            <v>Agro America1011150</v>
          </cell>
          <cell r="C37">
            <v>1011150</v>
          </cell>
          <cell r="D37" t="str">
            <v>PO Tru-Ctro Ala Mex@ Cj 9k AS</v>
          </cell>
          <cell r="E37" t="str">
            <v>Agro America</v>
          </cell>
          <cell r="F37" t="str">
            <v>Local OOII</v>
          </cell>
          <cell r="G37">
            <v>9979.1345000000001</v>
          </cell>
          <cell r="H37">
            <v>9979.1345000000001</v>
          </cell>
        </row>
        <row r="38">
          <cell r="B38" t="str">
            <v>Agro America1012401</v>
          </cell>
          <cell r="C38">
            <v>1012401</v>
          </cell>
          <cell r="D38" t="str">
            <v>PO Tru-Ctro Ala 700g Mr@ Cj AS</v>
          </cell>
          <cell r="E38" t="str">
            <v>Agro America</v>
          </cell>
          <cell r="F38" t="str">
            <v>Local OOII</v>
          </cell>
          <cell r="G38">
            <v>9726.2163999999993</v>
          </cell>
          <cell r="H38">
            <v>18143.880948287486</v>
          </cell>
        </row>
        <row r="39">
          <cell r="B39" t="str">
            <v>Agro America1012194</v>
          </cell>
          <cell r="C39">
            <v>1012194</v>
          </cell>
          <cell r="D39" t="str">
            <v>PO Tru-Ctro Ala 4x10 Mr@ Zi Cj AS</v>
          </cell>
          <cell r="E39" t="str">
            <v>Agro America</v>
          </cell>
          <cell r="F39" t="str">
            <v>No Aplica</v>
          </cell>
          <cell r="G39">
            <v>0</v>
          </cell>
          <cell r="H39">
            <v>0</v>
          </cell>
        </row>
        <row r="40">
          <cell r="B40" t="str">
            <v>Agro America1011105</v>
          </cell>
          <cell r="C40">
            <v>1011105</v>
          </cell>
          <cell r="D40" t="str">
            <v>PO Tru-Ctro Ala 60-80 4x10 NMr@ Cj20k AS</v>
          </cell>
          <cell r="E40" t="str">
            <v>Agro America</v>
          </cell>
          <cell r="F40" t="str">
            <v>No Aplica</v>
          </cell>
          <cell r="G40">
            <v>548</v>
          </cell>
          <cell r="H40">
            <v>0</v>
          </cell>
        </row>
        <row r="41">
          <cell r="B41" t="str">
            <v>Agro Mexico1012401</v>
          </cell>
          <cell r="C41">
            <v>1012401</v>
          </cell>
          <cell r="D41" t="str">
            <v>PO Tru-Ctro Ala 700g Mr@ Cj AS</v>
          </cell>
          <cell r="E41" t="str">
            <v>Agro Mexico</v>
          </cell>
          <cell r="F41" t="str">
            <v>No Aplica</v>
          </cell>
          <cell r="G41">
            <v>0</v>
          </cell>
          <cell r="H41">
            <v>0</v>
          </cell>
        </row>
        <row r="42">
          <cell r="B42" t="str">
            <v>Agro Mexico1012410</v>
          </cell>
          <cell r="C42">
            <v>1012410</v>
          </cell>
          <cell r="D42" t="str">
            <v>PO Ctro Ala B Mr@ Cj 12k KI</v>
          </cell>
          <cell r="E42" t="str">
            <v>Agro Mexico</v>
          </cell>
          <cell r="F42" t="str">
            <v>No Aplica</v>
          </cell>
          <cell r="G42">
            <v>0</v>
          </cell>
          <cell r="H42">
            <v>0</v>
          </cell>
        </row>
        <row r="43">
          <cell r="B43" t="str">
            <v>Agro Mexico1011616</v>
          </cell>
          <cell r="C43">
            <v>1011616</v>
          </cell>
          <cell r="D43" t="str">
            <v>PO Tru-Ctro Ala Mr@ Cj 20k AS</v>
          </cell>
          <cell r="E43" t="str">
            <v>Agro Mexico</v>
          </cell>
          <cell r="F43" t="str">
            <v>No Aplica</v>
          </cell>
          <cell r="G43">
            <v>0</v>
          </cell>
          <cell r="H43">
            <v>0</v>
          </cell>
        </row>
        <row r="44">
          <cell r="B44" t="str">
            <v>Agro Mexico1011150</v>
          </cell>
          <cell r="C44">
            <v>1011150</v>
          </cell>
          <cell r="D44" t="str">
            <v>PO Tru-Ctro Ala Mex@ Cj 9k AS</v>
          </cell>
          <cell r="E44" t="str">
            <v>Agro Mexico</v>
          </cell>
          <cell r="F44" t="str">
            <v>Local OOII</v>
          </cell>
          <cell r="G44">
            <v>44312.967100000002</v>
          </cell>
          <cell r="H44">
            <v>80000.000002982852</v>
          </cell>
        </row>
        <row r="45">
          <cell r="B45" t="str">
            <v>Agro Sudamerica1012699</v>
          </cell>
          <cell r="C45">
            <v>1012699</v>
          </cell>
          <cell r="D45" t="str">
            <v>PO Tru Ala 4x10NMr@Bo Cj 20k SD</v>
          </cell>
          <cell r="E45" t="str">
            <v>Agro Sudamerica</v>
          </cell>
          <cell r="F45" t="str">
            <v>No Aplica</v>
          </cell>
          <cell r="G45">
            <v>0</v>
          </cell>
          <cell r="H45">
            <v>0</v>
          </cell>
        </row>
        <row r="46">
          <cell r="B46" t="str">
            <v>Agrosuper Asia1012469</v>
          </cell>
          <cell r="C46">
            <v>1012469</v>
          </cell>
          <cell r="D46" t="str">
            <v>PO Tru Ctro Ala 60-80 8x5 Mr@ Fi Cj AS</v>
          </cell>
          <cell r="E46" t="str">
            <v>Agrosuper Asia</v>
          </cell>
          <cell r="F46" t="str">
            <v>No Aplica</v>
          </cell>
          <cell r="G46">
            <v>0</v>
          </cell>
          <cell r="H46">
            <v>0</v>
          </cell>
        </row>
        <row r="47">
          <cell r="B47" t="str">
            <v>Agrosuper Asia1012159</v>
          </cell>
          <cell r="C47">
            <v>1012159</v>
          </cell>
          <cell r="D47" t="str">
            <v>PO Tru Ctro Ala 60-80 8x5 Mr@ Fi Cj AS</v>
          </cell>
          <cell r="E47" t="str">
            <v>Agrosuper Asia</v>
          </cell>
          <cell r="F47" t="str">
            <v>No Aplica</v>
          </cell>
          <cell r="G47">
            <v>0</v>
          </cell>
          <cell r="H47">
            <v>0</v>
          </cell>
        </row>
        <row r="48">
          <cell r="B48" t="str">
            <v>Andes Asia1012469</v>
          </cell>
          <cell r="C48">
            <v>1012469</v>
          </cell>
          <cell r="D48" t="str">
            <v>PO Tru Ctro Ala 60-80 8x5 Mr@ Fi Cj AS</v>
          </cell>
          <cell r="E48" t="str">
            <v>Andes Asia</v>
          </cell>
          <cell r="F48" t="str">
            <v>No Aplica</v>
          </cell>
          <cell r="G48">
            <v>0</v>
          </cell>
          <cell r="H48">
            <v>0</v>
          </cell>
        </row>
        <row r="49">
          <cell r="B49" t="str">
            <v>Agrosuper Shanghai1012561</v>
          </cell>
          <cell r="C49">
            <v>1012561</v>
          </cell>
          <cell r="D49" t="str">
            <v>PO Tru-Ctro Ala NMr@ Cj 18k AS</v>
          </cell>
          <cell r="E49" t="str">
            <v>Agrosuper Shanghai</v>
          </cell>
          <cell r="F49" t="str">
            <v>No Aplica</v>
          </cell>
          <cell r="G49">
            <v>0</v>
          </cell>
          <cell r="H49">
            <v>0</v>
          </cell>
        </row>
        <row r="50">
          <cell r="B50" t="str">
            <v>Agro Mexico8888888</v>
          </cell>
          <cell r="C50">
            <v>8888888</v>
          </cell>
          <cell r="D50" t="str">
            <v>Ala Entera</v>
          </cell>
          <cell r="E50" t="str">
            <v>Agro Mexico</v>
          </cell>
          <cell r="F50" t="str">
            <v>Local OOII</v>
          </cell>
          <cell r="G50">
            <v>60000</v>
          </cell>
          <cell r="H50">
            <v>60000</v>
          </cell>
        </row>
        <row r="51">
          <cell r="B51" t="str">
            <v>Agro Mexico1012764</v>
          </cell>
          <cell r="C51">
            <v>1012764</v>
          </cell>
          <cell r="D51" t="str">
            <v>PO Ppa Esp@ Bo Cj 20k AS</v>
          </cell>
          <cell r="E51" t="str">
            <v>Agro Mexico</v>
          </cell>
          <cell r="F51" t="str">
            <v>Directo</v>
          </cell>
          <cell r="G51">
            <v>518424.86900000001</v>
          </cell>
          <cell r="H51">
            <v>479999.99956342898</v>
          </cell>
        </row>
        <row r="52">
          <cell r="B52" t="str">
            <v>Agro Sudamerica1011421</v>
          </cell>
          <cell r="C52">
            <v>1011421</v>
          </cell>
          <cell r="D52" t="str">
            <v>PO Ppa Esp 50 Pim@ Cj 20k AS</v>
          </cell>
          <cell r="E52" t="str">
            <v>Agro Sudamerica</v>
          </cell>
          <cell r="F52" t="str">
            <v>Directo</v>
          </cell>
          <cell r="G52">
            <v>1040846.6410000001</v>
          </cell>
          <cell r="H52">
            <v>1000000.0000356449</v>
          </cell>
        </row>
        <row r="53">
          <cell r="B53" t="str">
            <v>Agro Sudamerica1012719</v>
          </cell>
          <cell r="C53">
            <v>1012719</v>
          </cell>
          <cell r="D53" t="str">
            <v>PO Ppa Esp@ 2 blo x 10k Cj AS</v>
          </cell>
          <cell r="E53" t="str">
            <v>Agro Sudamerica</v>
          </cell>
          <cell r="F53" t="str">
            <v>Directo</v>
          </cell>
          <cell r="G53">
            <v>72241.888999999996</v>
          </cell>
          <cell r="H53">
            <v>77718.081547750655</v>
          </cell>
        </row>
        <row r="54">
          <cell r="B54" t="str">
            <v>Agro Sudamerica1011558</v>
          </cell>
          <cell r="C54">
            <v>1011558</v>
          </cell>
          <cell r="D54" t="str">
            <v>PO Ppa Esp@ 2 blo x 10k Cj AS</v>
          </cell>
          <cell r="E54" t="str">
            <v>Agro Sudamerica</v>
          </cell>
          <cell r="F54" t="str">
            <v>Directo</v>
          </cell>
          <cell r="G54">
            <v>243275.73149999999</v>
          </cell>
          <cell r="H54">
            <v>240000.00000234929</v>
          </cell>
        </row>
        <row r="55">
          <cell r="B55" t="str">
            <v>Agro Sudamerica1012011</v>
          </cell>
          <cell r="C55">
            <v>1012011</v>
          </cell>
          <cell r="D55" t="str">
            <v>PO Ppa Esp@ Bo Cj 20k AS</v>
          </cell>
          <cell r="E55" t="str">
            <v>Agro Sudamerica</v>
          </cell>
          <cell r="F55" t="str">
            <v>No Aplica</v>
          </cell>
          <cell r="G55">
            <v>0</v>
          </cell>
          <cell r="H55">
            <v>0</v>
          </cell>
        </row>
        <row r="56">
          <cell r="B56" t="str">
            <v>Agro Sudamerica1012556</v>
          </cell>
          <cell r="C56">
            <v>1012556</v>
          </cell>
          <cell r="D56" t="str">
            <v>PO Pasta Cond 14,5 proteina@ Cj 20k AS</v>
          </cell>
          <cell r="E56" t="str">
            <v>Agro Sudamerica</v>
          </cell>
          <cell r="F56" t="str">
            <v>Directo</v>
          </cell>
          <cell r="G56">
            <v>105196</v>
          </cell>
          <cell r="H56">
            <v>96000</v>
          </cell>
        </row>
        <row r="57">
          <cell r="B57" t="str">
            <v>Agrosuper Asia1012612</v>
          </cell>
          <cell r="C57">
            <v>1012612</v>
          </cell>
          <cell r="D57" t="str">
            <v>PO Ppa Esp Blo@ Bo Cj 20k AS</v>
          </cell>
          <cell r="E57" t="str">
            <v>Agrosuper Asia</v>
          </cell>
          <cell r="F57" t="str">
            <v>Directo</v>
          </cell>
          <cell r="G57">
            <v>431056.56</v>
          </cell>
          <cell r="H57">
            <v>1135670.6922232839</v>
          </cell>
        </row>
        <row r="58">
          <cell r="B58" t="str">
            <v>Agro Sudamerica1010938</v>
          </cell>
          <cell r="C58">
            <v>1010938</v>
          </cell>
          <cell r="D58" t="str">
            <v>PO Pta Espinaz@ Cj 10k AS</v>
          </cell>
          <cell r="E58" t="str">
            <v>Agro Sudamerica</v>
          </cell>
          <cell r="F58" t="str">
            <v>No Aplica</v>
          </cell>
          <cell r="G58">
            <v>0</v>
          </cell>
          <cell r="H58">
            <v>0</v>
          </cell>
        </row>
        <row r="59">
          <cell r="B59" t="str">
            <v>Agro Sudamerica1011042</v>
          </cell>
          <cell r="C59">
            <v>1011042</v>
          </cell>
          <cell r="D59" t="str">
            <v>PO Pta Espinaz@ Cj 10k SP</v>
          </cell>
          <cell r="E59" t="str">
            <v>Agro Sudamerica</v>
          </cell>
          <cell r="F59" t="str">
            <v>Directo</v>
          </cell>
          <cell r="G59">
            <v>0</v>
          </cell>
          <cell r="H59">
            <v>12370</v>
          </cell>
        </row>
        <row r="60">
          <cell r="B60" t="str">
            <v>Africa1011042</v>
          </cell>
          <cell r="C60">
            <v>1011042</v>
          </cell>
          <cell r="D60" t="str">
            <v>PO Pta Espinaz@ Cj 10k SP</v>
          </cell>
          <cell r="E60" t="str">
            <v>Africa</v>
          </cell>
          <cell r="F60" t="str">
            <v>Directo</v>
          </cell>
          <cell r="G60">
            <v>0</v>
          </cell>
          <cell r="H60">
            <v>0</v>
          </cell>
        </row>
        <row r="61">
          <cell r="B61" t="str">
            <v>Agro America1012147</v>
          </cell>
          <cell r="C61">
            <v>1012147</v>
          </cell>
          <cell r="D61" t="str">
            <v>PO File s/t Mr@ Fi Cj 17k AS</v>
          </cell>
          <cell r="E61" t="str">
            <v>Agro America</v>
          </cell>
          <cell r="F61" t="str">
            <v>Local OOII</v>
          </cell>
          <cell r="G61">
            <v>172903.68280000001</v>
          </cell>
          <cell r="H61">
            <v>170543.40904364194</v>
          </cell>
        </row>
        <row r="62">
          <cell r="B62" t="str">
            <v>Agro America1012158</v>
          </cell>
          <cell r="C62">
            <v>1012158</v>
          </cell>
          <cell r="D62" t="str">
            <v>PO File s/t 8x5 Mr@ Fi Cj AS</v>
          </cell>
          <cell r="E62" t="str">
            <v>Agro America</v>
          </cell>
          <cell r="F62" t="str">
            <v>Local OOII</v>
          </cell>
          <cell r="G62">
            <v>69754.570500000002</v>
          </cell>
          <cell r="H62">
            <v>101583.05307742192</v>
          </cell>
        </row>
        <row r="63">
          <cell r="B63" t="str">
            <v>Agro America1012163</v>
          </cell>
          <cell r="C63">
            <v>1012163</v>
          </cell>
          <cell r="D63" t="str">
            <v>PO File s/t 4x10 Mr@ Zi Cj 20k AS</v>
          </cell>
          <cell r="E63" t="str">
            <v>Agro America</v>
          </cell>
          <cell r="F63" t="str">
            <v>Local OOII</v>
          </cell>
          <cell r="G63">
            <v>202490.598</v>
          </cell>
          <cell r="H63">
            <v>239499.23037171326</v>
          </cell>
        </row>
        <row r="64">
          <cell r="B64" t="str">
            <v>Agro America1010737</v>
          </cell>
          <cell r="C64">
            <v>1010737</v>
          </cell>
          <cell r="D64" t="str">
            <v>PO File s/t NMr@ Cj 10k AS</v>
          </cell>
          <cell r="E64" t="str">
            <v>Agro America</v>
          </cell>
          <cell r="F64" t="str">
            <v>No Aplica</v>
          </cell>
          <cell r="G64">
            <v>0</v>
          </cell>
          <cell r="H64">
            <v>0</v>
          </cell>
        </row>
        <row r="65">
          <cell r="B65" t="str">
            <v>Agro America1012518</v>
          </cell>
          <cell r="C65">
            <v>1012518</v>
          </cell>
          <cell r="D65" t="str">
            <v>PO File s/t calibrado RC'S 8x5@ Cj AS</v>
          </cell>
          <cell r="E65" t="str">
            <v>Agro America</v>
          </cell>
          <cell r="F65" t="str">
            <v>Local OOII</v>
          </cell>
          <cell r="G65">
            <v>149000</v>
          </cell>
          <cell r="H65">
            <v>59456.729348759487</v>
          </cell>
        </row>
        <row r="66">
          <cell r="B66" t="str">
            <v>Agro America1012400</v>
          </cell>
          <cell r="C66">
            <v>1012400</v>
          </cell>
          <cell r="D66" t="str">
            <v>PO File s/t 700g Mr@ Cj AS</v>
          </cell>
          <cell r="E66" t="str">
            <v>Agro America</v>
          </cell>
          <cell r="F66" t="str">
            <v>Local OOII</v>
          </cell>
          <cell r="G66">
            <v>23603.681</v>
          </cell>
          <cell r="H66">
            <v>18143.881000000001</v>
          </cell>
        </row>
        <row r="67">
          <cell r="B67" t="str">
            <v>Agro America1011906</v>
          </cell>
          <cell r="C67">
            <v>1011906</v>
          </cell>
          <cell r="D67" t="str">
            <v>PO File s/t NMr@ Bo Cj 15k AS</v>
          </cell>
          <cell r="E67" t="str">
            <v>Agro America</v>
          </cell>
          <cell r="F67" t="str">
            <v>No Aplica</v>
          </cell>
          <cell r="G67">
            <v>0</v>
          </cell>
          <cell r="H67">
            <v>0</v>
          </cell>
        </row>
        <row r="68">
          <cell r="B68" t="str">
            <v>Agro Mexico1012400</v>
          </cell>
          <cell r="C68">
            <v>1012400</v>
          </cell>
          <cell r="D68" t="str">
            <v>PO File s/t 700g Mr@ Cj AS</v>
          </cell>
          <cell r="E68" t="str">
            <v>Agro Mexico</v>
          </cell>
          <cell r="F68" t="str">
            <v>No Aplica</v>
          </cell>
          <cell r="G68">
            <v>0</v>
          </cell>
          <cell r="H68">
            <v>0</v>
          </cell>
        </row>
        <row r="69">
          <cell r="B69" t="str">
            <v>Agro Mexico1012426</v>
          </cell>
          <cell r="C69">
            <v>1012426</v>
          </cell>
          <cell r="D69" t="str">
            <v>PO File s/t Mr@ Cj 20k AS</v>
          </cell>
          <cell r="E69" t="str">
            <v>Agro Mexico</v>
          </cell>
          <cell r="F69" t="str">
            <v>No Aplica</v>
          </cell>
          <cell r="G69">
            <v>0</v>
          </cell>
          <cell r="H69">
            <v>0</v>
          </cell>
        </row>
        <row r="70">
          <cell r="B70" t="str">
            <v>Agro Mexico1012725</v>
          </cell>
          <cell r="C70">
            <v>1012725</v>
          </cell>
          <cell r="D70" t="str">
            <v>PO File s/t 8x5 Mr@ Cj AS</v>
          </cell>
          <cell r="E70" t="str">
            <v>Agro Mexico</v>
          </cell>
          <cell r="F70" t="str">
            <v>Local OOII</v>
          </cell>
          <cell r="G70">
            <v>25642.54</v>
          </cell>
          <cell r="H70">
            <v>19999.999990187611</v>
          </cell>
        </row>
        <row r="71">
          <cell r="B71" t="str">
            <v>Agro Mexico1011151</v>
          </cell>
          <cell r="C71">
            <v>1011151</v>
          </cell>
          <cell r="D71" t="str">
            <v>PO File Mex@ Cj 9k AS</v>
          </cell>
          <cell r="E71" t="str">
            <v>Agro Mexico</v>
          </cell>
          <cell r="F71" t="str">
            <v>Local OOII</v>
          </cell>
          <cell r="G71">
            <v>19262</v>
          </cell>
          <cell r="H71">
            <v>20000</v>
          </cell>
        </row>
        <row r="72">
          <cell r="B72" t="str">
            <v>Agro Mexico1012337</v>
          </cell>
          <cell r="C72">
            <v>1012337</v>
          </cell>
          <cell r="D72" t="str">
            <v>PO File IQF @Cj 18k AS</v>
          </cell>
          <cell r="E72" t="str">
            <v>Agro Mexico</v>
          </cell>
          <cell r="F72" t="str">
            <v>No Aplica</v>
          </cell>
          <cell r="G72">
            <v>0</v>
          </cell>
          <cell r="H72">
            <v>0</v>
          </cell>
        </row>
        <row r="73">
          <cell r="B73" t="str">
            <v>Agro Europa1011906</v>
          </cell>
          <cell r="C73">
            <v>1011906</v>
          </cell>
          <cell r="D73" t="str">
            <v>PO File s/t NMr@ Bo Cj 15k AS</v>
          </cell>
          <cell r="E73" t="str">
            <v>Agro Europa</v>
          </cell>
          <cell r="F73" t="str">
            <v>No Aplica</v>
          </cell>
          <cell r="G73">
            <v>0</v>
          </cell>
          <cell r="H73">
            <v>0</v>
          </cell>
        </row>
        <row r="74">
          <cell r="B74" t="str">
            <v>Agro Europa1012724</v>
          </cell>
          <cell r="C74">
            <v>1012724</v>
          </cell>
          <cell r="D74" t="str">
            <v>PO Corazon@ Bo 19k Cj</v>
          </cell>
          <cell r="E74" t="str">
            <v>Agro Europa</v>
          </cell>
          <cell r="F74" t="str">
            <v>Local OOII</v>
          </cell>
          <cell r="G74">
            <v>0</v>
          </cell>
          <cell r="H74">
            <v>0</v>
          </cell>
        </row>
        <row r="75">
          <cell r="B75" t="str">
            <v>Agro Sudamerica1012592</v>
          </cell>
          <cell r="C75">
            <v>1012592</v>
          </cell>
          <cell r="D75" t="str">
            <v>PO Cog c/p@ Cj 20k AS</v>
          </cell>
          <cell r="E75" t="str">
            <v>Agro Sudamerica</v>
          </cell>
          <cell r="F75" t="str">
            <v>No Aplica</v>
          </cell>
          <cell r="G75">
            <v>0</v>
          </cell>
          <cell r="H75">
            <v>0</v>
          </cell>
        </row>
        <row r="76">
          <cell r="B76" t="str">
            <v>Agro Sudamerica1011136</v>
          </cell>
          <cell r="C76">
            <v>1011136</v>
          </cell>
          <cell r="D76" t="str">
            <v>PO Cog Eu@ Cj 10k AS</v>
          </cell>
          <cell r="E76" t="str">
            <v>Agro Sudamerica</v>
          </cell>
          <cell r="F76" t="str">
            <v>No Aplica</v>
          </cell>
          <cell r="G76">
            <v>0</v>
          </cell>
          <cell r="H76">
            <v>0</v>
          </cell>
        </row>
        <row r="77">
          <cell r="B77" t="str">
            <v>Africa1012207</v>
          </cell>
          <cell r="C77">
            <v>1012207</v>
          </cell>
          <cell r="D77" t="str">
            <v>PO Ctre Mrps@ Bo 12x1k Cj AS</v>
          </cell>
          <cell r="E77" t="str">
            <v>Africa</v>
          </cell>
          <cell r="F77" t="str">
            <v>Directo</v>
          </cell>
          <cell r="G77">
            <v>0</v>
          </cell>
          <cell r="H77">
            <v>51038.210036305973</v>
          </cell>
        </row>
        <row r="78">
          <cell r="B78" t="str">
            <v>Africa1010877</v>
          </cell>
          <cell r="C78">
            <v>1010877</v>
          </cell>
          <cell r="D78" t="str">
            <v>PO Molleja Mrps@ Cj 10k AS</v>
          </cell>
          <cell r="E78" t="str">
            <v>Africa</v>
          </cell>
          <cell r="F78" t="str">
            <v>Directo</v>
          </cell>
          <cell r="G78">
            <v>24000</v>
          </cell>
          <cell r="H78">
            <v>24000</v>
          </cell>
        </row>
        <row r="79">
          <cell r="B79" t="str">
            <v>Africa1012336</v>
          </cell>
          <cell r="C79">
            <v>1012336</v>
          </cell>
          <cell r="D79" t="str">
            <v>PO Molleja Contre Mpsa@ 10k AS</v>
          </cell>
          <cell r="E79" t="str">
            <v>Africa</v>
          </cell>
          <cell r="F79" t="str">
            <v>No Aplica</v>
          </cell>
          <cell r="G79">
            <v>0</v>
          </cell>
          <cell r="H79">
            <v>0</v>
          </cell>
        </row>
        <row r="80">
          <cell r="B80" t="str">
            <v>Agro America1012532</v>
          </cell>
          <cell r="C80">
            <v>1012532</v>
          </cell>
          <cell r="D80" t="str">
            <v>PO CONTRE 8X5 ESTUCHE@CJ 20K AS</v>
          </cell>
          <cell r="E80" t="str">
            <v>Agro America</v>
          </cell>
          <cell r="F80" t="str">
            <v>Local OOII</v>
          </cell>
          <cell r="G80">
            <v>6300</v>
          </cell>
          <cell r="H80">
            <v>6300</v>
          </cell>
        </row>
        <row r="81">
          <cell r="B81" t="str">
            <v>Agro Sudamerica1012207</v>
          </cell>
          <cell r="C81">
            <v>1012207</v>
          </cell>
          <cell r="D81" t="str">
            <v>PO Ctre Mrps@ Bo 12x1k Cj AS</v>
          </cell>
          <cell r="E81" t="str">
            <v>Agro Sudamerica</v>
          </cell>
          <cell r="F81" t="str">
            <v>Directo</v>
          </cell>
          <cell r="G81">
            <v>44000</v>
          </cell>
          <cell r="H81">
            <v>44000</v>
          </cell>
        </row>
        <row r="82">
          <cell r="B82" t="str">
            <v>Agro Sudamerica1012336</v>
          </cell>
          <cell r="C82">
            <v>1012336</v>
          </cell>
          <cell r="D82" t="str">
            <v>PO Molleja Contre Mpsa@ 10k AS</v>
          </cell>
          <cell r="E82" t="str">
            <v>Agro Sudamerica</v>
          </cell>
          <cell r="F82" t="str">
            <v>No Aplica</v>
          </cell>
          <cell r="G82">
            <v>0</v>
          </cell>
          <cell r="H82">
            <v>0</v>
          </cell>
        </row>
        <row r="83">
          <cell r="B83" t="str">
            <v>Agro Sudamerica1010877</v>
          </cell>
          <cell r="C83">
            <v>1010877</v>
          </cell>
          <cell r="D83" t="str">
            <v>PO Molleja Mrps@ Cj 10k AS</v>
          </cell>
          <cell r="E83" t="str">
            <v>Agro Sudamerica</v>
          </cell>
          <cell r="F83" t="str">
            <v>Directo</v>
          </cell>
          <cell r="G83">
            <v>61446.576000000001</v>
          </cell>
          <cell r="H83">
            <v>119999.9999875908</v>
          </cell>
        </row>
        <row r="84">
          <cell r="B84" t="str">
            <v>Andes Asia1011948</v>
          </cell>
          <cell r="C84">
            <v>1011948</v>
          </cell>
          <cell r="D84" t="str">
            <v>PO Ctre Mrps@ Cj 12k AS</v>
          </cell>
          <cell r="E84" t="str">
            <v>Andes Asia</v>
          </cell>
          <cell r="F84" t="str">
            <v>No Aplica</v>
          </cell>
          <cell r="G84">
            <v>0</v>
          </cell>
          <cell r="H84">
            <v>0</v>
          </cell>
        </row>
        <row r="85">
          <cell r="B85" t="str">
            <v>Africa1012674</v>
          </cell>
          <cell r="C85">
            <v>1012674</v>
          </cell>
          <cell r="D85" t="str">
            <v>PO Corazon@Pla Cj 19k</v>
          </cell>
          <cell r="E85" t="str">
            <v>Africa</v>
          </cell>
          <cell r="F85" t="str">
            <v>No Aplica</v>
          </cell>
          <cell r="G85">
            <v>0</v>
          </cell>
          <cell r="H85">
            <v>0</v>
          </cell>
        </row>
        <row r="86">
          <cell r="B86" t="str">
            <v>Agro Europa1012508</v>
          </cell>
          <cell r="C86">
            <v>1012508</v>
          </cell>
          <cell r="D86" t="str">
            <v>PO Pana S/Corazon@ blo 10k AS</v>
          </cell>
          <cell r="E86" t="str">
            <v>Agro Europa</v>
          </cell>
          <cell r="F86" t="str">
            <v>Local OOII</v>
          </cell>
          <cell r="G86">
            <v>0</v>
          </cell>
          <cell r="H86">
            <v>0</v>
          </cell>
        </row>
        <row r="87">
          <cell r="B87" t="str">
            <v>Agro Europa1012745</v>
          </cell>
          <cell r="C87">
            <v>1012745</v>
          </cell>
          <cell r="D87" t="str">
            <v>PO Corazon part@Blo 19 kg</v>
          </cell>
          <cell r="E87" t="str">
            <v>Agro Europa</v>
          </cell>
          <cell r="F87" t="str">
            <v>Local OOII</v>
          </cell>
          <cell r="G87">
            <v>0</v>
          </cell>
          <cell r="H87">
            <v>0</v>
          </cell>
        </row>
        <row r="88">
          <cell r="B88" t="str">
            <v>Agro Europa1012730</v>
          </cell>
          <cell r="C88">
            <v>1012730</v>
          </cell>
          <cell r="D88" t="str">
            <v>PO CORAZÓN@ PLACA 19KG CJ AS</v>
          </cell>
          <cell r="E88" t="str">
            <v>Agro Europa</v>
          </cell>
          <cell r="F88" t="str">
            <v>Local OOII</v>
          </cell>
          <cell r="G88">
            <v>0</v>
          </cell>
          <cell r="H88">
            <v>2360</v>
          </cell>
        </row>
        <row r="89">
          <cell r="B89" t="str">
            <v>Agro Sudamerica1012342</v>
          </cell>
          <cell r="C89">
            <v>1012342</v>
          </cell>
          <cell r="D89" t="str">
            <v>PO Corazon@ Cj 18k AS</v>
          </cell>
          <cell r="E89" t="str">
            <v>Agro Sudamerica</v>
          </cell>
          <cell r="F89" t="str">
            <v>No Aplica</v>
          </cell>
          <cell r="G89">
            <v>0</v>
          </cell>
          <cell r="H89">
            <v>0</v>
          </cell>
        </row>
        <row r="90">
          <cell r="B90" t="str">
            <v>Agro Sudamerica1011431</v>
          </cell>
          <cell r="C90">
            <v>1011431</v>
          </cell>
          <cell r="D90" t="str">
            <v>PO Corazón@ Bo 20k Cj SP</v>
          </cell>
          <cell r="E90" t="str">
            <v>Agro Sudamerica</v>
          </cell>
          <cell r="F90" t="str">
            <v>No Aplica</v>
          </cell>
          <cell r="G90">
            <v>0</v>
          </cell>
          <cell r="H90">
            <v>0</v>
          </cell>
        </row>
        <row r="91">
          <cell r="B91" t="str">
            <v>Agro Sudamerica1012600</v>
          </cell>
          <cell r="C91">
            <v>1012600</v>
          </cell>
          <cell r="D91" t="str">
            <v>PO Corazon@ Cj 20k AS</v>
          </cell>
          <cell r="E91" t="str">
            <v>Agro Sudamerica</v>
          </cell>
          <cell r="F91" t="str">
            <v>No Aplica</v>
          </cell>
          <cell r="G91">
            <v>0</v>
          </cell>
          <cell r="H91">
            <v>0</v>
          </cell>
        </row>
        <row r="92">
          <cell r="B92" t="str">
            <v>Agro Sudamerica1012362</v>
          </cell>
          <cell r="C92">
            <v>1012362</v>
          </cell>
          <cell r="D92" t="str">
            <v>PO Corazón@ Bo Cj 18k AS</v>
          </cell>
          <cell r="E92" t="str">
            <v>Agro Sudamerica</v>
          </cell>
          <cell r="F92" t="str">
            <v>No Aplica</v>
          </cell>
          <cell r="G92">
            <v>0</v>
          </cell>
          <cell r="H92">
            <v>0</v>
          </cell>
        </row>
        <row r="93">
          <cell r="B93" t="str">
            <v>Agro Sudamerica1012391</v>
          </cell>
          <cell r="C93">
            <v>1012391</v>
          </cell>
          <cell r="D93" t="str">
            <v>PO Corazon@ 18k Cj AS</v>
          </cell>
          <cell r="E93" t="str">
            <v>Agro Sudamerica</v>
          </cell>
          <cell r="F93" t="str">
            <v>No Aplica</v>
          </cell>
          <cell r="G93">
            <v>0</v>
          </cell>
          <cell r="H93">
            <v>0</v>
          </cell>
        </row>
        <row r="94">
          <cell r="B94" t="str">
            <v>Agro Sudamerica1012674</v>
          </cell>
          <cell r="C94">
            <v>1012674</v>
          </cell>
          <cell r="D94" t="str">
            <v>PO Corazon@Pla Cj 19k</v>
          </cell>
          <cell r="E94" t="str">
            <v>Agro Sudamerica</v>
          </cell>
          <cell r="F94" t="str">
            <v>No Aplica</v>
          </cell>
          <cell r="G94">
            <v>0</v>
          </cell>
          <cell r="H94">
            <v>0</v>
          </cell>
        </row>
        <row r="95">
          <cell r="B95" t="str">
            <v>Agro Sudamerica1012376</v>
          </cell>
          <cell r="C95">
            <v>1012376</v>
          </cell>
          <cell r="D95" t="str">
            <v>MENUDENCIAS CORAZÓN NORMAL</v>
          </cell>
          <cell r="E95" t="str">
            <v>Agro Sudamerica</v>
          </cell>
          <cell r="F95" t="str">
            <v>No Aplica</v>
          </cell>
          <cell r="G95">
            <v>0</v>
          </cell>
          <cell r="H95">
            <v>0</v>
          </cell>
        </row>
        <row r="96">
          <cell r="B96" t="str">
            <v>Agro Sudamerica1012778</v>
          </cell>
          <cell r="C96">
            <v>1012778</v>
          </cell>
          <cell r="D96" t="str">
            <v>PO Corazón@ Placa Cj 19kg SD</v>
          </cell>
          <cell r="E96" t="str">
            <v>Agro Sudamerica</v>
          </cell>
          <cell r="F96" t="str">
            <v>No Aplica</v>
          </cell>
          <cell r="G96">
            <v>0</v>
          </cell>
          <cell r="H96">
            <v>0</v>
          </cell>
        </row>
        <row r="97">
          <cell r="B97" t="str">
            <v>Agrosuper Brasil1011560</v>
          </cell>
          <cell r="C97">
            <v>1011560</v>
          </cell>
          <cell r="D97" t="str">
            <v>PO Corazón@ Bo Cj 18k AS</v>
          </cell>
          <cell r="E97" t="str">
            <v>Agrosuper Brasil</v>
          </cell>
          <cell r="F97" t="str">
            <v>Directo</v>
          </cell>
          <cell r="G97">
            <v>48000</v>
          </cell>
          <cell r="H97">
            <v>48000</v>
          </cell>
        </row>
        <row r="98">
          <cell r="B98" t="str">
            <v>Agrosuper Brasil1012391</v>
          </cell>
          <cell r="C98">
            <v>1012391</v>
          </cell>
          <cell r="D98" t="str">
            <v>PO Corazon@ 18k Cj AS</v>
          </cell>
          <cell r="E98" t="str">
            <v>Agrosuper Brasil</v>
          </cell>
          <cell r="F98" t="str">
            <v>No Aplica</v>
          </cell>
          <cell r="G98">
            <v>0</v>
          </cell>
          <cell r="H98">
            <v>0</v>
          </cell>
        </row>
        <row r="99">
          <cell r="B99" t="str">
            <v>Agrosuper Brasil1012362</v>
          </cell>
          <cell r="C99">
            <v>1012362</v>
          </cell>
          <cell r="D99" t="str">
            <v>PO Corazón@ Bo Cj 18k AS</v>
          </cell>
          <cell r="E99" t="str">
            <v>Agrosuper Brasil</v>
          </cell>
          <cell r="F99" t="str">
            <v>Directo</v>
          </cell>
          <cell r="G99">
            <v>22700</v>
          </cell>
          <cell r="H99">
            <v>22700</v>
          </cell>
        </row>
        <row r="100">
          <cell r="B100" t="str">
            <v>Agrosuper Brasil1012531</v>
          </cell>
          <cell r="C100">
            <v>1012531</v>
          </cell>
          <cell r="D100" t="str">
            <v>PO Corazon@ 18k Cj AS</v>
          </cell>
          <cell r="E100" t="str">
            <v>Agrosuper Brasil</v>
          </cell>
          <cell r="F100" t="str">
            <v>No Aplica</v>
          </cell>
          <cell r="G100">
            <v>0</v>
          </cell>
          <cell r="H100">
            <v>0</v>
          </cell>
        </row>
        <row r="101">
          <cell r="B101" t="str">
            <v>Agrosuper Brasil1012600</v>
          </cell>
          <cell r="C101">
            <v>1012600</v>
          </cell>
          <cell r="D101" t="str">
            <v>PO Corazon@ Cj 20k AS</v>
          </cell>
          <cell r="E101" t="str">
            <v>Agrosuper Brasil</v>
          </cell>
          <cell r="F101" t="str">
            <v>No Aplica</v>
          </cell>
          <cell r="G101">
            <v>0</v>
          </cell>
          <cell r="H101">
            <v>0</v>
          </cell>
        </row>
        <row r="102">
          <cell r="B102" t="str">
            <v>Agrosuper Brasil1012342</v>
          </cell>
          <cell r="C102">
            <v>1012342</v>
          </cell>
          <cell r="D102" t="str">
            <v>PO Corazon@ Cj 18k AS</v>
          </cell>
          <cell r="E102" t="str">
            <v>Agrosuper Brasil</v>
          </cell>
          <cell r="F102" t="str">
            <v>No Aplica</v>
          </cell>
          <cell r="G102">
            <v>0</v>
          </cell>
          <cell r="H102">
            <v>0</v>
          </cell>
        </row>
        <row r="103">
          <cell r="B103" t="str">
            <v>Agrosuper Brasil1012674</v>
          </cell>
          <cell r="C103">
            <v>1012674</v>
          </cell>
          <cell r="D103" t="str">
            <v>PO Corazon@Pla Cj 19k</v>
          </cell>
          <cell r="E103" t="str">
            <v>Agrosuper Brasil</v>
          </cell>
          <cell r="F103" t="str">
            <v>Directo</v>
          </cell>
          <cell r="G103">
            <v>53700</v>
          </cell>
          <cell r="H103">
            <v>0</v>
          </cell>
        </row>
        <row r="104">
          <cell r="B104" t="str">
            <v>Andes Asia1012326</v>
          </cell>
          <cell r="C104">
            <v>1012326</v>
          </cell>
          <cell r="D104" t="str">
            <v>PO Corazon@Bo 12k Cj AS</v>
          </cell>
          <cell r="E104" t="str">
            <v>Andes Asia</v>
          </cell>
          <cell r="F104" t="str">
            <v>Local OOII</v>
          </cell>
          <cell r="G104">
            <v>8000</v>
          </cell>
          <cell r="H104">
            <v>8000</v>
          </cell>
        </row>
        <row r="105">
          <cell r="B105" t="str">
            <v>Agro America1012601</v>
          </cell>
          <cell r="C105">
            <v>1012601</v>
          </cell>
          <cell r="D105" t="str">
            <v>PO Pana S/Corazon@ Cj 20k AS</v>
          </cell>
          <cell r="E105" t="str">
            <v>Agro America</v>
          </cell>
          <cell r="F105" t="str">
            <v>Local OOII</v>
          </cell>
          <cell r="G105">
            <v>252487.927</v>
          </cell>
          <cell r="H105">
            <v>252487.927</v>
          </cell>
        </row>
        <row r="106">
          <cell r="B106" t="str">
            <v>Agro America1012633</v>
          </cell>
          <cell r="C106">
            <v>1012633</v>
          </cell>
          <cell r="D106" t="str">
            <v>PO Pana S/Corazón@ Cj 20k AS</v>
          </cell>
          <cell r="E106" t="str">
            <v>Agro America</v>
          </cell>
          <cell r="F106" t="str">
            <v>No Aplica</v>
          </cell>
          <cell r="G106">
            <v>0</v>
          </cell>
          <cell r="H106">
            <v>0</v>
          </cell>
        </row>
        <row r="107">
          <cell r="B107" t="str">
            <v>Agro Sudamerica1012283</v>
          </cell>
          <cell r="C107">
            <v>1012283</v>
          </cell>
          <cell r="D107" t="str">
            <v>PO Pana S/Corazón@ Cj 20k AS GRANEL</v>
          </cell>
          <cell r="E107" t="str">
            <v>Agro Sudamerica</v>
          </cell>
          <cell r="F107" t="str">
            <v>Directo</v>
          </cell>
          <cell r="G107">
            <v>0</v>
          </cell>
          <cell r="H107">
            <v>0</v>
          </cell>
        </row>
        <row r="108">
          <cell r="B108" t="str">
            <v>Agro Sudamerica1012763</v>
          </cell>
          <cell r="C108">
            <v>1012763</v>
          </cell>
          <cell r="D108" t="str">
            <v>PO Pana S/Corazón@ Cj 20k AS GRANEL</v>
          </cell>
          <cell r="E108" t="str">
            <v>Agro Sudamerica</v>
          </cell>
          <cell r="F108" t="str">
            <v>Directo</v>
          </cell>
          <cell r="G108">
            <v>78909.925000000003</v>
          </cell>
          <cell r="H108">
            <v>119999.99965753425</v>
          </cell>
        </row>
        <row r="109">
          <cell r="B109" t="str">
            <v>Agro Sudamerica1011221</v>
          </cell>
          <cell r="C109">
            <v>1011221</v>
          </cell>
          <cell r="D109" t="str">
            <v>PO Pana S/Corazón@ Cj 20k AS</v>
          </cell>
          <cell r="E109" t="str">
            <v>Agro Sudamerica</v>
          </cell>
          <cell r="F109" t="str">
            <v>No Aplica</v>
          </cell>
          <cell r="G109">
            <v>0</v>
          </cell>
          <cell r="H109">
            <v>0</v>
          </cell>
        </row>
        <row r="110">
          <cell r="B110" t="str">
            <v>Agro Sudamerica1012320</v>
          </cell>
          <cell r="C110">
            <v>1012320</v>
          </cell>
          <cell r="D110" t="str">
            <v>PO Pana S/Corazon@ 12k Cj AS</v>
          </cell>
          <cell r="E110" t="str">
            <v>Agro Sudamerica</v>
          </cell>
          <cell r="F110" t="str">
            <v>No Aplica</v>
          </cell>
          <cell r="G110">
            <v>0</v>
          </cell>
          <cell r="H110">
            <v>0</v>
          </cell>
        </row>
        <row r="111">
          <cell r="B111" t="str">
            <v>Agro Sudamerica1012531</v>
          </cell>
          <cell r="C111">
            <v>1012531</v>
          </cell>
          <cell r="D111" t="str">
            <v>PO Corazon@ 18k Cj AS</v>
          </cell>
          <cell r="E111" t="str">
            <v>Agro Sudamerica</v>
          </cell>
          <cell r="F111" t="str">
            <v>No Aplica</v>
          </cell>
          <cell r="G111">
            <v>0</v>
          </cell>
          <cell r="H111">
            <v>0</v>
          </cell>
        </row>
        <row r="112">
          <cell r="B112" t="str">
            <v>Agrosuper Shanghai1012448</v>
          </cell>
          <cell r="C112">
            <v>1012448</v>
          </cell>
          <cell r="D112" t="str">
            <v>PO Garra L C@ 4x5k Cj AS</v>
          </cell>
          <cell r="E112" t="str">
            <v>Agrosuper Shanghai</v>
          </cell>
          <cell r="F112" t="str">
            <v>Directo</v>
          </cell>
          <cell r="G112">
            <v>122224.36865668453</v>
          </cell>
          <cell r="H112">
            <v>122224.36865668453</v>
          </cell>
        </row>
        <row r="113">
          <cell r="B113" t="str">
            <v>Agrosuper Shanghai1012005</v>
          </cell>
          <cell r="C113">
            <v>1012005</v>
          </cell>
          <cell r="D113" t="str">
            <v>PO Garra IQF@ Bo Cj AS</v>
          </cell>
          <cell r="E113" t="str">
            <v>Agrosuper Shanghai</v>
          </cell>
          <cell r="F113" t="str">
            <v>Local OOII</v>
          </cell>
          <cell r="G113">
            <v>0</v>
          </cell>
          <cell r="H113">
            <v>10054.1</v>
          </cell>
        </row>
        <row r="114">
          <cell r="B114" t="str">
            <v>Agrosuper Shanghai1011836</v>
          </cell>
          <cell r="C114">
            <v>1011836</v>
          </cell>
          <cell r="D114" t="str">
            <v>PO Garra L C@ Bo Cj 2k AS </v>
          </cell>
          <cell r="E114" t="str">
            <v>Agrosuper Shanghai</v>
          </cell>
          <cell r="F114" t="str">
            <v>No Aplica</v>
          </cell>
          <cell r="G114">
            <v>0</v>
          </cell>
          <cell r="H114">
            <v>0</v>
          </cell>
        </row>
        <row r="115">
          <cell r="B115" t="str">
            <v>Agrosuper Shanghai1012504</v>
          </cell>
          <cell r="C115">
            <v>1012504</v>
          </cell>
          <cell r="D115" t="str">
            <v>PO Garra Economy@ Cj 20k AS</v>
          </cell>
          <cell r="E115" t="str">
            <v>Agrosuper Shanghai</v>
          </cell>
          <cell r="F115" t="str">
            <v>Directo</v>
          </cell>
          <cell r="G115">
            <v>47590.880882375161</v>
          </cell>
          <cell r="H115">
            <v>44366.809492875378</v>
          </cell>
        </row>
        <row r="116">
          <cell r="B116" t="str">
            <v>Agrosuper Shanghai1011967</v>
          </cell>
          <cell r="C116">
            <v>1011967</v>
          </cell>
          <cell r="D116" t="str">
            <v>PO Garra J@ Bo Cj 20k AS</v>
          </cell>
          <cell r="E116" t="str">
            <v>Agrosuper Shanghai</v>
          </cell>
          <cell r="F116" t="str">
            <v>Local OOII</v>
          </cell>
          <cell r="G116">
            <v>129738.24982523263</v>
          </cell>
          <cell r="H116">
            <v>0</v>
          </cell>
        </row>
        <row r="117">
          <cell r="B117" t="str">
            <v>Agrosuper Shanghai1011968</v>
          </cell>
          <cell r="C117">
            <v>1011968</v>
          </cell>
          <cell r="D117" t="str">
            <v>PO Garra L A@ Bo Cj 20k AS</v>
          </cell>
          <cell r="E117" t="str">
            <v>Agrosuper Shanghai</v>
          </cell>
          <cell r="F117" t="str">
            <v>Local OOII</v>
          </cell>
          <cell r="G117">
            <v>10517.512461850345</v>
          </cell>
          <cell r="H117">
            <v>0</v>
          </cell>
        </row>
        <row r="118">
          <cell r="B118" t="str">
            <v>Agrosuper Shanghai1012502</v>
          </cell>
          <cell r="C118">
            <v>1012502</v>
          </cell>
          <cell r="D118" t="str">
            <v>PO Garra Large B@ Cj 20k AS</v>
          </cell>
          <cell r="E118" t="str">
            <v>Agrosuper Shanghai</v>
          </cell>
          <cell r="F118" t="str">
            <v>Local OOII</v>
          </cell>
          <cell r="G118">
            <v>8723.2800791976751</v>
          </cell>
          <cell r="H118">
            <v>8723.2800791976751</v>
          </cell>
        </row>
        <row r="119">
          <cell r="B119" t="str">
            <v>Agrosuper Shanghai1012503</v>
          </cell>
          <cell r="C119">
            <v>1012503</v>
          </cell>
          <cell r="D119" t="str">
            <v>PO Garra Medium B@ Cj 20k AS</v>
          </cell>
          <cell r="E119" t="str">
            <v>Agrosuper Shanghai</v>
          </cell>
          <cell r="F119" t="str">
            <v>Local OOII</v>
          </cell>
          <cell r="G119">
            <v>236689.38876162379</v>
          </cell>
          <cell r="H119">
            <v>236689.38876162379</v>
          </cell>
        </row>
        <row r="120">
          <cell r="B120" t="str">
            <v>Agrosuper Shanghai1011969</v>
          </cell>
          <cell r="C120">
            <v>1011969</v>
          </cell>
          <cell r="D120" t="str">
            <v>PO Garra L B@ Bo Cj 20k AS</v>
          </cell>
          <cell r="E120" t="str">
            <v>Agrosuper Shanghai</v>
          </cell>
          <cell r="F120" t="str">
            <v>Local OOII</v>
          </cell>
          <cell r="G120">
            <v>107053.85397745186</v>
          </cell>
          <cell r="H120">
            <v>51866.11578289661</v>
          </cell>
        </row>
        <row r="121">
          <cell r="B121" t="str">
            <v>Agrosuper Shanghai1012527</v>
          </cell>
          <cell r="C121">
            <v>1012527</v>
          </cell>
          <cell r="D121" t="str">
            <v>PO Garra M A@ Bo Cj 20k AS</v>
          </cell>
          <cell r="E121" t="str">
            <v>Agrosuper Shanghai</v>
          </cell>
          <cell r="F121" t="str">
            <v>Local OOII</v>
          </cell>
          <cell r="G121">
            <v>11255.79693275162</v>
          </cell>
          <cell r="H121">
            <v>7868.0774383296539</v>
          </cell>
        </row>
        <row r="122">
          <cell r="B122" t="str">
            <v>Agrosuper Shanghai1012526</v>
          </cell>
          <cell r="C122">
            <v>1012526</v>
          </cell>
          <cell r="D122" t="str">
            <v>PO Garra L A@ Bo Cj 20k AS</v>
          </cell>
          <cell r="E122" t="str">
            <v>Agrosuper Shanghai</v>
          </cell>
          <cell r="F122" t="str">
            <v>Local OOII</v>
          </cell>
          <cell r="G122">
            <v>7418.540236810918</v>
          </cell>
          <cell r="H122">
            <v>7418.540236810918</v>
          </cell>
        </row>
        <row r="123">
          <cell r="B123" t="str">
            <v>Agrosuper Shanghai1012525</v>
          </cell>
          <cell r="C123">
            <v>1012525</v>
          </cell>
          <cell r="D123" t="str">
            <v>PO Garra Jumbo@ Bo Cj 20k AS</v>
          </cell>
          <cell r="E123" t="str">
            <v>Agrosuper Shanghai</v>
          </cell>
          <cell r="F123" t="str">
            <v>Local OOII</v>
          </cell>
          <cell r="G123">
            <v>8251.8392993193902</v>
          </cell>
          <cell r="H123">
            <v>8251.8392993193902</v>
          </cell>
        </row>
        <row r="124">
          <cell r="B124" t="str">
            <v>Agrosuper Shanghai1011551</v>
          </cell>
          <cell r="C124">
            <v>1011551</v>
          </cell>
          <cell r="D124" t="str">
            <v>PO Garra M A@ Bo Cj 20k AS</v>
          </cell>
          <cell r="E124" t="str">
            <v>Agrosuper Shanghai</v>
          </cell>
          <cell r="F124" t="str">
            <v>No Aplica</v>
          </cell>
          <cell r="G124">
            <v>0</v>
          </cell>
          <cell r="H124">
            <v>0</v>
          </cell>
        </row>
        <row r="125">
          <cell r="B125" t="str">
            <v>Agrosuper Shanghai1012447</v>
          </cell>
          <cell r="C125">
            <v>1012447</v>
          </cell>
          <cell r="D125" t="str">
            <v>PO Garra M B@ Bo Cj 20k AS</v>
          </cell>
          <cell r="E125" t="str">
            <v>Agrosuper Shanghai</v>
          </cell>
          <cell r="F125" t="str">
            <v>Local OOII</v>
          </cell>
          <cell r="G125">
            <v>0</v>
          </cell>
          <cell r="H125">
            <v>0</v>
          </cell>
        </row>
        <row r="126">
          <cell r="B126" t="str">
            <v>Agrosuper Shanghai1011550</v>
          </cell>
          <cell r="C126">
            <v>1011550</v>
          </cell>
          <cell r="D126" t="str">
            <v>PO Garra M B@ Bo Cj 20k AS</v>
          </cell>
          <cell r="E126" t="str">
            <v>Agrosuper Shanghai</v>
          </cell>
          <cell r="F126" t="str">
            <v>No Aplica</v>
          </cell>
          <cell r="G126">
            <v>0</v>
          </cell>
          <cell r="H126">
            <v>0</v>
          </cell>
        </row>
        <row r="127">
          <cell r="B127" t="str">
            <v>Agrosuper Shanghai1010523</v>
          </cell>
          <cell r="C127">
            <v>1010523</v>
          </cell>
          <cell r="D127" t="str">
            <v>PO Garra L C@ Bo Cj 20k bca AS</v>
          </cell>
          <cell r="E127" t="str">
            <v>Agrosuper Shanghai</v>
          </cell>
          <cell r="F127" t="str">
            <v>No Aplica</v>
          </cell>
          <cell r="G127">
            <v>0</v>
          </cell>
          <cell r="H127">
            <v>0</v>
          </cell>
        </row>
        <row r="128">
          <cell r="B128" t="str">
            <v>Agrosuper Shanghai1012598</v>
          </cell>
          <cell r="C128">
            <v>1012598</v>
          </cell>
          <cell r="D128" t="str">
            <v>PO Garra G Large B@ Cj 20k AS</v>
          </cell>
          <cell r="E128" t="str">
            <v>Agrosuper Shanghai</v>
          </cell>
          <cell r="F128" t="str">
            <v>Local OOII</v>
          </cell>
          <cell r="G128">
            <v>7601</v>
          </cell>
          <cell r="H128">
            <v>0</v>
          </cell>
        </row>
        <row r="129">
          <cell r="B129" t="str">
            <v>Agro Sudamerica1012655</v>
          </cell>
          <cell r="C129">
            <v>1012655</v>
          </cell>
          <cell r="D129" t="str">
            <v>PO Garra Pla@ Cj 20k AS</v>
          </cell>
          <cell r="E129" t="str">
            <v>Agro Sudamerica</v>
          </cell>
          <cell r="F129" t="str">
            <v>No Aplica</v>
          </cell>
          <cell r="G129">
            <v>0</v>
          </cell>
          <cell r="H129">
            <v>0</v>
          </cell>
        </row>
        <row r="130">
          <cell r="B130" t="str">
            <v>Agro America1012167</v>
          </cell>
          <cell r="C130">
            <v>1012167</v>
          </cell>
          <cell r="D130" t="str">
            <v>PO PchDeh 4x10 Mr@ Zi Cj 20k AS</v>
          </cell>
          <cell r="E130" t="str">
            <v>Agro America</v>
          </cell>
          <cell r="F130" t="str">
            <v>Local OOII</v>
          </cell>
          <cell r="G130">
            <v>786191.10099999991</v>
          </cell>
          <cell r="H130">
            <v>598748.06655622576</v>
          </cell>
        </row>
        <row r="131">
          <cell r="B131" t="str">
            <v>Agro America1012109</v>
          </cell>
          <cell r="C131">
            <v>1012109</v>
          </cell>
          <cell r="D131" t="str">
            <v>PO PchDeh 6oz Mr@ Cj AS</v>
          </cell>
          <cell r="E131" t="str">
            <v>Agro America</v>
          </cell>
          <cell r="F131" t="str">
            <v>Local OOII</v>
          </cell>
          <cell r="G131">
            <v>353034.99775827018</v>
          </cell>
          <cell r="H131">
            <v>353034.99775827018</v>
          </cell>
        </row>
        <row r="132">
          <cell r="B132" t="str">
            <v>Agro America1012521</v>
          </cell>
          <cell r="C132">
            <v>1012521</v>
          </cell>
          <cell r="D132" t="str">
            <v>PO PchDeh 6oz Mr@ Cj AS</v>
          </cell>
          <cell r="E132" t="str">
            <v>Agro America</v>
          </cell>
          <cell r="F132" t="str">
            <v>Local OOII</v>
          </cell>
          <cell r="G132">
            <v>195625.31594145473</v>
          </cell>
          <cell r="H132">
            <v>207216.0588878672</v>
          </cell>
        </row>
        <row r="133">
          <cell r="B133" t="str">
            <v>Agro America1012110</v>
          </cell>
          <cell r="C133">
            <v>1012110</v>
          </cell>
          <cell r="D133" t="str">
            <v>PO PchDeh 7oz Mr@ Cj AS</v>
          </cell>
          <cell r="E133" t="str">
            <v>Agro America</v>
          </cell>
          <cell r="F133" t="str">
            <v>Local OOII</v>
          </cell>
          <cell r="G133">
            <v>79629.104376119474</v>
          </cell>
          <cell r="H133">
            <v>3694.0607745102025</v>
          </cell>
        </row>
        <row r="134">
          <cell r="B134" t="str">
            <v>Agro America1012522</v>
          </cell>
          <cell r="C134">
            <v>1012522</v>
          </cell>
          <cell r="D134" t="str">
            <v>PO PchDeh 7oz Mr@ Cj AS</v>
          </cell>
          <cell r="E134" t="str">
            <v>Agro America</v>
          </cell>
          <cell r="F134" t="str">
            <v>Local OOII</v>
          </cell>
          <cell r="G134">
            <v>105487.29320840184</v>
          </cell>
          <cell r="H134">
            <v>79872.969005109306</v>
          </cell>
        </row>
        <row r="135">
          <cell r="B135" t="str">
            <v>Agro America1012145</v>
          </cell>
          <cell r="C135">
            <v>1012145</v>
          </cell>
          <cell r="D135" t="str">
            <v>PO PchDeh S/p/g/f &lt;140@ Fi Cj 20k AS</v>
          </cell>
          <cell r="E135" t="str">
            <v>Agro America</v>
          </cell>
          <cell r="F135" t="str">
            <v>Local OOII</v>
          </cell>
          <cell r="G135">
            <v>165055.70199999999</v>
          </cell>
          <cell r="H135">
            <v>99791.345485618818</v>
          </cell>
        </row>
        <row r="136">
          <cell r="B136" t="str">
            <v>Agro America1012108</v>
          </cell>
          <cell r="C136">
            <v>1012108</v>
          </cell>
          <cell r="D136" t="str">
            <v>PO PchDeh 5oz Mr@ Cj AS</v>
          </cell>
          <cell r="E136" t="str">
            <v>Agro America</v>
          </cell>
          <cell r="F136" t="str">
            <v>Local OOII</v>
          </cell>
          <cell r="G136">
            <v>314977.16676014359</v>
          </cell>
          <cell r="H136">
            <v>314977.16676014359</v>
          </cell>
        </row>
        <row r="137">
          <cell r="B137" t="str">
            <v>Agro America1012111</v>
          </cell>
          <cell r="C137">
            <v>1012111</v>
          </cell>
          <cell r="D137" t="str">
            <v>PO PchDeh 8oz Mr@ Cj AS</v>
          </cell>
          <cell r="E137" t="str">
            <v>Agro America</v>
          </cell>
          <cell r="F137" t="str">
            <v>Local OOII</v>
          </cell>
          <cell r="G137">
            <v>52515.648446923791</v>
          </cell>
          <cell r="H137">
            <v>52515.648446923791</v>
          </cell>
        </row>
        <row r="138">
          <cell r="B138" t="str">
            <v>Agro America1012520</v>
          </cell>
          <cell r="C138">
            <v>1012520</v>
          </cell>
          <cell r="D138" t="str">
            <v>PO PchDeh 5oz Mr@ Cj AS</v>
          </cell>
          <cell r="E138" t="str">
            <v>Agro America</v>
          </cell>
          <cell r="F138" t="str">
            <v>Local OOII</v>
          </cell>
          <cell r="G138">
            <v>72707.822174584231</v>
          </cell>
          <cell r="H138">
            <v>72707.822174584231</v>
          </cell>
        </row>
        <row r="139">
          <cell r="B139" t="str">
            <v>Agro America1011701</v>
          </cell>
          <cell r="C139">
            <v>1011701</v>
          </cell>
          <cell r="D139" t="str">
            <v>PO PchDeh 1/2 NMr@ Cj 20k AS</v>
          </cell>
          <cell r="E139" t="str">
            <v>Agro America</v>
          </cell>
          <cell r="F139" t="str">
            <v>Local OOII</v>
          </cell>
          <cell r="G139">
            <v>297929.90590000001</v>
          </cell>
          <cell r="H139">
            <v>295745.26203008054</v>
          </cell>
        </row>
        <row r="140">
          <cell r="B140" t="str">
            <v>Agro America1012523</v>
          </cell>
          <cell r="C140">
            <v>1012523</v>
          </cell>
          <cell r="D140" t="str">
            <v>PO PchDeh 8oz Mr@ Cj AS</v>
          </cell>
          <cell r="E140" t="str">
            <v>Agro America</v>
          </cell>
          <cell r="F140" t="str">
            <v>Local OOII</v>
          </cell>
          <cell r="G140">
            <v>67321.393319186929</v>
          </cell>
          <cell r="H140">
            <v>82260.89639529484</v>
          </cell>
        </row>
        <row r="141">
          <cell r="B141" t="str">
            <v>Agro America1012160</v>
          </cell>
          <cell r="C141">
            <v>1012160</v>
          </cell>
          <cell r="D141" t="str">
            <v>PO PchDeh 8x5 Mr@ Fi Cj AS</v>
          </cell>
          <cell r="E141" t="str">
            <v>Agro America</v>
          </cell>
          <cell r="F141" t="str">
            <v>Local OOII</v>
          </cell>
          <cell r="G141">
            <v>99387.328000000009</v>
          </cell>
          <cell r="H141">
            <v>59874.807484484103</v>
          </cell>
        </row>
        <row r="142">
          <cell r="B142" t="str">
            <v>Agro America1012112</v>
          </cell>
          <cell r="C142">
            <v>1012112</v>
          </cell>
          <cell r="D142" t="str">
            <v>PO PchDeh 9oz Mr@ Cj AS</v>
          </cell>
          <cell r="E142" t="str">
            <v>Agro America</v>
          </cell>
          <cell r="F142" t="str">
            <v>Local OOII</v>
          </cell>
          <cell r="G142">
            <v>15611.85789695938</v>
          </cell>
          <cell r="H142">
            <v>0</v>
          </cell>
        </row>
        <row r="143">
          <cell r="B143" t="str">
            <v>Agro America1012519</v>
          </cell>
          <cell r="C143">
            <v>1012519</v>
          </cell>
          <cell r="D143" t="str">
            <v>PO PchDeh 4oz Mr@ Cj AS</v>
          </cell>
          <cell r="E143" t="str">
            <v>Agro America</v>
          </cell>
          <cell r="F143" t="str">
            <v>Local OOII</v>
          </cell>
          <cell r="G143">
            <v>19797.327373335724</v>
          </cell>
          <cell r="H143">
            <v>20350.922734416887</v>
          </cell>
        </row>
        <row r="144">
          <cell r="B144" t="str">
            <v>Agro America1012399</v>
          </cell>
          <cell r="C144">
            <v>1012399</v>
          </cell>
          <cell r="D144" t="str">
            <v>PO PchDeh 700g IQF Mr@ Cj AS</v>
          </cell>
          <cell r="E144" t="str">
            <v>Agro America</v>
          </cell>
          <cell r="F144" t="str">
            <v>Local OOII</v>
          </cell>
          <cell r="G144">
            <v>15791.681</v>
          </cell>
          <cell r="H144">
            <v>18143.881000000001</v>
          </cell>
        </row>
        <row r="145">
          <cell r="B145" t="str">
            <v>Agro America1012524</v>
          </cell>
          <cell r="C145">
            <v>1012524</v>
          </cell>
          <cell r="D145" t="str">
            <v>PO PchDeh 9oz Mr@ Cj AS</v>
          </cell>
          <cell r="E145" t="str">
            <v>Agro America</v>
          </cell>
          <cell r="F145" t="str">
            <v>Local OOII</v>
          </cell>
          <cell r="G145">
            <v>33278.831296789933</v>
          </cell>
          <cell r="H145">
            <v>16060.118749340487</v>
          </cell>
        </row>
        <row r="146">
          <cell r="B146" t="str">
            <v>Agro America1012122</v>
          </cell>
          <cell r="C146">
            <v>1012122</v>
          </cell>
          <cell r="D146" t="str">
            <v>PO PchDeh 10oz 4x10 Mr@ Cj 20k AS</v>
          </cell>
          <cell r="E146" t="str">
            <v>Agro America</v>
          </cell>
          <cell r="F146" t="str">
            <v>Local OOII</v>
          </cell>
          <cell r="G146">
            <v>0</v>
          </cell>
          <cell r="H146">
            <v>0</v>
          </cell>
        </row>
        <row r="147">
          <cell r="B147" t="str">
            <v>Agro America1012107</v>
          </cell>
          <cell r="C147">
            <v>1012107</v>
          </cell>
          <cell r="D147" t="str">
            <v>PO PchDeh 4oz Mr@ Cj AS</v>
          </cell>
          <cell r="E147" t="str">
            <v>Agro America</v>
          </cell>
          <cell r="F147" t="str">
            <v>Local OOII</v>
          </cell>
          <cell r="G147">
            <v>141496.97259769778</v>
          </cell>
          <cell r="H147">
            <v>170223.60381775114</v>
          </cell>
        </row>
        <row r="148">
          <cell r="B148" t="str">
            <v>Agro America1012378</v>
          </cell>
          <cell r="C148">
            <v>1012378</v>
          </cell>
          <cell r="D148" t="str">
            <v>PO PchDeh 5.0-5.5oz 2x10 NMr@ Cj 9k AS</v>
          </cell>
          <cell r="E148" t="str">
            <v>Agro America</v>
          </cell>
          <cell r="F148" t="str">
            <v>Local OOII</v>
          </cell>
          <cell r="G148">
            <v>0</v>
          </cell>
          <cell r="H148">
            <v>0</v>
          </cell>
        </row>
        <row r="149">
          <cell r="B149" t="str">
            <v>Agro America1012379</v>
          </cell>
          <cell r="C149">
            <v>1012379</v>
          </cell>
          <cell r="D149" t="str">
            <v>PO PchDeh 5.5-6.0oz 2x10 NMr@ Cj 9k AS</v>
          </cell>
          <cell r="E149" t="str">
            <v>Agro America</v>
          </cell>
          <cell r="F149" t="str">
            <v>Local OOII</v>
          </cell>
          <cell r="G149">
            <v>0</v>
          </cell>
          <cell r="H149">
            <v>0</v>
          </cell>
        </row>
        <row r="150">
          <cell r="B150" t="str">
            <v>Agro America1012115</v>
          </cell>
          <cell r="C150">
            <v>1012115</v>
          </cell>
          <cell r="D150" t="str">
            <v>PO PchDeh 6oz 2x10 Mr@ Cj 20k AS</v>
          </cell>
          <cell r="E150" t="str">
            <v>Agro America</v>
          </cell>
          <cell r="F150" t="str">
            <v>Local OOII</v>
          </cell>
          <cell r="G150">
            <v>5345.7882</v>
          </cell>
          <cell r="H150">
            <v>0</v>
          </cell>
        </row>
        <row r="151">
          <cell r="B151" t="str">
            <v>Agro America1010885</v>
          </cell>
          <cell r="C151">
            <v>1010885</v>
          </cell>
          <cell r="D151" t="str">
            <v>PO PchDeh 5oz 2x10 NMr@ Cj 9k AS</v>
          </cell>
          <cell r="E151" t="str">
            <v>Agro America</v>
          </cell>
          <cell r="F151" t="str">
            <v>Local OOII</v>
          </cell>
          <cell r="G151">
            <v>2267.9850999999999</v>
          </cell>
          <cell r="H151">
            <v>2267.9850999999999</v>
          </cell>
        </row>
        <row r="152">
          <cell r="B152" t="str">
            <v>Agro America1010887</v>
          </cell>
          <cell r="C152">
            <v>1010887</v>
          </cell>
          <cell r="D152" t="str">
            <v>PO PchDeh 7oz 2x10 NMr@ Cj 9k AS</v>
          </cell>
          <cell r="E152" t="str">
            <v>Agro America</v>
          </cell>
          <cell r="F152" t="str">
            <v>Local OOII</v>
          </cell>
          <cell r="G152">
            <v>0</v>
          </cell>
          <cell r="H152">
            <v>0</v>
          </cell>
        </row>
        <row r="153">
          <cell r="B153" t="str">
            <v>Agro America1010886</v>
          </cell>
          <cell r="C153">
            <v>1010886</v>
          </cell>
          <cell r="D153" t="str">
            <v>PO PchDeh 6oz 2x10 NMr@ Cj 9k AS</v>
          </cell>
          <cell r="E153" t="str">
            <v>Agro America</v>
          </cell>
          <cell r="F153" t="str">
            <v>Local OOII</v>
          </cell>
          <cell r="G153">
            <v>4989.5672999999997</v>
          </cell>
          <cell r="H153">
            <v>4989.5672999999997</v>
          </cell>
        </row>
        <row r="154">
          <cell r="B154" t="str">
            <v>Agro America1010888</v>
          </cell>
          <cell r="C154">
            <v>1010888</v>
          </cell>
          <cell r="D154" t="str">
            <v>PO PchDeh 8oz 2x10 NMr@ Cj 9k AS</v>
          </cell>
          <cell r="E154" t="str">
            <v>Agro America</v>
          </cell>
          <cell r="F154" t="str">
            <v>Local OOII</v>
          </cell>
          <cell r="G154">
            <v>0</v>
          </cell>
          <cell r="H154">
            <v>3129.984270408002</v>
          </cell>
        </row>
        <row r="155">
          <cell r="B155" t="str">
            <v>Agro America1012038</v>
          </cell>
          <cell r="C155">
            <v>1012038</v>
          </cell>
          <cell r="D155" t="str">
            <v>PO PchDeh 4oz 2x10 NMr@ Cj 9k AS</v>
          </cell>
          <cell r="E155" t="str">
            <v>Agro America</v>
          </cell>
          <cell r="F155" t="str">
            <v>Local OOII</v>
          </cell>
          <cell r="G155">
            <v>0</v>
          </cell>
          <cell r="H155">
            <v>0</v>
          </cell>
        </row>
        <row r="156">
          <cell r="B156" t="str">
            <v>Agro America1012611</v>
          </cell>
          <cell r="C156">
            <v>1012611</v>
          </cell>
          <cell r="D156" t="str">
            <v>PO PchDeh 184-240 NMr@ Cj 20k AS</v>
          </cell>
          <cell r="E156" t="str">
            <v>Agro America</v>
          </cell>
          <cell r="F156" t="str">
            <v>No Aplica</v>
          </cell>
          <cell r="G156">
            <v>0</v>
          </cell>
          <cell r="H156">
            <v>0</v>
          </cell>
        </row>
        <row r="157">
          <cell r="B157" t="str">
            <v>Agro America1012584</v>
          </cell>
          <cell r="C157">
            <v>1012584</v>
          </cell>
          <cell r="D157" t="str">
            <v>PO PchDeh 4x10 Mr@ Cj 20k AS</v>
          </cell>
          <cell r="E157" t="str">
            <v>Agro America</v>
          </cell>
          <cell r="F157" t="str">
            <v>No Aplica</v>
          </cell>
          <cell r="G157">
            <v>0</v>
          </cell>
          <cell r="H157">
            <v>0</v>
          </cell>
        </row>
        <row r="158">
          <cell r="B158" t="str">
            <v>Agro America1012202</v>
          </cell>
          <cell r="C158">
            <v>1012202</v>
          </cell>
          <cell r="D158" t="str">
            <v>PO PchDeh 4x10 Mr@ Zi Cj 20k AS</v>
          </cell>
          <cell r="E158" t="str">
            <v>Agro America</v>
          </cell>
          <cell r="F158" t="str">
            <v>No Aplica</v>
          </cell>
          <cell r="G158">
            <v>0</v>
          </cell>
          <cell r="H158">
            <v>0</v>
          </cell>
        </row>
        <row r="159">
          <cell r="B159" t="str">
            <v>Agro America1012334</v>
          </cell>
          <cell r="C159">
            <v>1012334</v>
          </cell>
          <cell r="D159" t="str">
            <v>PO PchDeh 4x10 Mr@Cj 20k AS</v>
          </cell>
          <cell r="E159" t="str">
            <v>Agro America</v>
          </cell>
          <cell r="F159" t="str">
            <v>No Aplica</v>
          </cell>
          <cell r="G159">
            <v>0</v>
          </cell>
          <cell r="H159">
            <v>0</v>
          </cell>
        </row>
        <row r="160">
          <cell r="B160" t="str">
            <v>Agro America1011250</v>
          </cell>
          <cell r="C160">
            <v>1011250</v>
          </cell>
          <cell r="D160" t="str">
            <v>PO PchDeh NMr s/cal 4x10@ Cj 20k Am AS</v>
          </cell>
          <cell r="E160" t="str">
            <v>Agro America</v>
          </cell>
          <cell r="F160" t="str">
            <v>Local OOII</v>
          </cell>
          <cell r="G160">
            <v>27466.852999999999</v>
          </cell>
          <cell r="H160">
            <v>27466.852999999999</v>
          </cell>
        </row>
        <row r="161">
          <cell r="B161" t="str">
            <v>Agro America1012694</v>
          </cell>
          <cell r="C161">
            <v>1012694</v>
          </cell>
          <cell r="D161" t="str">
            <v>PO PchDeh 5.6-7.5oz NMr@ Cj As</v>
          </cell>
          <cell r="E161" t="str">
            <v>Agro America</v>
          </cell>
          <cell r="F161" t="str">
            <v>Local OOII</v>
          </cell>
          <cell r="G161">
            <v>137836.46100000001</v>
          </cell>
          <cell r="H161">
            <v>54431.642742019598</v>
          </cell>
        </row>
        <row r="162">
          <cell r="B162" t="str">
            <v>Agro America1012488</v>
          </cell>
          <cell r="C162">
            <v>1012488</v>
          </cell>
          <cell r="D162" t="str">
            <v>PO PchDeh R Mr@ Bo Cj 20k AS</v>
          </cell>
          <cell r="E162" t="str">
            <v>Agro America</v>
          </cell>
          <cell r="F162" t="str">
            <v>Local OOII</v>
          </cell>
          <cell r="G162">
            <v>0</v>
          </cell>
          <cell r="H162">
            <v>10667.419207170846</v>
          </cell>
        </row>
        <row r="163">
          <cell r="B163" t="str">
            <v>Agro Europa1011748</v>
          </cell>
          <cell r="C163">
            <v>1011748</v>
          </cell>
          <cell r="D163" t="str">
            <v>PO PchDeh &gt;170 NMr@ Cj 10k AS</v>
          </cell>
          <cell r="E163" t="str">
            <v>Agro Europa</v>
          </cell>
          <cell r="F163" t="str">
            <v>Local OOII</v>
          </cell>
          <cell r="G163">
            <v>147000</v>
          </cell>
          <cell r="H163">
            <v>0</v>
          </cell>
        </row>
        <row r="164">
          <cell r="B164" t="str">
            <v>Agro Europa1011971</v>
          </cell>
          <cell r="C164">
            <v>1011971</v>
          </cell>
          <cell r="D164" t="str">
            <v>PO PchDeh &gt;200 NMr@ Cj 10k AS</v>
          </cell>
          <cell r="E164" t="str">
            <v>Agro Europa</v>
          </cell>
          <cell r="F164" t="str">
            <v>No Aplica</v>
          </cell>
          <cell r="G164">
            <v>0</v>
          </cell>
          <cell r="H164">
            <v>0</v>
          </cell>
        </row>
        <row r="165">
          <cell r="B165" t="str">
            <v>Agro Europa1012432</v>
          </cell>
          <cell r="C165">
            <v>1012432</v>
          </cell>
          <cell r="D165" t="str">
            <v>PO PchDeh IQF NMr@ Cj 10k AS</v>
          </cell>
          <cell r="E165" t="str">
            <v>Agro Europa</v>
          </cell>
          <cell r="F165" t="str">
            <v>No Aplica</v>
          </cell>
          <cell r="G165">
            <v>0</v>
          </cell>
          <cell r="H165">
            <v>0</v>
          </cell>
        </row>
        <row r="166">
          <cell r="B166" t="str">
            <v>Agro Europa1012548</v>
          </cell>
          <cell r="C166">
            <v>1012548</v>
          </cell>
          <cell r="D166" t="str">
            <v>PO PchDeh JP NMr@ 500 KG</v>
          </cell>
          <cell r="E166" t="str">
            <v>Agro Europa</v>
          </cell>
          <cell r="F166" t="str">
            <v>No Aplica</v>
          </cell>
          <cell r="G166">
            <v>0</v>
          </cell>
          <cell r="H166">
            <v>0</v>
          </cell>
        </row>
        <row r="167">
          <cell r="B167" t="str">
            <v>Agro Europa1011973</v>
          </cell>
          <cell r="C167">
            <v>1011973</v>
          </cell>
          <cell r="D167" t="str">
            <v>PO PCHDEH LAM 110-130 NMR@ BO CJ 10K AS</v>
          </cell>
          <cell r="E167" t="str">
            <v>Agro Europa</v>
          </cell>
          <cell r="F167" t="str">
            <v>No Aplica</v>
          </cell>
          <cell r="G167">
            <v>0</v>
          </cell>
          <cell r="H167">
            <v>0</v>
          </cell>
        </row>
        <row r="168">
          <cell r="B168" t="str">
            <v>Agro Europa1011974</v>
          </cell>
          <cell r="C168">
            <v>1011974</v>
          </cell>
          <cell r="D168" t="str">
            <v>PO PCHDEH LAM 130-150 NMR@ BO CJ 10K AS</v>
          </cell>
          <cell r="E168" t="str">
            <v>Agro Europa</v>
          </cell>
          <cell r="F168" t="str">
            <v>No Aplica</v>
          </cell>
          <cell r="G168">
            <v>0</v>
          </cell>
          <cell r="H168">
            <v>0</v>
          </cell>
        </row>
        <row r="169">
          <cell r="B169" t="str">
            <v>Agro Europa1011975</v>
          </cell>
          <cell r="C169">
            <v>1011975</v>
          </cell>
          <cell r="D169" t="str">
            <v>PO PCHDEH LAM 150-170 NMR@ BO CJ 10K AS</v>
          </cell>
          <cell r="E169" t="str">
            <v>Agro Europa</v>
          </cell>
          <cell r="F169" t="str">
            <v>No Aplica</v>
          </cell>
          <cell r="G169">
            <v>0</v>
          </cell>
          <cell r="H169">
            <v>0</v>
          </cell>
        </row>
        <row r="170">
          <cell r="B170" t="str">
            <v>Agro Europa1011976</v>
          </cell>
          <cell r="C170">
            <v>1011976</v>
          </cell>
          <cell r="D170" t="str">
            <v>PO PCHDEH LAM 170-190 NMR@ BO CJ 10K AS</v>
          </cell>
          <cell r="E170" t="str">
            <v>Agro Europa</v>
          </cell>
          <cell r="F170" t="str">
            <v>No Aplica</v>
          </cell>
          <cell r="G170">
            <v>0</v>
          </cell>
          <cell r="H170">
            <v>0</v>
          </cell>
        </row>
        <row r="171">
          <cell r="B171" t="str">
            <v>Agro Europa1011977</v>
          </cell>
          <cell r="C171">
            <v>1011977</v>
          </cell>
          <cell r="D171" t="str">
            <v>PO PCHDEH LAM 190-210 NMR@ BO CJ 10K AS</v>
          </cell>
          <cell r="E171" t="str">
            <v>Agro Europa</v>
          </cell>
          <cell r="F171" t="str">
            <v>No Aplica</v>
          </cell>
          <cell r="G171">
            <v>0</v>
          </cell>
          <cell r="H171">
            <v>0</v>
          </cell>
        </row>
        <row r="172">
          <cell r="B172" t="str">
            <v>Agro Europa1011978</v>
          </cell>
          <cell r="C172">
            <v>1011978</v>
          </cell>
          <cell r="D172" t="str">
            <v>PO PchDeh Lam 210-230 NMr@ Bo Cj 10k AS</v>
          </cell>
          <cell r="E172" t="str">
            <v>Agro Europa</v>
          </cell>
          <cell r="F172" t="str">
            <v>No Aplica</v>
          </cell>
          <cell r="G172">
            <v>0</v>
          </cell>
          <cell r="H172">
            <v>0</v>
          </cell>
        </row>
        <row r="173">
          <cell r="B173" t="str">
            <v>Agro Europa1011972</v>
          </cell>
          <cell r="C173">
            <v>1011972</v>
          </cell>
          <cell r="D173" t="str">
            <v>PO PchDeh Lam 90-110 NMr@ Bo Cj 10k AS</v>
          </cell>
          <cell r="E173" t="str">
            <v>Agro Europa</v>
          </cell>
          <cell r="F173" t="str">
            <v>No Aplica</v>
          </cell>
          <cell r="G173">
            <v>0</v>
          </cell>
          <cell r="H173">
            <v>0</v>
          </cell>
        </row>
        <row r="174">
          <cell r="B174" t="str">
            <v>Agro Europa1011749</v>
          </cell>
          <cell r="C174">
            <v>1011749</v>
          </cell>
          <cell r="D174" t="str">
            <v>po pchdeh nmr blo@ cj 10k as</v>
          </cell>
          <cell r="E174" t="str">
            <v>Agro Europa</v>
          </cell>
          <cell r="F174" t="str">
            <v>Local OOII</v>
          </cell>
          <cell r="G174">
            <v>0</v>
          </cell>
          <cell r="H174">
            <v>0</v>
          </cell>
        </row>
        <row r="175">
          <cell r="B175" t="str">
            <v>Agro Europa1011204</v>
          </cell>
          <cell r="C175">
            <v>1011204</v>
          </cell>
          <cell r="D175" t="str">
            <v>PO PchDeh NMr s/cal@ Cj 20k Am AS</v>
          </cell>
          <cell r="E175" t="str">
            <v>Agro Europa</v>
          </cell>
          <cell r="F175" t="str">
            <v>No Aplica</v>
          </cell>
          <cell r="G175">
            <v>0</v>
          </cell>
          <cell r="H175">
            <v>0</v>
          </cell>
        </row>
        <row r="176">
          <cell r="B176" t="str">
            <v>Agro Europa1011886</v>
          </cell>
          <cell r="C176">
            <v>1011886</v>
          </cell>
          <cell r="D176" t="str">
            <v>PO PCHDEH PART UK@ FI CJ AS</v>
          </cell>
          <cell r="E176" t="str">
            <v>Agro Europa</v>
          </cell>
          <cell r="F176" t="str">
            <v>No Aplica</v>
          </cell>
          <cell r="G176">
            <v>0</v>
          </cell>
          <cell r="H176">
            <v>0</v>
          </cell>
        </row>
        <row r="177">
          <cell r="B177" t="str">
            <v>Agro Europa1012436</v>
          </cell>
          <cell r="C177">
            <v>1012436</v>
          </cell>
          <cell r="D177" t="str">
            <v>PO Pech Coc@ Cj 10k AS</v>
          </cell>
          <cell r="E177" t="str">
            <v>Agro Europa</v>
          </cell>
          <cell r="F177" t="str">
            <v>No Aplica</v>
          </cell>
          <cell r="G177">
            <v>0</v>
          </cell>
          <cell r="H177">
            <v>0</v>
          </cell>
        </row>
        <row r="178">
          <cell r="B178" t="str">
            <v>Agro Mexico1011127</v>
          </cell>
          <cell r="C178">
            <v>1011127</v>
          </cell>
          <cell r="D178" t="str">
            <v>PO PchDeh Random Mr Mex@ Cj 10k AS</v>
          </cell>
          <cell r="E178" t="str">
            <v>Agro Mexico</v>
          </cell>
          <cell r="F178" t="str">
            <v>Local OOII</v>
          </cell>
          <cell r="G178">
            <v>1517678.382</v>
          </cell>
          <cell r="H178">
            <v>1499999.9996868148</v>
          </cell>
        </row>
        <row r="179">
          <cell r="B179" t="str">
            <v>Agro Mexico1012692</v>
          </cell>
          <cell r="C179">
            <v>1012692</v>
          </cell>
          <cell r="D179" t="str">
            <v>PO PCHDEH RANDOM MR MEX@ CJ 13K AS</v>
          </cell>
          <cell r="E179" t="str">
            <v>Agro Mexico</v>
          </cell>
          <cell r="F179" t="str">
            <v>No Aplica</v>
          </cell>
          <cell r="G179">
            <v>0</v>
          </cell>
          <cell r="H179">
            <v>0</v>
          </cell>
        </row>
        <row r="180">
          <cell r="B180" t="str">
            <v>Agro Mexico1012535</v>
          </cell>
          <cell r="C180">
            <v>1012535</v>
          </cell>
          <cell r="D180" t="str">
            <v>PO PchDeh s/p Blo@ Cj 20k AS</v>
          </cell>
          <cell r="E180" t="str">
            <v>Agro Mexico</v>
          </cell>
          <cell r="F180" t="str">
            <v>No Aplica</v>
          </cell>
          <cell r="G180">
            <v>0</v>
          </cell>
          <cell r="H180">
            <v>0</v>
          </cell>
        </row>
        <row r="181">
          <cell r="B181" t="str">
            <v>Agro Mexico1011047</v>
          </cell>
          <cell r="C181">
            <v>1011047</v>
          </cell>
          <cell r="D181" t="str">
            <v>PO PchDeh &gt;170 NMr@ Cj 10k AS</v>
          </cell>
          <cell r="E181" t="str">
            <v>Agro Mexico</v>
          </cell>
          <cell r="F181" t="str">
            <v>Local OOII</v>
          </cell>
          <cell r="G181">
            <v>42990</v>
          </cell>
          <cell r="H181">
            <v>0</v>
          </cell>
        </row>
        <row r="182">
          <cell r="B182" t="str">
            <v>Agro Mexico1012663</v>
          </cell>
          <cell r="C182">
            <v>1012663</v>
          </cell>
          <cell r="D182" t="str">
            <v>PO PchDeh 4oz Mr@ Cj 20Kg AS</v>
          </cell>
          <cell r="E182" t="str">
            <v>Agro Mexico</v>
          </cell>
          <cell r="F182" t="str">
            <v>Local OOII</v>
          </cell>
          <cell r="G182">
            <v>0</v>
          </cell>
          <cell r="H182">
            <v>0</v>
          </cell>
        </row>
        <row r="183">
          <cell r="B183" t="str">
            <v>Agro Mexico1011614</v>
          </cell>
          <cell r="C183">
            <v>1011614</v>
          </cell>
          <cell r="D183" t="str">
            <v>PO PchDeh Random Mr MEX@ Cj 20k AS</v>
          </cell>
          <cell r="E183" t="str">
            <v>Agro Mexico</v>
          </cell>
          <cell r="F183" t="str">
            <v>Local OOII</v>
          </cell>
          <cell r="G183">
            <v>0</v>
          </cell>
          <cell r="H183">
            <v>1832</v>
          </cell>
        </row>
        <row r="184">
          <cell r="B184" t="str">
            <v>Agro Mexico1011611</v>
          </cell>
          <cell r="C184">
            <v>1011611</v>
          </cell>
          <cell r="D184" t="str">
            <v>PO PchDeh 211-280 MEX@ Cj 20k AS</v>
          </cell>
          <cell r="E184" t="str">
            <v>Agro Mexico</v>
          </cell>
          <cell r="F184" t="str">
            <v>Local OOII</v>
          </cell>
          <cell r="G184">
            <v>0</v>
          </cell>
          <cell r="H184">
            <v>0</v>
          </cell>
        </row>
        <row r="185">
          <cell r="B185" t="str">
            <v>Agro Mexico1012399</v>
          </cell>
          <cell r="C185">
            <v>1012399</v>
          </cell>
          <cell r="D185" t="str">
            <v>PO PchDeh 700g IQF Mr@ Cj AS</v>
          </cell>
          <cell r="E185" t="str">
            <v>Agro Mexico</v>
          </cell>
          <cell r="F185" t="str">
            <v>No Aplica</v>
          </cell>
          <cell r="G185">
            <v>0</v>
          </cell>
          <cell r="H185">
            <v>0</v>
          </cell>
        </row>
        <row r="186">
          <cell r="B186" t="str">
            <v>Agro Mexico1012486</v>
          </cell>
          <cell r="C186">
            <v>1012486</v>
          </cell>
          <cell r="D186" t="str">
            <v>PO PchDeh 4x10 NM@ Zi Cj 20k AS</v>
          </cell>
          <cell r="E186" t="str">
            <v>Agro Mexico</v>
          </cell>
          <cell r="F186" t="str">
            <v>No Aplica</v>
          </cell>
          <cell r="G186">
            <v>0</v>
          </cell>
          <cell r="H186">
            <v>0</v>
          </cell>
        </row>
        <row r="187">
          <cell r="B187" t="str">
            <v>Agro Mexico1011752</v>
          </cell>
          <cell r="C187">
            <v>1011752</v>
          </cell>
          <cell r="D187" t="str">
            <v>PO PCHDEH BTI 22%@ CJ 10K AS</v>
          </cell>
          <cell r="E187" t="str">
            <v>Agro Mexico</v>
          </cell>
          <cell r="F187" t="str">
            <v>No Aplica</v>
          </cell>
          <cell r="G187">
            <v>0</v>
          </cell>
          <cell r="H187">
            <v>0</v>
          </cell>
        </row>
        <row r="188">
          <cell r="B188" t="str">
            <v>Agro Mexico1012177</v>
          </cell>
          <cell r="C188">
            <v>1012177</v>
          </cell>
          <cell r="D188" t="str">
            <v>PO PchDeh Interf@ Cj 10k KI</v>
          </cell>
          <cell r="E188" t="str">
            <v>Agro Mexico</v>
          </cell>
          <cell r="F188" t="str">
            <v>No Aplica</v>
          </cell>
          <cell r="G188">
            <v>0</v>
          </cell>
          <cell r="H188">
            <v>0</v>
          </cell>
        </row>
        <row r="189">
          <cell r="B189" t="str">
            <v>Agro Mexico1011607</v>
          </cell>
          <cell r="C189">
            <v>1011607</v>
          </cell>
          <cell r="D189" t="str">
            <v>PO PchDeh Random Mr Mex@ Cj 10k AS</v>
          </cell>
          <cell r="E189" t="str">
            <v>Agro Mexico</v>
          </cell>
          <cell r="F189" t="str">
            <v>No Aplica</v>
          </cell>
          <cell r="G189">
            <v>0</v>
          </cell>
          <cell r="H189">
            <v>0</v>
          </cell>
        </row>
        <row r="190">
          <cell r="B190" t="str">
            <v>Agro Mexico1012155</v>
          </cell>
          <cell r="C190">
            <v>1012155</v>
          </cell>
          <cell r="D190" t="str">
            <v>PO PchDeh S/p/g/f &lt;140@ Bo Cj 18k AS</v>
          </cell>
          <cell r="E190" t="str">
            <v>Agro Mexico</v>
          </cell>
          <cell r="F190" t="str">
            <v>No Aplica</v>
          </cell>
          <cell r="G190">
            <v>0</v>
          </cell>
          <cell r="H190">
            <v>0</v>
          </cell>
        </row>
        <row r="191">
          <cell r="B191" t="str">
            <v>Agro Sudamerica1011127</v>
          </cell>
          <cell r="C191">
            <v>1011127</v>
          </cell>
          <cell r="D191" t="str">
            <v>PO PchDeh Random Mr Mex@ Cj 10k AS</v>
          </cell>
          <cell r="E191" t="str">
            <v>Agro Sudamerica</v>
          </cell>
          <cell r="F191" t="str">
            <v>Directo</v>
          </cell>
          <cell r="G191">
            <v>0</v>
          </cell>
          <cell r="H191">
            <v>0</v>
          </cell>
        </row>
        <row r="192">
          <cell r="B192" t="str">
            <v>Agro Sudamerica1012552</v>
          </cell>
          <cell r="C192">
            <v>1012552</v>
          </cell>
          <cell r="D192" t="str">
            <v>PO PchDeh Random@ Cj 10k AS</v>
          </cell>
          <cell r="E192" t="str">
            <v>Agro Sudamerica</v>
          </cell>
          <cell r="F192" t="str">
            <v>Directo</v>
          </cell>
          <cell r="G192">
            <v>0</v>
          </cell>
          <cell r="H192">
            <v>0</v>
          </cell>
        </row>
        <row r="193">
          <cell r="B193" t="str">
            <v>Agro Sudamerica1012744</v>
          </cell>
          <cell r="C193">
            <v>1012744</v>
          </cell>
          <cell r="D193" t="str">
            <v>PO PchDeh NMr@ Cj 20k AS</v>
          </cell>
          <cell r="E193" t="str">
            <v>Agro Sudamerica</v>
          </cell>
          <cell r="F193" t="str">
            <v>No Aplica</v>
          </cell>
          <cell r="G193">
            <v>0</v>
          </cell>
          <cell r="H193">
            <v>0</v>
          </cell>
        </row>
        <row r="194">
          <cell r="B194" t="str">
            <v>Agro Sudamerica1011953</v>
          </cell>
          <cell r="C194">
            <v>1011953</v>
          </cell>
          <cell r="D194" t="str">
            <v>PO PchDeh 4x10 @ Cj 20k AS</v>
          </cell>
          <cell r="E194" t="str">
            <v>Agro Sudamerica</v>
          </cell>
          <cell r="F194" t="str">
            <v>No Aplica</v>
          </cell>
          <cell r="G194">
            <v>0</v>
          </cell>
          <cell r="H194">
            <v>0</v>
          </cell>
        </row>
        <row r="195">
          <cell r="B195" t="str">
            <v>Agro Sudamerica1011993</v>
          </cell>
          <cell r="C195">
            <v>1011993</v>
          </cell>
          <cell r="D195" t="str">
            <v>PO PchDeh NMr s/cal 4x10@ Cj 20k Am AS</v>
          </cell>
          <cell r="E195" t="str">
            <v>Agro Sudamerica</v>
          </cell>
          <cell r="F195" t="str">
            <v>No Aplica</v>
          </cell>
          <cell r="G195">
            <v>0</v>
          </cell>
          <cell r="H195">
            <v>0</v>
          </cell>
        </row>
        <row r="196">
          <cell r="B196" t="str">
            <v>Agro Sudamerica1012535</v>
          </cell>
          <cell r="C196">
            <v>1012535</v>
          </cell>
          <cell r="D196" t="str">
            <v>PO PchDeh s/p Blo@ Cj 20k AS</v>
          </cell>
          <cell r="E196" t="str">
            <v>Agro Sudamerica</v>
          </cell>
          <cell r="F196" t="str">
            <v>No Aplica</v>
          </cell>
          <cell r="G196">
            <v>0</v>
          </cell>
          <cell r="H196">
            <v>0</v>
          </cell>
        </row>
        <row r="197">
          <cell r="B197" t="str">
            <v>Agro Sudamerica1012374</v>
          </cell>
          <cell r="C197">
            <v>1012374</v>
          </cell>
          <cell r="D197" t="str">
            <v>PO PechDesh 1/2  s/h s/p@ Cj 12k AS</v>
          </cell>
          <cell r="E197" t="str">
            <v>Agro Sudamerica</v>
          </cell>
          <cell r="F197" t="str">
            <v>No Aplica</v>
          </cell>
          <cell r="G197">
            <v>0</v>
          </cell>
          <cell r="H197">
            <v>0</v>
          </cell>
        </row>
        <row r="198">
          <cell r="B198" t="str">
            <v>Agrosuper Shanghai1012487</v>
          </cell>
          <cell r="C198">
            <v>1012487</v>
          </cell>
          <cell r="D198" t="str">
            <v>PO PCHDEH NMR@ CJ 15K AS</v>
          </cell>
          <cell r="E198" t="str">
            <v>Agrosuper Shanghai</v>
          </cell>
          <cell r="F198" t="str">
            <v>No Aplica</v>
          </cell>
          <cell r="G198">
            <v>0</v>
          </cell>
          <cell r="H198">
            <v>0</v>
          </cell>
        </row>
        <row r="199">
          <cell r="B199" t="str">
            <v>Agrosuper Shanghai1011908</v>
          </cell>
          <cell r="C199">
            <v>1011908</v>
          </cell>
          <cell r="D199" t="str">
            <v>PO PchDeh Part UK@ Fi Cj AS</v>
          </cell>
          <cell r="E199" t="str">
            <v>Agrosuper Shanghai</v>
          </cell>
          <cell r="F199" t="str">
            <v>No Aplica</v>
          </cell>
          <cell r="G199">
            <v>0</v>
          </cell>
          <cell r="H199">
            <v>0</v>
          </cell>
        </row>
        <row r="200">
          <cell r="B200" t="str">
            <v>Agrosuper Shanghai1012595</v>
          </cell>
          <cell r="C200">
            <v>1012595</v>
          </cell>
          <cell r="D200" t="str">
            <v>PO PchDeh@ BO 16x1k Cj AS</v>
          </cell>
          <cell r="E200" t="str">
            <v>Agrosuper Shanghai</v>
          </cell>
          <cell r="F200" t="str">
            <v>Local OOII</v>
          </cell>
          <cell r="G200">
            <v>0</v>
          </cell>
          <cell r="H200">
            <v>0</v>
          </cell>
        </row>
        <row r="201">
          <cell r="B201" t="str">
            <v>Agro America1011120</v>
          </cell>
          <cell r="C201">
            <v>1011120</v>
          </cell>
          <cell r="D201" t="str">
            <v>PO Pch Selec@ Cj 20k AS</v>
          </cell>
          <cell r="E201" t="str">
            <v>Agro America</v>
          </cell>
          <cell r="F201" t="str">
            <v>Local OOII</v>
          </cell>
          <cell r="G201">
            <v>0</v>
          </cell>
          <cell r="H201">
            <v>0</v>
          </cell>
        </row>
        <row r="202">
          <cell r="B202" t="str">
            <v>Agro Mexico1011152</v>
          </cell>
          <cell r="C202">
            <v>1011152</v>
          </cell>
          <cell r="D202" t="str">
            <v>PO Pch Selec Mex@ Cj 20k AS</v>
          </cell>
          <cell r="E202" t="str">
            <v>Agro Mexico</v>
          </cell>
          <cell r="F202" t="str">
            <v>No Aplica</v>
          </cell>
          <cell r="G202">
            <v>0</v>
          </cell>
          <cell r="H202">
            <v>0</v>
          </cell>
        </row>
        <row r="203">
          <cell r="B203" t="str">
            <v>Agro Mexico1012788</v>
          </cell>
          <cell r="C203">
            <v>1012788</v>
          </cell>
          <cell r="D203" t="str">
            <v>PO Pch Selec Mex B @ Cj 20k AS</v>
          </cell>
          <cell r="E203" t="str">
            <v>Agro Mexico</v>
          </cell>
          <cell r="F203" t="str">
            <v>No Aplica</v>
          </cell>
          <cell r="G203">
            <v>0</v>
          </cell>
          <cell r="H203">
            <v>0</v>
          </cell>
        </row>
        <row r="204">
          <cell r="B204" t="str">
            <v>Agro Mexico1012534</v>
          </cell>
          <cell r="C204">
            <v>1012534</v>
          </cell>
          <cell r="D204" t="str">
            <v>PO Pch Entera NMr PIEL Bloque</v>
          </cell>
          <cell r="E204" t="str">
            <v>Agro Mexico</v>
          </cell>
          <cell r="F204" t="str">
            <v>Local OOII</v>
          </cell>
          <cell r="G204">
            <v>116000</v>
          </cell>
          <cell r="H204">
            <v>0</v>
          </cell>
        </row>
        <row r="205">
          <cell r="B205" t="str">
            <v>Agro Sudamerica1012375</v>
          </cell>
          <cell r="C205">
            <v>1012375</v>
          </cell>
          <cell r="D205" t="str">
            <v>PO Pech c/h c/p@ Cj 16k AS</v>
          </cell>
          <cell r="E205" t="str">
            <v>Agro Sudamerica</v>
          </cell>
          <cell r="F205" t="str">
            <v>Directo</v>
          </cell>
          <cell r="G205">
            <v>0</v>
          </cell>
          <cell r="H205">
            <v>0</v>
          </cell>
        </row>
        <row r="206">
          <cell r="B206" t="str">
            <v>Agro Sudamerica1099999</v>
          </cell>
          <cell r="C206">
            <v>1099999</v>
          </cell>
          <cell r="D206" t="str">
            <v>Pechuga Entera</v>
          </cell>
          <cell r="E206" t="str">
            <v>Agro Sudamerica</v>
          </cell>
          <cell r="F206" t="str">
            <v>No Aplica</v>
          </cell>
          <cell r="G206">
            <v>0</v>
          </cell>
          <cell r="H206">
            <v>0</v>
          </cell>
        </row>
        <row r="207">
          <cell r="B207" t="str">
            <v>Agro Sudamerica1012208</v>
          </cell>
          <cell r="C207">
            <v>1012208</v>
          </cell>
          <cell r="D207" t="str">
            <v>GA S/m@ Bo Cj AS</v>
          </cell>
          <cell r="E207" t="str">
            <v>Agro Sudamerica</v>
          </cell>
          <cell r="F207" t="str">
            <v>Directo</v>
          </cell>
          <cell r="G207">
            <v>39408.691999999995</v>
          </cell>
          <cell r="H207">
            <v>23999.999573615958</v>
          </cell>
        </row>
        <row r="208">
          <cell r="B208" t="str">
            <v>Agro Sudamerica1012476</v>
          </cell>
          <cell r="C208">
            <v>1012476</v>
          </cell>
          <cell r="D208" t="str">
            <v>GA s/menu@ Cj 15k AS</v>
          </cell>
          <cell r="E208" t="str">
            <v>Agro Sudamerica</v>
          </cell>
          <cell r="F208" t="str">
            <v>No Aplica</v>
          </cell>
          <cell r="G208">
            <v>0</v>
          </cell>
          <cell r="H208">
            <v>0</v>
          </cell>
        </row>
        <row r="209">
          <cell r="B209" t="str">
            <v>Agro Sudamerica1011582</v>
          </cell>
          <cell r="C209">
            <v>1011582</v>
          </cell>
          <cell r="D209" t="str">
            <v>GA S/m@ Gr Cj bca AS</v>
          </cell>
          <cell r="E209" t="str">
            <v>Agro Sudamerica</v>
          </cell>
          <cell r="F209" t="str">
            <v>Directo</v>
          </cell>
          <cell r="G209">
            <v>0</v>
          </cell>
          <cell r="H209">
            <v>12524</v>
          </cell>
        </row>
        <row r="210">
          <cell r="B210" t="str">
            <v>Agrosuper Shanghai1012476</v>
          </cell>
          <cell r="C210">
            <v>1012476</v>
          </cell>
          <cell r="D210" t="str">
            <v>GA s/menu@ Cj 15k AS</v>
          </cell>
          <cell r="E210" t="str">
            <v>Agrosuper Shanghai</v>
          </cell>
          <cell r="F210" t="str">
            <v>No Aplica</v>
          </cell>
          <cell r="G210">
            <v>0</v>
          </cell>
          <cell r="H210">
            <v>0</v>
          </cell>
        </row>
        <row r="211">
          <cell r="B211" t="str">
            <v>Agrosuper Shanghai1012544</v>
          </cell>
          <cell r="C211">
            <v>1012544</v>
          </cell>
          <cell r="D211" t="str">
            <v>PO Ente S/menu 2,2 down@ Cj 16K AS</v>
          </cell>
          <cell r="E211" t="str">
            <v>Agrosuper Shanghai</v>
          </cell>
          <cell r="F211" t="str">
            <v>No Aplica</v>
          </cell>
          <cell r="G211">
            <v>0</v>
          </cell>
          <cell r="H211">
            <v>0</v>
          </cell>
        </row>
        <row r="212">
          <cell r="B212" t="str">
            <v>Agrosuper Shanghai1012547</v>
          </cell>
          <cell r="C212">
            <v>1012547</v>
          </cell>
          <cell r="D212" t="str">
            <v>PO Ente S/menu 2,2 up@ Cj 16K AS</v>
          </cell>
          <cell r="E212" t="str">
            <v>Agrosuper Shanghai</v>
          </cell>
          <cell r="F212" t="str">
            <v>No Aplica</v>
          </cell>
          <cell r="G212">
            <v>0</v>
          </cell>
          <cell r="H212">
            <v>0</v>
          </cell>
        </row>
        <row r="213">
          <cell r="B213" t="str">
            <v>Agro Sudamerica1012544</v>
          </cell>
          <cell r="C213">
            <v>1012544</v>
          </cell>
          <cell r="D213" t="str">
            <v>PO Ente S/menu 2,2 down@ Cj 16K AS</v>
          </cell>
          <cell r="E213" t="str">
            <v>Agro Sudamerica</v>
          </cell>
          <cell r="F213" t="str">
            <v>Directo</v>
          </cell>
          <cell r="G213">
            <v>0</v>
          </cell>
          <cell r="H213">
            <v>0</v>
          </cell>
        </row>
        <row r="214">
          <cell r="B214" t="str">
            <v>Africa1012540</v>
          </cell>
          <cell r="C214">
            <v>1012540</v>
          </cell>
          <cell r="D214" t="str">
            <v>PO S/MENU 1.9-2.4@CJ 20K AS</v>
          </cell>
          <cell r="E214" t="str">
            <v>Africa</v>
          </cell>
          <cell r="F214" t="str">
            <v>No Aplica</v>
          </cell>
          <cell r="G214">
            <v>0</v>
          </cell>
          <cell r="H214">
            <v>0</v>
          </cell>
        </row>
        <row r="215">
          <cell r="B215" t="str">
            <v>Agro Sudamerica1011290</v>
          </cell>
          <cell r="C215">
            <v>1011290</v>
          </cell>
          <cell r="D215" t="str">
            <v>PO Pch Piel@ Cj 20k AS</v>
          </cell>
          <cell r="E215" t="str">
            <v>Agro Sudamerica</v>
          </cell>
          <cell r="F215" t="str">
            <v>Directo</v>
          </cell>
          <cell r="G215">
            <v>8000</v>
          </cell>
          <cell r="H215">
            <v>0</v>
          </cell>
        </row>
        <row r="216">
          <cell r="B216" t="str">
            <v>Agro Sudamerica1011422</v>
          </cell>
          <cell r="C216">
            <v>1011422</v>
          </cell>
          <cell r="D216" t="str">
            <v>PO PCH PIEL PIM 50 PPM@ CJ 14 SP</v>
          </cell>
          <cell r="E216" t="str">
            <v>Agro Sudamerica</v>
          </cell>
          <cell r="F216" t="str">
            <v>Directo</v>
          </cell>
          <cell r="G216">
            <v>0</v>
          </cell>
          <cell r="H216">
            <v>0</v>
          </cell>
        </row>
        <row r="217">
          <cell r="B217" t="str">
            <v>Agrosuper Shanghai1012681</v>
          </cell>
          <cell r="C217">
            <v>1012681</v>
          </cell>
          <cell r="D217" t="str">
            <v>PO Nudillo @ Cj 20Kg AS</v>
          </cell>
          <cell r="E217" t="str">
            <v>Agrosuper Shanghai</v>
          </cell>
          <cell r="F217" t="str">
            <v>Local OOII</v>
          </cell>
          <cell r="G217">
            <v>0</v>
          </cell>
          <cell r="H217">
            <v>0</v>
          </cell>
        </row>
        <row r="218">
          <cell r="B218" t="str">
            <v>Agrosuper Shanghai1011768</v>
          </cell>
          <cell r="C218">
            <v>1011768</v>
          </cell>
          <cell r="D218" t="str">
            <v>PO Pch Piel@ Cj 20k AS</v>
          </cell>
          <cell r="E218" t="str">
            <v>Agrosuper Shanghai</v>
          </cell>
          <cell r="F218" t="str">
            <v>Local OOII</v>
          </cell>
          <cell r="G218">
            <v>0</v>
          </cell>
          <cell r="H218">
            <v>0</v>
          </cell>
        </row>
        <row r="219">
          <cell r="B219" t="str">
            <v>Andes Asia1012657</v>
          </cell>
          <cell r="C219">
            <v>1012657</v>
          </cell>
          <cell r="D219" t="str">
            <v>PO Piel@ Cj 15Kg AS</v>
          </cell>
          <cell r="E219" t="str">
            <v>Andes Asia</v>
          </cell>
          <cell r="F219" t="str">
            <v>No Aplica</v>
          </cell>
          <cell r="G219">
            <v>0</v>
          </cell>
          <cell r="H219">
            <v>0</v>
          </cell>
        </row>
        <row r="220">
          <cell r="B220" t="str">
            <v>Agrosuper Asia1012657</v>
          </cell>
          <cell r="C220">
            <v>1012657</v>
          </cell>
          <cell r="D220" t="str">
            <v>PO Piel@ Cj 15Kg AS</v>
          </cell>
          <cell r="E220" t="str">
            <v>Agrosuper Asia</v>
          </cell>
          <cell r="F220" t="str">
            <v>Directo</v>
          </cell>
          <cell r="G220">
            <v>0</v>
          </cell>
          <cell r="H220">
            <v>0</v>
          </cell>
        </row>
        <row r="221">
          <cell r="B221" t="str">
            <v>Agrosuper Asia1011379</v>
          </cell>
          <cell r="C221">
            <v>1011379</v>
          </cell>
          <cell r="D221" t="str">
            <v>PO TrDeh@ Bo Cj 12k AS</v>
          </cell>
          <cell r="E221" t="str">
            <v>Agrosuper Asia</v>
          </cell>
          <cell r="F221" t="str">
            <v>No Aplica</v>
          </cell>
          <cell r="G221">
            <v>0</v>
          </cell>
          <cell r="H221">
            <v>0</v>
          </cell>
        </row>
        <row r="222">
          <cell r="B222" t="str">
            <v>Agrosuper Shanghai1012386</v>
          </cell>
          <cell r="C222">
            <v>1012386</v>
          </cell>
          <cell r="D222" t="str">
            <v>PO TrDeh@ Bo Cj 12k AS</v>
          </cell>
          <cell r="E222" t="str">
            <v>Agrosuper Shanghai</v>
          </cell>
          <cell r="F222" t="str">
            <v>No Aplica</v>
          </cell>
          <cell r="G222">
            <v>0</v>
          </cell>
          <cell r="H222">
            <v>0</v>
          </cell>
        </row>
        <row r="223">
          <cell r="B223" t="str">
            <v>Agrosuper Shanghai1011156</v>
          </cell>
          <cell r="C223">
            <v>1011156</v>
          </cell>
          <cell r="D223" t="str">
            <v>PO TrDeh S/p@ Cj 20k SP</v>
          </cell>
          <cell r="E223" t="str">
            <v>Agrosuper Shanghai</v>
          </cell>
          <cell r="F223" t="str">
            <v>No Aplica</v>
          </cell>
          <cell r="G223">
            <v>0</v>
          </cell>
          <cell r="H223">
            <v>0</v>
          </cell>
        </row>
        <row r="224">
          <cell r="B224" t="str">
            <v>Agro Europa1011709</v>
          </cell>
          <cell r="C224">
            <v>1011709</v>
          </cell>
          <cell r="D224" t="str">
            <v>PO TrDeh S/p NMr@ Cj 13k AS</v>
          </cell>
          <cell r="E224" t="str">
            <v>Agro Europa</v>
          </cell>
          <cell r="F224" t="str">
            <v>No Aplica</v>
          </cell>
          <cell r="G224">
            <v>0</v>
          </cell>
          <cell r="H224">
            <v>0</v>
          </cell>
        </row>
        <row r="225">
          <cell r="B225" t="str">
            <v>Andes Asia1011379</v>
          </cell>
          <cell r="C225">
            <v>1011379</v>
          </cell>
          <cell r="D225" t="str">
            <v>PO TrDeh@ Bo Cj 12k AS</v>
          </cell>
          <cell r="E225" t="str">
            <v>Andes Asia</v>
          </cell>
          <cell r="F225" t="str">
            <v>No Aplica</v>
          </cell>
          <cell r="G225">
            <v>0</v>
          </cell>
          <cell r="H225">
            <v>0</v>
          </cell>
        </row>
        <row r="226">
          <cell r="B226" t="str">
            <v>Agrosuper Shanghai1012445</v>
          </cell>
          <cell r="C226">
            <v>1012445</v>
          </cell>
          <cell r="D226" t="str">
            <v>PO Tru Cort @ Cj 15k AS</v>
          </cell>
          <cell r="E226" t="str">
            <v>Agrosuper Shanghai</v>
          </cell>
          <cell r="F226" t="str">
            <v>Directo</v>
          </cell>
          <cell r="G226">
            <v>0</v>
          </cell>
          <cell r="H226">
            <v>0</v>
          </cell>
        </row>
        <row r="227">
          <cell r="B227" t="str">
            <v>Agrosuper Shanghai1012463</v>
          </cell>
          <cell r="C227">
            <v>1012463</v>
          </cell>
          <cell r="D227" t="str">
            <v>PO Tru Cort@ Cj 15k AS</v>
          </cell>
          <cell r="E227" t="str">
            <v>Agrosuper Shanghai</v>
          </cell>
          <cell r="F227" t="str">
            <v>Directo</v>
          </cell>
          <cell r="G227">
            <v>0</v>
          </cell>
          <cell r="H227">
            <v>0</v>
          </cell>
        </row>
        <row r="228">
          <cell r="B228" t="str">
            <v>Agrosuper Shanghai1012433</v>
          </cell>
          <cell r="C228">
            <v>1012433</v>
          </cell>
          <cell r="D228" t="str">
            <v>PO Tru Enter@ Cj 15k As</v>
          </cell>
          <cell r="E228" t="str">
            <v>Agrosuper Shanghai</v>
          </cell>
          <cell r="F228" t="str">
            <v>Directo</v>
          </cell>
          <cell r="G228">
            <v>0</v>
          </cell>
          <cell r="H228">
            <v>0</v>
          </cell>
        </row>
        <row r="229">
          <cell r="B229" t="str">
            <v>Agrosuper Shanghai1012462</v>
          </cell>
          <cell r="C229">
            <v>1012462</v>
          </cell>
          <cell r="D229" t="str">
            <v>PO Tru Ent@ Cj 15k AS</v>
          </cell>
          <cell r="E229" t="str">
            <v>Agrosuper Shanghai</v>
          </cell>
          <cell r="F229" t="str">
            <v>Directo</v>
          </cell>
          <cell r="G229">
            <v>0</v>
          </cell>
          <cell r="H229">
            <v>0</v>
          </cell>
        </row>
        <row r="230">
          <cell r="B230" t="str">
            <v>Agro Sudamerica1012297</v>
          </cell>
          <cell r="C230">
            <v>1012297</v>
          </cell>
          <cell r="D230" t="str">
            <v>PO Tru Enter@ Cj20k AS</v>
          </cell>
          <cell r="E230" t="str">
            <v>Agro Sudamerica</v>
          </cell>
          <cell r="F230" t="str">
            <v>Directo</v>
          </cell>
          <cell r="G230">
            <v>0</v>
          </cell>
          <cell r="H230">
            <v>0</v>
          </cell>
        </row>
        <row r="231">
          <cell r="B231" t="str">
            <v>Agro Sudamerica1012536</v>
          </cell>
          <cell r="C231">
            <v>1012536</v>
          </cell>
          <cell r="D231" t="str">
            <v>PO Tru 1/4 Blo@ Cj 20k AS</v>
          </cell>
          <cell r="E231" t="str">
            <v>Agro Sudamerica</v>
          </cell>
          <cell r="F231" t="str">
            <v>Directo</v>
          </cell>
          <cell r="G231">
            <v>0</v>
          </cell>
          <cell r="H231">
            <v>0</v>
          </cell>
        </row>
        <row r="232">
          <cell r="B232" t="str">
            <v>Agrosuper Shanghai1012446</v>
          </cell>
          <cell r="C232">
            <v>1012446</v>
          </cell>
          <cell r="D232" t="str">
            <v>PO Tru Larg@ Cj 15k AS</v>
          </cell>
          <cell r="E232" t="str">
            <v>Agrosuper Shanghai</v>
          </cell>
          <cell r="F232" t="str">
            <v>Local OOII</v>
          </cell>
          <cell r="G232">
            <v>0</v>
          </cell>
          <cell r="H232">
            <v>0</v>
          </cell>
        </row>
        <row r="233">
          <cell r="B233" t="str">
            <v>Agrosuper Shanghai1012464</v>
          </cell>
          <cell r="C233">
            <v>1012464</v>
          </cell>
          <cell r="D233" t="str">
            <v>PO Tru Larg@ Cj 15k AS</v>
          </cell>
          <cell r="E233" t="str">
            <v>Agrosuper Shanghai</v>
          </cell>
          <cell r="F233" t="str">
            <v>Local OOII</v>
          </cell>
          <cell r="G233">
            <v>0</v>
          </cell>
          <cell r="H233">
            <v>0</v>
          </cell>
        </row>
        <row r="234">
          <cell r="B234" t="str">
            <v>Agro Sudamerica1012446</v>
          </cell>
          <cell r="C234">
            <v>1012446</v>
          </cell>
          <cell r="D234" t="str">
            <v>PO Tru Larg@ Cj 15k AS</v>
          </cell>
          <cell r="E234" t="str">
            <v>Agro Sudamerica</v>
          </cell>
          <cell r="F234" t="str">
            <v>Directo</v>
          </cell>
          <cell r="G234">
            <v>0</v>
          </cell>
          <cell r="H234">
            <v>0</v>
          </cell>
        </row>
        <row r="235">
          <cell r="B235" t="str">
            <v>Africa1030224</v>
          </cell>
          <cell r="C235">
            <v>1030224</v>
          </cell>
          <cell r="E235" t="str">
            <v>Africa</v>
          </cell>
          <cell r="F235" t="str">
            <v>Venta Directa</v>
          </cell>
          <cell r="G235">
            <v>0</v>
          </cell>
          <cell r="H235">
            <v>0</v>
          </cell>
        </row>
        <row r="236">
          <cell r="B236" t="str">
            <v>Agro Sudamerica1030224</v>
          </cell>
          <cell r="C236">
            <v>1030224</v>
          </cell>
          <cell r="E236" t="str">
            <v>Agro Sudamerica</v>
          </cell>
          <cell r="F236" t="str">
            <v>Venta Directa</v>
          </cell>
          <cell r="G236">
            <v>129675.872</v>
          </cell>
          <cell r="H236">
            <v>144000</v>
          </cell>
        </row>
        <row r="237">
          <cell r="B237" t="str">
            <v>Agro Sudamerica1030230</v>
          </cell>
          <cell r="C237">
            <v>1030230</v>
          </cell>
          <cell r="E237" t="str">
            <v>Agro Sudamerica</v>
          </cell>
          <cell r="F237" t="str">
            <v>Venta Directa</v>
          </cell>
          <cell r="G237">
            <v>2147.404</v>
          </cell>
          <cell r="H237">
            <v>0</v>
          </cell>
        </row>
        <row r="238">
          <cell r="B238" t="str">
            <v>Agro Sudamerica1030236</v>
          </cell>
          <cell r="C238">
            <v>1030236</v>
          </cell>
          <cell r="E238" t="str">
            <v>Agro Sudamerica</v>
          </cell>
          <cell r="F238" t="str">
            <v>Venta Directa</v>
          </cell>
          <cell r="G238">
            <v>0</v>
          </cell>
          <cell r="H238">
            <v>0</v>
          </cell>
        </row>
        <row r="239">
          <cell r="B239" t="str">
            <v>Agrosuper Asia1030309</v>
          </cell>
          <cell r="C239">
            <v>1030309</v>
          </cell>
          <cell r="E239" t="str">
            <v>Agrosuper Asia</v>
          </cell>
          <cell r="F239" t="str">
            <v>Venta Directa</v>
          </cell>
          <cell r="G239">
            <v>0</v>
          </cell>
          <cell r="H239">
            <v>3450</v>
          </cell>
        </row>
        <row r="240">
          <cell r="B240" t="str">
            <v>Africa1030332</v>
          </cell>
          <cell r="C240">
            <v>1030332</v>
          </cell>
          <cell r="E240" t="str">
            <v>Africa</v>
          </cell>
          <cell r="F240" t="str">
            <v>Venta Directa</v>
          </cell>
          <cell r="G240">
            <v>48212.147199999999</v>
          </cell>
          <cell r="H240">
            <v>47801.102996731053</v>
          </cell>
        </row>
        <row r="241">
          <cell r="B241" t="str">
            <v>Agro Sudamerica1030332</v>
          </cell>
          <cell r="C241">
            <v>1030332</v>
          </cell>
          <cell r="E241" t="str">
            <v>Agro Sudamerica</v>
          </cell>
          <cell r="F241" t="str">
            <v>Venta Directa</v>
          </cell>
          <cell r="G241">
            <v>0</v>
          </cell>
          <cell r="H241">
            <v>0</v>
          </cell>
        </row>
        <row r="242">
          <cell r="B242" t="str">
            <v>Africa1030342</v>
          </cell>
          <cell r="C242">
            <v>1030342</v>
          </cell>
          <cell r="E242" t="str">
            <v>Africa</v>
          </cell>
          <cell r="F242" t="str">
            <v>Venta Directa</v>
          </cell>
          <cell r="G242">
            <v>0</v>
          </cell>
          <cell r="H242">
            <v>0</v>
          </cell>
        </row>
        <row r="243">
          <cell r="B243" t="str">
            <v>Africa1030355</v>
          </cell>
          <cell r="C243">
            <v>1030355</v>
          </cell>
          <cell r="E243" t="str">
            <v>Africa</v>
          </cell>
          <cell r="F243" t="str">
            <v>Venta Directa</v>
          </cell>
          <cell r="G243">
            <v>71521.479000000007</v>
          </cell>
          <cell r="H243">
            <v>0</v>
          </cell>
        </row>
        <row r="244">
          <cell r="B244" t="str">
            <v>Africa1030378</v>
          </cell>
          <cell r="C244">
            <v>1030378</v>
          </cell>
          <cell r="E244" t="str">
            <v>Africa</v>
          </cell>
          <cell r="F244" t="str">
            <v>Venta Directa</v>
          </cell>
          <cell r="G244">
            <v>0</v>
          </cell>
          <cell r="H244">
            <v>0</v>
          </cell>
        </row>
        <row r="245">
          <cell r="B245" t="str">
            <v>Agro Sudamerica1030381</v>
          </cell>
          <cell r="C245">
            <v>1030381</v>
          </cell>
          <cell r="E245" t="str">
            <v>Agro Sudamerica</v>
          </cell>
          <cell r="F245" t="str">
            <v>Venta Directa</v>
          </cell>
          <cell r="G245">
            <v>0</v>
          </cell>
          <cell r="H245">
            <v>0</v>
          </cell>
        </row>
        <row r="246">
          <cell r="B246" t="str">
            <v>Africa1030417</v>
          </cell>
          <cell r="C246">
            <v>1030417</v>
          </cell>
          <cell r="E246" t="str">
            <v>Africa</v>
          </cell>
          <cell r="F246" t="str">
            <v>Venta Directa</v>
          </cell>
          <cell r="G246">
            <v>0</v>
          </cell>
          <cell r="H246">
            <v>0</v>
          </cell>
        </row>
        <row r="247">
          <cell r="B247" t="str">
            <v>Africa1030498</v>
          </cell>
          <cell r="C247">
            <v>1030498</v>
          </cell>
          <cell r="E247" t="str">
            <v>Africa</v>
          </cell>
          <cell r="F247" t="str">
            <v>Venta Directa</v>
          </cell>
          <cell r="G247">
            <v>2174.5365999999999</v>
          </cell>
          <cell r="H247">
            <v>0</v>
          </cell>
        </row>
        <row r="248">
          <cell r="B248" t="str">
            <v>Agro Sudamerica1030498</v>
          </cell>
          <cell r="C248">
            <v>1030498</v>
          </cell>
          <cell r="E248" t="str">
            <v>Agro Sudamerica</v>
          </cell>
          <cell r="F248" t="str">
            <v>Venta Directa</v>
          </cell>
          <cell r="G248">
            <v>24000</v>
          </cell>
          <cell r="H248">
            <v>24000</v>
          </cell>
        </row>
        <row r="249">
          <cell r="B249" t="str">
            <v>Andes Asia1030517</v>
          </cell>
          <cell r="C249">
            <v>1030517</v>
          </cell>
          <cell r="E249" t="str">
            <v>Andes Asia</v>
          </cell>
          <cell r="F249" t="str">
            <v>Venta Directa</v>
          </cell>
          <cell r="G249">
            <v>0</v>
          </cell>
          <cell r="H249">
            <v>0</v>
          </cell>
        </row>
        <row r="250">
          <cell r="B250" t="str">
            <v>Africa1030525</v>
          </cell>
          <cell r="C250">
            <v>1030525</v>
          </cell>
          <cell r="E250" t="str">
            <v>Africa</v>
          </cell>
          <cell r="F250" t="str">
            <v>Venta Directa</v>
          </cell>
          <cell r="G250">
            <v>0</v>
          </cell>
          <cell r="H250">
            <v>0</v>
          </cell>
        </row>
        <row r="251">
          <cell r="B251" t="str">
            <v>Agrosuper Shanghai1030525</v>
          </cell>
          <cell r="C251">
            <v>1030525</v>
          </cell>
          <cell r="E251" t="str">
            <v>Agrosuper Shanghai</v>
          </cell>
          <cell r="F251" t="str">
            <v>Venta Directa</v>
          </cell>
          <cell r="G251">
            <v>27899.794000000002</v>
          </cell>
          <cell r="H251">
            <v>0</v>
          </cell>
        </row>
        <row r="252">
          <cell r="B252" t="str">
            <v>Agrosuper Asia1030535</v>
          </cell>
          <cell r="C252">
            <v>1030535</v>
          </cell>
          <cell r="E252" t="str">
            <v>Agrosuper Asia</v>
          </cell>
          <cell r="F252" t="str">
            <v>Venta Directa</v>
          </cell>
          <cell r="G252">
            <v>66000</v>
          </cell>
          <cell r="H252">
            <v>69583.907999999996</v>
          </cell>
        </row>
        <row r="253">
          <cell r="B253" t="str">
            <v>Agrosuper Asia1030542</v>
          </cell>
          <cell r="C253">
            <v>1030542</v>
          </cell>
          <cell r="E253" t="str">
            <v>Agrosuper Asia</v>
          </cell>
          <cell r="F253" t="str">
            <v>Venta Directa</v>
          </cell>
          <cell r="G253">
            <v>22000</v>
          </cell>
          <cell r="H253">
            <v>23050</v>
          </cell>
        </row>
        <row r="254">
          <cell r="B254" t="str">
            <v>Agrosuper Asia1030543</v>
          </cell>
          <cell r="C254">
            <v>1030543</v>
          </cell>
          <cell r="E254" t="str">
            <v>Agrosuper Asia</v>
          </cell>
          <cell r="F254" t="str">
            <v>Venta Directa</v>
          </cell>
          <cell r="G254">
            <v>0</v>
          </cell>
          <cell r="H254">
            <v>0</v>
          </cell>
        </row>
        <row r="255">
          <cell r="B255" t="str">
            <v>Africa1030544</v>
          </cell>
          <cell r="C255">
            <v>1030544</v>
          </cell>
          <cell r="E255" t="str">
            <v>Africa</v>
          </cell>
          <cell r="F255" t="str">
            <v>Venta Directa</v>
          </cell>
          <cell r="G255">
            <v>0</v>
          </cell>
          <cell r="H255">
            <v>0</v>
          </cell>
        </row>
        <row r="256">
          <cell r="B256" t="str">
            <v>Africa1030545</v>
          </cell>
          <cell r="C256">
            <v>1030545</v>
          </cell>
          <cell r="E256" t="str">
            <v>Africa</v>
          </cell>
          <cell r="F256" t="str">
            <v>Venta Directa</v>
          </cell>
          <cell r="G256">
            <v>0</v>
          </cell>
          <cell r="H256">
            <v>0</v>
          </cell>
        </row>
        <row r="257">
          <cell r="B257" t="str">
            <v>Agro Sudamerica1030545</v>
          </cell>
          <cell r="C257">
            <v>1030545</v>
          </cell>
          <cell r="E257" t="str">
            <v>Agro Sudamerica</v>
          </cell>
          <cell r="F257" t="str">
            <v>Venta Directa</v>
          </cell>
          <cell r="G257">
            <v>0</v>
          </cell>
          <cell r="H257">
            <v>12750</v>
          </cell>
        </row>
        <row r="258">
          <cell r="B258" t="str">
            <v>Africa1030558</v>
          </cell>
          <cell r="C258">
            <v>1030558</v>
          </cell>
          <cell r="E258" t="str">
            <v>Africa</v>
          </cell>
          <cell r="F258" t="str">
            <v>Venta Directa</v>
          </cell>
          <cell r="G258">
            <v>0</v>
          </cell>
          <cell r="H258">
            <v>0</v>
          </cell>
        </row>
        <row r="259">
          <cell r="B259" t="str">
            <v>Africa1030630</v>
          </cell>
          <cell r="C259">
            <v>1030630</v>
          </cell>
          <cell r="E259" t="str">
            <v>Africa</v>
          </cell>
          <cell r="F259" t="str">
            <v>Venta Directa</v>
          </cell>
          <cell r="G259">
            <v>0</v>
          </cell>
          <cell r="H259">
            <v>0</v>
          </cell>
        </row>
        <row r="260">
          <cell r="B260" t="str">
            <v>Africa1030631</v>
          </cell>
          <cell r="C260">
            <v>1030631</v>
          </cell>
          <cell r="E260" t="str">
            <v>Africa</v>
          </cell>
          <cell r="F260" t="str">
            <v>Venta Directa</v>
          </cell>
          <cell r="G260">
            <v>0</v>
          </cell>
          <cell r="H260">
            <v>0</v>
          </cell>
        </row>
        <row r="261">
          <cell r="B261" t="str">
            <v>Africa1030632</v>
          </cell>
          <cell r="C261">
            <v>1030632</v>
          </cell>
          <cell r="E261" t="str">
            <v>Africa</v>
          </cell>
          <cell r="F261" t="str">
            <v>Venta Directa</v>
          </cell>
          <cell r="G261">
            <v>0</v>
          </cell>
          <cell r="H261">
            <v>0</v>
          </cell>
        </row>
        <row r="262">
          <cell r="B262" t="str">
            <v>Africa1030634</v>
          </cell>
          <cell r="C262">
            <v>1030634</v>
          </cell>
          <cell r="E262" t="str">
            <v>Africa</v>
          </cell>
          <cell r="F262" t="str">
            <v>Venta Directa</v>
          </cell>
          <cell r="G262">
            <v>0</v>
          </cell>
          <cell r="H262">
            <v>0</v>
          </cell>
        </row>
        <row r="263">
          <cell r="B263" t="str">
            <v>Africa1030635</v>
          </cell>
          <cell r="C263">
            <v>1030635</v>
          </cell>
          <cell r="E263" t="str">
            <v>Africa</v>
          </cell>
          <cell r="F263" t="str">
            <v>Venta Directa</v>
          </cell>
          <cell r="G263">
            <v>0</v>
          </cell>
          <cell r="H263">
            <v>0</v>
          </cell>
        </row>
        <row r="264">
          <cell r="B264" t="str">
            <v>Africa1030639</v>
          </cell>
          <cell r="C264">
            <v>1030639</v>
          </cell>
          <cell r="E264" t="str">
            <v>Africa</v>
          </cell>
          <cell r="F264" t="str">
            <v>Venta Directa</v>
          </cell>
          <cell r="G264">
            <v>0</v>
          </cell>
          <cell r="H264">
            <v>0</v>
          </cell>
        </row>
        <row r="265">
          <cell r="B265" t="str">
            <v>Africa1030652</v>
          </cell>
          <cell r="C265">
            <v>1030652</v>
          </cell>
          <cell r="E265" t="str">
            <v>Africa</v>
          </cell>
          <cell r="F265" t="str">
            <v>Venta Directa</v>
          </cell>
          <cell r="G265">
            <v>0</v>
          </cell>
          <cell r="H265">
            <v>0</v>
          </cell>
        </row>
        <row r="266">
          <cell r="B266" t="str">
            <v>Agro Sudamerica1030652</v>
          </cell>
          <cell r="C266">
            <v>1030652</v>
          </cell>
          <cell r="E266" t="str">
            <v>Agro Sudamerica</v>
          </cell>
          <cell r="F266" t="str">
            <v>Venta Directa</v>
          </cell>
          <cell r="G266">
            <v>0</v>
          </cell>
          <cell r="H266">
            <v>0</v>
          </cell>
        </row>
        <row r="267">
          <cell r="B267" t="str">
            <v>Agro Sudamerica1030661</v>
          </cell>
          <cell r="C267">
            <v>1030661</v>
          </cell>
          <cell r="E267" t="str">
            <v>Agro Sudamerica</v>
          </cell>
          <cell r="F267" t="str">
            <v>Venta Directa</v>
          </cell>
          <cell r="G267">
            <v>0</v>
          </cell>
          <cell r="H267">
            <v>0</v>
          </cell>
        </row>
        <row r="268">
          <cell r="B268" t="str">
            <v>Africa1030670</v>
          </cell>
          <cell r="C268">
            <v>1030670</v>
          </cell>
          <cell r="E268" t="str">
            <v>Africa</v>
          </cell>
          <cell r="F268" t="str">
            <v>Venta Directa</v>
          </cell>
          <cell r="G268">
            <v>0</v>
          </cell>
          <cell r="H268">
            <v>0</v>
          </cell>
        </row>
        <row r="269">
          <cell r="B269" t="str">
            <v>Agro Sudamerica1030670</v>
          </cell>
          <cell r="C269">
            <v>1030670</v>
          </cell>
          <cell r="E269" t="str">
            <v>Agro Sudamerica</v>
          </cell>
          <cell r="F269" t="str">
            <v>Venta Directa</v>
          </cell>
          <cell r="G269">
            <v>4499.79</v>
          </cell>
          <cell r="H269">
            <v>24000.000000000007</v>
          </cell>
        </row>
        <row r="270">
          <cell r="B270" t="str">
            <v>Africa1030671</v>
          </cell>
          <cell r="C270">
            <v>1030671</v>
          </cell>
          <cell r="E270" t="str">
            <v>Africa</v>
          </cell>
          <cell r="F270" t="str">
            <v>Venta Directa</v>
          </cell>
          <cell r="G270">
            <v>0</v>
          </cell>
          <cell r="H270">
            <v>0</v>
          </cell>
        </row>
        <row r="271">
          <cell r="B271" t="str">
            <v>Agro Sudamerica1030671</v>
          </cell>
          <cell r="C271">
            <v>1030671</v>
          </cell>
          <cell r="E271" t="str">
            <v>Agro Sudamerica</v>
          </cell>
          <cell r="F271" t="str">
            <v>Venta Directa</v>
          </cell>
          <cell r="G271">
            <v>0</v>
          </cell>
          <cell r="H271">
            <v>0</v>
          </cell>
        </row>
        <row r="272">
          <cell r="B272" t="str">
            <v>Africa1030672</v>
          </cell>
          <cell r="C272">
            <v>1030672</v>
          </cell>
          <cell r="E272" t="str">
            <v>Africa</v>
          </cell>
          <cell r="F272" t="str">
            <v>Venta Directa</v>
          </cell>
          <cell r="G272">
            <v>0</v>
          </cell>
          <cell r="H272">
            <v>0</v>
          </cell>
        </row>
        <row r="273">
          <cell r="B273" t="str">
            <v>Agro Sudamerica1030672</v>
          </cell>
          <cell r="C273">
            <v>1030672</v>
          </cell>
          <cell r="E273" t="str">
            <v>Agro Sudamerica</v>
          </cell>
          <cell r="F273" t="str">
            <v>Venta Directa</v>
          </cell>
          <cell r="G273">
            <v>0</v>
          </cell>
          <cell r="H273">
            <v>0</v>
          </cell>
        </row>
        <row r="274">
          <cell r="B274" t="str">
            <v>Agrosuper Asia1030706</v>
          </cell>
          <cell r="C274">
            <v>1030706</v>
          </cell>
          <cell r="E274" t="str">
            <v>Agrosuper Asia</v>
          </cell>
          <cell r="F274" t="str">
            <v>Venta Directa</v>
          </cell>
          <cell r="G274">
            <v>0</v>
          </cell>
          <cell r="H274">
            <v>0</v>
          </cell>
        </row>
        <row r="275">
          <cell r="B275" t="str">
            <v>Africa1030720</v>
          </cell>
          <cell r="C275">
            <v>1030720</v>
          </cell>
          <cell r="E275" t="str">
            <v>Africa</v>
          </cell>
          <cell r="F275" t="str">
            <v>Venta Directa</v>
          </cell>
          <cell r="G275">
            <v>17503.918000000001</v>
          </cell>
          <cell r="H275">
            <v>0</v>
          </cell>
        </row>
        <row r="276">
          <cell r="B276" t="str">
            <v>Agro Sudamerica1030720</v>
          </cell>
          <cell r="C276">
            <v>1030720</v>
          </cell>
          <cell r="E276" t="str">
            <v>Agro Sudamerica</v>
          </cell>
          <cell r="F276" t="str">
            <v>Venta Directa</v>
          </cell>
          <cell r="G276">
            <v>41884.619999999995</v>
          </cell>
          <cell r="H276">
            <v>41884.619999999995</v>
          </cell>
        </row>
        <row r="277">
          <cell r="B277" t="str">
            <v>Andes Asia1030727</v>
          </cell>
          <cell r="C277">
            <v>1030727</v>
          </cell>
          <cell r="E277" t="str">
            <v>Andes Asia</v>
          </cell>
          <cell r="F277" t="str">
            <v>Venta Directa</v>
          </cell>
          <cell r="G277">
            <v>0</v>
          </cell>
          <cell r="H277">
            <v>0</v>
          </cell>
        </row>
        <row r="278">
          <cell r="B278" t="str">
            <v>Andes Asia1030730</v>
          </cell>
          <cell r="C278">
            <v>1030730</v>
          </cell>
          <cell r="E278" t="str">
            <v>Andes Asia</v>
          </cell>
          <cell r="F278" t="str">
            <v>Venta Directa</v>
          </cell>
          <cell r="G278">
            <v>0</v>
          </cell>
          <cell r="H278">
            <v>0</v>
          </cell>
        </row>
        <row r="279">
          <cell r="B279" t="str">
            <v>Andes Asia1030731</v>
          </cell>
          <cell r="C279">
            <v>1030731</v>
          </cell>
          <cell r="E279" t="str">
            <v>Andes Asia</v>
          </cell>
          <cell r="F279" t="str">
            <v>Venta Directa</v>
          </cell>
          <cell r="G279">
            <v>0</v>
          </cell>
          <cell r="H279">
            <v>0</v>
          </cell>
        </row>
        <row r="280">
          <cell r="B280" t="str">
            <v>Agro Sudamerica1030732</v>
          </cell>
          <cell r="C280">
            <v>1030732</v>
          </cell>
          <cell r="E280" t="str">
            <v>Agro Sudamerica</v>
          </cell>
          <cell r="F280" t="str">
            <v>Venta Directa</v>
          </cell>
          <cell r="G280">
            <v>0</v>
          </cell>
          <cell r="H280">
            <v>0</v>
          </cell>
        </row>
        <row r="281">
          <cell r="B281" t="str">
            <v>Agro Sudamerica1030736</v>
          </cell>
          <cell r="C281">
            <v>1030736</v>
          </cell>
          <cell r="E281" t="str">
            <v>Agro Sudamerica</v>
          </cell>
          <cell r="F281" t="str">
            <v>Venta Directa</v>
          </cell>
          <cell r="G281">
            <v>0</v>
          </cell>
          <cell r="H281">
            <v>0</v>
          </cell>
        </row>
        <row r="282">
          <cell r="B282" t="str">
            <v>Agrosuper Asia1030739</v>
          </cell>
          <cell r="C282">
            <v>1030739</v>
          </cell>
          <cell r="E282" t="str">
            <v>Agrosuper Asia</v>
          </cell>
          <cell r="F282" t="str">
            <v>Venta Directa</v>
          </cell>
          <cell r="G282">
            <v>0</v>
          </cell>
          <cell r="H282">
            <v>0</v>
          </cell>
        </row>
        <row r="283">
          <cell r="B283" t="str">
            <v>Agrosuper Brasil1030740</v>
          </cell>
          <cell r="C283">
            <v>1030740</v>
          </cell>
          <cell r="E283" t="str">
            <v>Agrosuper Brasil</v>
          </cell>
          <cell r="F283" t="str">
            <v>Venta Directa</v>
          </cell>
          <cell r="G283">
            <v>0</v>
          </cell>
          <cell r="H283">
            <v>0</v>
          </cell>
        </row>
        <row r="284">
          <cell r="B284" t="str">
            <v>Africa1030744</v>
          </cell>
          <cell r="C284">
            <v>1030744</v>
          </cell>
          <cell r="E284" t="str">
            <v>Africa</v>
          </cell>
          <cell r="F284" t="str">
            <v>Venta Directa</v>
          </cell>
          <cell r="G284">
            <v>0</v>
          </cell>
          <cell r="H284">
            <v>10380</v>
          </cell>
        </row>
        <row r="285">
          <cell r="B285" t="str">
            <v>Agro Sudamerica1030753</v>
          </cell>
          <cell r="C285">
            <v>1030753</v>
          </cell>
          <cell r="E285" t="str">
            <v>Agro Sudamerica</v>
          </cell>
          <cell r="F285" t="str">
            <v>Venta Directa</v>
          </cell>
          <cell r="G285">
            <v>0</v>
          </cell>
          <cell r="H285">
            <v>0</v>
          </cell>
        </row>
        <row r="286">
          <cell r="B286" t="str">
            <v>Agro Sudamerica1030755</v>
          </cell>
          <cell r="C286">
            <v>1030755</v>
          </cell>
          <cell r="E286" t="str">
            <v>Agro Sudamerica</v>
          </cell>
          <cell r="F286" t="str">
            <v>Venta Directa</v>
          </cell>
          <cell r="G286">
            <v>0</v>
          </cell>
          <cell r="H286">
            <v>0</v>
          </cell>
        </row>
        <row r="287">
          <cell r="B287" t="str">
            <v>Agro Sudamerica1030780</v>
          </cell>
          <cell r="C287">
            <v>1030780</v>
          </cell>
          <cell r="E287" t="str">
            <v>Agro Sudamerica</v>
          </cell>
          <cell r="F287" t="str">
            <v>Venta Directa</v>
          </cell>
          <cell r="G287">
            <v>0</v>
          </cell>
          <cell r="H287">
            <v>0</v>
          </cell>
        </row>
        <row r="288">
          <cell r="B288" t="str">
            <v>Africa1030788</v>
          </cell>
          <cell r="C288">
            <v>1030788</v>
          </cell>
          <cell r="E288" t="str">
            <v>Africa</v>
          </cell>
          <cell r="F288" t="str">
            <v>Venta Directa</v>
          </cell>
          <cell r="G288">
            <v>0</v>
          </cell>
          <cell r="H288">
            <v>0</v>
          </cell>
        </row>
        <row r="289">
          <cell r="B289" t="str">
            <v>Agro Sudamerica1020017</v>
          </cell>
          <cell r="C289">
            <v>1020017</v>
          </cell>
          <cell r="E289" t="str">
            <v>Agro Sudamerica</v>
          </cell>
          <cell r="G289">
            <v>0</v>
          </cell>
          <cell r="H289">
            <v>0</v>
          </cell>
        </row>
        <row r="290">
          <cell r="B290" t="str">
            <v>Agrosuper Asia1020037</v>
          </cell>
          <cell r="C290">
            <v>1020037</v>
          </cell>
          <cell r="E290" t="str">
            <v>Agrosuper Asia</v>
          </cell>
          <cell r="G290">
            <v>0</v>
          </cell>
          <cell r="H290">
            <v>0</v>
          </cell>
        </row>
        <row r="291">
          <cell r="B291" t="str">
            <v>Agro Sudamerica1020086</v>
          </cell>
          <cell r="C291">
            <v>1020086</v>
          </cell>
          <cell r="E291" t="str">
            <v>Agro Sudamerica</v>
          </cell>
          <cell r="G291">
            <v>0</v>
          </cell>
          <cell r="H291">
            <v>0</v>
          </cell>
        </row>
        <row r="292">
          <cell r="B292" t="str">
            <v>Exportacion Directa1020105</v>
          </cell>
          <cell r="C292">
            <v>1020105</v>
          </cell>
          <cell r="E292" t="str">
            <v>Exportacion Directa</v>
          </cell>
          <cell r="G292">
            <v>37379.154989693838</v>
          </cell>
          <cell r="H292">
            <v>39999.9997</v>
          </cell>
        </row>
        <row r="293">
          <cell r="B293" t="str">
            <v>Exportacion Directa1020110</v>
          </cell>
          <cell r="C293">
            <v>1020110</v>
          </cell>
          <cell r="E293" t="str">
            <v>Exportacion Directa</v>
          </cell>
          <cell r="G293">
            <v>820992.69</v>
          </cell>
          <cell r="H293">
            <v>438095.43826851575</v>
          </cell>
        </row>
        <row r="294">
          <cell r="B294" t="str">
            <v>Exportacion Directa1020284</v>
          </cell>
          <cell r="C294">
            <v>1020284</v>
          </cell>
          <cell r="E294" t="str">
            <v>Exportacion Directa</v>
          </cell>
          <cell r="G294">
            <v>0</v>
          </cell>
          <cell r="H294">
            <v>5000</v>
          </cell>
        </row>
        <row r="295">
          <cell r="B295" t="str">
            <v>Exportacion Directa1020326</v>
          </cell>
          <cell r="C295">
            <v>1020326</v>
          </cell>
          <cell r="E295" t="str">
            <v>Exportacion Directa</v>
          </cell>
          <cell r="G295">
            <v>299208.03999999998</v>
          </cell>
          <cell r="H295">
            <v>264000</v>
          </cell>
        </row>
        <row r="296">
          <cell r="B296" t="str">
            <v>Agro Sudamerica1020339</v>
          </cell>
          <cell r="C296">
            <v>1020339</v>
          </cell>
          <cell r="E296" t="str">
            <v>Agro Sudamerica</v>
          </cell>
          <cell r="G296">
            <v>24001.524000000001</v>
          </cell>
          <cell r="H296">
            <v>0</v>
          </cell>
        </row>
        <row r="297">
          <cell r="B297" t="str">
            <v>Agro Sudamerica1020349</v>
          </cell>
          <cell r="C297">
            <v>1020349</v>
          </cell>
          <cell r="E297" t="str">
            <v>Agro Sudamerica</v>
          </cell>
          <cell r="G297">
            <v>76680.255999999994</v>
          </cell>
          <cell r="H297">
            <v>97250.041999999987</v>
          </cell>
        </row>
        <row r="298">
          <cell r="B298" t="str">
            <v>Agro Sudamerica1020352</v>
          </cell>
          <cell r="C298">
            <v>1020352</v>
          </cell>
          <cell r="E298" t="str">
            <v>Agro Sudamerica</v>
          </cell>
          <cell r="G298">
            <v>58231.566999999995</v>
          </cell>
          <cell r="H298">
            <v>54437.850999999995</v>
          </cell>
        </row>
        <row r="299">
          <cell r="B299" t="str">
            <v>Agro Sudamerica1020367</v>
          </cell>
          <cell r="C299">
            <v>1020367</v>
          </cell>
          <cell r="E299" t="str">
            <v>Agro Sudamerica</v>
          </cell>
          <cell r="G299">
            <v>201358.26772376476</v>
          </cell>
          <cell r="H299">
            <v>216000</v>
          </cell>
        </row>
        <row r="300">
          <cell r="B300" t="str">
            <v>Agro Sudamerica1020412</v>
          </cell>
          <cell r="C300">
            <v>1020412</v>
          </cell>
          <cell r="E300" t="str">
            <v>Agro Sudamerica</v>
          </cell>
          <cell r="G300">
            <v>173986.71400000001</v>
          </cell>
          <cell r="H300">
            <v>144000</v>
          </cell>
        </row>
        <row r="301">
          <cell r="B301" t="str">
            <v>Exportacion Directa1020589</v>
          </cell>
          <cell r="C301">
            <v>1020589</v>
          </cell>
          <cell r="E301" t="str">
            <v>Exportacion Directa</v>
          </cell>
          <cell r="G301">
            <v>108903.89467314497</v>
          </cell>
          <cell r="H301">
            <v>120000</v>
          </cell>
        </row>
        <row r="302">
          <cell r="B302" t="str">
            <v>Exportacion Directa1020592</v>
          </cell>
          <cell r="C302">
            <v>1020592</v>
          </cell>
          <cell r="E302" t="str">
            <v>Exportacion Directa</v>
          </cell>
          <cell r="G302">
            <v>163863.88995887671</v>
          </cell>
          <cell r="H302">
            <v>170000.00189999997</v>
          </cell>
        </row>
        <row r="303">
          <cell r="B303" t="str">
            <v>Exportacion Directa1020620</v>
          </cell>
          <cell r="C303">
            <v>1020620</v>
          </cell>
          <cell r="E303" t="str">
            <v>Exportacion Directa</v>
          </cell>
          <cell r="G303">
            <v>35553.996399999996</v>
          </cell>
          <cell r="H303">
            <v>30000.00030150931</v>
          </cell>
        </row>
        <row r="304">
          <cell r="B304" t="str">
            <v>Exportacion Directa1020636</v>
          </cell>
          <cell r="C304">
            <v>1020636</v>
          </cell>
          <cell r="E304" t="str">
            <v>Exportacion Directa</v>
          </cell>
          <cell r="G304">
            <v>11005.422412363645</v>
          </cell>
          <cell r="H304">
            <v>13000</v>
          </cell>
        </row>
        <row r="305">
          <cell r="B305" t="str">
            <v>Exportacion Directa1020637</v>
          </cell>
          <cell r="C305">
            <v>1020637</v>
          </cell>
          <cell r="E305" t="str">
            <v>Exportacion Directa</v>
          </cell>
          <cell r="G305">
            <v>270481.36500000005</v>
          </cell>
          <cell r="H305">
            <v>189999.99824239605</v>
          </cell>
        </row>
        <row r="306">
          <cell r="B306" t="str">
            <v>Exportacion Directa1020662</v>
          </cell>
          <cell r="C306">
            <v>1020662</v>
          </cell>
          <cell r="E306" t="str">
            <v>Exportacion Directa</v>
          </cell>
          <cell r="G306">
            <v>18503.702000000001</v>
          </cell>
          <cell r="H306">
            <v>20000</v>
          </cell>
        </row>
        <row r="307">
          <cell r="B307" t="str">
            <v>Exportacion Directa1020664</v>
          </cell>
          <cell r="C307">
            <v>1020664</v>
          </cell>
          <cell r="E307" t="str">
            <v>Exportacion Directa</v>
          </cell>
          <cell r="G307">
            <v>4915.2159700000002</v>
          </cell>
          <cell r="H307">
            <v>2999.9999700000003</v>
          </cell>
        </row>
        <row r="308">
          <cell r="B308" t="str">
            <v>Exportacion Directa1020665</v>
          </cell>
          <cell r="C308">
            <v>1020665</v>
          </cell>
          <cell r="E308" t="str">
            <v>Exportacion Directa</v>
          </cell>
          <cell r="G308">
            <v>0</v>
          </cell>
          <cell r="H308">
            <v>5000</v>
          </cell>
        </row>
        <row r="309">
          <cell r="B309" t="str">
            <v>Exportacion Directa1020678</v>
          </cell>
          <cell r="C309">
            <v>1020678</v>
          </cell>
          <cell r="E309" t="str">
            <v>Exportacion Directa</v>
          </cell>
          <cell r="G309">
            <v>0</v>
          </cell>
          <cell r="H309">
            <v>0</v>
          </cell>
        </row>
        <row r="310">
          <cell r="B310" t="str">
            <v>Exportacion Directa1020681</v>
          </cell>
          <cell r="C310">
            <v>1020681</v>
          </cell>
          <cell r="E310" t="str">
            <v>Exportacion Directa</v>
          </cell>
          <cell r="G310">
            <v>10000</v>
          </cell>
          <cell r="H310">
            <v>9715.11312125517</v>
          </cell>
        </row>
        <row r="311">
          <cell r="B311" t="str">
            <v>Exportacion Directa1020682</v>
          </cell>
          <cell r="C311">
            <v>1020682</v>
          </cell>
          <cell r="E311" t="str">
            <v>Exportacion Directa</v>
          </cell>
          <cell r="G311">
            <v>0</v>
          </cell>
          <cell r="H311">
            <v>0</v>
          </cell>
        </row>
        <row r="312">
          <cell r="B312" t="str">
            <v>Exportacion Directa1020704</v>
          </cell>
          <cell r="C312">
            <v>1020704</v>
          </cell>
          <cell r="E312" t="str">
            <v>Exportacion Directa</v>
          </cell>
          <cell r="G312">
            <v>1311.3489099999999</v>
          </cell>
          <cell r="H312">
            <v>1000.0000022115269</v>
          </cell>
        </row>
        <row r="313">
          <cell r="B313" t="str">
            <v>Exportacion Directa1020715</v>
          </cell>
          <cell r="C313">
            <v>1020715</v>
          </cell>
          <cell r="E313" t="str">
            <v>Exportacion Directa</v>
          </cell>
          <cell r="G313">
            <v>1549.335</v>
          </cell>
          <cell r="H313">
            <v>2000</v>
          </cell>
        </row>
        <row r="314">
          <cell r="B314" t="str">
            <v>Exportacion Directa1020731</v>
          </cell>
          <cell r="C314">
            <v>1020731</v>
          </cell>
          <cell r="E314" t="str">
            <v>Exportacion Directa</v>
          </cell>
          <cell r="G314">
            <v>24915.810400000002</v>
          </cell>
          <cell r="H314">
            <v>18978.392182481304</v>
          </cell>
        </row>
        <row r="315">
          <cell r="B315" t="str">
            <v>Exportacion Directa1020758</v>
          </cell>
          <cell r="C315">
            <v>1020758</v>
          </cell>
          <cell r="E315" t="str">
            <v>Exportacion Directa</v>
          </cell>
          <cell r="G315">
            <v>5091.9889999999996</v>
          </cell>
          <cell r="H315">
            <v>3000</v>
          </cell>
        </row>
        <row r="316">
          <cell r="B316" t="str">
            <v>Exportacion Directa1020774</v>
          </cell>
          <cell r="C316">
            <v>1020774</v>
          </cell>
          <cell r="E316" t="str">
            <v>Exportacion Directa</v>
          </cell>
          <cell r="G316">
            <v>10890</v>
          </cell>
          <cell r="H316">
            <v>8000</v>
          </cell>
        </row>
        <row r="317">
          <cell r="B317" t="str">
            <v>Exportacion Directa1020802</v>
          </cell>
          <cell r="C317">
            <v>1020802</v>
          </cell>
          <cell r="E317" t="str">
            <v>Exportacion Directa</v>
          </cell>
          <cell r="G317">
            <v>94782.684600000008</v>
          </cell>
          <cell r="H317">
            <v>77999.99967824023</v>
          </cell>
        </row>
        <row r="318">
          <cell r="B318" t="str">
            <v>Exportacion Directa1020810</v>
          </cell>
          <cell r="C318">
            <v>1020810</v>
          </cell>
          <cell r="E318" t="str">
            <v>Exportacion Directa</v>
          </cell>
          <cell r="G318">
            <v>1388.9799999999996</v>
          </cell>
          <cell r="H318">
            <v>2000</v>
          </cell>
        </row>
        <row r="319">
          <cell r="B319" t="str">
            <v>Agro Sudamerica1020848</v>
          </cell>
          <cell r="C319">
            <v>1020848</v>
          </cell>
          <cell r="E319" t="str">
            <v>Agro Sudamerica</v>
          </cell>
          <cell r="G319">
            <v>104.49632</v>
          </cell>
          <cell r="H319">
            <v>8.8658433128330216E-7</v>
          </cell>
        </row>
        <row r="320">
          <cell r="B320" t="str">
            <v>Agrosuper Asia1020860</v>
          </cell>
          <cell r="C320">
            <v>1020860</v>
          </cell>
          <cell r="E320" t="str">
            <v>Agrosuper Asia</v>
          </cell>
          <cell r="G320">
            <v>161544.31219999999</v>
          </cell>
          <cell r="H320">
            <v>154000.00097626439</v>
          </cell>
        </row>
        <row r="321">
          <cell r="B321" t="str">
            <v>Agrosuper Asia1020861</v>
          </cell>
          <cell r="C321">
            <v>1020861</v>
          </cell>
          <cell r="E321" t="str">
            <v>Agrosuper Asia</v>
          </cell>
          <cell r="G321">
            <v>129939.519</v>
          </cell>
          <cell r="H321">
            <v>109999.9998234932</v>
          </cell>
        </row>
        <row r="322">
          <cell r="B322" t="str">
            <v>Agrosuper Asia1020862</v>
          </cell>
          <cell r="C322">
            <v>1020862</v>
          </cell>
          <cell r="E322" t="str">
            <v>Agrosuper Asia</v>
          </cell>
          <cell r="G322">
            <v>0</v>
          </cell>
          <cell r="H322">
            <v>0</v>
          </cell>
        </row>
        <row r="323">
          <cell r="B323" t="str">
            <v>Agrosuper Asia1020864</v>
          </cell>
          <cell r="C323">
            <v>1020864</v>
          </cell>
          <cell r="E323" t="str">
            <v>Agrosuper Asia</v>
          </cell>
          <cell r="G323">
            <v>0</v>
          </cell>
          <cell r="H323">
            <v>0</v>
          </cell>
        </row>
        <row r="324">
          <cell r="B324" t="str">
            <v>Agro Sudamerica1020869</v>
          </cell>
          <cell r="C324">
            <v>1020869</v>
          </cell>
          <cell r="E324" t="str">
            <v>Agro Sudamerica</v>
          </cell>
          <cell r="G324">
            <v>34000</v>
          </cell>
          <cell r="H324">
            <v>34000</v>
          </cell>
        </row>
        <row r="325">
          <cell r="B325" t="str">
            <v>Agro Sudamerica1020886</v>
          </cell>
          <cell r="C325">
            <v>1020886</v>
          </cell>
          <cell r="E325" t="str">
            <v>Agro Sudamerica</v>
          </cell>
          <cell r="G325">
            <v>22576.052</v>
          </cell>
          <cell r="H325">
            <v>24000</v>
          </cell>
        </row>
        <row r="326">
          <cell r="B326" t="str">
            <v>Agrosuper Asia1020904</v>
          </cell>
          <cell r="C326">
            <v>1020904</v>
          </cell>
          <cell r="E326" t="str">
            <v>Agrosuper Asia</v>
          </cell>
          <cell r="G326">
            <v>0</v>
          </cell>
          <cell r="H326">
            <v>0</v>
          </cell>
        </row>
        <row r="327">
          <cell r="B327" t="str">
            <v>Agrosuper Asia1020905</v>
          </cell>
          <cell r="C327">
            <v>1020905</v>
          </cell>
          <cell r="E327" t="str">
            <v>Agrosuper Asia</v>
          </cell>
          <cell r="G327">
            <v>0</v>
          </cell>
          <cell r="H327">
            <v>0</v>
          </cell>
        </row>
        <row r="328">
          <cell r="B328" t="str">
            <v>Agrosuper Asia1020906</v>
          </cell>
          <cell r="C328">
            <v>1020906</v>
          </cell>
          <cell r="E328" t="str">
            <v>Agrosuper Asia</v>
          </cell>
          <cell r="G328">
            <v>0</v>
          </cell>
          <cell r="H328">
            <v>0</v>
          </cell>
        </row>
        <row r="329">
          <cell r="B329" t="str">
            <v>Exportacion Directa1020914</v>
          </cell>
          <cell r="C329">
            <v>1020914</v>
          </cell>
          <cell r="E329" t="str">
            <v>Exportacion Directa</v>
          </cell>
          <cell r="G329">
            <v>9846</v>
          </cell>
          <cell r="H329">
            <v>9000</v>
          </cell>
        </row>
        <row r="330">
          <cell r="B330" t="str">
            <v>Agro Sudamerica1020915</v>
          </cell>
          <cell r="C330">
            <v>1020915</v>
          </cell>
          <cell r="E330" t="str">
            <v>Agro Sudamerica</v>
          </cell>
          <cell r="G330">
            <v>4000</v>
          </cell>
          <cell r="H330">
            <v>0</v>
          </cell>
        </row>
        <row r="331">
          <cell r="B331" t="e">
            <v>#N/A</v>
          </cell>
          <cell r="C331">
            <v>1020924</v>
          </cell>
          <cell r="E331" t="e">
            <v>#N/A</v>
          </cell>
          <cell r="G331">
            <v>24000</v>
          </cell>
          <cell r="H331">
            <v>24000</v>
          </cell>
        </row>
        <row r="332">
          <cell r="B332" t="str">
            <v>Agro Sudamerica1020925</v>
          </cell>
          <cell r="C332">
            <v>1020925</v>
          </cell>
          <cell r="E332" t="str">
            <v>Agro Sudamerica</v>
          </cell>
          <cell r="G332">
            <v>110242.02499999999</v>
          </cell>
          <cell r="H332">
            <v>96000.000107973465</v>
          </cell>
        </row>
        <row r="333">
          <cell r="B333" t="str">
            <v>1020927</v>
          </cell>
          <cell r="C333">
            <v>1020927</v>
          </cell>
          <cell r="G333">
            <v>0</v>
          </cell>
          <cell r="H333">
            <v>0</v>
          </cell>
        </row>
        <row r="334">
          <cell r="B334" t="str">
            <v>Agro Sudamerica1020944</v>
          </cell>
          <cell r="C334">
            <v>1020944</v>
          </cell>
          <cell r="E334" t="str">
            <v>Agro Sudamerica</v>
          </cell>
          <cell r="G334">
            <v>264000</v>
          </cell>
          <cell r="H334">
            <v>336000</v>
          </cell>
        </row>
        <row r="335">
          <cell r="B335" t="str">
            <v>Agro Sudamerica1020945</v>
          </cell>
          <cell r="C335">
            <v>1020945</v>
          </cell>
          <cell r="E335" t="str">
            <v>Agro Sudamerica</v>
          </cell>
          <cell r="G335">
            <v>0</v>
          </cell>
          <cell r="H335">
            <v>0</v>
          </cell>
        </row>
        <row r="336">
          <cell r="B336" t="str">
            <v>Exportacion Directa1020990</v>
          </cell>
          <cell r="C336">
            <v>1020990</v>
          </cell>
          <cell r="E336" t="str">
            <v>Exportacion Directa</v>
          </cell>
          <cell r="G336">
            <v>0</v>
          </cell>
          <cell r="H336">
            <v>5000</v>
          </cell>
        </row>
        <row r="337">
          <cell r="B337" t="str">
            <v>Exportacion Directa1020991</v>
          </cell>
          <cell r="C337">
            <v>1020991</v>
          </cell>
          <cell r="E337" t="str">
            <v>Exportacion Directa</v>
          </cell>
          <cell r="G337">
            <v>9428.2551999999996</v>
          </cell>
          <cell r="H337">
            <v>15000.000200000002</v>
          </cell>
        </row>
        <row r="338">
          <cell r="B338" t="str">
            <v>Agro Sudamerica1021007</v>
          </cell>
          <cell r="C338">
            <v>1021007</v>
          </cell>
          <cell r="E338" t="str">
            <v>Agro Sudamerica</v>
          </cell>
          <cell r="G338">
            <v>0</v>
          </cell>
          <cell r="H338">
            <v>0</v>
          </cell>
        </row>
        <row r="339">
          <cell r="B339" t="str">
            <v>Agrosuper Asia1021012</v>
          </cell>
          <cell r="C339">
            <v>1021012</v>
          </cell>
          <cell r="E339" t="str">
            <v>Agrosuper Asia</v>
          </cell>
          <cell r="G339">
            <v>131789.50103975469</v>
          </cell>
          <cell r="H339">
            <v>197999.99899999998</v>
          </cell>
        </row>
        <row r="340">
          <cell r="B340" t="str">
            <v>Agrosuper Asia1021013</v>
          </cell>
          <cell r="C340">
            <v>1021013</v>
          </cell>
          <cell r="E340" t="str">
            <v>Agrosuper Asia</v>
          </cell>
          <cell r="G340">
            <v>0</v>
          </cell>
          <cell r="H340">
            <v>0</v>
          </cell>
        </row>
        <row r="341">
          <cell r="B341" t="str">
            <v>1021021</v>
          </cell>
          <cell r="C341">
            <v>1021021</v>
          </cell>
          <cell r="G341">
            <v>0</v>
          </cell>
          <cell r="H341">
            <v>0</v>
          </cell>
        </row>
        <row r="342">
          <cell r="B342" t="str">
            <v>Agro Sudamerica1021023</v>
          </cell>
          <cell r="C342">
            <v>1021023</v>
          </cell>
          <cell r="E342" t="str">
            <v>Agro Sudamerica</v>
          </cell>
          <cell r="G342">
            <v>69094.3428655022</v>
          </cell>
          <cell r="H342">
            <v>93456.038</v>
          </cell>
        </row>
        <row r="343">
          <cell r="B343" t="str">
            <v>Agro Sudamerica1021039</v>
          </cell>
          <cell r="C343">
            <v>1021039</v>
          </cell>
          <cell r="E343" t="str">
            <v>Agro Sudamerica</v>
          </cell>
          <cell r="G343">
            <v>9382.3430000000008</v>
          </cell>
          <cell r="H343">
            <v>0</v>
          </cell>
        </row>
        <row r="344">
          <cell r="B344" t="str">
            <v>Agrosuper Asia1021045</v>
          </cell>
          <cell r="C344">
            <v>1021045</v>
          </cell>
          <cell r="E344" t="str">
            <v>Agrosuper Asia</v>
          </cell>
          <cell r="G344">
            <v>22988.994000000002</v>
          </cell>
          <cell r="H344">
            <v>44000</v>
          </cell>
        </row>
        <row r="345">
          <cell r="B345" t="str">
            <v>Agrosuper Asia1021046</v>
          </cell>
          <cell r="C345">
            <v>1021046</v>
          </cell>
          <cell r="E345" t="str">
            <v>Agrosuper Asia</v>
          </cell>
          <cell r="G345">
            <v>57405.165999999997</v>
          </cell>
          <cell r="H345">
            <v>60377.490999999995</v>
          </cell>
        </row>
        <row r="346">
          <cell r="B346" t="str">
            <v>Agrosuper Asia1021047</v>
          </cell>
          <cell r="C346">
            <v>1021047</v>
          </cell>
          <cell r="E346" t="str">
            <v>Agrosuper Asia</v>
          </cell>
          <cell r="G346">
            <v>0</v>
          </cell>
          <cell r="H346">
            <v>0</v>
          </cell>
        </row>
        <row r="347">
          <cell r="B347" t="str">
            <v>1021051</v>
          </cell>
          <cell r="C347">
            <v>1021051</v>
          </cell>
          <cell r="G347">
            <v>0</v>
          </cell>
          <cell r="H347">
            <v>0</v>
          </cell>
        </row>
        <row r="348">
          <cell r="B348" t="str">
            <v>Africa1021068</v>
          </cell>
          <cell r="C348">
            <v>1021068</v>
          </cell>
          <cell r="E348" t="str">
            <v>Africa</v>
          </cell>
          <cell r="G348">
            <v>0</v>
          </cell>
          <cell r="H348">
            <v>0</v>
          </cell>
        </row>
        <row r="349">
          <cell r="B349" t="str">
            <v>Agro Sudamerica1021077</v>
          </cell>
          <cell r="C349">
            <v>1021077</v>
          </cell>
          <cell r="E349" t="str">
            <v>Agro Sudamerica</v>
          </cell>
          <cell r="G349">
            <v>80881.936000000002</v>
          </cell>
          <cell r="H349">
            <v>0</v>
          </cell>
        </row>
        <row r="350">
          <cell r="B350" t="str">
            <v>Agro Sudamerica1021078</v>
          </cell>
          <cell r="C350">
            <v>1021078</v>
          </cell>
          <cell r="E350" t="str">
            <v>Agro Sudamerica</v>
          </cell>
          <cell r="G350">
            <v>80034.146030383825</v>
          </cell>
          <cell r="H350">
            <v>144000.00030000001</v>
          </cell>
        </row>
        <row r="351">
          <cell r="B351" t="str">
            <v>Agro Sudamerica1021082</v>
          </cell>
          <cell r="C351">
            <v>1021082</v>
          </cell>
          <cell r="E351" t="str">
            <v>Agro Sudamerica</v>
          </cell>
          <cell r="G351">
            <v>65820.892000000022</v>
          </cell>
          <cell r="H351">
            <v>72000</v>
          </cell>
        </row>
        <row r="352">
          <cell r="B352" t="str">
            <v>Agro Sudamerica1021085</v>
          </cell>
          <cell r="C352">
            <v>1021085</v>
          </cell>
          <cell r="E352" t="str">
            <v>Agro Sudamerica</v>
          </cell>
          <cell r="G352">
            <v>52876.822</v>
          </cell>
          <cell r="H352">
            <v>48000</v>
          </cell>
        </row>
        <row r="353">
          <cell r="B353" t="str">
            <v>Agro Sudamerica1021092</v>
          </cell>
          <cell r="C353">
            <v>1021092</v>
          </cell>
          <cell r="E353" t="str">
            <v>Agro Sudamerica</v>
          </cell>
          <cell r="G353">
            <v>4399.2172</v>
          </cell>
          <cell r="H353">
            <v>4399.2172</v>
          </cell>
        </row>
        <row r="354">
          <cell r="B354" t="str">
            <v>Agro Sudamerica1021101</v>
          </cell>
          <cell r="C354">
            <v>1021101</v>
          </cell>
          <cell r="E354" t="str">
            <v>Agro Sudamerica</v>
          </cell>
          <cell r="G354">
            <v>9256.6</v>
          </cell>
          <cell r="H354">
            <v>1.8189894035458565E-12</v>
          </cell>
        </row>
        <row r="355">
          <cell r="B355" t="str">
            <v>Agro Sudamerica1021105</v>
          </cell>
          <cell r="C355">
            <v>1021105</v>
          </cell>
          <cell r="E355" t="str">
            <v>Agro Sudamerica</v>
          </cell>
          <cell r="G355">
            <v>0</v>
          </cell>
          <cell r="H355">
            <v>6265.5169999999998</v>
          </cell>
        </row>
        <row r="356">
          <cell r="B356" t="str">
            <v>Agro Sudamerica1021106</v>
          </cell>
          <cell r="C356">
            <v>1021106</v>
          </cell>
          <cell r="E356" t="str">
            <v>Agro Sudamerica</v>
          </cell>
          <cell r="G356">
            <v>96000</v>
          </cell>
          <cell r="H356">
            <v>117505.193</v>
          </cell>
        </row>
        <row r="357">
          <cell r="B357" t="str">
            <v>Agro Sudamerica1021111</v>
          </cell>
          <cell r="C357">
            <v>1021111</v>
          </cell>
          <cell r="E357" t="str">
            <v>Agro Sudamerica</v>
          </cell>
          <cell r="G357">
            <v>0</v>
          </cell>
          <cell r="H357">
            <v>2877.6419999999998</v>
          </cell>
        </row>
        <row r="358">
          <cell r="B358" t="str">
            <v>Agrosuper Shanghai1021115</v>
          </cell>
          <cell r="C358">
            <v>1021115</v>
          </cell>
          <cell r="E358" t="str">
            <v>Agrosuper Shanghai</v>
          </cell>
          <cell r="G358">
            <v>0</v>
          </cell>
          <cell r="H358">
            <v>30323</v>
          </cell>
        </row>
        <row r="359">
          <cell r="B359" t="str">
            <v>Exportacion Directa1021136</v>
          </cell>
          <cell r="C359">
            <v>1021136</v>
          </cell>
          <cell r="E359" t="str">
            <v>Exportacion Directa</v>
          </cell>
          <cell r="G359">
            <v>3588.8983171</v>
          </cell>
          <cell r="H359">
            <v>1182.0783171000003</v>
          </cell>
        </row>
        <row r="360">
          <cell r="B360" t="str">
            <v>Agrosuper Asia1021149</v>
          </cell>
          <cell r="C360">
            <v>1021149</v>
          </cell>
          <cell r="E360" t="str">
            <v>Agrosuper Asia</v>
          </cell>
          <cell r="G360">
            <v>43702.47</v>
          </cell>
          <cell r="H360">
            <v>88000</v>
          </cell>
        </row>
        <row r="361">
          <cell r="B361" t="str">
            <v>Agrosuper Asia1021150</v>
          </cell>
          <cell r="C361">
            <v>1021150</v>
          </cell>
          <cell r="E361" t="str">
            <v>Agrosuper Asia</v>
          </cell>
          <cell r="G361">
            <v>151633</v>
          </cell>
          <cell r="H361">
            <v>110000</v>
          </cell>
        </row>
        <row r="362">
          <cell r="B362" t="str">
            <v>Agrosuper Asia1021151</v>
          </cell>
          <cell r="C362">
            <v>1021151</v>
          </cell>
          <cell r="E362" t="str">
            <v>Agrosuper Asia</v>
          </cell>
          <cell r="G362">
            <v>559.38262000000009</v>
          </cell>
          <cell r="H362">
            <v>23791.602620000001</v>
          </cell>
        </row>
        <row r="363">
          <cell r="B363" t="str">
            <v>Agrosuper Asia1021152</v>
          </cell>
          <cell r="C363">
            <v>1021152</v>
          </cell>
          <cell r="E363" t="str">
            <v>Agrosuper Asia</v>
          </cell>
          <cell r="G363">
            <v>83712</v>
          </cell>
          <cell r="H363">
            <v>88000</v>
          </cell>
        </row>
        <row r="364">
          <cell r="B364" t="str">
            <v>Agrosuper Asia1021153</v>
          </cell>
          <cell r="C364">
            <v>1021153</v>
          </cell>
          <cell r="E364" t="str">
            <v>Agrosuper Asia</v>
          </cell>
          <cell r="G364">
            <v>0</v>
          </cell>
          <cell r="H364">
            <v>0</v>
          </cell>
        </row>
        <row r="365">
          <cell r="B365" t="str">
            <v>Agrosuper Asia1021156</v>
          </cell>
          <cell r="C365">
            <v>1021156</v>
          </cell>
          <cell r="E365" t="str">
            <v>Agrosuper Asia</v>
          </cell>
          <cell r="G365">
            <v>51521.8001</v>
          </cell>
          <cell r="H365">
            <v>0</v>
          </cell>
        </row>
        <row r="366">
          <cell r="B366" t="str">
            <v>Agro Sudamerica1021187</v>
          </cell>
          <cell r="C366">
            <v>1021187</v>
          </cell>
          <cell r="E366" t="str">
            <v>Agro Sudamerica</v>
          </cell>
          <cell r="G366">
            <v>138833.41511569128</v>
          </cell>
          <cell r="H366">
            <v>144000</v>
          </cell>
        </row>
        <row r="367">
          <cell r="B367" t="str">
            <v>Agrosuper Shanghai1021204</v>
          </cell>
          <cell r="C367">
            <v>1021204</v>
          </cell>
          <cell r="D367" t="e">
            <v>#REF!</v>
          </cell>
          <cell r="E367" t="str">
            <v>Agrosuper Shanghai</v>
          </cell>
          <cell r="G367">
            <v>0</v>
          </cell>
          <cell r="H367">
            <v>48000</v>
          </cell>
        </row>
        <row r="368">
          <cell r="B368" t="str">
            <v>Agrosuper Asia1021212</v>
          </cell>
          <cell r="C368">
            <v>1021212</v>
          </cell>
          <cell r="D368" t="e">
            <v>#N/A</v>
          </cell>
          <cell r="E368" t="str">
            <v>Agrosuper Asia</v>
          </cell>
          <cell r="G368">
            <v>0</v>
          </cell>
          <cell r="H368">
            <v>0</v>
          </cell>
        </row>
        <row r="369">
          <cell r="B369" t="e">
            <v>#N/A</v>
          </cell>
          <cell r="C369">
            <v>1021278</v>
          </cell>
          <cell r="D369" t="e">
            <v>#N/A</v>
          </cell>
          <cell r="E369" t="e">
            <v>#N/A</v>
          </cell>
          <cell r="G369">
            <v>48000</v>
          </cell>
          <cell r="H369">
            <v>48000</v>
          </cell>
        </row>
        <row r="370">
          <cell r="B370" t="str">
            <v>Agro Sudamerica1021279</v>
          </cell>
          <cell r="C370">
            <v>1021279</v>
          </cell>
          <cell r="D370" t="e">
            <v>#N/A</v>
          </cell>
          <cell r="E370" t="str">
            <v>Agro Sudamerica</v>
          </cell>
          <cell r="G370">
            <v>0</v>
          </cell>
          <cell r="H370">
            <v>0</v>
          </cell>
        </row>
        <row r="371">
          <cell r="B371" t="str">
            <v>Agro Sudamerica1021385</v>
          </cell>
          <cell r="C371">
            <v>1021385</v>
          </cell>
          <cell r="D371" t="str">
            <v>GO Cue granel Esp CC@ Cj 20k AS</v>
          </cell>
          <cell r="E371" t="str">
            <v>Agro Sudamerica</v>
          </cell>
          <cell r="G371">
            <v>96000</v>
          </cell>
          <cell r="H371">
            <v>144000</v>
          </cell>
        </row>
        <row r="372">
          <cell r="B372" t="str">
            <v>1021423</v>
          </cell>
          <cell r="C372">
            <v>1021423</v>
          </cell>
          <cell r="D372" t="e">
            <v>#N/A</v>
          </cell>
          <cell r="G372">
            <v>0</v>
          </cell>
          <cell r="H372">
            <v>0</v>
          </cell>
        </row>
        <row r="373">
          <cell r="B373" t="str">
            <v>Agrosuper Asia1021470</v>
          </cell>
          <cell r="C373">
            <v>1021470</v>
          </cell>
          <cell r="D373" t="str">
            <v>GO PernilM@ Cj 20k AK</v>
          </cell>
          <cell r="E373" t="str">
            <v>Agrosuper Asia</v>
          </cell>
          <cell r="G373">
            <v>21292.129999999994</v>
          </cell>
          <cell r="H373">
            <v>22000</v>
          </cell>
        </row>
        <row r="374">
          <cell r="B374" t="str">
            <v>Exportacion Directa1021533</v>
          </cell>
          <cell r="C374">
            <v>1021533</v>
          </cell>
          <cell r="D374" t="str">
            <v>GO Panc Mit@ Va Cj 20k AP</v>
          </cell>
          <cell r="E374" t="str">
            <v>Exportacion Directa</v>
          </cell>
          <cell r="G374">
            <v>0</v>
          </cell>
          <cell r="H374">
            <v>0</v>
          </cell>
        </row>
        <row r="375">
          <cell r="B375" t="str">
            <v>Exportacion Directa1021603</v>
          </cell>
          <cell r="C375">
            <v>1021603</v>
          </cell>
          <cell r="D375" t="str">
            <v>GO MM Loin L (MC4-5)@ Fi Cj ch JP</v>
          </cell>
          <cell r="E375" t="str">
            <v>Exportacion Directa</v>
          </cell>
          <cell r="G375">
            <v>6435.3910989907417</v>
          </cell>
          <cell r="H375">
            <v>6999.9999700000008</v>
          </cell>
        </row>
        <row r="376">
          <cell r="B376" t="str">
            <v>Exportacion Directa1021609</v>
          </cell>
          <cell r="C376">
            <v>1021609</v>
          </cell>
          <cell r="D376" t="str">
            <v>GO File C/cab@ IWP Cj 10k SC</v>
          </cell>
          <cell r="E376" t="str">
            <v>Exportacion Directa</v>
          </cell>
          <cell r="G376">
            <v>0</v>
          </cell>
          <cell r="H376">
            <v>0</v>
          </cell>
        </row>
        <row r="377">
          <cell r="B377" t="str">
            <v>Agro Sudamerica1021622</v>
          </cell>
          <cell r="C377">
            <v>1021622</v>
          </cell>
          <cell r="D377" t="str">
            <v>GO BB Ribs 20-24 Oz@ Cj 10k AS</v>
          </cell>
          <cell r="E377" t="str">
            <v>Agro Sudamerica</v>
          </cell>
          <cell r="G377">
            <v>0</v>
          </cell>
          <cell r="H377">
            <v>12000</v>
          </cell>
        </row>
        <row r="378">
          <cell r="B378" t="str">
            <v>Agro Sudamerica1021623</v>
          </cell>
          <cell r="C378">
            <v>1021623</v>
          </cell>
          <cell r="D378" t="e">
            <v>#N/A</v>
          </cell>
          <cell r="E378" t="str">
            <v>Agro Sudamerica</v>
          </cell>
          <cell r="G378">
            <v>0</v>
          </cell>
          <cell r="H378">
            <v>0</v>
          </cell>
        </row>
        <row r="379">
          <cell r="B379" t="str">
            <v>1021631</v>
          </cell>
          <cell r="C379">
            <v>1021631</v>
          </cell>
          <cell r="D379" t="e">
            <v>#N/A</v>
          </cell>
          <cell r="G379">
            <v>0</v>
          </cell>
          <cell r="H379">
            <v>0</v>
          </cell>
        </row>
        <row r="380">
          <cell r="B380" t="str">
            <v>Agro Sudamerica1021639</v>
          </cell>
          <cell r="C380">
            <v>1021639</v>
          </cell>
          <cell r="D380" t="str">
            <v>GO File C/cab@ Cj 5k AS</v>
          </cell>
          <cell r="E380" t="str">
            <v>Agro Sudamerica</v>
          </cell>
          <cell r="G380">
            <v>0</v>
          </cell>
          <cell r="H380">
            <v>0</v>
          </cell>
        </row>
        <row r="381">
          <cell r="B381" t="str">
            <v>Agrosuper Asia1021649</v>
          </cell>
          <cell r="C381">
            <v>1021649</v>
          </cell>
          <cell r="D381" t="str">
            <v>GO Panc# Cj 10k AK</v>
          </cell>
          <cell r="E381" t="str">
            <v>Agrosuper Asia</v>
          </cell>
          <cell r="G381">
            <v>0</v>
          </cell>
          <cell r="H381">
            <v>0</v>
          </cell>
        </row>
        <row r="382">
          <cell r="B382" t="str">
            <v>Agrosuper Asia1021650</v>
          </cell>
          <cell r="C382">
            <v>1021650</v>
          </cell>
          <cell r="D382" t="e">
            <v>#N/A</v>
          </cell>
          <cell r="E382" t="str">
            <v>Agrosuper Asia</v>
          </cell>
          <cell r="G382">
            <v>0</v>
          </cell>
          <cell r="H382">
            <v>0</v>
          </cell>
        </row>
        <row r="383">
          <cell r="B383" t="str">
            <v>Agrosuper Asia1021655</v>
          </cell>
          <cell r="C383">
            <v>1021655</v>
          </cell>
          <cell r="D383" t="str">
            <v>GO Estómago Pouch@ Bo Cj 10k AS</v>
          </cell>
          <cell r="E383" t="str">
            <v>Agrosuper Asia</v>
          </cell>
          <cell r="G383">
            <v>0</v>
          </cell>
          <cell r="H383">
            <v>0</v>
          </cell>
        </row>
        <row r="384">
          <cell r="B384" t="str">
            <v>Agrosuper Asia1021656</v>
          </cell>
          <cell r="C384">
            <v>1021656</v>
          </cell>
          <cell r="D384" t="e">
            <v>#N/A</v>
          </cell>
          <cell r="E384" t="str">
            <v>Agrosuper Asia</v>
          </cell>
          <cell r="G384">
            <v>0</v>
          </cell>
          <cell r="H384">
            <v>0</v>
          </cell>
        </row>
        <row r="385">
          <cell r="B385" t="str">
            <v>Agrosuper Asia1021657</v>
          </cell>
          <cell r="C385">
            <v>1021657</v>
          </cell>
          <cell r="D385" t="e">
            <v>#N/A</v>
          </cell>
          <cell r="E385" t="str">
            <v>Agrosuper Asia</v>
          </cell>
          <cell r="G385">
            <v>0</v>
          </cell>
          <cell r="H385">
            <v>0</v>
          </cell>
        </row>
        <row r="386">
          <cell r="B386" t="str">
            <v>Agrosuper Asia1021664</v>
          </cell>
          <cell r="C386">
            <v>1021664</v>
          </cell>
          <cell r="D386" t="str">
            <v>GO Pecho S/cue K@ Cj 20k TJ</v>
          </cell>
          <cell r="E386" t="str">
            <v>Agrosuper Asia</v>
          </cell>
          <cell r="G386">
            <v>0</v>
          </cell>
          <cell r="H386">
            <v>0</v>
          </cell>
        </row>
        <row r="387">
          <cell r="B387" t="str">
            <v>Agrosuper Asia1021665</v>
          </cell>
          <cell r="C387">
            <v>1021665</v>
          </cell>
          <cell r="D387" t="str">
            <v>GO Pecho S/cue K@ Cj 20k AK</v>
          </cell>
          <cell r="E387" t="str">
            <v>Agrosuper Asia</v>
          </cell>
          <cell r="G387">
            <v>0</v>
          </cell>
          <cell r="H387">
            <v>1260.4169999999999</v>
          </cell>
        </row>
        <row r="388">
          <cell r="B388" t="str">
            <v>Agrosuper Asia1021666</v>
          </cell>
          <cell r="C388">
            <v>1021666</v>
          </cell>
          <cell r="D388" t="e">
            <v>#N/A</v>
          </cell>
          <cell r="E388" t="str">
            <v>Agrosuper Asia</v>
          </cell>
          <cell r="G388">
            <v>0</v>
          </cell>
          <cell r="H388">
            <v>0</v>
          </cell>
        </row>
        <row r="389">
          <cell r="B389" t="str">
            <v>Agrosuper Asia1021667</v>
          </cell>
          <cell r="C389">
            <v>1021667</v>
          </cell>
          <cell r="D389" t="e">
            <v>#N/A</v>
          </cell>
          <cell r="E389" t="str">
            <v>Agrosuper Asia</v>
          </cell>
          <cell r="G389">
            <v>0</v>
          </cell>
          <cell r="H389">
            <v>0</v>
          </cell>
        </row>
        <row r="390">
          <cell r="B390" t="str">
            <v>Agro Sudamerica1021706</v>
          </cell>
          <cell r="C390">
            <v>1021706</v>
          </cell>
          <cell r="D390" t="e">
            <v>#N/A</v>
          </cell>
          <cell r="E390" t="str">
            <v>Agro Sudamerica</v>
          </cell>
          <cell r="G390">
            <v>0</v>
          </cell>
          <cell r="H390">
            <v>0</v>
          </cell>
        </row>
        <row r="391">
          <cell r="B391" t="str">
            <v>Agro Sudamerica1021707</v>
          </cell>
          <cell r="C391">
            <v>1021707</v>
          </cell>
          <cell r="D391" t="e">
            <v>#N/A</v>
          </cell>
          <cell r="E391" t="str">
            <v>Agro Sudamerica</v>
          </cell>
          <cell r="G391">
            <v>0</v>
          </cell>
          <cell r="H391">
            <v>0</v>
          </cell>
        </row>
        <row r="392">
          <cell r="B392" t="str">
            <v>Agro Sudamerica1021709</v>
          </cell>
          <cell r="C392">
            <v>1021709</v>
          </cell>
          <cell r="D392" t="e">
            <v>#N/A</v>
          </cell>
          <cell r="E392" t="str">
            <v>Agro Sudamerica</v>
          </cell>
          <cell r="G392">
            <v>0</v>
          </cell>
          <cell r="H392">
            <v>0</v>
          </cell>
        </row>
        <row r="393">
          <cell r="B393" t="str">
            <v>Agro Sudamerica1021710</v>
          </cell>
          <cell r="C393">
            <v>1021710</v>
          </cell>
          <cell r="D393" t="e">
            <v>#N/A</v>
          </cell>
          <cell r="E393" t="str">
            <v>Agro Sudamerica</v>
          </cell>
          <cell r="G393">
            <v>0</v>
          </cell>
          <cell r="H393">
            <v>0</v>
          </cell>
        </row>
        <row r="394">
          <cell r="B394" t="str">
            <v>Agrosuper Shanghai1021731</v>
          </cell>
          <cell r="C394">
            <v>1021731</v>
          </cell>
          <cell r="D394" t="str">
            <v>GO PernilM@ Cj 20k AS</v>
          </cell>
          <cell r="E394" t="str">
            <v>Agrosuper Shanghai</v>
          </cell>
          <cell r="G394">
            <v>432080.81000000006</v>
          </cell>
          <cell r="H394">
            <v>318328.59920000006</v>
          </cell>
        </row>
        <row r="395">
          <cell r="B395" t="str">
            <v>Agrosuper Shanghai1021733</v>
          </cell>
          <cell r="C395">
            <v>1021733</v>
          </cell>
          <cell r="D395" t="str">
            <v>GO PpPna 59@ Cj 20k AS</v>
          </cell>
          <cell r="E395" t="str">
            <v>Agrosuper Shanghai</v>
          </cell>
          <cell r="G395">
            <v>0</v>
          </cell>
          <cell r="H395">
            <v>0</v>
          </cell>
        </row>
        <row r="396">
          <cell r="B396" t="str">
            <v>Agrosuper Shanghai1021735</v>
          </cell>
          <cell r="C396">
            <v>1021735</v>
          </cell>
          <cell r="D396" t="str">
            <v>GO Patas@ Cj 20k AS</v>
          </cell>
          <cell r="E396" t="str">
            <v>Agrosuper Shanghai</v>
          </cell>
          <cell r="G396">
            <v>81859.392000000007</v>
          </cell>
          <cell r="H396">
            <v>37251.842000000019</v>
          </cell>
        </row>
        <row r="397">
          <cell r="B397" t="str">
            <v>Agrosuper Shanghai1021739</v>
          </cell>
          <cell r="C397">
            <v>1021739</v>
          </cell>
          <cell r="D397" t="str">
            <v>GO Cab Part@ Cj 20k AS</v>
          </cell>
          <cell r="E397" t="str">
            <v>Agrosuper Shanghai</v>
          </cell>
          <cell r="G397">
            <v>0</v>
          </cell>
          <cell r="H397">
            <v>0</v>
          </cell>
        </row>
        <row r="398">
          <cell r="B398" t="str">
            <v>Agrosuper Shanghai1021740</v>
          </cell>
          <cell r="C398">
            <v>1021740</v>
          </cell>
          <cell r="D398" t="e">
            <v>#N/A</v>
          </cell>
          <cell r="E398" t="str">
            <v>Agrosuper Shanghai</v>
          </cell>
          <cell r="G398">
            <v>0</v>
          </cell>
          <cell r="H398">
            <v>0</v>
          </cell>
        </row>
        <row r="399">
          <cell r="B399" t="str">
            <v>Agrosuper Shanghai1021765</v>
          </cell>
          <cell r="C399">
            <v>1021765</v>
          </cell>
          <cell r="D399" t="e">
            <v>#N/A</v>
          </cell>
          <cell r="E399" t="str">
            <v>Agrosuper Shanghai</v>
          </cell>
          <cell r="G399">
            <v>0</v>
          </cell>
          <cell r="H399">
            <v>0</v>
          </cell>
        </row>
        <row r="400">
          <cell r="B400" t="str">
            <v>1021779</v>
          </cell>
          <cell r="C400">
            <v>1021779</v>
          </cell>
          <cell r="D400" t="e">
            <v>#N/A</v>
          </cell>
          <cell r="G400">
            <v>0</v>
          </cell>
          <cell r="H400">
            <v>0</v>
          </cell>
        </row>
        <row r="401">
          <cell r="B401" t="str">
            <v>Agrosuper Brasil1021864</v>
          </cell>
          <cell r="C401">
            <v>1021864</v>
          </cell>
          <cell r="D401" t="str">
            <v>GO Cue Papda CP@ Cj 20k AS</v>
          </cell>
          <cell r="E401" t="str">
            <v>Agrosuper Brasil</v>
          </cell>
          <cell r="G401">
            <v>1.8481279585103039E-4</v>
          </cell>
          <cell r="H401">
            <v>12827.081</v>
          </cell>
        </row>
        <row r="402">
          <cell r="B402" t="str">
            <v>Agro Sudamerica1021868</v>
          </cell>
          <cell r="C402">
            <v>1021868</v>
          </cell>
          <cell r="D402" t="str">
            <v>GO PpPna 54@ Cj 20k AS</v>
          </cell>
          <cell r="E402" t="str">
            <v>Agro Sudamerica</v>
          </cell>
          <cell r="G402">
            <v>48000</v>
          </cell>
          <cell r="H402">
            <v>0</v>
          </cell>
        </row>
        <row r="403">
          <cell r="B403" t="str">
            <v>1021872</v>
          </cell>
          <cell r="C403">
            <v>1021872</v>
          </cell>
          <cell r="D403" t="e">
            <v>#N/A</v>
          </cell>
          <cell r="G403">
            <v>0</v>
          </cell>
          <cell r="H403">
            <v>0</v>
          </cell>
        </row>
        <row r="404">
          <cell r="B404" t="str">
            <v>Agrosuper Shanghai1021905</v>
          </cell>
          <cell r="C404">
            <v>1021905</v>
          </cell>
          <cell r="D404" t="e">
            <v>#REF!</v>
          </cell>
          <cell r="E404" t="str">
            <v>Agrosuper Shanghai</v>
          </cell>
          <cell r="G404">
            <v>209718.83100000001</v>
          </cell>
          <cell r="H404">
            <v>240000</v>
          </cell>
        </row>
        <row r="405">
          <cell r="B405" t="str">
            <v>Agrosuper Shanghai1021971</v>
          </cell>
          <cell r="C405">
            <v>1021971</v>
          </cell>
          <cell r="D405" t="e">
            <v>#REF!</v>
          </cell>
          <cell r="E405" t="str">
            <v>Agrosuper Shanghai</v>
          </cell>
          <cell r="G405">
            <v>44752.915000000001</v>
          </cell>
          <cell r="H405">
            <v>44752.915000000001</v>
          </cell>
        </row>
        <row r="406">
          <cell r="B406" t="str">
            <v>Agro Sudamerica1021976</v>
          </cell>
          <cell r="C406">
            <v>1021976</v>
          </cell>
          <cell r="D406" t="str">
            <v>GO PpPal 77@ Cj 20k AS</v>
          </cell>
          <cell r="E406" t="str">
            <v>Agro Sudamerica</v>
          </cell>
          <cell r="G406">
            <v>311999.99699999997</v>
          </cell>
          <cell r="H406">
            <v>304652.60023600387</v>
          </cell>
        </row>
        <row r="407">
          <cell r="B407" t="str">
            <v>1021980</v>
          </cell>
          <cell r="C407">
            <v>1021980</v>
          </cell>
          <cell r="D407" t="str">
            <v>GO BB Ribs Grd B@ Fi Cj 20k AS</v>
          </cell>
          <cell r="G407">
            <v>0</v>
          </cell>
          <cell r="H407">
            <v>0</v>
          </cell>
        </row>
        <row r="408">
          <cell r="B408" t="str">
            <v>Agrosuper Shanghai1021992</v>
          </cell>
          <cell r="C408">
            <v>1021992</v>
          </cell>
          <cell r="D408" t="str">
            <v>GO Lom Tocino@ Cj 20k AS</v>
          </cell>
          <cell r="E408" t="str">
            <v>Agrosuper Shanghai</v>
          </cell>
          <cell r="G408">
            <v>0</v>
          </cell>
          <cell r="H408">
            <v>0</v>
          </cell>
        </row>
        <row r="409">
          <cell r="B409" t="str">
            <v>Agrosuper Shanghai1022005</v>
          </cell>
          <cell r="C409">
            <v>1022005</v>
          </cell>
          <cell r="D409" t="e">
            <v>#N/A</v>
          </cell>
          <cell r="E409" t="str">
            <v>Agrosuper Shanghai</v>
          </cell>
          <cell r="G409">
            <v>0</v>
          </cell>
          <cell r="H409">
            <v>0</v>
          </cell>
        </row>
        <row r="410">
          <cell r="B410" t="str">
            <v>Agro Sudamerica1022047</v>
          </cell>
          <cell r="C410">
            <v>1022047</v>
          </cell>
          <cell r="D410" t="str">
            <v>GO Triming Panc@ Cj 20k AS</v>
          </cell>
          <cell r="E410" t="str">
            <v>Agro Sudamerica</v>
          </cell>
          <cell r="G410">
            <v>0</v>
          </cell>
          <cell r="H410">
            <v>0</v>
          </cell>
        </row>
        <row r="411">
          <cell r="B411" t="str">
            <v>Agrosuper Shanghai1022087</v>
          </cell>
          <cell r="C411">
            <v>1022087</v>
          </cell>
          <cell r="D411" t="e">
            <v>#N/A</v>
          </cell>
          <cell r="E411" t="str">
            <v>Agrosuper Shanghai</v>
          </cell>
          <cell r="G411">
            <v>0</v>
          </cell>
          <cell r="H411">
            <v>0</v>
          </cell>
        </row>
        <row r="412">
          <cell r="B412" t="str">
            <v>1022089</v>
          </cell>
          <cell r="C412">
            <v>1022089</v>
          </cell>
          <cell r="D412" t="e">
            <v>#N/A</v>
          </cell>
          <cell r="G412">
            <v>0</v>
          </cell>
          <cell r="H412">
            <v>0</v>
          </cell>
        </row>
        <row r="413">
          <cell r="B413" t="str">
            <v>Agrosuper Shanghai1022096</v>
          </cell>
          <cell r="C413">
            <v>1022096</v>
          </cell>
          <cell r="D413" t="str">
            <v>GO Sternum Bones@ Bo Cj 10k AS</v>
          </cell>
          <cell r="E413" t="str">
            <v>Agrosuper Shanghai</v>
          </cell>
          <cell r="G413">
            <v>155717.049</v>
          </cell>
          <cell r="H413">
            <v>121815.859</v>
          </cell>
        </row>
        <row r="414">
          <cell r="B414" t="str">
            <v>Agro Sudamerica1022098</v>
          </cell>
          <cell r="C414">
            <v>1022098</v>
          </cell>
          <cell r="D414" t="e">
            <v>#N/A</v>
          </cell>
          <cell r="E414" t="str">
            <v>Agro Sudamerica</v>
          </cell>
          <cell r="G414">
            <v>0</v>
          </cell>
          <cell r="H414">
            <v>0</v>
          </cell>
        </row>
        <row r="415">
          <cell r="B415" t="str">
            <v>Agrosuper Shanghai1022100</v>
          </cell>
          <cell r="C415">
            <v>1022100</v>
          </cell>
          <cell r="D415" t="e">
            <v>#N/A</v>
          </cell>
          <cell r="E415" t="str">
            <v>Agrosuper Shanghai</v>
          </cell>
          <cell r="G415">
            <v>0</v>
          </cell>
          <cell r="H415">
            <v>0</v>
          </cell>
        </row>
        <row r="416">
          <cell r="B416" t="str">
            <v>Agro Sudamerica1022102</v>
          </cell>
          <cell r="C416">
            <v>1022102</v>
          </cell>
          <cell r="D416" t="e">
            <v>#N/A</v>
          </cell>
          <cell r="E416" t="str">
            <v>Agro Sudamerica</v>
          </cell>
          <cell r="G416">
            <v>0</v>
          </cell>
          <cell r="H416">
            <v>0</v>
          </cell>
        </row>
        <row r="417">
          <cell r="B417" t="str">
            <v>Agrosuper Shanghai1022125</v>
          </cell>
          <cell r="C417">
            <v>1022125</v>
          </cell>
          <cell r="D417" t="str">
            <v>GO PernilM C/M@ Cj 20k AS</v>
          </cell>
          <cell r="E417" t="str">
            <v>Agrosuper Shanghai</v>
          </cell>
          <cell r="G417">
            <v>0</v>
          </cell>
          <cell r="H417">
            <v>0</v>
          </cell>
        </row>
        <row r="418">
          <cell r="B418" t="str">
            <v>1022134</v>
          </cell>
          <cell r="C418">
            <v>1022134</v>
          </cell>
          <cell r="D418" t="e">
            <v>#N/A</v>
          </cell>
          <cell r="G418">
            <v>0</v>
          </cell>
          <cell r="H418">
            <v>0</v>
          </cell>
        </row>
        <row r="419">
          <cell r="B419" t="str">
            <v>Agro Sudamerica1022149</v>
          </cell>
          <cell r="C419">
            <v>1022149</v>
          </cell>
          <cell r="D419" t="str">
            <v>GO Plancha Rebaje Ent@ Cj 20k AS</v>
          </cell>
          <cell r="E419" t="str">
            <v>Agro Sudamerica</v>
          </cell>
          <cell r="G419">
            <v>34816.459000000003</v>
          </cell>
          <cell r="H419">
            <v>34816.459000000003</v>
          </cell>
        </row>
        <row r="420">
          <cell r="B420" t="str">
            <v>Agro Sudamerica1022150</v>
          </cell>
          <cell r="C420">
            <v>1022150</v>
          </cell>
          <cell r="D420" t="str">
            <v>GO Gord chic@ Cj 20k AS</v>
          </cell>
          <cell r="E420" t="str">
            <v>Agro Sudamerica</v>
          </cell>
          <cell r="G420">
            <v>228597.99189999999</v>
          </cell>
          <cell r="H420">
            <v>143999.9999</v>
          </cell>
        </row>
        <row r="421">
          <cell r="B421" t="str">
            <v>1022153</v>
          </cell>
          <cell r="C421">
            <v>1022153</v>
          </cell>
          <cell r="D421" t="e">
            <v>#N/A</v>
          </cell>
          <cell r="G421">
            <v>0</v>
          </cell>
          <cell r="H421">
            <v>0</v>
          </cell>
        </row>
        <row r="422">
          <cell r="B422" t="str">
            <v>Agrosuper Asia1022181</v>
          </cell>
          <cell r="C422">
            <v>1022181</v>
          </cell>
          <cell r="D422" t="e">
            <v>#N/A</v>
          </cell>
          <cell r="E422" t="str">
            <v>Agrosuper Asia</v>
          </cell>
          <cell r="G422">
            <v>0</v>
          </cell>
          <cell r="H422">
            <v>0</v>
          </cell>
        </row>
        <row r="423">
          <cell r="B423" t="str">
            <v>Agrosuper Asia1022182</v>
          </cell>
          <cell r="C423">
            <v>1022182</v>
          </cell>
          <cell r="D423" t="str">
            <v>GO BB Ribs 20-24 oz@ Cj 10k AS</v>
          </cell>
          <cell r="E423" t="str">
            <v>Agrosuper Asia</v>
          </cell>
          <cell r="G423">
            <v>43630</v>
          </cell>
          <cell r="H423">
            <v>44000</v>
          </cell>
        </row>
        <row r="424">
          <cell r="B424" t="str">
            <v>Agrosuper Shanghai1022183</v>
          </cell>
          <cell r="C424">
            <v>1022183</v>
          </cell>
          <cell r="D424" t="str">
            <v>GO PernilP@ Bo Cj 20k AS</v>
          </cell>
          <cell r="E424" t="str">
            <v>Agrosuper Shanghai</v>
          </cell>
          <cell r="G424">
            <v>30257.819</v>
          </cell>
          <cell r="H424">
            <v>24000</v>
          </cell>
        </row>
        <row r="425">
          <cell r="B425" t="str">
            <v>Agrosuper Shanghai1022186</v>
          </cell>
          <cell r="C425">
            <v>1022186</v>
          </cell>
          <cell r="D425" t="str">
            <v>GO Resto Tira Hso Ctro@ Bo Cj 20k AS</v>
          </cell>
          <cell r="E425" t="str">
            <v>Agrosuper Shanghai</v>
          </cell>
          <cell r="G425">
            <v>19774.873708665993</v>
          </cell>
          <cell r="H425">
            <v>24800.686100000003</v>
          </cell>
        </row>
        <row r="426">
          <cell r="B426" t="str">
            <v>Agro Sudamerica1022196</v>
          </cell>
          <cell r="C426">
            <v>1022196</v>
          </cell>
          <cell r="D426" t="str">
            <v>GO Forro Pal@ Cj 20k AS</v>
          </cell>
          <cell r="E426" t="str">
            <v>Agro Sudamerica</v>
          </cell>
          <cell r="G426">
            <v>67794.687999999995</v>
          </cell>
          <cell r="H426">
            <v>0</v>
          </cell>
        </row>
        <row r="427">
          <cell r="B427" t="str">
            <v>Agro Sudamerica1022197</v>
          </cell>
          <cell r="C427">
            <v>1022197</v>
          </cell>
          <cell r="D427" t="str">
            <v>GO Pna Forro@ Cj 20k AS</v>
          </cell>
          <cell r="E427" t="str">
            <v>Agro Sudamerica</v>
          </cell>
          <cell r="G427">
            <v>0</v>
          </cell>
          <cell r="H427">
            <v>0</v>
          </cell>
        </row>
        <row r="428">
          <cell r="B428" t="str">
            <v>Agrosuper Shanghai1022212</v>
          </cell>
          <cell r="C428">
            <v>1022212</v>
          </cell>
          <cell r="D428" t="str">
            <v>GO Cab Ent@ Cj 20k AS</v>
          </cell>
          <cell r="E428" t="str">
            <v>Agrosuper Shanghai</v>
          </cell>
          <cell r="G428">
            <v>0</v>
          </cell>
          <cell r="H428">
            <v>0</v>
          </cell>
        </row>
        <row r="429">
          <cell r="B429" t="str">
            <v>Agrosuper Brasil1022217</v>
          </cell>
          <cell r="C429">
            <v>1022217</v>
          </cell>
          <cell r="D429" t="str">
            <v>GO Lom Tocino@ Bo Cj 20k AS</v>
          </cell>
          <cell r="E429" t="str">
            <v>Agrosuper Brasil</v>
          </cell>
          <cell r="G429">
            <v>3718.5153999999998</v>
          </cell>
          <cell r="H429">
            <v>0</v>
          </cell>
        </row>
        <row r="430">
          <cell r="B430" t="str">
            <v>Agrosuper Brasil1022218</v>
          </cell>
          <cell r="C430">
            <v>1022218</v>
          </cell>
          <cell r="D430" t="str">
            <v>GO Grasa Forro Pna Limp@ Cj 20k AS</v>
          </cell>
          <cell r="E430" t="str">
            <v>Agrosuper Brasil</v>
          </cell>
          <cell r="G430">
            <v>93312.496000000014</v>
          </cell>
          <cell r="H430">
            <v>0</v>
          </cell>
        </row>
        <row r="431">
          <cell r="B431" t="str">
            <v>Agrosuper Brasil1022219</v>
          </cell>
          <cell r="C431">
            <v>1022219</v>
          </cell>
          <cell r="D431" t="e">
            <v>#N/A</v>
          </cell>
          <cell r="E431" t="str">
            <v>Agrosuper Brasil</v>
          </cell>
          <cell r="G431">
            <v>0</v>
          </cell>
          <cell r="H431">
            <v>0</v>
          </cell>
        </row>
        <row r="432">
          <cell r="B432" t="str">
            <v>1022230</v>
          </cell>
          <cell r="C432">
            <v>1022230</v>
          </cell>
          <cell r="D432" t="e">
            <v>#N/A</v>
          </cell>
          <cell r="G432">
            <v>0</v>
          </cell>
          <cell r="H432">
            <v>0</v>
          </cell>
        </row>
        <row r="433">
          <cell r="B433" t="str">
            <v>Agrosuper Brasil1022273</v>
          </cell>
          <cell r="C433">
            <v>1022273</v>
          </cell>
          <cell r="D433" t="str">
            <v>GO Grasa Forro Pna Limp@ Bo Cj AS</v>
          </cell>
          <cell r="E433" t="str">
            <v>Agrosuper Brasil</v>
          </cell>
          <cell r="G433">
            <v>51199.334000000003</v>
          </cell>
          <cell r="H433">
            <v>51199.334000000003</v>
          </cell>
        </row>
        <row r="434">
          <cell r="B434" t="str">
            <v>Exportacion Directa1022282</v>
          </cell>
          <cell r="C434">
            <v>1022282</v>
          </cell>
          <cell r="D434" t="e">
            <v>#N/A</v>
          </cell>
          <cell r="E434" t="str">
            <v>Exportacion Directa</v>
          </cell>
          <cell r="G434">
            <v>0</v>
          </cell>
          <cell r="H434">
            <v>0</v>
          </cell>
        </row>
        <row r="435">
          <cell r="B435" t="str">
            <v>Agrosuper Asia1022283</v>
          </cell>
          <cell r="C435">
            <v>1022283</v>
          </cell>
          <cell r="D435" t="str">
            <v>GO Malaya 5-6mm@ Bo Cj 9k AS</v>
          </cell>
          <cell r="E435" t="str">
            <v>Agrosuper Asia</v>
          </cell>
          <cell r="G435">
            <v>10533.9228</v>
          </cell>
          <cell r="H435">
            <v>7245.1748000000034</v>
          </cell>
        </row>
        <row r="436">
          <cell r="B436" t="str">
            <v>Agro Sudamerica1022290</v>
          </cell>
          <cell r="C436">
            <v>1022290</v>
          </cell>
          <cell r="D436" t="e">
            <v>#N/A</v>
          </cell>
          <cell r="E436" t="str">
            <v>Agro Sudamerica</v>
          </cell>
          <cell r="G436">
            <v>0</v>
          </cell>
          <cell r="H436">
            <v>0</v>
          </cell>
        </row>
        <row r="437">
          <cell r="B437" t="str">
            <v>Agrosuper Shanghai1022291</v>
          </cell>
          <cell r="C437">
            <v>1022291</v>
          </cell>
          <cell r="D437" t="str">
            <v>GO PernilM B@ Bo Cj 20k AS</v>
          </cell>
          <cell r="E437" t="str">
            <v>Agrosuper Shanghai</v>
          </cell>
          <cell r="G437">
            <v>61814.936999999991</v>
          </cell>
          <cell r="H437">
            <v>54087.00999999998</v>
          </cell>
        </row>
        <row r="438">
          <cell r="B438" t="str">
            <v>Agrosuper Shanghai1022295</v>
          </cell>
          <cell r="C438">
            <v>1022295</v>
          </cell>
          <cell r="D438" t="e">
            <v>#N/A</v>
          </cell>
          <cell r="E438" t="str">
            <v>Agrosuper Shanghai</v>
          </cell>
          <cell r="G438">
            <v>0</v>
          </cell>
          <cell r="H438">
            <v>0</v>
          </cell>
        </row>
        <row r="439">
          <cell r="B439" t="str">
            <v>1022299</v>
          </cell>
          <cell r="C439">
            <v>1022299</v>
          </cell>
          <cell r="D439" t="e">
            <v>#N/A</v>
          </cell>
          <cell r="G439">
            <v>0</v>
          </cell>
          <cell r="H439">
            <v>0</v>
          </cell>
        </row>
        <row r="440">
          <cell r="B440" t="str">
            <v>1022300</v>
          </cell>
          <cell r="C440">
            <v>1022300</v>
          </cell>
          <cell r="D440" t="e">
            <v>#N/A</v>
          </cell>
          <cell r="G440">
            <v>0</v>
          </cell>
          <cell r="H440">
            <v>0</v>
          </cell>
        </row>
        <row r="441">
          <cell r="B441" t="str">
            <v>Exportacion Directa1022313</v>
          </cell>
          <cell r="C441">
            <v>1022313</v>
          </cell>
          <cell r="D441" t="str">
            <v>GO CC Loin T@ Fi Cj AP</v>
          </cell>
          <cell r="E441" t="str">
            <v>Exportacion Directa</v>
          </cell>
          <cell r="G441">
            <v>3037.7694000000001</v>
          </cell>
          <cell r="H441">
            <v>2000.0000404844095</v>
          </cell>
        </row>
        <row r="442">
          <cell r="B442" t="str">
            <v>Agrosuper Shanghai1022314</v>
          </cell>
          <cell r="C442">
            <v>1022314</v>
          </cell>
          <cell r="D442" t="e">
            <v>#N/A</v>
          </cell>
          <cell r="E442" t="str">
            <v>Agrosuper Shanghai</v>
          </cell>
          <cell r="G442">
            <v>0</v>
          </cell>
          <cell r="H442">
            <v>0</v>
          </cell>
        </row>
        <row r="443">
          <cell r="B443" t="str">
            <v>1022315</v>
          </cell>
          <cell r="C443">
            <v>1022315</v>
          </cell>
          <cell r="D443" t="e">
            <v>#N/A</v>
          </cell>
          <cell r="G443">
            <v>0</v>
          </cell>
          <cell r="H443">
            <v>0</v>
          </cell>
        </row>
        <row r="444">
          <cell r="B444" t="str">
            <v>Exportacion Directa1022326</v>
          </cell>
          <cell r="C444">
            <v>1022326</v>
          </cell>
          <cell r="D444" t="str">
            <v>GO CC Loin L (S/T)@ Fi Cj AP</v>
          </cell>
          <cell r="E444" t="str">
            <v>Exportacion Directa</v>
          </cell>
          <cell r="G444">
            <v>25000</v>
          </cell>
          <cell r="H444">
            <v>17030.870999999992</v>
          </cell>
        </row>
        <row r="445">
          <cell r="B445" t="str">
            <v>Exportacion Directa1022328</v>
          </cell>
          <cell r="C445">
            <v>1022328</v>
          </cell>
          <cell r="D445" t="e">
            <v>#N/A</v>
          </cell>
          <cell r="E445" t="str">
            <v>Exportacion Directa</v>
          </cell>
          <cell r="G445">
            <v>0</v>
          </cell>
          <cell r="H445">
            <v>0</v>
          </cell>
        </row>
        <row r="446">
          <cell r="B446" t="str">
            <v>Agrosuper Shanghai1022339</v>
          </cell>
          <cell r="C446">
            <v>1022339</v>
          </cell>
          <cell r="D446" t="e">
            <v>#N/A</v>
          </cell>
          <cell r="E446" t="str">
            <v>Agrosuper Shanghai</v>
          </cell>
          <cell r="G446">
            <v>0</v>
          </cell>
          <cell r="H446">
            <v>0</v>
          </cell>
        </row>
        <row r="447">
          <cell r="B447" t="str">
            <v>Agrosuper Shanghai1022340</v>
          </cell>
          <cell r="C447">
            <v>1022340</v>
          </cell>
          <cell r="D447" t="e">
            <v>#N/A</v>
          </cell>
          <cell r="E447" t="str">
            <v>Agrosuper Shanghai</v>
          </cell>
          <cell r="G447">
            <v>0</v>
          </cell>
          <cell r="H447">
            <v>0</v>
          </cell>
        </row>
        <row r="448">
          <cell r="B448" t="str">
            <v>Exportacion Directa1022346</v>
          </cell>
          <cell r="C448">
            <v>1022346</v>
          </cell>
          <cell r="D448" t="e">
            <v>#N/A</v>
          </cell>
          <cell r="E448" t="str">
            <v>Exportacion Directa</v>
          </cell>
          <cell r="G448">
            <v>0</v>
          </cell>
          <cell r="H448">
            <v>0</v>
          </cell>
        </row>
        <row r="449">
          <cell r="B449" t="str">
            <v>Exportacion Directa1022347</v>
          </cell>
          <cell r="C449">
            <v>1022347</v>
          </cell>
          <cell r="D449" t="e">
            <v>#N/A</v>
          </cell>
          <cell r="E449" t="str">
            <v>Exportacion Directa</v>
          </cell>
          <cell r="G449">
            <v>0</v>
          </cell>
          <cell r="H449">
            <v>0</v>
          </cell>
        </row>
        <row r="450">
          <cell r="B450" t="str">
            <v>Agro Sudamerica1022351</v>
          </cell>
          <cell r="C450">
            <v>1022351</v>
          </cell>
          <cell r="D450" t="e">
            <v>#N/A</v>
          </cell>
          <cell r="E450" t="str">
            <v>Agro Sudamerica</v>
          </cell>
          <cell r="G450">
            <v>0</v>
          </cell>
          <cell r="H450">
            <v>0</v>
          </cell>
        </row>
        <row r="451">
          <cell r="B451" t="str">
            <v>Exportacion Directa1022370</v>
          </cell>
          <cell r="C451">
            <v>1022370</v>
          </cell>
          <cell r="D451" t="str">
            <v>GO MM Loin LL (29-32 VP)@ Bo Cj AP</v>
          </cell>
          <cell r="E451" t="str">
            <v>Exportacion Directa</v>
          </cell>
          <cell r="G451">
            <v>40525.818919999998</v>
          </cell>
          <cell r="H451">
            <v>30168.779427788038</v>
          </cell>
        </row>
        <row r="452">
          <cell r="B452" t="str">
            <v>Exportacion Directa1022371</v>
          </cell>
          <cell r="C452">
            <v>1022371</v>
          </cell>
          <cell r="D452" t="str">
            <v>GO Panc S/tec SP@ Fi Cj AP</v>
          </cell>
          <cell r="E452" t="str">
            <v>Exportacion Directa</v>
          </cell>
          <cell r="G452">
            <v>0</v>
          </cell>
          <cell r="H452">
            <v>8000</v>
          </cell>
        </row>
        <row r="453">
          <cell r="B453" t="str">
            <v>1022372</v>
          </cell>
          <cell r="C453">
            <v>1022372</v>
          </cell>
          <cell r="D453" t="e">
            <v>#N/A</v>
          </cell>
          <cell r="G453">
            <v>0</v>
          </cell>
          <cell r="H453">
            <v>0</v>
          </cell>
        </row>
        <row r="454">
          <cell r="B454" t="str">
            <v>Agrosuper Shanghai1022373</v>
          </cell>
          <cell r="C454">
            <v>1022373</v>
          </cell>
          <cell r="D454" t="str">
            <v>GO Reco 60/40 @ Cj 20k AS</v>
          </cell>
          <cell r="E454" t="str">
            <v>Agrosuper Shanghai</v>
          </cell>
          <cell r="G454">
            <v>1.4551915228366852E-11</v>
          </cell>
          <cell r="H454">
            <v>8100.7160000000003</v>
          </cell>
        </row>
        <row r="455">
          <cell r="B455" t="str">
            <v>Agrosuper Shanghai1022378</v>
          </cell>
          <cell r="C455">
            <v>1022378</v>
          </cell>
          <cell r="D455" t="str">
            <v>GO Resto Tira Hso@ Fi Cj 10k AS</v>
          </cell>
          <cell r="E455" t="str">
            <v>Agrosuper Shanghai</v>
          </cell>
          <cell r="G455">
            <v>57903.513886772402</v>
          </cell>
          <cell r="H455">
            <v>62154.801000000007</v>
          </cell>
        </row>
        <row r="456">
          <cell r="B456" t="str">
            <v>Agrosuper Shanghai1022379</v>
          </cell>
          <cell r="C456">
            <v>1022379</v>
          </cell>
          <cell r="D456" t="str">
            <v>GO PpPal 77@ Bo Cj AS</v>
          </cell>
          <cell r="E456" t="str">
            <v>Agrosuper Shanghai</v>
          </cell>
          <cell r="G456">
            <v>0</v>
          </cell>
          <cell r="H456">
            <v>0</v>
          </cell>
        </row>
        <row r="457">
          <cell r="B457" t="str">
            <v>Agrosuper Shanghai1022381</v>
          </cell>
          <cell r="C457">
            <v>1022381</v>
          </cell>
          <cell r="D457" t="str">
            <v>GO Gord Esp@ Bo Cj 10k AS</v>
          </cell>
          <cell r="E457" t="str">
            <v>Agrosuper Shanghai</v>
          </cell>
          <cell r="G457">
            <v>62729.298999999999</v>
          </cell>
          <cell r="H457">
            <v>48769.627499953422</v>
          </cell>
        </row>
        <row r="458">
          <cell r="B458" t="str">
            <v>Agro Sudamerica1022384</v>
          </cell>
          <cell r="C458">
            <v>1022384</v>
          </cell>
          <cell r="D458" t="str">
            <v>GO BB Ribs Grd B@ Fi Cj 10k AS</v>
          </cell>
          <cell r="E458" t="str">
            <v>Agro Sudamerica</v>
          </cell>
          <cell r="G458">
            <v>0</v>
          </cell>
          <cell r="H458">
            <v>0</v>
          </cell>
        </row>
        <row r="459">
          <cell r="B459" t="str">
            <v>Agrosuper Shanghai1022388</v>
          </cell>
          <cell r="C459">
            <v>1022388</v>
          </cell>
          <cell r="D459" t="str">
            <v>GO Mixto Hso@ Bo Cj 10k AS</v>
          </cell>
          <cell r="E459" t="str">
            <v>Agrosuper Shanghai</v>
          </cell>
          <cell r="G459">
            <v>0</v>
          </cell>
          <cell r="H459">
            <v>0</v>
          </cell>
        </row>
        <row r="460">
          <cell r="B460" t="str">
            <v>Agrosuper Shanghai1022389</v>
          </cell>
          <cell r="C460">
            <v>1022389</v>
          </cell>
          <cell r="D460" t="str">
            <v>GO Cue 20@ Bo Cj 20k AS</v>
          </cell>
          <cell r="E460" t="str">
            <v>Agrosuper Shanghai</v>
          </cell>
          <cell r="G460">
            <v>1580</v>
          </cell>
          <cell r="H460">
            <v>1580</v>
          </cell>
        </row>
        <row r="461">
          <cell r="B461" t="str">
            <v>Agrosuper Shanghai1022403</v>
          </cell>
          <cell r="C461">
            <v>1022403</v>
          </cell>
          <cell r="D461" t="e">
            <v>#N/A</v>
          </cell>
          <cell r="E461" t="str">
            <v>Agrosuper Shanghai</v>
          </cell>
          <cell r="G461">
            <v>0</v>
          </cell>
          <cell r="H461">
            <v>0</v>
          </cell>
        </row>
        <row r="462">
          <cell r="B462" t="str">
            <v>Agrosuper Shanghai1022404</v>
          </cell>
          <cell r="C462">
            <v>1022404</v>
          </cell>
          <cell r="D462" t="e">
            <v>#N/A</v>
          </cell>
          <cell r="E462" t="str">
            <v>Agrosuper Shanghai</v>
          </cell>
          <cell r="G462">
            <v>0</v>
          </cell>
          <cell r="H462">
            <v>0</v>
          </cell>
        </row>
        <row r="463">
          <cell r="B463" t="str">
            <v>Agrosuper Shanghai1022405</v>
          </cell>
          <cell r="C463">
            <v>1022405</v>
          </cell>
          <cell r="D463" t="e">
            <v>#N/A</v>
          </cell>
          <cell r="E463" t="str">
            <v>Agrosuper Shanghai</v>
          </cell>
          <cell r="G463">
            <v>0</v>
          </cell>
          <cell r="H463">
            <v>0</v>
          </cell>
        </row>
        <row r="464">
          <cell r="B464" t="str">
            <v>Agro Sudamerica1022406</v>
          </cell>
          <cell r="C464">
            <v>1022406</v>
          </cell>
          <cell r="D464" t="str">
            <v>GO Patas B@ Bo Cj 20 k AS</v>
          </cell>
          <cell r="E464" t="str">
            <v>Agro Sudamerica</v>
          </cell>
          <cell r="G464">
            <v>0</v>
          </cell>
          <cell r="H464">
            <v>0</v>
          </cell>
        </row>
        <row r="465">
          <cell r="B465" t="str">
            <v>Agro Sudamerica1022409</v>
          </cell>
          <cell r="C465">
            <v>1022409</v>
          </cell>
          <cell r="D465" t="str">
            <v>GO Tripa s/Cal# Bidon AS</v>
          </cell>
          <cell r="E465" t="str">
            <v>Agro Sudamerica</v>
          </cell>
          <cell r="G465">
            <v>0</v>
          </cell>
          <cell r="H465">
            <v>12968</v>
          </cell>
        </row>
        <row r="466">
          <cell r="B466" t="str">
            <v>Agro Sudamerica1022412</v>
          </cell>
          <cell r="C466">
            <v>1022412</v>
          </cell>
          <cell r="D466" t="e">
            <v>#N/A</v>
          </cell>
          <cell r="E466" t="str">
            <v>Agro Sudamerica</v>
          </cell>
          <cell r="G466">
            <v>0</v>
          </cell>
          <cell r="H466">
            <v>0</v>
          </cell>
        </row>
        <row r="467">
          <cell r="B467" t="str">
            <v>Agrosuper Shanghai1022414</v>
          </cell>
          <cell r="C467">
            <v>1022414</v>
          </cell>
          <cell r="D467" t="str">
            <v>GO Caz Ent@ Bo Cj 10k AS</v>
          </cell>
          <cell r="E467" t="str">
            <v>Agrosuper Shanghai</v>
          </cell>
          <cell r="G467">
            <v>5445.0545000000002</v>
          </cell>
          <cell r="H467">
            <v>0</v>
          </cell>
        </row>
        <row r="468">
          <cell r="B468" t="str">
            <v>Agrosuper Shanghai1022416</v>
          </cell>
          <cell r="C468">
            <v>1022416</v>
          </cell>
          <cell r="D468" t="e">
            <v>#N/A</v>
          </cell>
          <cell r="E468" t="str">
            <v>Agrosuper Shanghai</v>
          </cell>
          <cell r="G468">
            <v>0</v>
          </cell>
          <cell r="H468">
            <v>0</v>
          </cell>
        </row>
        <row r="469">
          <cell r="B469" t="str">
            <v>Agrosuper Shanghai1022417</v>
          </cell>
          <cell r="C469">
            <v>1022417</v>
          </cell>
          <cell r="D469" t="str">
            <v>GO Cue granel@ Bo Cj 20k AS</v>
          </cell>
          <cell r="E469" t="str">
            <v>Agrosuper Shanghai</v>
          </cell>
          <cell r="G469">
            <v>153427.9</v>
          </cell>
          <cell r="H469">
            <v>153427.9</v>
          </cell>
        </row>
        <row r="470">
          <cell r="B470" t="str">
            <v>Agrosuper Shanghai1022418</v>
          </cell>
          <cell r="C470">
            <v>1022418</v>
          </cell>
          <cell r="D470" t="e">
            <v>#REF!</v>
          </cell>
          <cell r="E470" t="str">
            <v>Agrosuper Shanghai</v>
          </cell>
          <cell r="G470">
            <v>41231.112999999998</v>
          </cell>
          <cell r="H470">
            <v>41231.112999999998</v>
          </cell>
        </row>
        <row r="471">
          <cell r="B471" t="str">
            <v>1022438</v>
          </cell>
          <cell r="C471">
            <v>1022438</v>
          </cell>
          <cell r="D471" t="e">
            <v>#N/A</v>
          </cell>
          <cell r="G471">
            <v>0</v>
          </cell>
          <cell r="H471">
            <v>0</v>
          </cell>
        </row>
        <row r="472">
          <cell r="B472" t="str">
            <v>1022441</v>
          </cell>
          <cell r="C472">
            <v>1022441</v>
          </cell>
          <cell r="D472" t="e">
            <v>#N/A</v>
          </cell>
          <cell r="G472">
            <v>0</v>
          </cell>
          <cell r="H472">
            <v>0</v>
          </cell>
        </row>
        <row r="473">
          <cell r="B473" t="str">
            <v>1022456</v>
          </cell>
          <cell r="C473">
            <v>1022456</v>
          </cell>
          <cell r="D473" t="e">
            <v>#N/A</v>
          </cell>
          <cell r="G473">
            <v>0</v>
          </cell>
          <cell r="H473">
            <v>0</v>
          </cell>
        </row>
        <row r="474">
          <cell r="B474" t="str">
            <v>Agro Sudamerica1022457</v>
          </cell>
          <cell r="C474">
            <v>1022457</v>
          </cell>
          <cell r="D474" t="e">
            <v>#N/A</v>
          </cell>
          <cell r="E474" t="str">
            <v>Agro Sudamerica</v>
          </cell>
          <cell r="G474">
            <v>0</v>
          </cell>
          <cell r="H474">
            <v>0</v>
          </cell>
        </row>
        <row r="475">
          <cell r="B475" t="str">
            <v>1022458</v>
          </cell>
          <cell r="C475">
            <v>1022458</v>
          </cell>
          <cell r="D475" t="e">
            <v>#N/A</v>
          </cell>
          <cell r="G475">
            <v>0</v>
          </cell>
          <cell r="H475">
            <v>0</v>
          </cell>
        </row>
        <row r="476">
          <cell r="B476" t="str">
            <v>Agro Sudamerica1022459</v>
          </cell>
          <cell r="C476">
            <v>1022459</v>
          </cell>
          <cell r="D476" t="e">
            <v>#N/A</v>
          </cell>
          <cell r="E476" t="str">
            <v>Agro Sudamerica</v>
          </cell>
          <cell r="G476">
            <v>0</v>
          </cell>
          <cell r="H476">
            <v>0</v>
          </cell>
        </row>
        <row r="477">
          <cell r="B477" t="str">
            <v>1022460</v>
          </cell>
          <cell r="C477">
            <v>1022460</v>
          </cell>
          <cell r="D477" t="e">
            <v>#N/A</v>
          </cell>
          <cell r="G477">
            <v>0</v>
          </cell>
          <cell r="H477">
            <v>0</v>
          </cell>
        </row>
        <row r="478">
          <cell r="B478" t="str">
            <v>Exportacion Directa1022472</v>
          </cell>
          <cell r="C478">
            <v>1022472</v>
          </cell>
          <cell r="D478" t="str">
            <v>GO Lom Ctro S/Tecla(OY)Mit@ Cj Tf 20k AP</v>
          </cell>
          <cell r="E478" t="str">
            <v>Exportacion Directa</v>
          </cell>
          <cell r="G478">
            <v>16865.453099999999</v>
          </cell>
          <cell r="H478">
            <v>15000.000031731368</v>
          </cell>
        </row>
        <row r="479">
          <cell r="B479" t="str">
            <v>1022473</v>
          </cell>
          <cell r="C479">
            <v>1022473</v>
          </cell>
          <cell r="D479" t="e">
            <v>#N/A</v>
          </cell>
          <cell r="G479">
            <v>0</v>
          </cell>
          <cell r="H479">
            <v>0</v>
          </cell>
        </row>
        <row r="480">
          <cell r="B480" t="str">
            <v>Exportacion Directa1022499</v>
          </cell>
          <cell r="C480">
            <v>1022499</v>
          </cell>
          <cell r="D480" t="str">
            <v>GO Lom Vet Mit@ 4 Bo Cj 10k AP</v>
          </cell>
          <cell r="E480" t="str">
            <v>Exportacion Directa</v>
          </cell>
          <cell r="G480">
            <v>22930.225900000001</v>
          </cell>
          <cell r="H480">
            <v>21000.000002678993</v>
          </cell>
        </row>
        <row r="481">
          <cell r="B481" t="str">
            <v>1022505</v>
          </cell>
          <cell r="C481">
            <v>1022505</v>
          </cell>
          <cell r="D481" t="e">
            <v>#N/A</v>
          </cell>
          <cell r="G481">
            <v>0</v>
          </cell>
          <cell r="H481">
            <v>0</v>
          </cell>
        </row>
        <row r="482">
          <cell r="B482" t="str">
            <v>Agrosuper Shanghai1022541</v>
          </cell>
          <cell r="C482">
            <v>1022541</v>
          </cell>
          <cell r="D482" t="str">
            <v>GO Reco 20/80 @ Cj 20k AS</v>
          </cell>
          <cell r="E482" t="str">
            <v>Agrosuper Shanghai</v>
          </cell>
          <cell r="G482">
            <v>289046.92100000003</v>
          </cell>
          <cell r="H482">
            <v>277421.47100000002</v>
          </cell>
        </row>
        <row r="483">
          <cell r="B483" t="str">
            <v>Agrosuper Shanghai1022568</v>
          </cell>
          <cell r="C483">
            <v>1022568</v>
          </cell>
          <cell r="D483" t="str">
            <v>GO Panc Tecla SCue@ 4 Bo Cj 20kg AS</v>
          </cell>
          <cell r="E483" t="str">
            <v>Agrosuper Shanghai</v>
          </cell>
          <cell r="G483">
            <v>0</v>
          </cell>
          <cell r="H483">
            <v>0</v>
          </cell>
        </row>
        <row r="484">
          <cell r="B484" t="str">
            <v>Agro Sudamerica1022569</v>
          </cell>
          <cell r="C484">
            <v>1022569</v>
          </cell>
          <cell r="D484" t="str">
            <v>GO BB Ribs 24-28 Oz@ Cj 10k AS</v>
          </cell>
          <cell r="E484" t="str">
            <v>Agro Sudamerica</v>
          </cell>
          <cell r="G484">
            <v>0</v>
          </cell>
          <cell r="H484">
            <v>0</v>
          </cell>
        </row>
        <row r="485">
          <cell r="B485" t="str">
            <v>Agro Sudamerica1022584</v>
          </cell>
          <cell r="C485">
            <v>1022584</v>
          </cell>
          <cell r="D485" t="e">
            <v>#N/A</v>
          </cell>
          <cell r="E485" t="str">
            <v>Agro Sudamerica</v>
          </cell>
          <cell r="G485">
            <v>0</v>
          </cell>
          <cell r="H485">
            <v>0</v>
          </cell>
        </row>
        <row r="486">
          <cell r="B486" t="str">
            <v>Exportacion Directa1022587</v>
          </cell>
          <cell r="C486">
            <v>1022587</v>
          </cell>
          <cell r="D486" t="str">
            <v>GO CC Loin L (S/T) 45@ Fi Cj AP</v>
          </cell>
          <cell r="E486" t="str">
            <v>Exportacion Directa</v>
          </cell>
          <cell r="G486">
            <v>1907.8879784578276</v>
          </cell>
          <cell r="H486">
            <v>3000</v>
          </cell>
        </row>
        <row r="487">
          <cell r="B487" t="str">
            <v>1022593</v>
          </cell>
          <cell r="C487">
            <v>1022593</v>
          </cell>
          <cell r="D487" t="e">
            <v>#N/A</v>
          </cell>
          <cell r="G487">
            <v>0</v>
          </cell>
          <cell r="H487">
            <v>0</v>
          </cell>
        </row>
        <row r="488">
          <cell r="B488" t="str">
            <v>1022594</v>
          </cell>
          <cell r="C488">
            <v>1022594</v>
          </cell>
          <cell r="D488" t="e">
            <v>#N/A</v>
          </cell>
          <cell r="G488">
            <v>0</v>
          </cell>
          <cell r="H488">
            <v>0</v>
          </cell>
        </row>
        <row r="489">
          <cell r="B489" t="str">
            <v>1022595</v>
          </cell>
          <cell r="C489">
            <v>1022595</v>
          </cell>
          <cell r="D489" t="e">
            <v>#N/A</v>
          </cell>
          <cell r="G489">
            <v>0</v>
          </cell>
          <cell r="H489">
            <v>0</v>
          </cell>
        </row>
        <row r="490">
          <cell r="B490" t="str">
            <v>1022596</v>
          </cell>
          <cell r="C490">
            <v>1022596</v>
          </cell>
          <cell r="D490" t="e">
            <v>#N/A</v>
          </cell>
          <cell r="G490">
            <v>0</v>
          </cell>
          <cell r="H490">
            <v>0</v>
          </cell>
        </row>
        <row r="491">
          <cell r="B491" t="str">
            <v>Exportacion Directa1022600</v>
          </cell>
          <cell r="C491">
            <v>1022600</v>
          </cell>
          <cell r="D491" t="str">
            <v>GO Lom Vet 2 a 2,3k@ Fi Verd Cj AP</v>
          </cell>
          <cell r="E491" t="str">
            <v>Exportacion Directa</v>
          </cell>
          <cell r="G491">
            <v>17739.38</v>
          </cell>
          <cell r="H491">
            <v>15000</v>
          </cell>
        </row>
        <row r="492">
          <cell r="B492" t="str">
            <v>Agrosuper Asia1022605</v>
          </cell>
          <cell r="C492">
            <v>1022605</v>
          </cell>
          <cell r="D492" t="e">
            <v>#REF!</v>
          </cell>
          <cell r="E492" t="str">
            <v>Agrosuper Asia</v>
          </cell>
          <cell r="G492">
            <v>13358.5119</v>
          </cell>
          <cell r="H492">
            <v>13937.5119</v>
          </cell>
        </row>
        <row r="493">
          <cell r="B493" t="str">
            <v>Agrosuper Asia1022607</v>
          </cell>
          <cell r="C493">
            <v>1022607</v>
          </cell>
          <cell r="D493" t="str">
            <v>GO Platead Lom TF@ Cj 10k AK (TS)</v>
          </cell>
          <cell r="E493" t="str">
            <v>Agrosuper Asia</v>
          </cell>
          <cell r="G493">
            <v>26839.58</v>
          </cell>
          <cell r="H493">
            <v>19904.903999999995</v>
          </cell>
        </row>
        <row r="494">
          <cell r="B494" t="str">
            <v>1022624</v>
          </cell>
          <cell r="C494">
            <v>1022624</v>
          </cell>
          <cell r="D494" t="e">
            <v>#N/A</v>
          </cell>
          <cell r="G494">
            <v>0</v>
          </cell>
          <cell r="H494">
            <v>0</v>
          </cell>
        </row>
        <row r="495">
          <cell r="B495" t="str">
            <v>Agrosuper Shanghai1022637</v>
          </cell>
          <cell r="C495">
            <v>1022637</v>
          </cell>
          <cell r="D495" t="str">
            <v>GO Hso Escapula@ Cj 15kg AS</v>
          </cell>
          <cell r="E495" t="str">
            <v>Agrosuper Shanghai</v>
          </cell>
          <cell r="G495">
            <v>99632.74</v>
          </cell>
          <cell r="H495">
            <v>163380.29999999999</v>
          </cell>
        </row>
        <row r="496">
          <cell r="B496" t="str">
            <v>1022642</v>
          </cell>
          <cell r="C496">
            <v>1022642</v>
          </cell>
          <cell r="D496" t="e">
            <v>#N/A</v>
          </cell>
          <cell r="G496">
            <v>0</v>
          </cell>
          <cell r="H496">
            <v>0</v>
          </cell>
        </row>
        <row r="497">
          <cell r="B497" t="str">
            <v>Agrosuper Shanghai1022645</v>
          </cell>
          <cell r="C497">
            <v>1022645</v>
          </cell>
          <cell r="D497" t="str">
            <v>GO Pecho Belly C/Hso pec@ Vp Cj AS</v>
          </cell>
          <cell r="E497" t="str">
            <v>Agrosuper Shanghai</v>
          </cell>
          <cell r="G497">
            <v>0</v>
          </cell>
          <cell r="H497">
            <v>0</v>
          </cell>
        </row>
        <row r="498">
          <cell r="B498" t="str">
            <v>Agrosuper Shanghai1022646</v>
          </cell>
          <cell r="C498">
            <v>1022646</v>
          </cell>
          <cell r="D498" t="e">
            <v>#N/A</v>
          </cell>
          <cell r="E498" t="str">
            <v>Agrosuper Shanghai</v>
          </cell>
          <cell r="G498">
            <v>0</v>
          </cell>
          <cell r="H498">
            <v>0</v>
          </cell>
        </row>
        <row r="499">
          <cell r="B499" t="str">
            <v>1022648</v>
          </cell>
          <cell r="C499">
            <v>1022648</v>
          </cell>
          <cell r="D499" t="e">
            <v>#N/A</v>
          </cell>
          <cell r="G499">
            <v>0</v>
          </cell>
          <cell r="H499">
            <v>0</v>
          </cell>
        </row>
        <row r="500">
          <cell r="B500" t="str">
            <v>Exportacion Directa1022664</v>
          </cell>
          <cell r="C500">
            <v>1022664</v>
          </cell>
          <cell r="D500" t="str">
            <v>GO CC Loin L (S/T) (DF)@ Fi Cj AP</v>
          </cell>
          <cell r="E500" t="str">
            <v>Exportacion Directa</v>
          </cell>
          <cell r="G500">
            <v>18214.543015893356</v>
          </cell>
          <cell r="H500">
            <v>19999.999999999996</v>
          </cell>
        </row>
        <row r="501">
          <cell r="B501" t="str">
            <v>1022688</v>
          </cell>
          <cell r="C501">
            <v>1022688</v>
          </cell>
          <cell r="D501" t="e">
            <v>#N/A</v>
          </cell>
          <cell r="G501">
            <v>0</v>
          </cell>
          <cell r="H501">
            <v>0</v>
          </cell>
        </row>
        <row r="502">
          <cell r="B502" t="str">
            <v>1022690</v>
          </cell>
          <cell r="C502">
            <v>1022690</v>
          </cell>
          <cell r="D502" t="e">
            <v>#N/A</v>
          </cell>
          <cell r="G502">
            <v>0</v>
          </cell>
          <cell r="H502">
            <v>0</v>
          </cell>
        </row>
        <row r="503">
          <cell r="B503" t="str">
            <v>Agro Sudamerica1022692</v>
          </cell>
          <cell r="C503">
            <v>1022692</v>
          </cell>
          <cell r="D503" t="e">
            <v>#N/A</v>
          </cell>
          <cell r="E503" t="str">
            <v>Agro Sudamerica</v>
          </cell>
          <cell r="G503">
            <v>0</v>
          </cell>
          <cell r="H503">
            <v>0</v>
          </cell>
        </row>
        <row r="504">
          <cell r="B504" t="str">
            <v>1022695</v>
          </cell>
          <cell r="C504">
            <v>1022695</v>
          </cell>
          <cell r="D504" t="e">
            <v>#N/A</v>
          </cell>
          <cell r="G504">
            <v>0</v>
          </cell>
          <cell r="H504">
            <v>0</v>
          </cell>
        </row>
        <row r="505">
          <cell r="B505" t="str">
            <v>Agro Sudamerica1022709</v>
          </cell>
          <cell r="C505">
            <v>1022709</v>
          </cell>
          <cell r="D505" t="str">
            <v>GO PpPna 57@ Bo Cj AS</v>
          </cell>
          <cell r="E505" t="str">
            <v>Agro Sudamerica</v>
          </cell>
          <cell r="G505">
            <v>360000</v>
          </cell>
          <cell r="H505">
            <v>308238.95961184404</v>
          </cell>
        </row>
        <row r="506">
          <cell r="B506" t="str">
            <v>1022721</v>
          </cell>
          <cell r="C506">
            <v>1022721</v>
          </cell>
          <cell r="D506" t="e">
            <v>#N/A</v>
          </cell>
          <cell r="G506">
            <v>0</v>
          </cell>
          <cell r="H506">
            <v>0</v>
          </cell>
        </row>
        <row r="507">
          <cell r="B507" t="str">
            <v>1022723</v>
          </cell>
          <cell r="C507">
            <v>1022723</v>
          </cell>
          <cell r="D507" t="e">
            <v>#N/A</v>
          </cell>
          <cell r="G507">
            <v>0</v>
          </cell>
          <cell r="H507">
            <v>0</v>
          </cell>
        </row>
        <row r="508">
          <cell r="B508" t="str">
            <v>1022733</v>
          </cell>
          <cell r="C508">
            <v>1022733</v>
          </cell>
          <cell r="D508" t="e">
            <v>#N/A</v>
          </cell>
          <cell r="G508">
            <v>0</v>
          </cell>
          <cell r="H508">
            <v>0</v>
          </cell>
        </row>
        <row r="509">
          <cell r="B509" t="str">
            <v>1022741</v>
          </cell>
          <cell r="C509">
            <v>1022741</v>
          </cell>
          <cell r="D509" t="e">
            <v>#N/A</v>
          </cell>
          <cell r="G509">
            <v>0</v>
          </cell>
          <cell r="H509">
            <v>0</v>
          </cell>
        </row>
        <row r="510">
          <cell r="B510" t="str">
            <v>1022742</v>
          </cell>
          <cell r="C510">
            <v>1022742</v>
          </cell>
          <cell r="D510" t="e">
            <v>#N/A</v>
          </cell>
          <cell r="G510">
            <v>0</v>
          </cell>
          <cell r="H510">
            <v>0</v>
          </cell>
        </row>
        <row r="511">
          <cell r="B511" t="str">
            <v>Agrosuper Shanghai1022748</v>
          </cell>
          <cell r="C511">
            <v>1022748</v>
          </cell>
          <cell r="D511" t="str">
            <v>GO Manos@ Cj 10k AS</v>
          </cell>
          <cell r="E511" t="str">
            <v>Agrosuper Shanghai</v>
          </cell>
          <cell r="G511">
            <v>204510.965</v>
          </cell>
          <cell r="H511">
            <v>204510.965</v>
          </cell>
        </row>
        <row r="512">
          <cell r="B512" t="str">
            <v>Agrosuper Shanghai1022753</v>
          </cell>
          <cell r="C512">
            <v>1022753</v>
          </cell>
          <cell r="D512" t="str">
            <v>GO PernilM 1,3 kg up@ Cj 20k AS</v>
          </cell>
          <cell r="E512" t="str">
            <v>Agrosuper Shanghai</v>
          </cell>
          <cell r="G512">
            <v>0</v>
          </cell>
          <cell r="H512">
            <v>0</v>
          </cell>
        </row>
        <row r="513">
          <cell r="B513" t="str">
            <v>1022767</v>
          </cell>
          <cell r="C513">
            <v>1022767</v>
          </cell>
          <cell r="D513" t="str">
            <v>GO Gord Esp@ 20kg AA</v>
          </cell>
          <cell r="G513">
            <v>0</v>
          </cell>
          <cell r="H513">
            <v>0</v>
          </cell>
        </row>
        <row r="514">
          <cell r="B514" t="str">
            <v>Agro Sudamerica1022780</v>
          </cell>
          <cell r="C514">
            <v>1022780</v>
          </cell>
          <cell r="D514" t="e">
            <v>#N/A</v>
          </cell>
          <cell r="E514" t="str">
            <v>Agro Sudamerica</v>
          </cell>
          <cell r="G514">
            <v>0</v>
          </cell>
          <cell r="H514">
            <v>0</v>
          </cell>
        </row>
        <row r="515">
          <cell r="B515" t="str">
            <v>Agro Sudamerica1022781</v>
          </cell>
          <cell r="C515">
            <v>1022781</v>
          </cell>
          <cell r="D515" t="str">
            <v>GO Tripa Calib 32/35# Bo Bidon AS</v>
          </cell>
          <cell r="E515" t="str">
            <v>Agro Sudamerica</v>
          </cell>
          <cell r="G515">
            <v>9964.8413999999993</v>
          </cell>
          <cell r="H515">
            <v>0</v>
          </cell>
        </row>
        <row r="516">
          <cell r="B516" t="str">
            <v>Agro Sudamerica1022782</v>
          </cell>
          <cell r="C516">
            <v>1022782</v>
          </cell>
          <cell r="D516" t="str">
            <v>GO Tripa Calib 35/38# Bo Bidon AS</v>
          </cell>
          <cell r="E516" t="str">
            <v>Agro Sudamerica</v>
          </cell>
          <cell r="G516">
            <v>0</v>
          </cell>
          <cell r="H516">
            <v>0</v>
          </cell>
        </row>
        <row r="517">
          <cell r="B517" t="str">
            <v>Agro Sudamerica1022783</v>
          </cell>
          <cell r="C517">
            <v>1022783</v>
          </cell>
          <cell r="D517" t="str">
            <v>GO Tripa Calib 38/40# Bo Bidon AS</v>
          </cell>
          <cell r="E517" t="str">
            <v>Agro Sudamerica</v>
          </cell>
          <cell r="G517">
            <v>12359.987999999999</v>
          </cell>
          <cell r="H517">
            <v>0</v>
          </cell>
        </row>
        <row r="518">
          <cell r="B518" t="str">
            <v>Agrosuper Brasil1022784</v>
          </cell>
          <cell r="C518">
            <v>1022784</v>
          </cell>
          <cell r="D518" t="str">
            <v>GO Tripa Calib 40/42# Bo Bin AS</v>
          </cell>
          <cell r="E518" t="str">
            <v>Agrosuper Brasil</v>
          </cell>
          <cell r="G518">
            <v>0</v>
          </cell>
          <cell r="H518">
            <v>0</v>
          </cell>
        </row>
        <row r="519">
          <cell r="B519" t="str">
            <v>Agrosuper Brasil1022786</v>
          </cell>
          <cell r="C519">
            <v>1022786</v>
          </cell>
          <cell r="D519" t="e">
            <v>#REF!</v>
          </cell>
          <cell r="E519" t="str">
            <v>Agrosuper Brasil</v>
          </cell>
          <cell r="G519">
            <v>300</v>
          </cell>
          <cell r="H519">
            <v>300</v>
          </cell>
        </row>
        <row r="520">
          <cell r="B520" t="str">
            <v>1022818</v>
          </cell>
          <cell r="C520">
            <v>1022818</v>
          </cell>
          <cell r="D520" t="str">
            <v>GO Lom Vet@ Cj Muestra SAG</v>
          </cell>
          <cell r="G520">
            <v>0</v>
          </cell>
          <cell r="H520">
            <v>0</v>
          </cell>
        </row>
        <row r="521">
          <cell r="B521" t="str">
            <v>1022822</v>
          </cell>
          <cell r="C521">
            <v>1022822</v>
          </cell>
          <cell r="D521" t="str">
            <v>GO  BB Ribs 24 oz@MUESTRA SAG</v>
          </cell>
          <cell r="G521">
            <v>0</v>
          </cell>
          <cell r="H521">
            <v>0</v>
          </cell>
        </row>
        <row r="522">
          <cell r="B522" t="str">
            <v>1022824</v>
          </cell>
          <cell r="C522">
            <v>1022824</v>
          </cell>
          <cell r="D522" t="e">
            <v>#N/A</v>
          </cell>
          <cell r="G522">
            <v>0</v>
          </cell>
          <cell r="H522">
            <v>0</v>
          </cell>
        </row>
        <row r="523">
          <cell r="B523" t="str">
            <v>Agro Sudamerica1022842</v>
          </cell>
          <cell r="C523">
            <v>1022842</v>
          </cell>
          <cell r="D523" t="e">
            <v>#REF!</v>
          </cell>
          <cell r="E523" t="str">
            <v>Agro Sudamerica</v>
          </cell>
          <cell r="G523">
            <v>24000</v>
          </cell>
          <cell r="H523">
            <v>24000</v>
          </cell>
        </row>
        <row r="524">
          <cell r="B524" t="str">
            <v>Agro Sudamerica1022844</v>
          </cell>
          <cell r="C524">
            <v>1022844</v>
          </cell>
          <cell r="D524" t="e">
            <v>#REF!</v>
          </cell>
          <cell r="E524" t="str">
            <v>Agro Sudamerica</v>
          </cell>
          <cell r="G524">
            <v>48000</v>
          </cell>
          <cell r="H524">
            <v>48000</v>
          </cell>
        </row>
        <row r="525">
          <cell r="B525" t="str">
            <v>Agro Sudamerica1022847</v>
          </cell>
          <cell r="C525">
            <v>1022847</v>
          </cell>
          <cell r="D525" t="str">
            <v>GO Cne Falda Pan@ CJ 20k AS</v>
          </cell>
          <cell r="E525" t="str">
            <v>Agro Sudamerica</v>
          </cell>
          <cell r="G525">
            <v>92385.86099999999</v>
          </cell>
          <cell r="H525">
            <v>96000</v>
          </cell>
        </row>
        <row r="526">
          <cell r="B526" t="str">
            <v>Agrosuper Shanghai1022850</v>
          </cell>
          <cell r="C526">
            <v>1022850</v>
          </cell>
          <cell r="D526" t="e">
            <v>#N/A</v>
          </cell>
          <cell r="E526" t="str">
            <v>Agrosuper Shanghai</v>
          </cell>
          <cell r="G526">
            <v>0</v>
          </cell>
          <cell r="H526">
            <v>0</v>
          </cell>
        </row>
        <row r="527">
          <cell r="B527" t="str">
            <v>Agrosuper Shanghai1022851</v>
          </cell>
          <cell r="C527">
            <v>1022851</v>
          </cell>
          <cell r="D527" t="e">
            <v>#N/A</v>
          </cell>
          <cell r="E527" t="str">
            <v>Agrosuper Shanghai</v>
          </cell>
          <cell r="G527">
            <v>184760.46</v>
          </cell>
          <cell r="H527">
            <v>184760.46</v>
          </cell>
        </row>
        <row r="528">
          <cell r="B528" t="str">
            <v>Agro Sudamerica1022855</v>
          </cell>
          <cell r="C528">
            <v>1022855</v>
          </cell>
          <cell r="D528" t="str">
            <v>GO Grasa Forro Pal@ Cj 20k AS</v>
          </cell>
          <cell r="E528" t="str">
            <v>Agro Sudamerica</v>
          </cell>
          <cell r="G528">
            <v>17505.393299999974</v>
          </cell>
          <cell r="H528">
            <v>18526.061300000001</v>
          </cell>
        </row>
        <row r="529">
          <cell r="B529" t="str">
            <v>Agrosuper Shanghai1022856</v>
          </cell>
          <cell r="C529">
            <v>1022856</v>
          </cell>
          <cell r="D529" t="str">
            <v>GO Reco 10/90 @ Cj 20k AS</v>
          </cell>
          <cell r="E529" t="str">
            <v>Agrosuper Shanghai</v>
          </cell>
          <cell r="G529">
            <v>83653.311600000001</v>
          </cell>
          <cell r="H529">
            <v>64429.982974004204</v>
          </cell>
        </row>
        <row r="530">
          <cell r="B530" t="str">
            <v>Exportacion Directa1022869</v>
          </cell>
          <cell r="C530">
            <v>1022869</v>
          </cell>
          <cell r="D530" t="str">
            <v>GO Hso Pecho@ Cj 10k AP</v>
          </cell>
          <cell r="E530" t="str">
            <v>Exportacion Directa</v>
          </cell>
          <cell r="G530">
            <v>0</v>
          </cell>
          <cell r="H530">
            <v>0</v>
          </cell>
        </row>
        <row r="531">
          <cell r="B531" t="str">
            <v>Agrosuper Asia1022885</v>
          </cell>
          <cell r="C531">
            <v>1022885</v>
          </cell>
          <cell r="D531" t="str">
            <v>GO Panc S/cue@ Cj Panc TJ</v>
          </cell>
          <cell r="E531" t="str">
            <v>Agrosuper Asia</v>
          </cell>
          <cell r="G531">
            <v>549999.99710000004</v>
          </cell>
          <cell r="H531">
            <v>492961.573084681</v>
          </cell>
        </row>
        <row r="532">
          <cell r="B532" t="str">
            <v>Agrosuper Asia1022886</v>
          </cell>
          <cell r="C532">
            <v>1022886</v>
          </cell>
          <cell r="D532" t="e">
            <v>#N/A</v>
          </cell>
          <cell r="E532" t="str">
            <v>Agrosuper Asia</v>
          </cell>
          <cell r="G532">
            <v>0</v>
          </cell>
          <cell r="H532">
            <v>0</v>
          </cell>
        </row>
        <row r="533">
          <cell r="B533" t="str">
            <v>Agrosuper Asia1022887</v>
          </cell>
          <cell r="C533">
            <v>1022887</v>
          </cell>
          <cell r="D533" t="str">
            <v>GO Panc S/cue@ Cj Panc AK</v>
          </cell>
          <cell r="E533" t="str">
            <v>Agrosuper Asia</v>
          </cell>
          <cell r="G533">
            <v>264000</v>
          </cell>
          <cell r="H533">
            <v>253200.8654694524</v>
          </cell>
        </row>
        <row r="534">
          <cell r="B534" t="str">
            <v>Exportacion Directa1022901</v>
          </cell>
          <cell r="C534">
            <v>1022901</v>
          </cell>
          <cell r="D534" t="str">
            <v>GO Panc Tec S/Cue L@ Fi CJ Ch AP</v>
          </cell>
          <cell r="E534" t="str">
            <v>Exportacion Directa</v>
          </cell>
          <cell r="G534">
            <v>8391.4318227954209</v>
          </cell>
          <cell r="H534">
            <v>10000</v>
          </cell>
        </row>
        <row r="535">
          <cell r="B535" t="str">
            <v>1022918</v>
          </cell>
          <cell r="C535">
            <v>1022918</v>
          </cell>
          <cell r="D535" t="str">
            <v>GO Lom Tocino@ Cj 20k AA</v>
          </cell>
          <cell r="G535">
            <v>0</v>
          </cell>
          <cell r="H535">
            <v>0</v>
          </cell>
        </row>
        <row r="536">
          <cell r="B536" t="str">
            <v>Exportacion Directa1022919</v>
          </cell>
          <cell r="C536">
            <v>1022919</v>
          </cell>
          <cell r="D536" t="str">
            <v>GO MM LOIN S VP@ Cj 10k AP</v>
          </cell>
          <cell r="E536" t="str">
            <v>Exportacion Directa</v>
          </cell>
          <cell r="G536">
            <v>20195.896000000001</v>
          </cell>
          <cell r="H536">
            <v>24000</v>
          </cell>
        </row>
        <row r="537">
          <cell r="B537" t="str">
            <v>Agro Sudamerica1022920</v>
          </cell>
          <cell r="C537">
            <v>1022920</v>
          </cell>
          <cell r="D537" t="e">
            <v>#N/A</v>
          </cell>
          <cell r="E537" t="str">
            <v>Agro Sudamerica</v>
          </cell>
          <cell r="G537">
            <v>21067.845600000001</v>
          </cell>
          <cell r="H537">
            <v>0</v>
          </cell>
        </row>
        <row r="538">
          <cell r="B538" t="str">
            <v>Agro Sudamerica1022921</v>
          </cell>
          <cell r="C538">
            <v>1022921</v>
          </cell>
          <cell r="D538" t="str">
            <v>GO Gord Chic@ Cj 20k AS</v>
          </cell>
          <cell r="E538" t="str">
            <v>Agro Sudamerica</v>
          </cell>
          <cell r="G538">
            <v>42135.691000000006</v>
          </cell>
          <cell r="H538">
            <v>42885.591</v>
          </cell>
        </row>
        <row r="539">
          <cell r="B539" t="str">
            <v>Agro Sudamerica1022922</v>
          </cell>
          <cell r="C539">
            <v>1022922</v>
          </cell>
          <cell r="D539" t="str">
            <v>GO Triming Panc@ Cj 20k AS</v>
          </cell>
          <cell r="E539" t="str">
            <v>Agro Sudamerica</v>
          </cell>
          <cell r="G539">
            <v>0</v>
          </cell>
          <cell r="H539">
            <v>693.61700000000008</v>
          </cell>
        </row>
        <row r="540">
          <cell r="B540" t="str">
            <v>Agro Sudamerica1022923</v>
          </cell>
          <cell r="C540">
            <v>1022923</v>
          </cell>
          <cell r="D540" t="e">
            <v>#N/A</v>
          </cell>
          <cell r="E540" t="str">
            <v>Agro Sudamerica</v>
          </cell>
          <cell r="G540">
            <v>0</v>
          </cell>
          <cell r="H540">
            <v>0</v>
          </cell>
        </row>
        <row r="541">
          <cell r="B541" t="str">
            <v>1022924</v>
          </cell>
          <cell r="C541">
            <v>1022924</v>
          </cell>
          <cell r="D541" t="e">
            <v>#N/A</v>
          </cell>
          <cell r="G541">
            <v>0</v>
          </cell>
          <cell r="H541">
            <v>0</v>
          </cell>
        </row>
        <row r="542">
          <cell r="B542" t="str">
            <v>Agro Sudamerica1022925</v>
          </cell>
          <cell r="C542">
            <v>1022925</v>
          </cell>
          <cell r="D542" t="e">
            <v>#N/A</v>
          </cell>
          <cell r="E542" t="str">
            <v>Agro Sudamerica</v>
          </cell>
          <cell r="G542">
            <v>0</v>
          </cell>
          <cell r="H542">
            <v>0</v>
          </cell>
        </row>
        <row r="543">
          <cell r="B543" t="str">
            <v>Agro Sudamerica1022928</v>
          </cell>
          <cell r="C543">
            <v>1022928</v>
          </cell>
          <cell r="D543" t="str">
            <v>GO Cue Granel Esp CC@Cj 20k AS</v>
          </cell>
          <cell r="E543" t="str">
            <v>Agro Sudamerica</v>
          </cell>
          <cell r="G543">
            <v>6615.6279999999988</v>
          </cell>
          <cell r="H543">
            <v>10000</v>
          </cell>
        </row>
        <row r="544">
          <cell r="B544" t="str">
            <v>Agrosuper Asia1022930</v>
          </cell>
          <cell r="C544">
            <v>1022930</v>
          </cell>
          <cell r="D544" t="str">
            <v>GO Panc S/cue Hem@ Cj Panc TJ AS</v>
          </cell>
          <cell r="E544" t="str">
            <v>Agrosuper Asia</v>
          </cell>
          <cell r="G544">
            <v>17482.453000000001</v>
          </cell>
          <cell r="H544">
            <v>16511.179999999997</v>
          </cell>
        </row>
        <row r="545">
          <cell r="B545" t="str">
            <v>Exportacion Directa1022931</v>
          </cell>
          <cell r="C545">
            <v>1022931</v>
          </cell>
          <cell r="D545" t="str">
            <v>GO File C/cab 6x1@ VP Cj AP</v>
          </cell>
          <cell r="E545" t="str">
            <v>Exportacion Directa</v>
          </cell>
          <cell r="G545">
            <v>0</v>
          </cell>
          <cell r="H545">
            <v>20000</v>
          </cell>
        </row>
        <row r="546">
          <cell r="B546" t="str">
            <v>Agrosuper Shanghai1022943</v>
          </cell>
          <cell r="C546">
            <v>1022943</v>
          </cell>
          <cell r="D546" t="e">
            <v>#REF!</v>
          </cell>
          <cell r="E546" t="str">
            <v>Agrosuper Shanghai</v>
          </cell>
          <cell r="G546">
            <v>1400.854</v>
          </cell>
          <cell r="H546">
            <v>1400.854</v>
          </cell>
        </row>
        <row r="547">
          <cell r="B547" t="str">
            <v>Agrosuper Shanghai1022946</v>
          </cell>
          <cell r="C547">
            <v>1022946</v>
          </cell>
          <cell r="D547" t="e">
            <v>#N/A</v>
          </cell>
          <cell r="E547" t="str">
            <v>Agrosuper Shanghai</v>
          </cell>
          <cell r="G547">
            <v>0</v>
          </cell>
          <cell r="H547">
            <v>0</v>
          </cell>
        </row>
        <row r="548">
          <cell r="B548" t="str">
            <v>Agrosuper Asia1022985</v>
          </cell>
          <cell r="C548">
            <v>1022985</v>
          </cell>
          <cell r="D548" t="str">
            <v>GO Lom Vet Mad@ Cj 8,5k TJ</v>
          </cell>
          <cell r="E548" t="str">
            <v>Agrosuper Asia</v>
          </cell>
          <cell r="G548">
            <v>5373.3270000000002</v>
          </cell>
          <cell r="H548">
            <v>5000.0000000000009</v>
          </cell>
        </row>
        <row r="549">
          <cell r="B549" t="str">
            <v>Agrosuper Asia1022986</v>
          </cell>
          <cell r="C549">
            <v>1022986</v>
          </cell>
          <cell r="D549" t="str">
            <v>GO Panc S/cue Mad@ Cj 16,4k Panc TJ</v>
          </cell>
          <cell r="E549" t="str">
            <v>Agrosuper Asia</v>
          </cell>
          <cell r="G549">
            <v>0</v>
          </cell>
          <cell r="H549">
            <v>1517.5467000000001</v>
          </cell>
        </row>
        <row r="550">
          <cell r="B550" t="str">
            <v>Exportacion Directa1022987</v>
          </cell>
          <cell r="C550">
            <v>1022987</v>
          </cell>
          <cell r="D550" t="str">
            <v>GO Lom Tocino@ Bo Cj 20k AP</v>
          </cell>
          <cell r="E550" t="str">
            <v>Exportacion Directa</v>
          </cell>
          <cell r="G550">
            <v>52669.614100000006</v>
          </cell>
          <cell r="H550">
            <v>31180.614100000006</v>
          </cell>
        </row>
        <row r="551">
          <cell r="B551" t="str">
            <v>Exportacion Directa1022990</v>
          </cell>
          <cell r="C551">
            <v>1022990</v>
          </cell>
          <cell r="D551" t="str">
            <v>GO Panc Tec S/cue VP@ Cj ch AP</v>
          </cell>
          <cell r="E551" t="str">
            <v>Exportacion Directa</v>
          </cell>
          <cell r="G551">
            <v>0</v>
          </cell>
          <cell r="H551">
            <v>0</v>
          </cell>
        </row>
        <row r="552">
          <cell r="B552" t="str">
            <v>Agrosuper Shanghai1022994</v>
          </cell>
          <cell r="C552">
            <v>1022994</v>
          </cell>
          <cell r="D552" t="e">
            <v>#N/A</v>
          </cell>
          <cell r="E552" t="str">
            <v>Agrosuper Shanghai</v>
          </cell>
          <cell r="G552">
            <v>0</v>
          </cell>
          <cell r="H552">
            <v>0</v>
          </cell>
        </row>
        <row r="553">
          <cell r="B553" t="str">
            <v>Agrosuper Shanghai1022995</v>
          </cell>
          <cell r="C553">
            <v>1022995</v>
          </cell>
          <cell r="D553" t="e">
            <v>#REF!</v>
          </cell>
          <cell r="E553" t="str">
            <v>Agrosuper Shanghai</v>
          </cell>
          <cell r="G553">
            <v>2000</v>
          </cell>
          <cell r="H553">
            <v>0</v>
          </cell>
        </row>
        <row r="554">
          <cell r="B554" t="str">
            <v>Agro Sudamerica1022996</v>
          </cell>
          <cell r="C554">
            <v>1022996</v>
          </cell>
          <cell r="D554" t="e">
            <v>#N/A</v>
          </cell>
          <cell r="E554" t="str">
            <v>Agro Sudamerica</v>
          </cell>
          <cell r="G554">
            <v>0</v>
          </cell>
          <cell r="H554">
            <v>0</v>
          </cell>
        </row>
        <row r="555">
          <cell r="B555" t="str">
            <v>Agrosuper Asia1023015</v>
          </cell>
          <cell r="C555">
            <v>1023015</v>
          </cell>
          <cell r="D555" t="e">
            <v>#N/A</v>
          </cell>
          <cell r="E555" t="str">
            <v>Agrosuper Asia</v>
          </cell>
          <cell r="G555">
            <v>0</v>
          </cell>
          <cell r="H555">
            <v>0</v>
          </cell>
        </row>
        <row r="556">
          <cell r="B556" t="str">
            <v>Agrosuper Asia1023017</v>
          </cell>
          <cell r="C556">
            <v>1023017</v>
          </cell>
          <cell r="D556" t="e">
            <v>#N/A</v>
          </cell>
          <cell r="E556" t="str">
            <v>Agrosuper Asia</v>
          </cell>
          <cell r="G556">
            <v>0</v>
          </cell>
          <cell r="H556">
            <v>0</v>
          </cell>
        </row>
        <row r="557">
          <cell r="B557" t="str">
            <v>Agrosuper Asia1023018</v>
          </cell>
          <cell r="C557">
            <v>1023018</v>
          </cell>
          <cell r="D557" t="e">
            <v>#N/A</v>
          </cell>
          <cell r="E557" t="str">
            <v>Agrosuper Asia</v>
          </cell>
          <cell r="G557">
            <v>0</v>
          </cell>
          <cell r="H557">
            <v>0</v>
          </cell>
        </row>
        <row r="558">
          <cell r="B558" t="str">
            <v>Agrosuper Shanghai1023019</v>
          </cell>
          <cell r="C558">
            <v>1023019</v>
          </cell>
          <cell r="D558" t="e">
            <v>#N/A</v>
          </cell>
          <cell r="E558" t="str">
            <v>Agrosuper Shanghai</v>
          </cell>
          <cell r="G558">
            <v>0</v>
          </cell>
          <cell r="H558">
            <v>0</v>
          </cell>
        </row>
        <row r="559">
          <cell r="B559" t="str">
            <v>Agrosuper Shanghai1023035</v>
          </cell>
          <cell r="C559">
            <v>1023035</v>
          </cell>
          <cell r="D559" t="str">
            <v>GO Belly Strip@ Cj 20k AS</v>
          </cell>
          <cell r="E559" t="str">
            <v>Agrosuper Shanghai</v>
          </cell>
          <cell r="G559">
            <v>0</v>
          </cell>
          <cell r="H559">
            <v>0</v>
          </cell>
        </row>
        <row r="560">
          <cell r="B560" t="str">
            <v>Agrosuper Asia1023037</v>
          </cell>
          <cell r="C560">
            <v>1023037</v>
          </cell>
          <cell r="D560" t="str">
            <v>GO Panc S/cue@ Cj Panc 16k AS</v>
          </cell>
          <cell r="E560" t="str">
            <v>Agrosuper Asia</v>
          </cell>
          <cell r="G560">
            <v>121000</v>
          </cell>
          <cell r="H560">
            <v>58502.691601748214</v>
          </cell>
        </row>
        <row r="561">
          <cell r="B561" t="str">
            <v>Agrosuper Asia1023038</v>
          </cell>
          <cell r="C561">
            <v>1023038</v>
          </cell>
          <cell r="D561" t="str">
            <v>GO Lom Vet@ Cj 8k AS</v>
          </cell>
          <cell r="E561" t="str">
            <v>Agrosuper Asia</v>
          </cell>
          <cell r="G561">
            <v>103776.49303594134</v>
          </cell>
          <cell r="H561">
            <v>110000</v>
          </cell>
        </row>
        <row r="562">
          <cell r="B562" t="str">
            <v>Exportacion Directa1023055</v>
          </cell>
          <cell r="C562">
            <v>1023055</v>
          </cell>
          <cell r="D562" t="str">
            <v>GO Lom Vet M@ Fi Cj Lom Vet AP</v>
          </cell>
          <cell r="E562" t="str">
            <v>Exportacion Directa</v>
          </cell>
          <cell r="G562">
            <v>4267.9769999999999</v>
          </cell>
          <cell r="H562">
            <v>0</v>
          </cell>
        </row>
        <row r="563">
          <cell r="B563" t="str">
            <v>Exportacion Directa1023084</v>
          </cell>
          <cell r="C563">
            <v>1023084</v>
          </cell>
          <cell r="D563" t="e">
            <v>#N/A</v>
          </cell>
          <cell r="E563" t="str">
            <v>Exportacion Directa</v>
          </cell>
          <cell r="G563">
            <v>0</v>
          </cell>
          <cell r="H563">
            <v>0</v>
          </cell>
        </row>
        <row r="564">
          <cell r="B564" t="str">
            <v>Agrosuper Asia1023090</v>
          </cell>
          <cell r="C564">
            <v>1023090</v>
          </cell>
          <cell r="D564" t="str">
            <v>GO Panc S/cue S/h@ Cj Panc 16k AS</v>
          </cell>
          <cell r="E564" t="str">
            <v>Agrosuper Asia</v>
          </cell>
          <cell r="G564">
            <v>21958.222359487943</v>
          </cell>
          <cell r="H564">
            <v>22000</v>
          </cell>
        </row>
        <row r="565">
          <cell r="B565" t="str">
            <v>Agrosuper Shanghai1023109</v>
          </cell>
          <cell r="C565">
            <v>1023109</v>
          </cell>
          <cell r="D565" t="e">
            <v>#N/A</v>
          </cell>
          <cell r="E565" t="str">
            <v>Agrosuper Shanghai</v>
          </cell>
          <cell r="G565">
            <v>0</v>
          </cell>
          <cell r="H565">
            <v>0</v>
          </cell>
        </row>
        <row r="566">
          <cell r="B566" t="str">
            <v>Agrosuper Shanghai1023110</v>
          </cell>
          <cell r="C566">
            <v>1023110</v>
          </cell>
          <cell r="D566" t="e">
            <v>#REF!</v>
          </cell>
          <cell r="E566" t="str">
            <v>Agrosuper Shanghai</v>
          </cell>
          <cell r="G566">
            <v>117517</v>
          </cell>
          <cell r="H566">
            <v>192000</v>
          </cell>
        </row>
        <row r="567">
          <cell r="B567" t="str">
            <v>Agrosuper Shanghai1023111</v>
          </cell>
          <cell r="C567">
            <v>1023111</v>
          </cell>
          <cell r="D567" t="str">
            <v>GO Grasa Forro Pna Limp@ Bo Cj 20k AS</v>
          </cell>
          <cell r="E567" t="str">
            <v>Agrosuper Shanghai</v>
          </cell>
          <cell r="G567">
            <v>0</v>
          </cell>
          <cell r="H567">
            <v>3303.1679999999997</v>
          </cell>
        </row>
        <row r="568">
          <cell r="B568" t="str">
            <v>Agrosuper Shanghai1023130</v>
          </cell>
          <cell r="C568">
            <v>1023130</v>
          </cell>
          <cell r="D568" t="e">
            <v>#N/A</v>
          </cell>
          <cell r="E568" t="str">
            <v>Agrosuper Shanghai</v>
          </cell>
          <cell r="G568">
            <v>0</v>
          </cell>
          <cell r="H568">
            <v>0</v>
          </cell>
        </row>
        <row r="569">
          <cell r="B569" t="str">
            <v>Agrosuper Asia1023144</v>
          </cell>
          <cell r="C569">
            <v>1023144</v>
          </cell>
          <cell r="D569" t="str">
            <v>GO Papda C/Cue granel@ Bo Cj AS</v>
          </cell>
          <cell r="E569" t="str">
            <v>Agrosuper Asia</v>
          </cell>
          <cell r="G569">
            <v>68313.554999999993</v>
          </cell>
          <cell r="H569">
            <v>47999.999999999993</v>
          </cell>
        </row>
        <row r="570">
          <cell r="B570" t="str">
            <v>Exportacion Directa1023163</v>
          </cell>
          <cell r="C570">
            <v>1023163</v>
          </cell>
          <cell r="D570" t="str">
            <v>GO Lom Vet &gt;2.0@ Fi Cj 8k AP</v>
          </cell>
          <cell r="E570" t="str">
            <v>Exportacion Directa</v>
          </cell>
          <cell r="G570">
            <v>30765.625599999999</v>
          </cell>
          <cell r="H570">
            <v>25000</v>
          </cell>
        </row>
        <row r="571">
          <cell r="B571" t="str">
            <v>Agrosuper Asia1023164</v>
          </cell>
          <cell r="C571">
            <v>1023164</v>
          </cell>
          <cell r="D571" t="e">
            <v>#N/A</v>
          </cell>
          <cell r="E571" t="str">
            <v>Agrosuper Asia</v>
          </cell>
          <cell r="G571">
            <v>0</v>
          </cell>
          <cell r="H571">
            <v>0</v>
          </cell>
        </row>
        <row r="572">
          <cell r="B572" t="str">
            <v>Agrosuper Asia1023165</v>
          </cell>
          <cell r="C572">
            <v>1023165</v>
          </cell>
          <cell r="D572" t="e">
            <v>#N/A</v>
          </cell>
          <cell r="E572" t="str">
            <v>Agrosuper Asia</v>
          </cell>
          <cell r="G572">
            <v>0</v>
          </cell>
          <cell r="H572">
            <v>0</v>
          </cell>
        </row>
        <row r="573">
          <cell r="B573" t="str">
            <v>1023170</v>
          </cell>
          <cell r="C573">
            <v>1023170</v>
          </cell>
          <cell r="D573" t="e">
            <v>#N/A</v>
          </cell>
          <cell r="G573">
            <v>0</v>
          </cell>
          <cell r="H573">
            <v>0</v>
          </cell>
        </row>
        <row r="574">
          <cell r="B574" t="str">
            <v>Agrosuper Asia1023183</v>
          </cell>
          <cell r="C574">
            <v>1023183</v>
          </cell>
          <cell r="D574" t="str">
            <v>GO Pech S/Cue@ Vp Cj AS</v>
          </cell>
          <cell r="E574" t="str">
            <v>Agrosuper Asia</v>
          </cell>
          <cell r="G574">
            <v>0</v>
          </cell>
          <cell r="H574">
            <v>21645.350000000002</v>
          </cell>
        </row>
        <row r="575">
          <cell r="B575" t="str">
            <v>Exportacion Directa1023194</v>
          </cell>
          <cell r="C575">
            <v>1023194</v>
          </cell>
          <cell r="D575" t="str">
            <v>GO Cne Falda Panc@ Bo Cj AP</v>
          </cell>
          <cell r="E575" t="str">
            <v>Exportacion Directa</v>
          </cell>
          <cell r="G575">
            <v>5333.1389999999992</v>
          </cell>
          <cell r="H575">
            <v>6000</v>
          </cell>
        </row>
        <row r="576">
          <cell r="B576" t="str">
            <v>Africa1023212</v>
          </cell>
          <cell r="C576">
            <v>1023212</v>
          </cell>
          <cell r="D576" t="e">
            <v>#N/A</v>
          </cell>
          <cell r="E576" t="str">
            <v>Africa</v>
          </cell>
          <cell r="G576">
            <v>0</v>
          </cell>
          <cell r="H576">
            <v>0</v>
          </cell>
        </row>
        <row r="577">
          <cell r="B577" t="str">
            <v>Agrosuper Asia1023283</v>
          </cell>
          <cell r="C577">
            <v>1023283</v>
          </cell>
          <cell r="D577" t="str">
            <v>GO Grasa Chaleco@ Cj 10k AS</v>
          </cell>
          <cell r="E577" t="str">
            <v>Agrosuper Asia</v>
          </cell>
          <cell r="G577">
            <v>37737.675000000003</v>
          </cell>
          <cell r="H577">
            <v>10283.172999999995</v>
          </cell>
        </row>
        <row r="578">
          <cell r="B578" t="str">
            <v>Agro Sudamerica1023295</v>
          </cell>
          <cell r="C578">
            <v>1023295</v>
          </cell>
          <cell r="D578" t="e">
            <v>#N/A</v>
          </cell>
          <cell r="E578" t="str">
            <v>Agro Sudamerica</v>
          </cell>
          <cell r="G578">
            <v>2000</v>
          </cell>
          <cell r="H578">
            <v>2000</v>
          </cell>
        </row>
        <row r="579">
          <cell r="B579" t="str">
            <v>Exportacion Directa1023301</v>
          </cell>
          <cell r="C579">
            <v>1023301</v>
          </cell>
          <cell r="D579" t="str">
            <v>GO CC Loin LL@ Bo Cj Lom Mad AP</v>
          </cell>
          <cell r="E579" t="str">
            <v>Exportacion Directa</v>
          </cell>
          <cell r="G579">
            <v>45581.201000000001</v>
          </cell>
          <cell r="H579">
            <v>23499.999999999996</v>
          </cell>
        </row>
        <row r="580">
          <cell r="B580" t="str">
            <v>Agrosuper Asia1023307</v>
          </cell>
          <cell r="C580">
            <v>1023307</v>
          </cell>
          <cell r="D580" t="str">
            <v>GO Pulmon@ Cj 20k AS</v>
          </cell>
          <cell r="E580" t="str">
            <v>Agrosuper Asia</v>
          </cell>
          <cell r="G580">
            <v>54180.142</v>
          </cell>
          <cell r="H580">
            <v>37685.784999999996</v>
          </cell>
        </row>
        <row r="581">
          <cell r="B581" t="str">
            <v>Agro Sudamerica1023312</v>
          </cell>
          <cell r="C581">
            <v>1023312</v>
          </cell>
          <cell r="D581" t="str">
            <v>GO File C/cab@Cj 20k AS</v>
          </cell>
          <cell r="E581" t="str">
            <v>Agro Sudamerica</v>
          </cell>
          <cell r="G581">
            <v>0</v>
          </cell>
          <cell r="H581">
            <v>0</v>
          </cell>
        </row>
        <row r="582">
          <cell r="B582" t="str">
            <v>Agrosuper Asia1023326</v>
          </cell>
          <cell r="C582">
            <v>1023326</v>
          </cell>
          <cell r="D582" t="str">
            <v>GO Corazón Partido@ Cj 10k AS</v>
          </cell>
          <cell r="E582" t="str">
            <v>Agrosuper Asia</v>
          </cell>
          <cell r="G582">
            <v>45318.668351187895</v>
          </cell>
          <cell r="H582">
            <v>48000</v>
          </cell>
        </row>
        <row r="583">
          <cell r="B583" t="str">
            <v>Agrosuper Brasil1023329</v>
          </cell>
          <cell r="C583">
            <v>1023329</v>
          </cell>
          <cell r="D583" t="str">
            <v>GO Cue Papda CP@ Cj 20k AS</v>
          </cell>
          <cell r="E583" t="str">
            <v>Agrosuper Brasil</v>
          </cell>
          <cell r="G583">
            <v>77375.142999999996</v>
          </cell>
          <cell r="H583">
            <v>0</v>
          </cell>
        </row>
        <row r="584">
          <cell r="B584" t="str">
            <v>Agro Sudamerica1023331</v>
          </cell>
          <cell r="C584">
            <v>1023331</v>
          </cell>
          <cell r="D584" t="str">
            <v>GO Lom Vet 44@ Bo Cj 20k AS</v>
          </cell>
          <cell r="E584" t="str">
            <v>Agro Sudamerica</v>
          </cell>
          <cell r="G584">
            <v>0</v>
          </cell>
          <cell r="H584">
            <v>104.461</v>
          </cell>
        </row>
        <row r="585">
          <cell r="B585" t="str">
            <v>Agrosuper Brasil1023334</v>
          </cell>
          <cell r="C585">
            <v>1023334</v>
          </cell>
          <cell r="D585" t="str">
            <v>Cue granel Esp CC@ Cj 20k AS</v>
          </cell>
          <cell r="E585" t="str">
            <v>Agrosuper Brasil</v>
          </cell>
          <cell r="G585">
            <v>1.4551915228366852E-11</v>
          </cell>
          <cell r="H585">
            <v>10599.197</v>
          </cell>
        </row>
        <row r="586">
          <cell r="B586" t="str">
            <v>Agrosuper Brasil1023336</v>
          </cell>
          <cell r="C586">
            <v>1023336</v>
          </cell>
          <cell r="D586" t="str">
            <v>Cue granel Esp CC@ Cj 20k AS</v>
          </cell>
          <cell r="E586" t="str">
            <v>Agrosuper Brasil</v>
          </cell>
          <cell r="G586">
            <v>0</v>
          </cell>
          <cell r="H586">
            <v>0</v>
          </cell>
        </row>
        <row r="587">
          <cell r="B587" t="str">
            <v>Exportacion Directa1023349</v>
          </cell>
          <cell r="C587">
            <v>1023349</v>
          </cell>
          <cell r="D587" t="str">
            <v>GO Lom Tecla VP@ Cj Lom Ctro</v>
          </cell>
          <cell r="E587" t="str">
            <v>Exportacion Directa</v>
          </cell>
          <cell r="G587">
            <v>6215.259</v>
          </cell>
          <cell r="H587">
            <v>5000</v>
          </cell>
        </row>
        <row r="588">
          <cell r="B588" t="str">
            <v>Exportacion Directa1023350</v>
          </cell>
          <cell r="C588">
            <v>1023350</v>
          </cell>
          <cell r="D588" t="str">
            <v>Lom Vet &gt;2.0@ VP Cj Lom Vet AP</v>
          </cell>
          <cell r="E588" t="str">
            <v>Exportacion Directa</v>
          </cell>
          <cell r="G588">
            <v>15802.952961834259</v>
          </cell>
          <cell r="H588">
            <v>20000.0003</v>
          </cell>
        </row>
        <row r="589">
          <cell r="B589" t="str">
            <v>Exportacion Directa1023351</v>
          </cell>
          <cell r="C589">
            <v>1023351</v>
          </cell>
          <cell r="D589" t="str">
            <v>GO Panc S/tec L @VP Cj AP</v>
          </cell>
          <cell r="E589" t="str">
            <v>Exportacion Directa</v>
          </cell>
          <cell r="G589">
            <v>7837.7659999999996</v>
          </cell>
          <cell r="H589">
            <v>5000</v>
          </cell>
        </row>
        <row r="590">
          <cell r="B590" t="str">
            <v>Exportacion Directa1023352</v>
          </cell>
          <cell r="C590">
            <v>1023352</v>
          </cell>
          <cell r="D590" t="str">
            <v>GO Panc Tec S/cue@ R VP Cj ch AP</v>
          </cell>
          <cell r="E590" t="str">
            <v>Exportacion Directa</v>
          </cell>
          <cell r="G590">
            <v>50562.828999999998</v>
          </cell>
          <cell r="H590">
            <v>0</v>
          </cell>
        </row>
        <row r="591">
          <cell r="B591" t="str">
            <v>Agro Sudamerica1023355</v>
          </cell>
          <cell r="C591">
            <v>1023355</v>
          </cell>
          <cell r="D591" t="str">
            <v>GO Pulmon@ Cj 20k AS</v>
          </cell>
          <cell r="E591" t="str">
            <v>Agro Sudamerica</v>
          </cell>
          <cell r="G591">
            <v>0</v>
          </cell>
          <cell r="H591">
            <v>4082.4340000000002</v>
          </cell>
        </row>
        <row r="592">
          <cell r="B592" t="str">
            <v>Agrosuper Asia1023370</v>
          </cell>
          <cell r="C592">
            <v>1023370</v>
          </cell>
          <cell r="D592" t="e">
            <v>#REF!</v>
          </cell>
          <cell r="E592" t="str">
            <v>Agrosuper Asia</v>
          </cell>
          <cell r="G592">
            <v>48000</v>
          </cell>
          <cell r="H592">
            <v>48000</v>
          </cell>
        </row>
        <row r="593">
          <cell r="B593" t="str">
            <v>Agrosuper Asia1023371</v>
          </cell>
          <cell r="C593">
            <v>1023371</v>
          </cell>
          <cell r="D593" t="e">
            <v>#REF!</v>
          </cell>
          <cell r="E593" t="str">
            <v>Agrosuper Asia</v>
          </cell>
          <cell r="G593">
            <v>48000</v>
          </cell>
          <cell r="H593">
            <v>48000</v>
          </cell>
        </row>
        <row r="594">
          <cell r="B594" t="str">
            <v>Agrosuper Asia1023372</v>
          </cell>
          <cell r="C594">
            <v>1023372</v>
          </cell>
          <cell r="D594" t="e">
            <v>#REF!</v>
          </cell>
          <cell r="E594" t="str">
            <v>Agrosuper Asia</v>
          </cell>
          <cell r="G594">
            <v>72000</v>
          </cell>
          <cell r="H594">
            <v>48000</v>
          </cell>
        </row>
        <row r="595">
          <cell r="B595" t="str">
            <v>Agrosuper Asia1023397</v>
          </cell>
          <cell r="C595">
            <v>1023397</v>
          </cell>
          <cell r="D595" t="e">
            <v>#REF!</v>
          </cell>
          <cell r="E595" t="str">
            <v>Agrosuper Asia</v>
          </cell>
          <cell r="G595">
            <v>120000</v>
          </cell>
          <cell r="H595">
            <v>93642.778812262724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 producir pavo"/>
      <sheetName val="Consolidado"/>
      <sheetName val="Cerdo"/>
      <sheetName val="Pollo"/>
      <sheetName val="Pedidos"/>
    </sheetNames>
    <sheetDataSet>
      <sheetData sheetId="0"/>
      <sheetData sheetId="1">
        <row r="4">
          <cell r="C4" t="str">
            <v>Material</v>
          </cell>
          <cell r="D4" t="str">
            <v>Total</v>
          </cell>
        </row>
        <row r="5">
          <cell r="C5">
            <v>1030239</v>
          </cell>
          <cell r="D5">
            <v>0</v>
          </cell>
        </row>
        <row r="6">
          <cell r="C6">
            <v>1030325</v>
          </cell>
          <cell r="D6">
            <v>0</v>
          </cell>
        </row>
        <row r="7">
          <cell r="C7">
            <v>1030332</v>
          </cell>
          <cell r="D7">
            <v>16324.753997141264</v>
          </cell>
        </row>
        <row r="8">
          <cell r="C8">
            <v>1030381</v>
          </cell>
          <cell r="D8">
            <v>0</v>
          </cell>
        </row>
        <row r="9">
          <cell r="C9">
            <v>1030525</v>
          </cell>
          <cell r="D9">
            <v>16983.487507541176</v>
          </cell>
        </row>
        <row r="10">
          <cell r="C10">
            <v>1030558</v>
          </cell>
          <cell r="D10">
            <v>0</v>
          </cell>
        </row>
        <row r="11">
          <cell r="C11">
            <v>1030630</v>
          </cell>
          <cell r="D11">
            <v>0</v>
          </cell>
        </row>
        <row r="12">
          <cell r="C12">
            <v>1030685</v>
          </cell>
          <cell r="D12">
            <v>74095.771080800259</v>
          </cell>
        </row>
        <row r="13">
          <cell r="C13">
            <v>1030378</v>
          </cell>
          <cell r="D13">
            <v>0</v>
          </cell>
        </row>
        <row r="14">
          <cell r="C14">
            <v>1030419</v>
          </cell>
          <cell r="D14">
            <v>0</v>
          </cell>
        </row>
        <row r="15">
          <cell r="C15">
            <v>1030498</v>
          </cell>
          <cell r="D15">
            <v>10492.065493111802</v>
          </cell>
        </row>
        <row r="16">
          <cell r="C16">
            <v>1030634</v>
          </cell>
          <cell r="D16">
            <v>0</v>
          </cell>
        </row>
        <row r="17">
          <cell r="C17">
            <v>1030635</v>
          </cell>
          <cell r="D17">
            <v>0</v>
          </cell>
        </row>
        <row r="18">
          <cell r="C18">
            <v>1030686</v>
          </cell>
          <cell r="D18">
            <v>34738.065753400413</v>
          </cell>
        </row>
        <row r="19">
          <cell r="C19">
            <v>1030710</v>
          </cell>
          <cell r="D19">
            <v>6527.1842169352767</v>
          </cell>
        </row>
        <row r="20">
          <cell r="C20">
            <v>1030711</v>
          </cell>
          <cell r="D20">
            <v>0</v>
          </cell>
        </row>
        <row r="21">
          <cell r="C21">
            <v>1030684</v>
          </cell>
          <cell r="D21">
            <v>17427.616575377695</v>
          </cell>
        </row>
        <row r="22">
          <cell r="C22">
            <v>1030366</v>
          </cell>
          <cell r="D22">
            <v>999.6</v>
          </cell>
        </row>
        <row r="23">
          <cell r="C23">
            <v>1030712</v>
          </cell>
          <cell r="D23">
            <v>0</v>
          </cell>
        </row>
        <row r="24">
          <cell r="C24">
            <v>1030236</v>
          </cell>
          <cell r="D24">
            <v>0</v>
          </cell>
        </row>
        <row r="25">
          <cell r="C25">
            <v>1030265</v>
          </cell>
          <cell r="D25">
            <v>8500</v>
          </cell>
        </row>
        <row r="26">
          <cell r="C26">
            <v>1030271</v>
          </cell>
          <cell r="D26">
            <v>0</v>
          </cell>
        </row>
        <row r="27">
          <cell r="C27">
            <v>1030294</v>
          </cell>
          <cell r="D27">
            <v>0</v>
          </cell>
        </row>
        <row r="28">
          <cell r="C28">
            <v>1030327</v>
          </cell>
          <cell r="D28">
            <v>2550</v>
          </cell>
        </row>
        <row r="29">
          <cell r="C29">
            <v>1030337</v>
          </cell>
          <cell r="D29">
            <v>196502.44941575572</v>
          </cell>
        </row>
        <row r="30">
          <cell r="C30">
            <v>1030379</v>
          </cell>
          <cell r="D30">
            <v>292375.26714937919</v>
          </cell>
        </row>
        <row r="31">
          <cell r="C31">
            <v>1030424</v>
          </cell>
          <cell r="D31">
            <v>25500</v>
          </cell>
        </row>
        <row r="32">
          <cell r="C32">
            <v>1030452</v>
          </cell>
          <cell r="D32">
            <v>6970</v>
          </cell>
        </row>
        <row r="33">
          <cell r="C33">
            <v>1030461</v>
          </cell>
          <cell r="D33">
            <v>5100</v>
          </cell>
        </row>
        <row r="34">
          <cell r="C34">
            <v>1030506</v>
          </cell>
          <cell r="D34">
            <v>0</v>
          </cell>
        </row>
        <row r="35">
          <cell r="C35">
            <v>1030520</v>
          </cell>
          <cell r="D35">
            <v>0</v>
          </cell>
        </row>
        <row r="36">
          <cell r="C36">
            <v>1030542</v>
          </cell>
          <cell r="D36">
            <v>0</v>
          </cell>
        </row>
        <row r="37">
          <cell r="C37">
            <v>1030647</v>
          </cell>
          <cell r="D37">
            <v>0</v>
          </cell>
        </row>
        <row r="38">
          <cell r="C38">
            <v>1030652</v>
          </cell>
          <cell r="D38">
            <v>0</v>
          </cell>
        </row>
        <row r="39">
          <cell r="C39">
            <v>1030670</v>
          </cell>
          <cell r="D39">
            <v>0</v>
          </cell>
        </row>
        <row r="40">
          <cell r="C40">
            <v>1030675</v>
          </cell>
          <cell r="D40">
            <v>0</v>
          </cell>
        </row>
        <row r="41">
          <cell r="C41">
            <v>1030230</v>
          </cell>
          <cell r="D41">
            <v>0</v>
          </cell>
        </row>
        <row r="42">
          <cell r="C42">
            <v>1030370</v>
          </cell>
          <cell r="D42">
            <v>4760</v>
          </cell>
        </row>
        <row r="43">
          <cell r="C43">
            <v>1030700</v>
          </cell>
          <cell r="D43">
            <v>0</v>
          </cell>
        </row>
        <row r="44">
          <cell r="C44">
            <v>1030720</v>
          </cell>
          <cell r="D44">
            <v>17000</v>
          </cell>
        </row>
        <row r="45">
          <cell r="C45">
            <v>1030224</v>
          </cell>
          <cell r="D45">
            <v>85235.756115136202</v>
          </cell>
        </row>
        <row r="46">
          <cell r="C46">
            <v>1030535</v>
          </cell>
          <cell r="D46">
            <v>0</v>
          </cell>
        </row>
        <row r="47">
          <cell r="C47">
            <v>1030570</v>
          </cell>
          <cell r="D47">
            <v>0</v>
          </cell>
        </row>
        <row r="48">
          <cell r="C48">
            <v>1030631</v>
          </cell>
          <cell r="D48">
            <v>0</v>
          </cell>
        </row>
        <row r="49">
          <cell r="C49">
            <v>1030632</v>
          </cell>
          <cell r="D49">
            <v>0</v>
          </cell>
        </row>
        <row r="50">
          <cell r="C50">
            <v>1030671</v>
          </cell>
          <cell r="D50">
            <v>0</v>
          </cell>
        </row>
        <row r="51">
          <cell r="C51">
            <v>1030672</v>
          </cell>
          <cell r="D51">
            <v>0</v>
          </cell>
        </row>
        <row r="52">
          <cell r="C52">
            <v>1030683</v>
          </cell>
          <cell r="D52">
            <v>133379.77783374596</v>
          </cell>
        </row>
        <row r="53">
          <cell r="C53">
            <v>1030228</v>
          </cell>
          <cell r="D53">
            <v>0</v>
          </cell>
        </row>
        <row r="54">
          <cell r="C54">
            <v>1030279</v>
          </cell>
          <cell r="D54">
            <v>0</v>
          </cell>
        </row>
        <row r="55">
          <cell r="C55">
            <v>1030418</v>
          </cell>
          <cell r="D55">
            <v>0</v>
          </cell>
        </row>
        <row r="56">
          <cell r="C56">
            <v>1030543</v>
          </cell>
          <cell r="D56">
            <v>0</v>
          </cell>
        </row>
        <row r="57">
          <cell r="C57">
            <v>1030545</v>
          </cell>
          <cell r="D57">
            <v>0</v>
          </cell>
        </row>
        <row r="58">
          <cell r="C58">
            <v>1030549</v>
          </cell>
          <cell r="D58">
            <v>0</v>
          </cell>
        </row>
        <row r="59">
          <cell r="C59">
            <v>1030658</v>
          </cell>
          <cell r="D59">
            <v>159764.45960993346</v>
          </cell>
        </row>
        <row r="60">
          <cell r="C60">
            <v>1030355</v>
          </cell>
          <cell r="D60">
            <v>24597.867104306679</v>
          </cell>
        </row>
        <row r="61">
          <cell r="C61">
            <v>1030706</v>
          </cell>
          <cell r="D61">
            <v>0</v>
          </cell>
        </row>
        <row r="62">
          <cell r="C62">
            <v>1030707</v>
          </cell>
          <cell r="D62">
            <v>0</v>
          </cell>
        </row>
        <row r="63">
          <cell r="C63">
            <v>1030321</v>
          </cell>
          <cell r="D63">
            <v>2427.6</v>
          </cell>
        </row>
        <row r="64">
          <cell r="C64">
            <v>1030376</v>
          </cell>
          <cell r="D64">
            <v>1285.2</v>
          </cell>
        </row>
        <row r="65">
          <cell r="C65">
            <v>1030360</v>
          </cell>
          <cell r="D65">
            <v>2189.6</v>
          </cell>
        </row>
        <row r="66">
          <cell r="C66">
            <v>1030359</v>
          </cell>
          <cell r="D66">
            <v>0</v>
          </cell>
        </row>
        <row r="67">
          <cell r="C67">
            <v>1030389</v>
          </cell>
          <cell r="D67">
            <v>0</v>
          </cell>
        </row>
        <row r="68">
          <cell r="C68">
            <v>1030309</v>
          </cell>
          <cell r="D68">
            <v>0</v>
          </cell>
        </row>
        <row r="69">
          <cell r="C69">
            <v>1030725</v>
          </cell>
          <cell r="D69">
            <v>0</v>
          </cell>
        </row>
        <row r="70">
          <cell r="C70">
            <v>1030126</v>
          </cell>
          <cell r="D70">
            <v>0</v>
          </cell>
        </row>
        <row r="71">
          <cell r="C71">
            <v>1030550</v>
          </cell>
          <cell r="D71">
            <v>0</v>
          </cell>
        </row>
        <row r="72">
          <cell r="C72">
            <v>1030626</v>
          </cell>
          <cell r="D72">
            <v>0</v>
          </cell>
        </row>
        <row r="73">
          <cell r="C73">
            <v>1030732</v>
          </cell>
          <cell r="D73">
            <v>0</v>
          </cell>
        </row>
        <row r="74">
          <cell r="C74">
            <v>1030566</v>
          </cell>
          <cell r="D74">
            <v>8500</v>
          </cell>
        </row>
        <row r="75">
          <cell r="C75">
            <v>1030731</v>
          </cell>
          <cell r="D75">
            <v>0</v>
          </cell>
        </row>
        <row r="76">
          <cell r="C76">
            <v>1030727</v>
          </cell>
          <cell r="D76">
            <v>0</v>
          </cell>
        </row>
        <row r="77">
          <cell r="C77">
            <v>1030661</v>
          </cell>
          <cell r="D77">
            <v>0</v>
          </cell>
        </row>
        <row r="78">
          <cell r="C78">
            <v>1030736</v>
          </cell>
          <cell r="D78">
            <v>0</v>
          </cell>
        </row>
        <row r="79">
          <cell r="C79">
            <v>1030735</v>
          </cell>
          <cell r="D79">
            <v>34558.629191536274</v>
          </cell>
        </row>
        <row r="80">
          <cell r="C80">
            <v>1030388</v>
          </cell>
          <cell r="D80">
            <v>8911.5481533562925</v>
          </cell>
        </row>
        <row r="81">
          <cell r="C81">
            <v>1030390</v>
          </cell>
          <cell r="D81">
            <v>0</v>
          </cell>
        </row>
        <row r="82">
          <cell r="C82">
            <v>1030737</v>
          </cell>
          <cell r="D82">
            <v>0</v>
          </cell>
        </row>
        <row r="83">
          <cell r="C83">
            <v>1030739</v>
          </cell>
          <cell r="D83">
            <v>0</v>
          </cell>
        </row>
        <row r="84">
          <cell r="C84">
            <v>1030730</v>
          </cell>
          <cell r="D84">
            <v>0</v>
          </cell>
        </row>
        <row r="85">
          <cell r="C85">
            <v>1030745</v>
          </cell>
          <cell r="D85">
            <v>0</v>
          </cell>
        </row>
        <row r="86">
          <cell r="C86">
            <v>1030744</v>
          </cell>
          <cell r="D86">
            <v>0</v>
          </cell>
        </row>
        <row r="87">
          <cell r="C87">
            <v>1030505</v>
          </cell>
          <cell r="D87">
            <v>0</v>
          </cell>
        </row>
        <row r="88">
          <cell r="C88">
            <v>1030740</v>
          </cell>
          <cell r="D88">
            <v>0</v>
          </cell>
        </row>
        <row r="89">
          <cell r="C89">
            <v>1030753</v>
          </cell>
          <cell r="D89">
            <v>0</v>
          </cell>
        </row>
        <row r="90">
          <cell r="C90">
            <v>1030755</v>
          </cell>
          <cell r="D90">
            <v>0</v>
          </cell>
        </row>
        <row r="91">
          <cell r="C91">
            <v>1030532</v>
          </cell>
          <cell r="D91">
            <v>0</v>
          </cell>
        </row>
        <row r="92">
          <cell r="C92">
            <v>1030756</v>
          </cell>
          <cell r="D92">
            <v>0</v>
          </cell>
        </row>
        <row r="93">
          <cell r="C93">
            <v>1030765</v>
          </cell>
          <cell r="D93">
            <v>0</v>
          </cell>
        </row>
        <row r="94">
          <cell r="C94">
            <v>1030743</v>
          </cell>
          <cell r="D94">
            <v>0</v>
          </cell>
        </row>
        <row r="95">
          <cell r="C95">
            <v>1030555</v>
          </cell>
          <cell r="D95">
            <v>212.5</v>
          </cell>
        </row>
        <row r="96">
          <cell r="C96">
            <v>1030517</v>
          </cell>
          <cell r="D96">
            <v>0</v>
          </cell>
        </row>
        <row r="97">
          <cell r="C97">
            <v>1030780</v>
          </cell>
          <cell r="D97">
            <v>0</v>
          </cell>
        </row>
        <row r="98">
          <cell r="C98">
            <v>1030773</v>
          </cell>
          <cell r="D98">
            <v>10455</v>
          </cell>
        </row>
        <row r="99">
          <cell r="C99">
            <v>1030544</v>
          </cell>
          <cell r="D99">
            <v>0</v>
          </cell>
        </row>
        <row r="100">
          <cell r="C100">
            <v>1030782</v>
          </cell>
          <cell r="D100">
            <v>4930</v>
          </cell>
        </row>
        <row r="101">
          <cell r="C101">
            <v>1030783</v>
          </cell>
          <cell r="D101">
            <v>47.6</v>
          </cell>
        </row>
        <row r="102">
          <cell r="C102">
            <v>1030784</v>
          </cell>
          <cell r="D102">
            <v>1428</v>
          </cell>
        </row>
        <row r="103">
          <cell r="C103">
            <v>1030785</v>
          </cell>
          <cell r="D103">
            <v>428.4</v>
          </cell>
        </row>
        <row r="104">
          <cell r="C104">
            <v>1030792</v>
          </cell>
          <cell r="D104">
            <v>21229.829500000003</v>
          </cell>
        </row>
        <row r="105">
          <cell r="C105">
            <v>1030791</v>
          </cell>
          <cell r="D105">
            <v>850</v>
          </cell>
        </row>
        <row r="106">
          <cell r="C106">
            <v>1030802</v>
          </cell>
          <cell r="D106">
            <v>0</v>
          </cell>
        </row>
        <row r="107">
          <cell r="C107">
            <v>1030788</v>
          </cell>
          <cell r="D107">
            <v>1700</v>
          </cell>
        </row>
        <row r="108">
          <cell r="C108">
            <v>1030793</v>
          </cell>
          <cell r="D108">
            <v>0</v>
          </cell>
        </row>
        <row r="109">
          <cell r="C109">
            <v>1030794</v>
          </cell>
          <cell r="D109">
            <v>0</v>
          </cell>
        </row>
        <row r="110">
          <cell r="C110">
            <v>1030795</v>
          </cell>
          <cell r="D110">
            <v>0</v>
          </cell>
        </row>
        <row r="111">
          <cell r="C111">
            <v>1030796</v>
          </cell>
          <cell r="D111">
            <v>0</v>
          </cell>
        </row>
        <row r="112">
          <cell r="C112">
            <v>1030797</v>
          </cell>
          <cell r="D112">
            <v>0</v>
          </cell>
        </row>
        <row r="113">
          <cell r="C113">
            <v>1030798</v>
          </cell>
          <cell r="D113">
            <v>0</v>
          </cell>
        </row>
        <row r="114">
          <cell r="C114">
            <v>1030804</v>
          </cell>
          <cell r="D114">
            <v>8245</v>
          </cell>
        </row>
        <row r="115">
          <cell r="C115">
            <v>1021710</v>
          </cell>
          <cell r="D115">
            <v>0</v>
          </cell>
        </row>
        <row r="116">
          <cell r="C116">
            <v>1021709</v>
          </cell>
          <cell r="D116">
            <v>0</v>
          </cell>
        </row>
        <row r="117">
          <cell r="C117">
            <v>1021708</v>
          </cell>
          <cell r="D117">
            <v>0</v>
          </cell>
        </row>
        <row r="118">
          <cell r="C118">
            <v>1021707</v>
          </cell>
          <cell r="D118">
            <v>0</v>
          </cell>
        </row>
        <row r="119">
          <cell r="C119">
            <v>1021706</v>
          </cell>
          <cell r="D119">
            <v>0</v>
          </cell>
        </row>
        <row r="120">
          <cell r="C120">
            <v>1022409</v>
          </cell>
          <cell r="D120">
            <v>7842.4000000000005</v>
          </cell>
        </row>
        <row r="121">
          <cell r="C121">
            <v>1022418</v>
          </cell>
          <cell r="D121">
            <v>0</v>
          </cell>
        </row>
        <row r="122">
          <cell r="C122">
            <v>1022856</v>
          </cell>
          <cell r="D122">
            <v>0</v>
          </cell>
        </row>
        <row r="123">
          <cell r="C123">
            <v>1022047</v>
          </cell>
          <cell r="D123">
            <v>0</v>
          </cell>
        </row>
        <row r="124">
          <cell r="C124">
            <v>1022922</v>
          </cell>
          <cell r="D124">
            <v>0</v>
          </cell>
        </row>
        <row r="125">
          <cell r="C125">
            <v>1022842</v>
          </cell>
          <cell r="D125">
            <v>0</v>
          </cell>
        </row>
        <row r="126">
          <cell r="C126">
            <v>1022654</v>
          </cell>
          <cell r="D126">
            <v>0</v>
          </cell>
        </row>
        <row r="127">
          <cell r="C127">
            <v>1021092</v>
          </cell>
          <cell r="D127">
            <v>42049.932554461469</v>
          </cell>
        </row>
        <row r="128">
          <cell r="C128">
            <v>1021550</v>
          </cell>
          <cell r="D128">
            <v>0</v>
          </cell>
        </row>
        <row r="129">
          <cell r="C129">
            <v>1022415</v>
          </cell>
          <cell r="D129">
            <v>0</v>
          </cell>
        </row>
        <row r="130">
          <cell r="C130">
            <v>1021078</v>
          </cell>
          <cell r="D130">
            <v>30744.914219040471</v>
          </cell>
        </row>
        <row r="131">
          <cell r="C131">
            <v>1022082</v>
          </cell>
          <cell r="D131">
            <v>0</v>
          </cell>
        </row>
        <row r="132">
          <cell r="C132">
            <v>1021237</v>
          </cell>
          <cell r="D132">
            <v>0</v>
          </cell>
        </row>
        <row r="133">
          <cell r="C133">
            <v>1021082</v>
          </cell>
          <cell r="D133">
            <v>29151.200000000001</v>
          </cell>
        </row>
        <row r="134">
          <cell r="C134">
            <v>1021500</v>
          </cell>
          <cell r="D134">
            <v>0</v>
          </cell>
        </row>
        <row r="135">
          <cell r="C135">
            <v>1021905</v>
          </cell>
          <cell r="D135">
            <v>0</v>
          </cell>
        </row>
        <row r="136">
          <cell r="C136">
            <v>1022247</v>
          </cell>
          <cell r="D136">
            <v>0</v>
          </cell>
        </row>
        <row r="137">
          <cell r="C137">
            <v>1022373</v>
          </cell>
          <cell r="D137">
            <v>24834.179827730524</v>
          </cell>
        </row>
        <row r="138">
          <cell r="C138">
            <v>1023343</v>
          </cell>
          <cell r="D138">
            <v>52395.57583110797</v>
          </cell>
        </row>
        <row r="139">
          <cell r="C139">
            <v>1022541</v>
          </cell>
          <cell r="D139">
            <v>172635.50174499702</v>
          </cell>
        </row>
        <row r="140">
          <cell r="C140">
            <v>1021136</v>
          </cell>
          <cell r="D140">
            <v>2343.2301886792457</v>
          </cell>
        </row>
        <row r="141">
          <cell r="C141">
            <v>1022776</v>
          </cell>
          <cell r="D141">
            <v>0</v>
          </cell>
        </row>
        <row r="142">
          <cell r="C142">
            <v>1021149</v>
          </cell>
          <cell r="D142">
            <v>47852.815999999999</v>
          </cell>
        </row>
        <row r="143">
          <cell r="C143">
            <v>1020037</v>
          </cell>
          <cell r="D143">
            <v>0</v>
          </cell>
        </row>
        <row r="144">
          <cell r="C144">
            <v>1021767</v>
          </cell>
          <cell r="D144">
            <v>140264.96160837088</v>
          </cell>
        </row>
        <row r="145">
          <cell r="C145">
            <v>1021150</v>
          </cell>
          <cell r="D145">
            <v>0</v>
          </cell>
        </row>
        <row r="146">
          <cell r="C146">
            <v>1022335</v>
          </cell>
          <cell r="D146">
            <v>0</v>
          </cell>
        </row>
        <row r="147">
          <cell r="C147">
            <v>1022096</v>
          </cell>
          <cell r="D147">
            <v>77402.619225251066</v>
          </cell>
        </row>
        <row r="148">
          <cell r="C148">
            <v>1022097</v>
          </cell>
          <cell r="D148">
            <v>0</v>
          </cell>
        </row>
        <row r="149">
          <cell r="C149">
            <v>1022318</v>
          </cell>
          <cell r="D149">
            <v>0</v>
          </cell>
        </row>
        <row r="150">
          <cell r="C150">
            <v>1022907</v>
          </cell>
          <cell r="D150">
            <v>0</v>
          </cell>
        </row>
        <row r="151">
          <cell r="C151">
            <v>1023383</v>
          </cell>
          <cell r="D151">
            <v>26293.509433962266</v>
          </cell>
        </row>
        <row r="152">
          <cell r="C152">
            <v>1022378</v>
          </cell>
          <cell r="D152">
            <v>0</v>
          </cell>
        </row>
        <row r="153">
          <cell r="C153">
            <v>1020822</v>
          </cell>
          <cell r="D153">
            <v>32653.512789790402</v>
          </cell>
        </row>
        <row r="154">
          <cell r="C154">
            <v>1022186</v>
          </cell>
          <cell r="D154">
            <v>23439.549426743324</v>
          </cell>
        </row>
        <row r="155">
          <cell r="C155">
            <v>1022786</v>
          </cell>
          <cell r="D155">
            <v>0</v>
          </cell>
        </row>
        <row r="156">
          <cell r="C156">
            <v>1022785</v>
          </cell>
          <cell r="D156">
            <v>0</v>
          </cell>
        </row>
        <row r="157">
          <cell r="C157">
            <v>1022784</v>
          </cell>
          <cell r="D157">
            <v>0</v>
          </cell>
        </row>
        <row r="158">
          <cell r="C158">
            <v>1022849</v>
          </cell>
          <cell r="D158">
            <v>0</v>
          </cell>
        </row>
        <row r="159">
          <cell r="C159">
            <v>1021105</v>
          </cell>
          <cell r="D159">
            <v>0</v>
          </cell>
        </row>
        <row r="160">
          <cell r="C160">
            <v>1023307</v>
          </cell>
          <cell r="D160">
            <v>17822.400000000001</v>
          </cell>
        </row>
        <row r="161">
          <cell r="C161">
            <v>1023355</v>
          </cell>
          <cell r="D161">
            <v>8471.6981132075489</v>
          </cell>
        </row>
        <row r="162">
          <cell r="C162">
            <v>1022413</v>
          </cell>
          <cell r="D162">
            <v>4122.5660377358499</v>
          </cell>
        </row>
        <row r="163">
          <cell r="C163">
            <v>1022939</v>
          </cell>
          <cell r="D163">
            <v>0</v>
          </cell>
        </row>
        <row r="164">
          <cell r="C164">
            <v>1021931</v>
          </cell>
          <cell r="D164">
            <v>5932.8</v>
          </cell>
        </row>
        <row r="165">
          <cell r="C165">
            <v>1020944</v>
          </cell>
          <cell r="D165">
            <v>149836.81481969776</v>
          </cell>
        </row>
        <row r="166">
          <cell r="C166">
            <v>1021263</v>
          </cell>
          <cell r="D166">
            <v>0</v>
          </cell>
        </row>
        <row r="167">
          <cell r="C167">
            <v>1020242</v>
          </cell>
          <cell r="D167">
            <v>0</v>
          </cell>
        </row>
        <row r="168">
          <cell r="C168">
            <v>1022351</v>
          </cell>
          <cell r="D168">
            <v>0</v>
          </cell>
        </row>
        <row r="169">
          <cell r="C169">
            <v>1021733</v>
          </cell>
          <cell r="D169">
            <v>0</v>
          </cell>
        </row>
        <row r="170">
          <cell r="C170">
            <v>1022449</v>
          </cell>
          <cell r="D170">
            <v>0</v>
          </cell>
        </row>
        <row r="171">
          <cell r="C171">
            <v>1022709</v>
          </cell>
          <cell r="D171">
            <v>144998.23058062812</v>
          </cell>
        </row>
        <row r="172">
          <cell r="C172">
            <v>1020945</v>
          </cell>
          <cell r="D172">
            <v>0</v>
          </cell>
        </row>
        <row r="173">
          <cell r="C173">
            <v>1020326</v>
          </cell>
          <cell r="D173">
            <v>71508.800000000003</v>
          </cell>
        </row>
        <row r="174">
          <cell r="C174">
            <v>1022641</v>
          </cell>
          <cell r="D174">
            <v>0</v>
          </cell>
        </row>
        <row r="175">
          <cell r="C175">
            <v>1021936</v>
          </cell>
          <cell r="D175">
            <v>160019.10400000002</v>
          </cell>
        </row>
        <row r="176">
          <cell r="C176">
            <v>1022750</v>
          </cell>
          <cell r="D176">
            <v>0</v>
          </cell>
        </row>
        <row r="177">
          <cell r="C177">
            <v>1022793</v>
          </cell>
          <cell r="D177">
            <v>0</v>
          </cell>
        </row>
        <row r="178">
          <cell r="C178">
            <v>1022328</v>
          </cell>
          <cell r="D178">
            <v>0</v>
          </cell>
        </row>
        <row r="179">
          <cell r="C179">
            <v>1021976</v>
          </cell>
          <cell r="D179">
            <v>114642.99444443324</v>
          </cell>
        </row>
        <row r="180">
          <cell r="C180">
            <v>1022379</v>
          </cell>
          <cell r="D180">
            <v>0</v>
          </cell>
        </row>
        <row r="181">
          <cell r="C181">
            <v>1021005</v>
          </cell>
          <cell r="D181">
            <v>0</v>
          </cell>
        </row>
        <row r="182">
          <cell r="C182">
            <v>1023353</v>
          </cell>
          <cell r="D182">
            <v>22984.170971860789</v>
          </cell>
        </row>
        <row r="183">
          <cell r="C183">
            <v>1022794</v>
          </cell>
          <cell r="D183">
            <v>0</v>
          </cell>
        </row>
        <row r="184">
          <cell r="C184">
            <v>1022751</v>
          </cell>
          <cell r="D184">
            <v>8492.7472000000016</v>
          </cell>
        </row>
        <row r="185">
          <cell r="C185">
            <v>1022346</v>
          </cell>
          <cell r="D185">
            <v>0</v>
          </cell>
        </row>
        <row r="186">
          <cell r="C186">
            <v>1023371</v>
          </cell>
          <cell r="D186">
            <v>0</v>
          </cell>
        </row>
        <row r="187">
          <cell r="C187">
            <v>1022145</v>
          </cell>
          <cell r="D187">
            <v>8467.960002842583</v>
          </cell>
        </row>
        <row r="188">
          <cell r="C188">
            <v>1022142</v>
          </cell>
          <cell r="D188">
            <v>17755.439999999999</v>
          </cell>
        </row>
        <row r="189">
          <cell r="C189">
            <v>1020665</v>
          </cell>
          <cell r="D189">
            <v>0</v>
          </cell>
        </row>
        <row r="190">
          <cell r="C190">
            <v>1022141</v>
          </cell>
          <cell r="D190">
            <v>12826.150399999999</v>
          </cell>
        </row>
        <row r="191">
          <cell r="C191">
            <v>1020284</v>
          </cell>
          <cell r="D191">
            <v>3276.3360000000002</v>
          </cell>
        </row>
        <row r="192">
          <cell r="C192">
            <v>1020921</v>
          </cell>
          <cell r="D192">
            <v>0</v>
          </cell>
        </row>
        <row r="193">
          <cell r="C193">
            <v>1022954</v>
          </cell>
          <cell r="D193">
            <v>0</v>
          </cell>
        </row>
        <row r="194">
          <cell r="C194">
            <v>1020915</v>
          </cell>
          <cell r="D194">
            <v>0</v>
          </cell>
        </row>
        <row r="195">
          <cell r="C195">
            <v>1021765</v>
          </cell>
          <cell r="D195">
            <v>0</v>
          </cell>
        </row>
        <row r="196">
          <cell r="C196">
            <v>1023370</v>
          </cell>
          <cell r="D196">
            <v>0</v>
          </cell>
        </row>
        <row r="197">
          <cell r="C197">
            <v>1022197</v>
          </cell>
          <cell r="D197">
            <v>0</v>
          </cell>
        </row>
        <row r="198">
          <cell r="C198">
            <v>1021272</v>
          </cell>
          <cell r="D198">
            <v>54785.156973585115</v>
          </cell>
        </row>
        <row r="199">
          <cell r="C199">
            <v>1022812</v>
          </cell>
          <cell r="D199">
            <v>0</v>
          </cell>
        </row>
        <row r="200">
          <cell r="C200">
            <v>1022457</v>
          </cell>
          <cell r="D200">
            <v>0</v>
          </cell>
        </row>
        <row r="201">
          <cell r="C201">
            <v>1022607</v>
          </cell>
          <cell r="D201">
            <v>9018.4</v>
          </cell>
        </row>
        <row r="202">
          <cell r="C202">
            <v>1022149</v>
          </cell>
          <cell r="D202">
            <v>0</v>
          </cell>
        </row>
        <row r="203">
          <cell r="C203">
            <v>1022115</v>
          </cell>
          <cell r="D203">
            <v>0</v>
          </cell>
        </row>
        <row r="204">
          <cell r="C204">
            <v>1021007</v>
          </cell>
          <cell r="D204">
            <v>0</v>
          </cell>
        </row>
        <row r="205">
          <cell r="C205">
            <v>1021009</v>
          </cell>
          <cell r="D205">
            <v>0</v>
          </cell>
        </row>
        <row r="206">
          <cell r="C206">
            <v>1022183</v>
          </cell>
          <cell r="D206">
            <v>265633.96800000005</v>
          </cell>
        </row>
        <row r="207">
          <cell r="C207">
            <v>1021731</v>
          </cell>
          <cell r="D207">
            <v>131490.15456000002</v>
          </cell>
        </row>
        <row r="208">
          <cell r="C208">
            <v>1021470</v>
          </cell>
          <cell r="D208">
            <v>0</v>
          </cell>
        </row>
        <row r="209">
          <cell r="C209">
            <v>1022125</v>
          </cell>
          <cell r="D209">
            <v>0</v>
          </cell>
        </row>
        <row r="210">
          <cell r="C210">
            <v>1021046</v>
          </cell>
          <cell r="D210">
            <v>0</v>
          </cell>
        </row>
        <row r="211">
          <cell r="C211">
            <v>1021047</v>
          </cell>
          <cell r="D211">
            <v>0</v>
          </cell>
        </row>
        <row r="212">
          <cell r="C212">
            <v>1021045</v>
          </cell>
          <cell r="D212">
            <v>0</v>
          </cell>
        </row>
        <row r="213">
          <cell r="C213">
            <v>1022291</v>
          </cell>
          <cell r="D213">
            <v>9677.5439999999999</v>
          </cell>
        </row>
        <row r="214">
          <cell r="C214">
            <v>1022941</v>
          </cell>
          <cell r="D214">
            <v>18895.88</v>
          </cell>
        </row>
        <row r="215">
          <cell r="C215">
            <v>1022753</v>
          </cell>
          <cell r="D215">
            <v>62606.880000000005</v>
          </cell>
        </row>
        <row r="216">
          <cell r="C216">
            <v>1022850</v>
          </cell>
          <cell r="D216">
            <v>0</v>
          </cell>
        </row>
        <row r="217">
          <cell r="C217">
            <v>1022940</v>
          </cell>
          <cell r="D217">
            <v>20615.68</v>
          </cell>
        </row>
        <row r="218">
          <cell r="C218">
            <v>1023354</v>
          </cell>
          <cell r="D218">
            <v>0</v>
          </cell>
        </row>
        <row r="219">
          <cell r="C219">
            <v>1021656</v>
          </cell>
          <cell r="D219">
            <v>0</v>
          </cell>
        </row>
        <row r="220">
          <cell r="C220">
            <v>1021664</v>
          </cell>
          <cell r="D220">
            <v>0</v>
          </cell>
        </row>
        <row r="221">
          <cell r="C221">
            <v>1022102</v>
          </cell>
          <cell r="D221">
            <v>0</v>
          </cell>
        </row>
        <row r="222">
          <cell r="C222">
            <v>1021665</v>
          </cell>
          <cell r="D222">
            <v>0</v>
          </cell>
        </row>
        <row r="223">
          <cell r="C223">
            <v>1021657</v>
          </cell>
          <cell r="D223">
            <v>0</v>
          </cell>
        </row>
        <row r="224">
          <cell r="C224">
            <v>1021666</v>
          </cell>
          <cell r="D224">
            <v>0</v>
          </cell>
        </row>
        <row r="225">
          <cell r="C225">
            <v>1021667</v>
          </cell>
          <cell r="D225">
            <v>0</v>
          </cell>
        </row>
        <row r="226">
          <cell r="C226">
            <v>1022760</v>
          </cell>
          <cell r="D226">
            <v>0</v>
          </cell>
        </row>
        <row r="227">
          <cell r="C227">
            <v>1021538</v>
          </cell>
          <cell r="D227">
            <v>82137.323420915738</v>
          </cell>
        </row>
        <row r="228">
          <cell r="C228">
            <v>1022646</v>
          </cell>
          <cell r="D228">
            <v>0</v>
          </cell>
        </row>
        <row r="229">
          <cell r="C229">
            <v>1021539</v>
          </cell>
          <cell r="D229">
            <v>0</v>
          </cell>
        </row>
        <row r="230">
          <cell r="C230">
            <v>1022645</v>
          </cell>
          <cell r="D230">
            <v>0</v>
          </cell>
        </row>
        <row r="231">
          <cell r="C231">
            <v>1021735</v>
          </cell>
          <cell r="D231">
            <v>59390.280000000006</v>
          </cell>
        </row>
        <row r="232">
          <cell r="C232">
            <v>1021738</v>
          </cell>
          <cell r="D232">
            <v>33897.881600000001</v>
          </cell>
        </row>
        <row r="233">
          <cell r="C233">
            <v>1022406</v>
          </cell>
          <cell r="D233">
            <v>0</v>
          </cell>
        </row>
        <row r="234">
          <cell r="C234">
            <v>1020349</v>
          </cell>
          <cell r="D234">
            <v>0</v>
          </cell>
        </row>
        <row r="235">
          <cell r="C235">
            <v>1021020</v>
          </cell>
          <cell r="D235">
            <v>0</v>
          </cell>
        </row>
        <row r="236">
          <cell r="C236">
            <v>1022219</v>
          </cell>
          <cell r="D236">
            <v>0</v>
          </cell>
        </row>
        <row r="237">
          <cell r="C237">
            <v>1022454</v>
          </cell>
          <cell r="D237">
            <v>0</v>
          </cell>
        </row>
        <row r="238">
          <cell r="C238">
            <v>1022513</v>
          </cell>
          <cell r="D238">
            <v>0</v>
          </cell>
        </row>
        <row r="239">
          <cell r="C239">
            <v>1021013</v>
          </cell>
          <cell r="D239">
            <v>0</v>
          </cell>
        </row>
        <row r="240">
          <cell r="C240">
            <v>1021012</v>
          </cell>
          <cell r="D240">
            <v>51011.118211414934</v>
          </cell>
        </row>
        <row r="241">
          <cell r="C241">
            <v>1022304</v>
          </cell>
          <cell r="D241">
            <v>7837.6905660377352</v>
          </cell>
        </row>
        <row r="242">
          <cell r="C242">
            <v>1021212</v>
          </cell>
          <cell r="D242">
            <v>0</v>
          </cell>
        </row>
        <row r="243">
          <cell r="C243">
            <v>1021649</v>
          </cell>
          <cell r="D243">
            <v>0</v>
          </cell>
        </row>
        <row r="244">
          <cell r="C244">
            <v>1022988</v>
          </cell>
          <cell r="D244">
            <v>0</v>
          </cell>
        </row>
        <row r="245">
          <cell r="C245">
            <v>1022568</v>
          </cell>
          <cell r="D245">
            <v>79411.256289296594</v>
          </cell>
        </row>
        <row r="246">
          <cell r="C246">
            <v>1020886</v>
          </cell>
          <cell r="D246">
            <v>0</v>
          </cell>
        </row>
        <row r="247">
          <cell r="C247">
            <v>1020637</v>
          </cell>
          <cell r="D247">
            <v>69965.672242837274</v>
          </cell>
        </row>
        <row r="248">
          <cell r="C248">
            <v>1021930</v>
          </cell>
          <cell r="D248">
            <v>0</v>
          </cell>
        </row>
        <row r="249">
          <cell r="C249">
            <v>1022990</v>
          </cell>
          <cell r="D249">
            <v>0</v>
          </cell>
        </row>
        <row r="250">
          <cell r="C250">
            <v>1023351</v>
          </cell>
          <cell r="D250">
            <v>0</v>
          </cell>
        </row>
        <row r="251">
          <cell r="C251">
            <v>1023352</v>
          </cell>
          <cell r="D251">
            <v>50688.129551775397</v>
          </cell>
        </row>
        <row r="252">
          <cell r="C252">
            <v>1022570</v>
          </cell>
          <cell r="D252">
            <v>1362.3808560568009</v>
          </cell>
        </row>
        <row r="253">
          <cell r="C253">
            <v>1022901</v>
          </cell>
          <cell r="D253">
            <v>0</v>
          </cell>
        </row>
        <row r="254">
          <cell r="C254">
            <v>1022515</v>
          </cell>
          <cell r="D254">
            <v>0</v>
          </cell>
        </row>
        <row r="255">
          <cell r="C255">
            <v>1020715</v>
          </cell>
          <cell r="D255">
            <v>0</v>
          </cell>
        </row>
        <row r="256">
          <cell r="C256">
            <v>1022994</v>
          </cell>
          <cell r="D256">
            <v>0</v>
          </cell>
        </row>
        <row r="257">
          <cell r="C257">
            <v>1022995</v>
          </cell>
          <cell r="D257">
            <v>0</v>
          </cell>
        </row>
        <row r="258">
          <cell r="C258">
            <v>1020731</v>
          </cell>
          <cell r="D258">
            <v>2407.215540714365</v>
          </cell>
        </row>
        <row r="259">
          <cell r="C259">
            <v>1022371</v>
          </cell>
          <cell r="D259">
            <v>10405.308138472534</v>
          </cell>
        </row>
        <row r="260">
          <cell r="C260">
            <v>1022621</v>
          </cell>
          <cell r="D260">
            <v>22241.217183381483</v>
          </cell>
        </row>
        <row r="261">
          <cell r="C261">
            <v>1020802</v>
          </cell>
          <cell r="D261">
            <v>15288.810369101382</v>
          </cell>
        </row>
        <row r="262">
          <cell r="C262">
            <v>1022885</v>
          </cell>
          <cell r="D262">
            <v>154479.21794968928</v>
          </cell>
        </row>
        <row r="263">
          <cell r="C263">
            <v>1022886</v>
          </cell>
          <cell r="D263">
            <v>0</v>
          </cell>
        </row>
        <row r="264">
          <cell r="C264">
            <v>1022887</v>
          </cell>
          <cell r="D264">
            <v>94534.102617151308</v>
          </cell>
        </row>
        <row r="265">
          <cell r="C265">
            <v>1020895</v>
          </cell>
          <cell r="D265">
            <v>0</v>
          </cell>
        </row>
        <row r="266">
          <cell r="C266">
            <v>1020897</v>
          </cell>
          <cell r="D266">
            <v>0</v>
          </cell>
        </row>
        <row r="267">
          <cell r="C267">
            <v>1020896</v>
          </cell>
          <cell r="D267">
            <v>0</v>
          </cell>
        </row>
        <row r="268">
          <cell r="C268">
            <v>1022986</v>
          </cell>
          <cell r="D268">
            <v>1531.7892336491168</v>
          </cell>
        </row>
        <row r="269">
          <cell r="C269">
            <v>1022930</v>
          </cell>
          <cell r="D269">
            <v>0</v>
          </cell>
        </row>
        <row r="270">
          <cell r="C270">
            <v>1020901</v>
          </cell>
          <cell r="D270">
            <v>0</v>
          </cell>
        </row>
        <row r="271">
          <cell r="C271">
            <v>1021533</v>
          </cell>
          <cell r="D271">
            <v>0</v>
          </cell>
        </row>
        <row r="272">
          <cell r="C272">
            <v>1021985</v>
          </cell>
          <cell r="D272">
            <v>0</v>
          </cell>
        </row>
        <row r="273">
          <cell r="C273">
            <v>1021929</v>
          </cell>
          <cell r="D273">
            <v>0</v>
          </cell>
        </row>
        <row r="274">
          <cell r="C274">
            <v>1022817</v>
          </cell>
          <cell r="D274">
            <v>0</v>
          </cell>
        </row>
        <row r="275">
          <cell r="C275">
            <v>1022339</v>
          </cell>
          <cell r="D275">
            <v>0</v>
          </cell>
        </row>
        <row r="276">
          <cell r="C276">
            <v>1020914</v>
          </cell>
          <cell r="D276">
            <v>4281.6000000000004</v>
          </cell>
        </row>
        <row r="277">
          <cell r="C277">
            <v>1022412</v>
          </cell>
          <cell r="D277">
            <v>0</v>
          </cell>
        </row>
        <row r="278">
          <cell r="C278">
            <v>1020904</v>
          </cell>
          <cell r="D278">
            <v>0</v>
          </cell>
        </row>
        <row r="279">
          <cell r="C279">
            <v>1020906</v>
          </cell>
          <cell r="D279">
            <v>0</v>
          </cell>
        </row>
        <row r="280">
          <cell r="C280">
            <v>1020905</v>
          </cell>
          <cell r="D280">
            <v>0</v>
          </cell>
        </row>
        <row r="281">
          <cell r="C281">
            <v>1021106</v>
          </cell>
          <cell r="D281">
            <v>27083.581669228934</v>
          </cell>
        </row>
        <row r="282">
          <cell r="C282">
            <v>1021740</v>
          </cell>
          <cell r="D282">
            <v>0</v>
          </cell>
        </row>
        <row r="283">
          <cell r="C283">
            <v>1022109</v>
          </cell>
          <cell r="D283">
            <v>0</v>
          </cell>
        </row>
        <row r="284">
          <cell r="C284">
            <v>1022359</v>
          </cell>
          <cell r="D284">
            <v>0</v>
          </cell>
        </row>
        <row r="285">
          <cell r="C285">
            <v>1022865</v>
          </cell>
          <cell r="D285">
            <v>8244.5829568272875</v>
          </cell>
        </row>
        <row r="286">
          <cell r="C286">
            <v>1022866</v>
          </cell>
          <cell r="D286">
            <v>14604.134409535291</v>
          </cell>
        </row>
        <row r="287">
          <cell r="C287">
            <v>1020993</v>
          </cell>
          <cell r="D287">
            <v>0</v>
          </cell>
        </row>
        <row r="288">
          <cell r="C288">
            <v>1022851</v>
          </cell>
          <cell r="D288">
            <v>0</v>
          </cell>
        </row>
        <row r="289">
          <cell r="C289">
            <v>1021963</v>
          </cell>
          <cell r="D289">
            <v>0</v>
          </cell>
        </row>
        <row r="290">
          <cell r="C290">
            <v>1021925</v>
          </cell>
          <cell r="D290">
            <v>0</v>
          </cell>
        </row>
        <row r="291">
          <cell r="C291">
            <v>1020589</v>
          </cell>
          <cell r="D291">
            <v>50503.697667086271</v>
          </cell>
        </row>
        <row r="292">
          <cell r="C292">
            <v>1022989</v>
          </cell>
          <cell r="D292">
            <v>29844.656144923149</v>
          </cell>
        </row>
        <row r="293">
          <cell r="C293">
            <v>1022919</v>
          </cell>
          <cell r="D293">
            <v>0</v>
          </cell>
        </row>
        <row r="294">
          <cell r="C294">
            <v>1022347</v>
          </cell>
          <cell r="D294">
            <v>0</v>
          </cell>
        </row>
        <row r="295">
          <cell r="C295">
            <v>1020682</v>
          </cell>
          <cell r="D295">
            <v>0</v>
          </cell>
        </row>
        <row r="296">
          <cell r="C296">
            <v>1022561</v>
          </cell>
          <cell r="D296">
            <v>0</v>
          </cell>
        </row>
        <row r="297">
          <cell r="C297">
            <v>1022370</v>
          </cell>
          <cell r="D297">
            <v>14280.377176204005</v>
          </cell>
        </row>
        <row r="298">
          <cell r="C298">
            <v>1021924</v>
          </cell>
          <cell r="D298">
            <v>0</v>
          </cell>
        </row>
        <row r="299">
          <cell r="C299">
            <v>1020110</v>
          </cell>
          <cell r="D299">
            <v>237723.07484426349</v>
          </cell>
        </row>
        <row r="300">
          <cell r="C300">
            <v>1021603</v>
          </cell>
          <cell r="D300">
            <v>2126.912601986784</v>
          </cell>
        </row>
        <row r="301">
          <cell r="C301">
            <v>1020681</v>
          </cell>
          <cell r="D301">
            <v>9507.7365377773895</v>
          </cell>
        </row>
        <row r="302">
          <cell r="C302">
            <v>1022388</v>
          </cell>
          <cell r="D302">
            <v>40181.416204970345</v>
          </cell>
        </row>
        <row r="303">
          <cell r="C303">
            <v>1021788</v>
          </cell>
          <cell r="D303">
            <v>0</v>
          </cell>
        </row>
        <row r="304">
          <cell r="C304">
            <v>1022073</v>
          </cell>
          <cell r="D304">
            <v>0</v>
          </cell>
        </row>
        <row r="305">
          <cell r="C305">
            <v>1022945</v>
          </cell>
          <cell r="D305">
            <v>94289.405038152297</v>
          </cell>
        </row>
        <row r="306">
          <cell r="C306">
            <v>1022705</v>
          </cell>
          <cell r="D306">
            <v>0</v>
          </cell>
        </row>
        <row r="307">
          <cell r="C307">
            <v>1021736</v>
          </cell>
          <cell r="D307">
            <v>0</v>
          </cell>
        </row>
        <row r="308">
          <cell r="C308">
            <v>1022748</v>
          </cell>
          <cell r="D308">
            <v>88264.432000000001</v>
          </cell>
        </row>
        <row r="309">
          <cell r="C309">
            <v>1021737</v>
          </cell>
          <cell r="D309">
            <v>2725.4880000000003</v>
          </cell>
        </row>
        <row r="310">
          <cell r="C310">
            <v>1022293</v>
          </cell>
          <cell r="D310">
            <v>3122.4</v>
          </cell>
        </row>
        <row r="311">
          <cell r="C311">
            <v>1020774</v>
          </cell>
          <cell r="D311">
            <v>1680</v>
          </cell>
        </row>
        <row r="312">
          <cell r="C312">
            <v>1022283</v>
          </cell>
          <cell r="D312">
            <v>896.80000000000007</v>
          </cell>
        </row>
        <row r="313">
          <cell r="C313">
            <v>1020861</v>
          </cell>
          <cell r="D313">
            <v>13046.223450500862</v>
          </cell>
        </row>
        <row r="314">
          <cell r="C314">
            <v>1020862</v>
          </cell>
          <cell r="D314">
            <v>0</v>
          </cell>
        </row>
        <row r="315">
          <cell r="C315">
            <v>1020860</v>
          </cell>
          <cell r="D315">
            <v>93127.533801834317</v>
          </cell>
        </row>
        <row r="316">
          <cell r="C316">
            <v>1020864</v>
          </cell>
          <cell r="D316">
            <v>0</v>
          </cell>
        </row>
        <row r="317">
          <cell r="C317">
            <v>1021650</v>
          </cell>
          <cell r="D317">
            <v>0</v>
          </cell>
        </row>
        <row r="318">
          <cell r="C318">
            <v>1020758</v>
          </cell>
          <cell r="D318">
            <v>0</v>
          </cell>
        </row>
        <row r="319">
          <cell r="C319">
            <v>1022499</v>
          </cell>
          <cell r="D319">
            <v>8262.3219138842396</v>
          </cell>
        </row>
        <row r="320">
          <cell r="C320">
            <v>1022985</v>
          </cell>
          <cell r="D320">
            <v>0</v>
          </cell>
        </row>
        <row r="321">
          <cell r="C321">
            <v>1022863</v>
          </cell>
          <cell r="D321">
            <v>24619.276362487828</v>
          </cell>
        </row>
        <row r="322">
          <cell r="C322">
            <v>1022314</v>
          </cell>
          <cell r="D322">
            <v>0</v>
          </cell>
        </row>
        <row r="323">
          <cell r="C323">
            <v>1022340</v>
          </cell>
          <cell r="D323">
            <v>0</v>
          </cell>
        </row>
        <row r="324">
          <cell r="C324">
            <v>1021984</v>
          </cell>
          <cell r="D324">
            <v>0</v>
          </cell>
        </row>
        <row r="325">
          <cell r="C325">
            <v>1020868</v>
          </cell>
          <cell r="D325">
            <v>0</v>
          </cell>
        </row>
        <row r="326">
          <cell r="C326">
            <v>1022864</v>
          </cell>
          <cell r="D326">
            <v>33464.683945251571</v>
          </cell>
        </row>
        <row r="327">
          <cell r="C327">
            <v>1021820</v>
          </cell>
          <cell r="D327">
            <v>0</v>
          </cell>
        </row>
        <row r="328">
          <cell r="C328">
            <v>1022193</v>
          </cell>
          <cell r="D328">
            <v>0</v>
          </cell>
        </row>
        <row r="329">
          <cell r="C329">
            <v>1022600</v>
          </cell>
          <cell r="D329">
            <v>0</v>
          </cell>
        </row>
        <row r="330">
          <cell r="C330">
            <v>1020592</v>
          </cell>
          <cell r="D330">
            <v>96106.752000658627</v>
          </cell>
        </row>
        <row r="331">
          <cell r="C331">
            <v>1023350</v>
          </cell>
          <cell r="D331">
            <v>5105.0482705325958</v>
          </cell>
        </row>
        <row r="332">
          <cell r="C332">
            <v>1023163</v>
          </cell>
          <cell r="D332">
            <v>0</v>
          </cell>
        </row>
        <row r="333">
          <cell r="C333">
            <v>1021923</v>
          </cell>
          <cell r="D333">
            <v>0</v>
          </cell>
        </row>
        <row r="334">
          <cell r="C334">
            <v>1020620</v>
          </cell>
          <cell r="D334">
            <v>5813.0181503893637</v>
          </cell>
        </row>
        <row r="335">
          <cell r="C335">
            <v>1020339</v>
          </cell>
          <cell r="D335">
            <v>25927.153281614366</v>
          </cell>
        </row>
        <row r="336">
          <cell r="C336">
            <v>1021204</v>
          </cell>
          <cell r="D336">
            <v>25610.933333333338</v>
          </cell>
        </row>
        <row r="337">
          <cell r="C337">
            <v>1021992</v>
          </cell>
          <cell r="D337">
            <v>0</v>
          </cell>
        </row>
        <row r="338">
          <cell r="C338">
            <v>1022918</v>
          </cell>
          <cell r="D338">
            <v>37782.400000000001</v>
          </cell>
        </row>
        <row r="339">
          <cell r="C339">
            <v>1021287</v>
          </cell>
          <cell r="D339">
            <v>0</v>
          </cell>
        </row>
        <row r="340">
          <cell r="C340">
            <v>1022217</v>
          </cell>
          <cell r="D340">
            <v>82875.49081790245</v>
          </cell>
        </row>
        <row r="341">
          <cell r="C341">
            <v>1022987</v>
          </cell>
          <cell r="D341">
            <v>0</v>
          </cell>
        </row>
        <row r="342">
          <cell r="C342">
            <v>1022290</v>
          </cell>
          <cell r="D342">
            <v>0</v>
          </cell>
        </row>
        <row r="343">
          <cell r="C343">
            <v>1022914</v>
          </cell>
          <cell r="D343">
            <v>17640.8</v>
          </cell>
        </row>
        <row r="344">
          <cell r="C344">
            <v>1021900</v>
          </cell>
          <cell r="D344">
            <v>0</v>
          </cell>
        </row>
        <row r="345">
          <cell r="C345">
            <v>1020105</v>
          </cell>
          <cell r="D345">
            <v>10095.466284822258</v>
          </cell>
        </row>
        <row r="346">
          <cell r="C346">
            <v>1021921</v>
          </cell>
          <cell r="D346">
            <v>0</v>
          </cell>
        </row>
        <row r="347">
          <cell r="C347">
            <v>1023349</v>
          </cell>
          <cell r="D347">
            <v>0</v>
          </cell>
        </row>
        <row r="348">
          <cell r="C348">
            <v>1022824</v>
          </cell>
          <cell r="D348">
            <v>0</v>
          </cell>
        </row>
        <row r="349">
          <cell r="C349">
            <v>1020678</v>
          </cell>
          <cell r="D349">
            <v>0</v>
          </cell>
        </row>
        <row r="350">
          <cell r="C350">
            <v>1022101</v>
          </cell>
          <cell r="D350">
            <v>1968</v>
          </cell>
        </row>
        <row r="351">
          <cell r="C351">
            <v>1022943</v>
          </cell>
          <cell r="D351">
            <v>0</v>
          </cell>
        </row>
        <row r="352">
          <cell r="C352">
            <v>1022472</v>
          </cell>
          <cell r="D352">
            <v>5734.4686518296758</v>
          </cell>
        </row>
        <row r="353">
          <cell r="C353">
            <v>1021819</v>
          </cell>
          <cell r="D353">
            <v>0</v>
          </cell>
        </row>
        <row r="354">
          <cell r="C354">
            <v>1022917</v>
          </cell>
          <cell r="D354">
            <v>0</v>
          </cell>
        </row>
        <row r="355">
          <cell r="C355">
            <v>1020848</v>
          </cell>
          <cell r="D355">
            <v>17763.235191435484</v>
          </cell>
        </row>
        <row r="356">
          <cell r="C356">
            <v>1022971</v>
          </cell>
          <cell r="D356">
            <v>0</v>
          </cell>
        </row>
        <row r="357">
          <cell r="C357">
            <v>1020086</v>
          </cell>
          <cell r="D357">
            <v>0</v>
          </cell>
        </row>
        <row r="358">
          <cell r="C358">
            <v>1022124</v>
          </cell>
          <cell r="D358">
            <v>0</v>
          </cell>
        </row>
        <row r="359">
          <cell r="C359">
            <v>1022759</v>
          </cell>
          <cell r="D359">
            <v>0</v>
          </cell>
        </row>
        <row r="360">
          <cell r="C360">
            <v>1022033</v>
          </cell>
          <cell r="D360">
            <v>12166.400000000001</v>
          </cell>
        </row>
        <row r="361">
          <cell r="C361">
            <v>1021945</v>
          </cell>
          <cell r="D361">
            <v>1831.2</v>
          </cell>
        </row>
        <row r="362">
          <cell r="C362">
            <v>1022637</v>
          </cell>
          <cell r="D362">
            <v>38773.916799999999</v>
          </cell>
        </row>
        <row r="363">
          <cell r="C363">
            <v>1022636</v>
          </cell>
          <cell r="D363">
            <v>55777.824000000015</v>
          </cell>
        </row>
        <row r="364">
          <cell r="C364">
            <v>1021156</v>
          </cell>
          <cell r="D364">
            <v>829.6</v>
          </cell>
        </row>
        <row r="365">
          <cell r="C365">
            <v>1020878</v>
          </cell>
          <cell r="D365">
            <v>16783.264000000003</v>
          </cell>
        </row>
        <row r="366">
          <cell r="C366">
            <v>1021279</v>
          </cell>
          <cell r="D366">
            <v>0</v>
          </cell>
        </row>
        <row r="367">
          <cell r="C367">
            <v>1022005</v>
          </cell>
          <cell r="D367">
            <v>0</v>
          </cell>
        </row>
        <row r="368">
          <cell r="C368">
            <v>1022854</v>
          </cell>
          <cell r="D368">
            <v>0</v>
          </cell>
        </row>
        <row r="369">
          <cell r="C369">
            <v>1022869</v>
          </cell>
          <cell r="D369">
            <v>0</v>
          </cell>
        </row>
        <row r="370">
          <cell r="C370">
            <v>1022975</v>
          </cell>
          <cell r="D370">
            <v>0</v>
          </cell>
        </row>
        <row r="371">
          <cell r="C371">
            <v>1021774</v>
          </cell>
          <cell r="D371">
            <v>29116.364000000001</v>
          </cell>
        </row>
        <row r="372">
          <cell r="C372">
            <v>1022550</v>
          </cell>
          <cell r="D372">
            <v>0</v>
          </cell>
        </row>
        <row r="373">
          <cell r="C373">
            <v>1021732</v>
          </cell>
          <cell r="D373">
            <v>122253.04320000001</v>
          </cell>
        </row>
        <row r="374">
          <cell r="C374">
            <v>1022087</v>
          </cell>
          <cell r="D374">
            <v>0</v>
          </cell>
        </row>
        <row r="375">
          <cell r="C375">
            <v>1022100</v>
          </cell>
          <cell r="D375">
            <v>0</v>
          </cell>
        </row>
        <row r="376">
          <cell r="C376">
            <v>1022099</v>
          </cell>
          <cell r="D376">
            <v>67036.384000000005</v>
          </cell>
        </row>
        <row r="377">
          <cell r="C377">
            <v>1023291</v>
          </cell>
          <cell r="D377">
            <v>9315.2000000000007</v>
          </cell>
        </row>
        <row r="378">
          <cell r="C378">
            <v>1021766</v>
          </cell>
          <cell r="D378">
            <v>121082.43199999999</v>
          </cell>
        </row>
        <row r="379">
          <cell r="C379">
            <v>1021151</v>
          </cell>
          <cell r="D379">
            <v>0</v>
          </cell>
        </row>
        <row r="380">
          <cell r="C380">
            <v>1021153</v>
          </cell>
          <cell r="D380">
            <v>0</v>
          </cell>
        </row>
        <row r="381">
          <cell r="C381">
            <v>1021152</v>
          </cell>
          <cell r="D381">
            <v>0</v>
          </cell>
        </row>
        <row r="382">
          <cell r="C382">
            <v>1022357</v>
          </cell>
          <cell r="D382">
            <v>0</v>
          </cell>
        </row>
        <row r="383">
          <cell r="C383">
            <v>1020925</v>
          </cell>
          <cell r="D383">
            <v>11623.372885275685</v>
          </cell>
        </row>
        <row r="384">
          <cell r="C384">
            <v>1022218</v>
          </cell>
          <cell r="D384">
            <v>25533.567609477352</v>
          </cell>
        </row>
        <row r="385">
          <cell r="C385">
            <v>1022356</v>
          </cell>
          <cell r="D385">
            <v>0</v>
          </cell>
        </row>
        <row r="386">
          <cell r="C386">
            <v>1022273</v>
          </cell>
          <cell r="D386">
            <v>48176.015295461519</v>
          </cell>
        </row>
        <row r="387">
          <cell r="C387">
            <v>1022588</v>
          </cell>
          <cell r="D387">
            <v>0</v>
          </cell>
        </row>
        <row r="388">
          <cell r="C388">
            <v>1022855</v>
          </cell>
          <cell r="D388">
            <v>0</v>
          </cell>
        </row>
        <row r="389">
          <cell r="C389">
            <v>1021555</v>
          </cell>
          <cell r="D389">
            <v>48206.864724291598</v>
          </cell>
        </row>
        <row r="390">
          <cell r="C390">
            <v>1021026</v>
          </cell>
          <cell r="D390">
            <v>0</v>
          </cell>
        </row>
        <row r="391">
          <cell r="C391">
            <v>1022920</v>
          </cell>
          <cell r="D391">
            <v>0</v>
          </cell>
        </row>
        <row r="392">
          <cell r="C392">
            <v>1021023</v>
          </cell>
          <cell r="D392">
            <v>70972.186814442321</v>
          </cell>
        </row>
        <row r="393">
          <cell r="C393">
            <v>1020367</v>
          </cell>
          <cell r="D393">
            <v>78448.202702865208</v>
          </cell>
        </row>
        <row r="394">
          <cell r="C394">
            <v>1021435</v>
          </cell>
          <cell r="D394">
            <v>0</v>
          </cell>
        </row>
        <row r="395">
          <cell r="C395">
            <v>1022477</v>
          </cell>
          <cell r="D395">
            <v>0</v>
          </cell>
        </row>
        <row r="396">
          <cell r="C396">
            <v>1021085</v>
          </cell>
          <cell r="D396">
            <v>13506.766547883322</v>
          </cell>
        </row>
        <row r="397">
          <cell r="C397">
            <v>1021474</v>
          </cell>
          <cell r="D397">
            <v>0</v>
          </cell>
        </row>
        <row r="398">
          <cell r="C398">
            <v>1023397</v>
          </cell>
          <cell r="D398">
            <v>20209.319216783442</v>
          </cell>
        </row>
        <row r="399">
          <cell r="C399">
            <v>1022381</v>
          </cell>
          <cell r="D399">
            <v>10760</v>
          </cell>
        </row>
        <row r="400">
          <cell r="C400">
            <v>1022767</v>
          </cell>
          <cell r="D400">
            <v>0</v>
          </cell>
        </row>
        <row r="401">
          <cell r="C401">
            <v>1021077</v>
          </cell>
          <cell r="D401">
            <v>0</v>
          </cell>
        </row>
        <row r="402">
          <cell r="C402">
            <v>1021874</v>
          </cell>
          <cell r="D402">
            <v>57365.307447523664</v>
          </cell>
        </row>
        <row r="403">
          <cell r="C403">
            <v>1022150</v>
          </cell>
          <cell r="D403">
            <v>0</v>
          </cell>
        </row>
        <row r="404">
          <cell r="C404">
            <v>1022500</v>
          </cell>
          <cell r="D404">
            <v>0</v>
          </cell>
        </row>
        <row r="405">
          <cell r="C405">
            <v>1022921</v>
          </cell>
          <cell r="D405">
            <v>1600</v>
          </cell>
        </row>
        <row r="406">
          <cell r="C406">
            <v>1022098</v>
          </cell>
          <cell r="D406">
            <v>0</v>
          </cell>
        </row>
        <row r="407">
          <cell r="C407">
            <v>1020990</v>
          </cell>
          <cell r="D407">
            <v>4600</v>
          </cell>
        </row>
        <row r="408">
          <cell r="C408">
            <v>1022398</v>
          </cell>
          <cell r="D408">
            <v>0</v>
          </cell>
        </row>
        <row r="409">
          <cell r="C409">
            <v>1020664</v>
          </cell>
          <cell r="D409">
            <v>0</v>
          </cell>
        </row>
        <row r="410">
          <cell r="C410">
            <v>1020662</v>
          </cell>
          <cell r="D410">
            <v>0</v>
          </cell>
        </row>
        <row r="411">
          <cell r="C411">
            <v>1022196</v>
          </cell>
          <cell r="D411">
            <v>0</v>
          </cell>
        </row>
        <row r="412">
          <cell r="C412">
            <v>1021270</v>
          </cell>
          <cell r="D412">
            <v>100661.57803346845</v>
          </cell>
        </row>
        <row r="413">
          <cell r="C413">
            <v>1022397</v>
          </cell>
          <cell r="D413">
            <v>0</v>
          </cell>
        </row>
        <row r="414">
          <cell r="C414">
            <v>1023034</v>
          </cell>
          <cell r="D414">
            <v>0</v>
          </cell>
        </row>
        <row r="415">
          <cell r="C415">
            <v>1020704</v>
          </cell>
          <cell r="D415">
            <v>62.908299765116716</v>
          </cell>
        </row>
        <row r="416">
          <cell r="C416">
            <v>1022091</v>
          </cell>
          <cell r="D416">
            <v>0</v>
          </cell>
        </row>
        <row r="417">
          <cell r="C417">
            <v>1022809</v>
          </cell>
          <cell r="D417">
            <v>0</v>
          </cell>
        </row>
        <row r="418">
          <cell r="C418">
            <v>1020636</v>
          </cell>
          <cell r="D418">
            <v>6045.6794792282635</v>
          </cell>
        </row>
        <row r="419">
          <cell r="C419">
            <v>1021609</v>
          </cell>
          <cell r="D419">
            <v>0</v>
          </cell>
        </row>
        <row r="420">
          <cell r="C420">
            <v>1020853</v>
          </cell>
          <cell r="D420">
            <v>65290.064027680644</v>
          </cell>
        </row>
        <row r="421">
          <cell r="C421">
            <v>1021639</v>
          </cell>
          <cell r="D421">
            <v>0</v>
          </cell>
        </row>
        <row r="422">
          <cell r="C422">
            <v>1023312</v>
          </cell>
          <cell r="D422">
            <v>0</v>
          </cell>
        </row>
        <row r="423">
          <cell r="C423">
            <v>1021922</v>
          </cell>
          <cell r="D423">
            <v>0</v>
          </cell>
        </row>
        <row r="424">
          <cell r="C424">
            <v>1022936</v>
          </cell>
          <cell r="D424">
            <v>0</v>
          </cell>
        </row>
        <row r="425">
          <cell r="C425">
            <v>1022965</v>
          </cell>
          <cell r="D425">
            <v>0</v>
          </cell>
        </row>
        <row r="426">
          <cell r="C426">
            <v>1022931</v>
          </cell>
          <cell r="D426">
            <v>10689.06343095048</v>
          </cell>
        </row>
        <row r="427">
          <cell r="C427">
            <v>1021655</v>
          </cell>
          <cell r="D427">
            <v>21387.200000000001</v>
          </cell>
        </row>
        <row r="428">
          <cell r="C428">
            <v>1021115</v>
          </cell>
          <cell r="D428">
            <v>13554.716981132078</v>
          </cell>
        </row>
        <row r="429">
          <cell r="C429">
            <v>1021111</v>
          </cell>
          <cell r="D429">
            <v>1328</v>
          </cell>
        </row>
        <row r="430">
          <cell r="C430">
            <v>1021944</v>
          </cell>
          <cell r="D430">
            <v>528.80000000000007</v>
          </cell>
        </row>
        <row r="431">
          <cell r="C431">
            <v>1022295</v>
          </cell>
          <cell r="D431">
            <v>0</v>
          </cell>
        </row>
        <row r="432">
          <cell r="C432">
            <v>1022281</v>
          </cell>
          <cell r="D432">
            <v>0</v>
          </cell>
        </row>
        <row r="433">
          <cell r="C433">
            <v>1021039</v>
          </cell>
          <cell r="D433">
            <v>37050.291166290168</v>
          </cell>
        </row>
        <row r="434">
          <cell r="C434">
            <v>1022951</v>
          </cell>
          <cell r="D434">
            <v>0</v>
          </cell>
        </row>
        <row r="435">
          <cell r="C435">
            <v>1022777</v>
          </cell>
          <cell r="D435">
            <v>0</v>
          </cell>
        </row>
        <row r="436">
          <cell r="C436">
            <v>1020182</v>
          </cell>
          <cell r="D436">
            <v>0</v>
          </cell>
        </row>
        <row r="437">
          <cell r="C437">
            <v>1022417</v>
          </cell>
          <cell r="D437">
            <v>0</v>
          </cell>
        </row>
        <row r="438">
          <cell r="C438">
            <v>1023306</v>
          </cell>
          <cell r="D438">
            <v>49610.162175985344</v>
          </cell>
        </row>
        <row r="439">
          <cell r="C439">
            <v>1022928</v>
          </cell>
          <cell r="D439">
            <v>0</v>
          </cell>
        </row>
        <row r="440">
          <cell r="C440">
            <v>1021385</v>
          </cell>
          <cell r="D440">
            <v>49624.800000000003</v>
          </cell>
        </row>
        <row r="441">
          <cell r="C441">
            <v>1021596</v>
          </cell>
          <cell r="D441">
            <v>39371.200000000004</v>
          </cell>
        </row>
        <row r="442">
          <cell r="C442">
            <v>1023334</v>
          </cell>
          <cell r="D442">
            <v>104944.13950118097</v>
          </cell>
        </row>
        <row r="443">
          <cell r="C443">
            <v>1023336</v>
          </cell>
          <cell r="D443">
            <v>23144.596772112629</v>
          </cell>
        </row>
        <row r="444">
          <cell r="C444">
            <v>1021164</v>
          </cell>
          <cell r="D444">
            <v>0</v>
          </cell>
        </row>
        <row r="445">
          <cell r="C445">
            <v>1021187</v>
          </cell>
          <cell r="D445">
            <v>25757.027488569533</v>
          </cell>
        </row>
        <row r="446">
          <cell r="C446">
            <v>1021971</v>
          </cell>
          <cell r="D446">
            <v>0</v>
          </cell>
        </row>
        <row r="447">
          <cell r="C447">
            <v>1020352</v>
          </cell>
          <cell r="D447">
            <v>14306.400000000001</v>
          </cell>
        </row>
        <row r="448">
          <cell r="C448">
            <v>1022389</v>
          </cell>
          <cell r="D448">
            <v>0</v>
          </cell>
        </row>
        <row r="449">
          <cell r="C449">
            <v>1022403</v>
          </cell>
          <cell r="D449">
            <v>0</v>
          </cell>
        </row>
        <row r="450">
          <cell r="C450">
            <v>1022405</v>
          </cell>
          <cell r="D450">
            <v>0</v>
          </cell>
        </row>
        <row r="451">
          <cell r="C451">
            <v>1022404</v>
          </cell>
          <cell r="D451">
            <v>0</v>
          </cell>
        </row>
        <row r="452">
          <cell r="C452">
            <v>1020869</v>
          </cell>
          <cell r="D452">
            <v>0</v>
          </cell>
        </row>
        <row r="453">
          <cell r="C453">
            <v>1022969</v>
          </cell>
          <cell r="D453">
            <v>0</v>
          </cell>
        </row>
        <row r="454">
          <cell r="C454">
            <v>1023019</v>
          </cell>
          <cell r="D454">
            <v>0</v>
          </cell>
        </row>
        <row r="455">
          <cell r="C455">
            <v>1022459</v>
          </cell>
          <cell r="D455">
            <v>0</v>
          </cell>
        </row>
        <row r="456">
          <cell r="C456">
            <v>1022844</v>
          </cell>
          <cell r="D456">
            <v>0</v>
          </cell>
        </row>
        <row r="457">
          <cell r="C457">
            <v>1021101</v>
          </cell>
          <cell r="D457">
            <v>14364.800000000001</v>
          </cell>
        </row>
        <row r="458">
          <cell r="C458">
            <v>1021903</v>
          </cell>
          <cell r="D458">
            <v>0</v>
          </cell>
        </row>
        <row r="459">
          <cell r="C459">
            <v>1023326</v>
          </cell>
          <cell r="D459">
            <v>0</v>
          </cell>
        </row>
        <row r="460">
          <cell r="C460">
            <v>1022783</v>
          </cell>
          <cell r="D460">
            <v>0</v>
          </cell>
        </row>
        <row r="461">
          <cell r="C461">
            <v>1021068</v>
          </cell>
          <cell r="D461">
            <v>0</v>
          </cell>
        </row>
        <row r="462">
          <cell r="C462">
            <v>1022080</v>
          </cell>
          <cell r="D462">
            <v>26145.600000000002</v>
          </cell>
        </row>
        <row r="463">
          <cell r="C463">
            <v>1020412</v>
          </cell>
          <cell r="D463">
            <v>19358.659279250336</v>
          </cell>
        </row>
        <row r="464">
          <cell r="C464">
            <v>1021557</v>
          </cell>
          <cell r="D464">
            <v>0</v>
          </cell>
        </row>
        <row r="465">
          <cell r="C465">
            <v>1022847</v>
          </cell>
          <cell r="D465">
            <v>10031.200000000001</v>
          </cell>
        </row>
        <row r="466">
          <cell r="C466">
            <v>1022254</v>
          </cell>
          <cell r="D466">
            <v>0</v>
          </cell>
        </row>
        <row r="467">
          <cell r="C467">
            <v>1022416</v>
          </cell>
          <cell r="D467">
            <v>0</v>
          </cell>
        </row>
        <row r="468">
          <cell r="C468">
            <v>1022584</v>
          </cell>
          <cell r="D468">
            <v>0</v>
          </cell>
        </row>
        <row r="469">
          <cell r="C469">
            <v>1022699</v>
          </cell>
          <cell r="D469">
            <v>0</v>
          </cell>
        </row>
        <row r="470">
          <cell r="C470">
            <v>1021140</v>
          </cell>
          <cell r="D470">
            <v>0</v>
          </cell>
        </row>
        <row r="471">
          <cell r="C471">
            <v>1020017</v>
          </cell>
          <cell r="D471">
            <v>0</v>
          </cell>
        </row>
        <row r="472">
          <cell r="C472">
            <v>1022964</v>
          </cell>
          <cell r="D472">
            <v>0</v>
          </cell>
        </row>
        <row r="473">
          <cell r="C473">
            <v>1022946</v>
          </cell>
          <cell r="D473">
            <v>0</v>
          </cell>
        </row>
        <row r="474">
          <cell r="C474">
            <v>1022846</v>
          </cell>
          <cell r="D474">
            <v>0</v>
          </cell>
        </row>
        <row r="475">
          <cell r="C475">
            <v>1022845</v>
          </cell>
          <cell r="D475">
            <v>0</v>
          </cell>
        </row>
        <row r="476">
          <cell r="C476">
            <v>1022313</v>
          </cell>
          <cell r="D476">
            <v>3830.4411688013397</v>
          </cell>
        </row>
        <row r="477">
          <cell r="C477">
            <v>1021920</v>
          </cell>
          <cell r="D477">
            <v>0</v>
          </cell>
        </row>
        <row r="478">
          <cell r="C478">
            <v>1022826</v>
          </cell>
          <cell r="D478">
            <v>0</v>
          </cell>
        </row>
        <row r="479">
          <cell r="C479">
            <v>1022825</v>
          </cell>
          <cell r="D479">
            <v>0</v>
          </cell>
        </row>
        <row r="480">
          <cell r="C480">
            <v>1022326</v>
          </cell>
          <cell r="D480">
            <v>0</v>
          </cell>
        </row>
        <row r="481">
          <cell r="C481">
            <v>1022587</v>
          </cell>
          <cell r="D481">
            <v>1910.4553731537881</v>
          </cell>
        </row>
        <row r="482">
          <cell r="C482">
            <v>1022664</v>
          </cell>
          <cell r="D482">
            <v>10452.322558378866</v>
          </cell>
        </row>
        <row r="483">
          <cell r="C483">
            <v>1022414</v>
          </cell>
          <cell r="D483">
            <v>57460.48000000001</v>
          </cell>
        </row>
        <row r="484">
          <cell r="C484">
            <v>1022169</v>
          </cell>
          <cell r="D484">
            <v>60809.755241866689</v>
          </cell>
        </row>
        <row r="485">
          <cell r="C485">
            <v>1021739</v>
          </cell>
          <cell r="D485">
            <v>1761.2282914674051</v>
          </cell>
        </row>
        <row r="486">
          <cell r="C486">
            <v>1022640</v>
          </cell>
          <cell r="D486">
            <v>14525.850232616644</v>
          </cell>
        </row>
        <row r="487">
          <cell r="C487">
            <v>1022212</v>
          </cell>
          <cell r="D487">
            <v>211174.073953707</v>
          </cell>
        </row>
        <row r="488">
          <cell r="C488">
            <v>1022639</v>
          </cell>
          <cell r="D488">
            <v>333963.7856029222</v>
          </cell>
        </row>
        <row r="489">
          <cell r="C489">
            <v>1022810</v>
          </cell>
          <cell r="D489">
            <v>0</v>
          </cell>
        </row>
        <row r="490">
          <cell r="C490">
            <v>1021980</v>
          </cell>
          <cell r="D490">
            <v>3041.8154152411107</v>
          </cell>
        </row>
        <row r="491">
          <cell r="C491">
            <v>1021281</v>
          </cell>
          <cell r="D491">
            <v>0</v>
          </cell>
        </row>
        <row r="492">
          <cell r="C492">
            <v>1022384</v>
          </cell>
          <cell r="D492">
            <v>0</v>
          </cell>
        </row>
        <row r="493">
          <cell r="C493">
            <v>1022883</v>
          </cell>
          <cell r="D493">
            <v>2988.5783431935174</v>
          </cell>
        </row>
        <row r="494">
          <cell r="C494">
            <v>1022569</v>
          </cell>
          <cell r="D494">
            <v>0</v>
          </cell>
        </row>
        <row r="495">
          <cell r="C495">
            <v>1021623</v>
          </cell>
          <cell r="D495">
            <v>0</v>
          </cell>
        </row>
        <row r="496">
          <cell r="C496">
            <v>1022657</v>
          </cell>
          <cell r="D496">
            <v>2158.4</v>
          </cell>
        </row>
        <row r="497">
          <cell r="C497">
            <v>1020828</v>
          </cell>
          <cell r="D497">
            <v>28367.740913616472</v>
          </cell>
        </row>
        <row r="498">
          <cell r="C498">
            <v>1021622</v>
          </cell>
          <cell r="D498">
            <v>0</v>
          </cell>
        </row>
        <row r="499">
          <cell r="C499">
            <v>1021952</v>
          </cell>
          <cell r="D499">
            <v>0</v>
          </cell>
        </row>
        <row r="500">
          <cell r="C500">
            <v>1022932</v>
          </cell>
          <cell r="D500">
            <v>0</v>
          </cell>
        </row>
        <row r="501">
          <cell r="C501">
            <v>1022182</v>
          </cell>
          <cell r="D501">
            <v>0</v>
          </cell>
        </row>
        <row r="502">
          <cell r="C502">
            <v>1020065</v>
          </cell>
          <cell r="D502">
            <v>0</v>
          </cell>
        </row>
        <row r="503">
          <cell r="C503">
            <v>1022181</v>
          </cell>
          <cell r="D503">
            <v>0</v>
          </cell>
        </row>
        <row r="504">
          <cell r="C504">
            <v>1020991</v>
          </cell>
          <cell r="D504">
            <v>2590</v>
          </cell>
        </row>
        <row r="505">
          <cell r="C505">
            <v>1023002</v>
          </cell>
          <cell r="D505">
            <v>0</v>
          </cell>
        </row>
        <row r="506">
          <cell r="C506">
            <v>1021433</v>
          </cell>
          <cell r="D506">
            <v>136.19200000000001</v>
          </cell>
        </row>
        <row r="507">
          <cell r="C507">
            <v>1022858</v>
          </cell>
          <cell r="D507">
            <v>9136.1349611223923</v>
          </cell>
        </row>
        <row r="508">
          <cell r="C508">
            <v>1023050</v>
          </cell>
          <cell r="D508">
            <v>0</v>
          </cell>
        </row>
        <row r="509">
          <cell r="C509">
            <v>1023372</v>
          </cell>
          <cell r="D509">
            <v>0</v>
          </cell>
        </row>
        <row r="510">
          <cell r="C510">
            <v>1022925</v>
          </cell>
          <cell r="D510">
            <v>0</v>
          </cell>
        </row>
        <row r="511">
          <cell r="C511">
            <v>1023043</v>
          </cell>
          <cell r="D511">
            <v>0</v>
          </cell>
        </row>
        <row r="512">
          <cell r="C512">
            <v>1022782</v>
          </cell>
          <cell r="D512">
            <v>0</v>
          </cell>
        </row>
        <row r="513">
          <cell r="C513">
            <v>1022781</v>
          </cell>
          <cell r="D513">
            <v>0</v>
          </cell>
        </row>
        <row r="514">
          <cell r="C514">
            <v>1022780</v>
          </cell>
          <cell r="D514">
            <v>0</v>
          </cell>
        </row>
        <row r="515">
          <cell r="C515">
            <v>1022788</v>
          </cell>
          <cell r="D515">
            <v>0</v>
          </cell>
        </row>
        <row r="516">
          <cell r="C516">
            <v>1023015</v>
          </cell>
          <cell r="D516">
            <v>0</v>
          </cell>
        </row>
        <row r="517">
          <cell r="C517">
            <v>1023017</v>
          </cell>
          <cell r="D517">
            <v>0</v>
          </cell>
        </row>
        <row r="518">
          <cell r="C518">
            <v>1023018</v>
          </cell>
          <cell r="D518">
            <v>0</v>
          </cell>
        </row>
        <row r="519">
          <cell r="C519">
            <v>1021778</v>
          </cell>
          <cell r="D519">
            <v>0</v>
          </cell>
        </row>
        <row r="520">
          <cell r="C520">
            <v>1022896</v>
          </cell>
          <cell r="D520">
            <v>0</v>
          </cell>
        </row>
        <row r="521">
          <cell r="C521">
            <v>1023037</v>
          </cell>
          <cell r="D521">
            <v>47083.012695581536</v>
          </cell>
        </row>
        <row r="522">
          <cell r="C522">
            <v>1023038</v>
          </cell>
          <cell r="D522">
            <v>0</v>
          </cell>
        </row>
        <row r="523">
          <cell r="C523">
            <v>1023047</v>
          </cell>
          <cell r="D523">
            <v>0</v>
          </cell>
        </row>
        <row r="524">
          <cell r="C524">
            <v>1023048</v>
          </cell>
          <cell r="D524">
            <v>0</v>
          </cell>
        </row>
        <row r="525">
          <cell r="C525">
            <v>1022923</v>
          </cell>
          <cell r="D525">
            <v>0</v>
          </cell>
        </row>
        <row r="526">
          <cell r="C526">
            <v>1023066</v>
          </cell>
          <cell r="D526">
            <v>0</v>
          </cell>
        </row>
        <row r="527">
          <cell r="C527">
            <v>1023051</v>
          </cell>
          <cell r="D527">
            <v>0</v>
          </cell>
        </row>
        <row r="528">
          <cell r="C528">
            <v>1023055</v>
          </cell>
          <cell r="D528">
            <v>0</v>
          </cell>
        </row>
        <row r="529">
          <cell r="C529">
            <v>1023084</v>
          </cell>
          <cell r="D529">
            <v>0</v>
          </cell>
        </row>
        <row r="530">
          <cell r="C530">
            <v>1023301</v>
          </cell>
          <cell r="D530">
            <v>0</v>
          </cell>
        </row>
        <row r="531">
          <cell r="C531">
            <v>1023090</v>
          </cell>
          <cell r="D531">
            <v>15643.124512409646</v>
          </cell>
        </row>
        <row r="532">
          <cell r="C532">
            <v>1023102</v>
          </cell>
          <cell r="D532">
            <v>0</v>
          </cell>
        </row>
        <row r="533">
          <cell r="C533">
            <v>1021652</v>
          </cell>
          <cell r="D533">
            <v>0</v>
          </cell>
        </row>
        <row r="534">
          <cell r="C534">
            <v>1022128</v>
          </cell>
          <cell r="D534">
            <v>8132.8</v>
          </cell>
        </row>
        <row r="535">
          <cell r="C535">
            <v>1023093</v>
          </cell>
          <cell r="D535">
            <v>21387.200000000001</v>
          </cell>
        </row>
        <row r="536">
          <cell r="C536">
            <v>1023111</v>
          </cell>
          <cell r="D536">
            <v>0</v>
          </cell>
        </row>
        <row r="537">
          <cell r="C537">
            <v>1023109</v>
          </cell>
          <cell r="D537">
            <v>0</v>
          </cell>
        </row>
        <row r="538">
          <cell r="C538">
            <v>1023110</v>
          </cell>
          <cell r="D538">
            <v>49683.70427618306</v>
          </cell>
        </row>
        <row r="539">
          <cell r="C539">
            <v>1022282</v>
          </cell>
          <cell r="D539">
            <v>0</v>
          </cell>
        </row>
        <row r="540">
          <cell r="C540">
            <v>1021549</v>
          </cell>
          <cell r="D540">
            <v>0</v>
          </cell>
        </row>
        <row r="541">
          <cell r="C541">
            <v>1022787</v>
          </cell>
          <cell r="D541">
            <v>0</v>
          </cell>
        </row>
        <row r="542">
          <cell r="C542">
            <v>1020810</v>
          </cell>
          <cell r="D542">
            <v>0</v>
          </cell>
        </row>
        <row r="543">
          <cell r="C543">
            <v>1021987</v>
          </cell>
          <cell r="D543">
            <v>8507.456603773584</v>
          </cell>
        </row>
        <row r="544">
          <cell r="C544">
            <v>1022791</v>
          </cell>
          <cell r="D544">
            <v>0</v>
          </cell>
        </row>
        <row r="545">
          <cell r="C545">
            <v>1022605</v>
          </cell>
          <cell r="D545">
            <v>0</v>
          </cell>
        </row>
        <row r="546">
          <cell r="C546">
            <v>1023056</v>
          </cell>
          <cell r="D546">
            <v>0</v>
          </cell>
        </row>
        <row r="547">
          <cell r="C547">
            <v>1023123</v>
          </cell>
          <cell r="D547">
            <v>0</v>
          </cell>
        </row>
        <row r="548">
          <cell r="C548">
            <v>1023130</v>
          </cell>
          <cell r="D548">
            <v>0</v>
          </cell>
        </row>
        <row r="549">
          <cell r="C549">
            <v>1023131</v>
          </cell>
          <cell r="D549">
            <v>0</v>
          </cell>
        </row>
        <row r="550">
          <cell r="C550">
            <v>1023132</v>
          </cell>
          <cell r="D550">
            <v>0</v>
          </cell>
        </row>
        <row r="551">
          <cell r="C551">
            <v>1022619</v>
          </cell>
          <cell r="D551">
            <v>3548</v>
          </cell>
        </row>
        <row r="552">
          <cell r="C552">
            <v>1023126</v>
          </cell>
          <cell r="D552">
            <v>0</v>
          </cell>
        </row>
        <row r="553">
          <cell r="C553">
            <v>1023144</v>
          </cell>
          <cell r="D553">
            <v>13840</v>
          </cell>
        </row>
        <row r="554">
          <cell r="C554">
            <v>1023138</v>
          </cell>
          <cell r="D554">
            <v>0</v>
          </cell>
        </row>
        <row r="555">
          <cell r="C555">
            <v>1023035</v>
          </cell>
          <cell r="D555">
            <v>7129.6</v>
          </cell>
        </row>
        <row r="556">
          <cell r="C556">
            <v>1022622</v>
          </cell>
          <cell r="D556">
            <v>0</v>
          </cell>
        </row>
        <row r="557">
          <cell r="C557">
            <v>1021864</v>
          </cell>
          <cell r="D557">
            <v>0</v>
          </cell>
        </row>
        <row r="558">
          <cell r="C558">
            <v>1023137</v>
          </cell>
          <cell r="D558">
            <v>0</v>
          </cell>
        </row>
        <row r="559">
          <cell r="C559">
            <v>1023139</v>
          </cell>
          <cell r="D559">
            <v>0</v>
          </cell>
        </row>
        <row r="560">
          <cell r="C560">
            <v>1023140</v>
          </cell>
          <cell r="D560">
            <v>0</v>
          </cell>
        </row>
        <row r="561">
          <cell r="C561">
            <v>1023141</v>
          </cell>
          <cell r="D561">
            <v>0</v>
          </cell>
        </row>
        <row r="562">
          <cell r="C562">
            <v>1023157</v>
          </cell>
          <cell r="D562">
            <v>0</v>
          </cell>
        </row>
        <row r="563">
          <cell r="C563">
            <v>1023164</v>
          </cell>
          <cell r="D563">
            <v>0</v>
          </cell>
        </row>
        <row r="564">
          <cell r="C564">
            <v>1023165</v>
          </cell>
          <cell r="D564">
            <v>0</v>
          </cell>
        </row>
        <row r="565">
          <cell r="C565">
            <v>1023183</v>
          </cell>
          <cell r="D565">
            <v>0</v>
          </cell>
        </row>
        <row r="566">
          <cell r="C566">
            <v>1021398</v>
          </cell>
          <cell r="D566">
            <v>0</v>
          </cell>
        </row>
        <row r="567">
          <cell r="C567">
            <v>1023158</v>
          </cell>
          <cell r="D567">
            <v>0</v>
          </cell>
        </row>
        <row r="568">
          <cell r="C568">
            <v>1023184</v>
          </cell>
          <cell r="D568">
            <v>0</v>
          </cell>
        </row>
        <row r="569">
          <cell r="C569">
            <v>1023194</v>
          </cell>
          <cell r="D569">
            <v>1840</v>
          </cell>
        </row>
        <row r="570">
          <cell r="C570">
            <v>1022906</v>
          </cell>
          <cell r="D570">
            <v>0</v>
          </cell>
        </row>
        <row r="571">
          <cell r="C571">
            <v>1023190</v>
          </cell>
          <cell r="D571">
            <v>86908.800000000003</v>
          </cell>
        </row>
        <row r="572">
          <cell r="C572">
            <v>1023212</v>
          </cell>
          <cell r="D572">
            <v>0</v>
          </cell>
        </row>
        <row r="573">
          <cell r="C573">
            <v>1022692</v>
          </cell>
          <cell r="D573">
            <v>0</v>
          </cell>
        </row>
        <row r="574">
          <cell r="C574">
            <v>1023219</v>
          </cell>
          <cell r="D574">
            <v>0</v>
          </cell>
        </row>
        <row r="575">
          <cell r="C575">
            <v>1023143</v>
          </cell>
          <cell r="D575">
            <v>0</v>
          </cell>
        </row>
        <row r="576">
          <cell r="C576">
            <v>1023250</v>
          </cell>
          <cell r="D576">
            <v>0</v>
          </cell>
        </row>
        <row r="577">
          <cell r="C577">
            <v>1023247</v>
          </cell>
          <cell r="D577">
            <v>0</v>
          </cell>
        </row>
        <row r="578">
          <cell r="C578">
            <v>1023257</v>
          </cell>
          <cell r="D578">
            <v>0</v>
          </cell>
        </row>
        <row r="579">
          <cell r="C579">
            <v>1023265</v>
          </cell>
          <cell r="D579">
            <v>2139.2000000000003</v>
          </cell>
        </row>
        <row r="580">
          <cell r="C580">
            <v>1023218</v>
          </cell>
          <cell r="D580">
            <v>0</v>
          </cell>
        </row>
        <row r="581">
          <cell r="C581">
            <v>1021260</v>
          </cell>
          <cell r="D581">
            <v>0</v>
          </cell>
        </row>
        <row r="582">
          <cell r="C582">
            <v>1020845</v>
          </cell>
          <cell r="D582">
            <v>0</v>
          </cell>
        </row>
        <row r="583">
          <cell r="C583">
            <v>1023273</v>
          </cell>
          <cell r="D583">
            <v>13720</v>
          </cell>
        </row>
        <row r="584">
          <cell r="C584">
            <v>1023276</v>
          </cell>
          <cell r="D584">
            <v>0</v>
          </cell>
        </row>
        <row r="585">
          <cell r="C585">
            <v>1023274</v>
          </cell>
          <cell r="D585">
            <v>9200</v>
          </cell>
        </row>
        <row r="586">
          <cell r="C586">
            <v>1023284</v>
          </cell>
          <cell r="D586">
            <v>0</v>
          </cell>
        </row>
        <row r="587">
          <cell r="C587">
            <v>1022820</v>
          </cell>
          <cell r="D587">
            <v>0</v>
          </cell>
        </row>
        <row r="588">
          <cell r="C588">
            <v>1022220</v>
          </cell>
          <cell r="D588">
            <v>0</v>
          </cell>
        </row>
        <row r="589">
          <cell r="C589">
            <v>1023302</v>
          </cell>
          <cell r="D589">
            <v>43257.408610881212</v>
          </cell>
        </row>
        <row r="590">
          <cell r="C590">
            <v>1023283</v>
          </cell>
          <cell r="D590">
            <v>27084.31698113208</v>
          </cell>
        </row>
        <row r="591">
          <cell r="C591">
            <v>1022996</v>
          </cell>
          <cell r="D591">
            <v>0</v>
          </cell>
        </row>
        <row r="592">
          <cell r="C592">
            <v>1021868</v>
          </cell>
          <cell r="D592">
            <v>0</v>
          </cell>
        </row>
        <row r="593">
          <cell r="C593">
            <v>1023290</v>
          </cell>
          <cell r="D593">
            <v>282.40000000000003</v>
          </cell>
        </row>
        <row r="594">
          <cell r="C594">
            <v>1023318</v>
          </cell>
          <cell r="D594">
            <v>9113.6</v>
          </cell>
        </row>
        <row r="595">
          <cell r="C595">
            <v>1023319</v>
          </cell>
          <cell r="D595">
            <v>9105.9463512111452</v>
          </cell>
        </row>
        <row r="596">
          <cell r="C596">
            <v>1023324</v>
          </cell>
          <cell r="D596">
            <v>12264.018099450595</v>
          </cell>
        </row>
        <row r="597">
          <cell r="C597">
            <v>1023331</v>
          </cell>
          <cell r="D597">
            <v>0</v>
          </cell>
        </row>
        <row r="598">
          <cell r="C598">
            <v>1023329</v>
          </cell>
          <cell r="D598">
            <v>12378.989148195695</v>
          </cell>
        </row>
        <row r="599">
          <cell r="C599">
            <v>1023375</v>
          </cell>
          <cell r="D599">
            <v>1640</v>
          </cell>
        </row>
        <row r="600">
          <cell r="C600">
            <v>1023362</v>
          </cell>
          <cell r="D600">
            <v>0</v>
          </cell>
        </row>
        <row r="601">
          <cell r="C601">
            <v>1023368</v>
          </cell>
          <cell r="D601">
            <v>0</v>
          </cell>
        </row>
        <row r="602">
          <cell r="C602">
            <v>1023363</v>
          </cell>
          <cell r="D602">
            <v>0</v>
          </cell>
        </row>
        <row r="603">
          <cell r="C603">
            <v>1023367</v>
          </cell>
          <cell r="D603">
            <v>0</v>
          </cell>
        </row>
        <row r="604">
          <cell r="C604">
            <v>1023366</v>
          </cell>
          <cell r="D604">
            <v>0</v>
          </cell>
        </row>
        <row r="605">
          <cell r="C605">
            <v>1023364</v>
          </cell>
          <cell r="D605">
            <v>0</v>
          </cell>
        </row>
        <row r="606">
          <cell r="C606">
            <v>1023365</v>
          </cell>
          <cell r="D606">
            <v>0</v>
          </cell>
        </row>
        <row r="607">
          <cell r="C607">
            <v>1023387</v>
          </cell>
          <cell r="D607">
            <v>0</v>
          </cell>
        </row>
        <row r="608">
          <cell r="C608">
            <v>1023389</v>
          </cell>
          <cell r="D608">
            <v>0</v>
          </cell>
        </row>
        <row r="609">
          <cell r="C609">
            <v>1023391</v>
          </cell>
          <cell r="D609">
            <v>0</v>
          </cell>
        </row>
        <row r="610">
          <cell r="C610">
            <v>1023400</v>
          </cell>
          <cell r="D610">
            <v>0</v>
          </cell>
        </row>
        <row r="611">
          <cell r="C611">
            <v>1010251</v>
          </cell>
          <cell r="D611">
            <v>0</v>
          </cell>
        </row>
        <row r="612">
          <cell r="C612">
            <v>1010615</v>
          </cell>
          <cell r="D612">
            <v>0</v>
          </cell>
        </row>
        <row r="613">
          <cell r="C613">
            <v>1010616</v>
          </cell>
          <cell r="D613">
            <v>0</v>
          </cell>
        </row>
        <row r="614">
          <cell r="C614">
            <v>1010655</v>
          </cell>
          <cell r="D614">
            <v>0</v>
          </cell>
        </row>
        <row r="615">
          <cell r="C615">
            <v>1010792</v>
          </cell>
          <cell r="D615">
            <v>26000</v>
          </cell>
        </row>
        <row r="616">
          <cell r="C616">
            <v>1010885</v>
          </cell>
          <cell r="D616">
            <v>0</v>
          </cell>
        </row>
        <row r="617">
          <cell r="C617">
            <v>1010886</v>
          </cell>
          <cell r="D617">
            <v>4540</v>
          </cell>
        </row>
        <row r="618">
          <cell r="C618">
            <v>1010887</v>
          </cell>
          <cell r="D618">
            <v>0</v>
          </cell>
        </row>
        <row r="619">
          <cell r="C619">
            <v>1010888</v>
          </cell>
          <cell r="D619">
            <v>0</v>
          </cell>
        </row>
        <row r="620">
          <cell r="C620">
            <v>1010938</v>
          </cell>
          <cell r="D620">
            <v>0</v>
          </cell>
        </row>
        <row r="621">
          <cell r="C621">
            <v>1011042</v>
          </cell>
          <cell r="D621">
            <v>23630</v>
          </cell>
        </row>
        <row r="622">
          <cell r="C622">
            <v>1011048</v>
          </cell>
          <cell r="D622">
            <v>0</v>
          </cell>
        </row>
        <row r="623">
          <cell r="C623">
            <v>1011066</v>
          </cell>
          <cell r="D623">
            <v>0</v>
          </cell>
        </row>
        <row r="624">
          <cell r="C624">
            <v>1011083</v>
          </cell>
          <cell r="D624">
            <v>0</v>
          </cell>
        </row>
        <row r="625">
          <cell r="C625">
            <v>1011099</v>
          </cell>
          <cell r="D625">
            <v>0</v>
          </cell>
        </row>
        <row r="626">
          <cell r="C626">
            <v>1011109</v>
          </cell>
          <cell r="D626">
            <v>0</v>
          </cell>
        </row>
        <row r="627">
          <cell r="C627">
            <v>1011127</v>
          </cell>
          <cell r="D627">
            <v>396446.02012808784</v>
          </cell>
        </row>
        <row r="628">
          <cell r="C628">
            <v>1011136</v>
          </cell>
          <cell r="D628">
            <v>0</v>
          </cell>
        </row>
        <row r="629">
          <cell r="C629">
            <v>1011138</v>
          </cell>
          <cell r="D629">
            <v>4500</v>
          </cell>
        </row>
        <row r="630">
          <cell r="C630">
            <v>1011139</v>
          </cell>
          <cell r="D630">
            <v>82050</v>
          </cell>
        </row>
        <row r="631">
          <cell r="C631">
            <v>1011140</v>
          </cell>
          <cell r="D631">
            <v>33000</v>
          </cell>
        </row>
        <row r="632">
          <cell r="C632">
            <v>1011141</v>
          </cell>
          <cell r="D632">
            <v>19400</v>
          </cell>
        </row>
        <row r="633">
          <cell r="C633">
            <v>1011142</v>
          </cell>
          <cell r="D633">
            <v>5500</v>
          </cell>
        </row>
        <row r="634">
          <cell r="C634">
            <v>1011143</v>
          </cell>
          <cell r="D634">
            <v>0</v>
          </cell>
        </row>
        <row r="635">
          <cell r="C635">
            <v>1011144</v>
          </cell>
          <cell r="D635">
            <v>3800</v>
          </cell>
        </row>
        <row r="636">
          <cell r="C636">
            <v>1011145</v>
          </cell>
          <cell r="D636">
            <v>6000</v>
          </cell>
        </row>
        <row r="637">
          <cell r="C637">
            <v>1011146</v>
          </cell>
          <cell r="D637">
            <v>0</v>
          </cell>
        </row>
        <row r="638">
          <cell r="C638">
            <v>1011150</v>
          </cell>
          <cell r="D638">
            <v>16000</v>
          </cell>
        </row>
        <row r="639">
          <cell r="C639">
            <v>1011151</v>
          </cell>
          <cell r="D639">
            <v>0</v>
          </cell>
        </row>
        <row r="640">
          <cell r="C640">
            <v>1011156</v>
          </cell>
          <cell r="D640">
            <v>0</v>
          </cell>
        </row>
        <row r="641">
          <cell r="C641">
            <v>1011157</v>
          </cell>
          <cell r="D641">
            <v>1500</v>
          </cell>
        </row>
        <row r="642">
          <cell r="C642">
            <v>1011250</v>
          </cell>
          <cell r="D642">
            <v>0</v>
          </cell>
        </row>
        <row r="643">
          <cell r="C643">
            <v>1011278</v>
          </cell>
          <cell r="D643">
            <v>0</v>
          </cell>
        </row>
        <row r="644">
          <cell r="C644">
            <v>1011290</v>
          </cell>
          <cell r="D644">
            <v>0</v>
          </cell>
        </row>
        <row r="645">
          <cell r="C645">
            <v>1011330</v>
          </cell>
          <cell r="D645">
            <v>37195</v>
          </cell>
        </row>
        <row r="646">
          <cell r="C646">
            <v>1011331</v>
          </cell>
          <cell r="D646">
            <v>16500</v>
          </cell>
        </row>
        <row r="647">
          <cell r="C647">
            <v>1011337</v>
          </cell>
          <cell r="D647">
            <v>0</v>
          </cell>
        </row>
        <row r="648">
          <cell r="C648">
            <v>1011353</v>
          </cell>
          <cell r="D648">
            <v>0</v>
          </cell>
        </row>
        <row r="649">
          <cell r="C649">
            <v>1011421</v>
          </cell>
          <cell r="D649">
            <v>196000</v>
          </cell>
        </row>
        <row r="650">
          <cell r="C650">
            <v>1011422</v>
          </cell>
          <cell r="D650">
            <v>0</v>
          </cell>
        </row>
        <row r="651">
          <cell r="C651">
            <v>1011558</v>
          </cell>
          <cell r="D651">
            <v>0</v>
          </cell>
        </row>
        <row r="652">
          <cell r="C652">
            <v>1011560</v>
          </cell>
          <cell r="D652">
            <v>0</v>
          </cell>
        </row>
        <row r="653">
          <cell r="C653">
            <v>1011586</v>
          </cell>
          <cell r="D653">
            <v>16000</v>
          </cell>
        </row>
        <row r="654">
          <cell r="C654">
            <v>1011611</v>
          </cell>
          <cell r="D654">
            <v>0</v>
          </cell>
        </row>
        <row r="655">
          <cell r="C655">
            <v>1011614</v>
          </cell>
          <cell r="D655">
            <v>0</v>
          </cell>
        </row>
        <row r="656">
          <cell r="C656">
            <v>1011616</v>
          </cell>
          <cell r="D656">
            <v>0</v>
          </cell>
        </row>
        <row r="657">
          <cell r="C657">
            <v>1011626</v>
          </cell>
          <cell r="D657">
            <v>0</v>
          </cell>
        </row>
        <row r="658">
          <cell r="C658">
            <v>1011627</v>
          </cell>
          <cell r="D658">
            <v>0</v>
          </cell>
        </row>
        <row r="659">
          <cell r="C659">
            <v>1011629</v>
          </cell>
          <cell r="D659">
            <v>0</v>
          </cell>
        </row>
        <row r="660">
          <cell r="C660">
            <v>1011632</v>
          </cell>
          <cell r="D660">
            <v>2100</v>
          </cell>
        </row>
        <row r="661">
          <cell r="C661">
            <v>1011633</v>
          </cell>
          <cell r="D661">
            <v>0</v>
          </cell>
        </row>
        <row r="662">
          <cell r="C662">
            <v>1011638</v>
          </cell>
          <cell r="D662">
            <v>1000</v>
          </cell>
        </row>
        <row r="663">
          <cell r="C663">
            <v>1011660</v>
          </cell>
          <cell r="D663">
            <v>0</v>
          </cell>
        </row>
        <row r="664">
          <cell r="C664">
            <v>1011668</v>
          </cell>
          <cell r="D664">
            <v>0</v>
          </cell>
        </row>
        <row r="665">
          <cell r="C665">
            <v>1011672</v>
          </cell>
          <cell r="D665">
            <v>20000</v>
          </cell>
        </row>
        <row r="666">
          <cell r="C666">
            <v>1011673</v>
          </cell>
          <cell r="D666">
            <v>0</v>
          </cell>
        </row>
        <row r="667">
          <cell r="C667">
            <v>1011674</v>
          </cell>
          <cell r="D667">
            <v>0</v>
          </cell>
        </row>
        <row r="668">
          <cell r="C668">
            <v>1011677</v>
          </cell>
          <cell r="D668">
            <v>0</v>
          </cell>
        </row>
        <row r="669">
          <cell r="C669">
            <v>1011678</v>
          </cell>
          <cell r="D669">
            <v>0</v>
          </cell>
        </row>
        <row r="670">
          <cell r="C670">
            <v>1011680</v>
          </cell>
          <cell r="D670">
            <v>2500</v>
          </cell>
        </row>
        <row r="671">
          <cell r="C671">
            <v>1011699</v>
          </cell>
          <cell r="D671">
            <v>0</v>
          </cell>
        </row>
        <row r="672">
          <cell r="C672">
            <v>1011700</v>
          </cell>
          <cell r="D672">
            <v>11000</v>
          </cell>
        </row>
        <row r="673">
          <cell r="C673">
            <v>1011748</v>
          </cell>
          <cell r="D673">
            <v>37053.979871912168</v>
          </cell>
        </row>
        <row r="674">
          <cell r="C674">
            <v>1011752</v>
          </cell>
          <cell r="D674">
            <v>0</v>
          </cell>
        </row>
        <row r="675">
          <cell r="C675">
            <v>1011762</v>
          </cell>
          <cell r="D675">
            <v>0</v>
          </cell>
        </row>
        <row r="676">
          <cell r="C676">
            <v>1011765</v>
          </cell>
          <cell r="D676">
            <v>0</v>
          </cell>
        </row>
        <row r="677">
          <cell r="C677">
            <v>1011854</v>
          </cell>
          <cell r="D677">
            <v>0</v>
          </cell>
        </row>
        <row r="678">
          <cell r="C678">
            <v>1011886</v>
          </cell>
          <cell r="D678">
            <v>0</v>
          </cell>
        </row>
        <row r="679">
          <cell r="C679">
            <v>1011908</v>
          </cell>
          <cell r="D679">
            <v>0</v>
          </cell>
        </row>
        <row r="680">
          <cell r="C680">
            <v>1011938</v>
          </cell>
          <cell r="D680">
            <v>0</v>
          </cell>
        </row>
        <row r="681">
          <cell r="C681">
            <v>1011991</v>
          </cell>
          <cell r="D681">
            <v>0</v>
          </cell>
        </row>
        <row r="682">
          <cell r="C682">
            <v>1011997</v>
          </cell>
          <cell r="D682">
            <v>0</v>
          </cell>
        </row>
        <row r="683">
          <cell r="C683">
            <v>1012004</v>
          </cell>
          <cell r="D683">
            <v>0</v>
          </cell>
        </row>
        <row r="684">
          <cell r="C684">
            <v>1012012</v>
          </cell>
          <cell r="D684">
            <v>0</v>
          </cell>
        </row>
        <row r="685">
          <cell r="C685">
            <v>1012017</v>
          </cell>
          <cell r="D685">
            <v>59429.973753146944</v>
          </cell>
        </row>
        <row r="686">
          <cell r="C686">
            <v>1012018</v>
          </cell>
          <cell r="D686">
            <v>42950</v>
          </cell>
        </row>
        <row r="687">
          <cell r="C687">
            <v>1012037</v>
          </cell>
          <cell r="D687">
            <v>0</v>
          </cell>
        </row>
        <row r="688">
          <cell r="C688">
            <v>1012038</v>
          </cell>
          <cell r="D688">
            <v>0</v>
          </cell>
        </row>
        <row r="689">
          <cell r="C689">
            <v>1012076</v>
          </cell>
          <cell r="D689">
            <v>0</v>
          </cell>
        </row>
        <row r="690">
          <cell r="C690">
            <v>1012077</v>
          </cell>
          <cell r="D690">
            <v>0</v>
          </cell>
        </row>
        <row r="691">
          <cell r="C691">
            <v>1011110</v>
          </cell>
          <cell r="D691">
            <v>0</v>
          </cell>
        </row>
        <row r="692">
          <cell r="C692">
            <v>1012093</v>
          </cell>
          <cell r="D692">
            <v>0</v>
          </cell>
        </row>
        <row r="693">
          <cell r="C693">
            <v>1012156</v>
          </cell>
          <cell r="D693">
            <v>0</v>
          </cell>
        </row>
        <row r="694">
          <cell r="C694">
            <v>1012154</v>
          </cell>
          <cell r="D694">
            <v>0</v>
          </cell>
        </row>
        <row r="695">
          <cell r="C695">
            <v>1011120</v>
          </cell>
          <cell r="D695">
            <v>0</v>
          </cell>
        </row>
        <row r="696">
          <cell r="C696">
            <v>1012072</v>
          </cell>
          <cell r="D696">
            <v>0</v>
          </cell>
        </row>
        <row r="697">
          <cell r="C697">
            <v>1012073</v>
          </cell>
          <cell r="D697">
            <v>0</v>
          </cell>
        </row>
        <row r="698">
          <cell r="C698">
            <v>1012074</v>
          </cell>
          <cell r="D698">
            <v>0</v>
          </cell>
        </row>
        <row r="699">
          <cell r="C699">
            <v>1011620</v>
          </cell>
          <cell r="D699">
            <v>0</v>
          </cell>
        </row>
        <row r="700">
          <cell r="C700">
            <v>1012155</v>
          </cell>
          <cell r="D700">
            <v>0</v>
          </cell>
        </row>
        <row r="701">
          <cell r="C701">
            <v>1012002</v>
          </cell>
          <cell r="D701">
            <v>0</v>
          </cell>
        </row>
        <row r="702">
          <cell r="C702">
            <v>1012088</v>
          </cell>
          <cell r="D702">
            <v>0</v>
          </cell>
        </row>
        <row r="703">
          <cell r="C703">
            <v>1012117</v>
          </cell>
          <cell r="D703">
            <v>0</v>
          </cell>
        </row>
        <row r="704">
          <cell r="C704">
            <v>1011112</v>
          </cell>
          <cell r="D704">
            <v>0</v>
          </cell>
        </row>
        <row r="705">
          <cell r="C705">
            <v>1011417</v>
          </cell>
          <cell r="D705">
            <v>0</v>
          </cell>
        </row>
        <row r="706">
          <cell r="C706">
            <v>1012126</v>
          </cell>
          <cell r="D706">
            <v>0</v>
          </cell>
        </row>
        <row r="707">
          <cell r="C707">
            <v>1012125</v>
          </cell>
          <cell r="D707">
            <v>0</v>
          </cell>
        </row>
        <row r="708">
          <cell r="C708">
            <v>1012123</v>
          </cell>
          <cell r="D708">
            <v>0</v>
          </cell>
        </row>
        <row r="709">
          <cell r="C709">
            <v>1010877</v>
          </cell>
          <cell r="D709">
            <v>10000</v>
          </cell>
        </row>
        <row r="710">
          <cell r="C710">
            <v>1011152</v>
          </cell>
          <cell r="D710">
            <v>0</v>
          </cell>
        </row>
        <row r="711">
          <cell r="C711">
            <v>1012165</v>
          </cell>
          <cell r="D711">
            <v>236575</v>
          </cell>
        </row>
        <row r="712">
          <cell r="C712">
            <v>1012147</v>
          </cell>
          <cell r="D712">
            <v>8300</v>
          </cell>
        </row>
        <row r="713">
          <cell r="C713">
            <v>1012134</v>
          </cell>
          <cell r="D713">
            <v>0</v>
          </cell>
        </row>
        <row r="714">
          <cell r="C714">
            <v>1012132</v>
          </cell>
          <cell r="D714">
            <v>0</v>
          </cell>
        </row>
        <row r="715">
          <cell r="C715">
            <v>1011947</v>
          </cell>
          <cell r="D715">
            <v>0</v>
          </cell>
        </row>
        <row r="716">
          <cell r="C716">
            <v>1012166</v>
          </cell>
          <cell r="D716">
            <v>0</v>
          </cell>
        </row>
        <row r="717">
          <cell r="C717">
            <v>1012167</v>
          </cell>
          <cell r="D717">
            <v>79200</v>
          </cell>
        </row>
        <row r="718">
          <cell r="C718">
            <v>1012177</v>
          </cell>
          <cell r="D718">
            <v>0</v>
          </cell>
        </row>
        <row r="719">
          <cell r="C719">
            <v>1012161</v>
          </cell>
          <cell r="D719">
            <v>15000</v>
          </cell>
        </row>
        <row r="720">
          <cell r="C720">
            <v>1011906</v>
          </cell>
          <cell r="D720">
            <v>0</v>
          </cell>
        </row>
        <row r="721">
          <cell r="C721">
            <v>1012103</v>
          </cell>
          <cell r="D721">
            <v>0</v>
          </cell>
        </row>
        <row r="722">
          <cell r="C722">
            <v>1011749</v>
          </cell>
          <cell r="D722">
            <v>0</v>
          </cell>
        </row>
        <row r="723">
          <cell r="C723">
            <v>1010242</v>
          </cell>
          <cell r="D723">
            <v>0</v>
          </cell>
        </row>
        <row r="724">
          <cell r="C724">
            <v>1012157</v>
          </cell>
          <cell r="D724">
            <v>21500</v>
          </cell>
        </row>
        <row r="725">
          <cell r="C725">
            <v>1012159</v>
          </cell>
          <cell r="D725">
            <v>64927.780813960766</v>
          </cell>
        </row>
        <row r="726">
          <cell r="C726">
            <v>1012064</v>
          </cell>
          <cell r="D726">
            <v>0</v>
          </cell>
        </row>
        <row r="727">
          <cell r="C727">
            <v>1012148</v>
          </cell>
          <cell r="D727">
            <v>21584.968545783209</v>
          </cell>
        </row>
        <row r="728">
          <cell r="C728">
            <v>1012145</v>
          </cell>
          <cell r="D728">
            <v>23469.426559847769</v>
          </cell>
        </row>
        <row r="729">
          <cell r="C729">
            <v>1012164</v>
          </cell>
          <cell r="D729">
            <v>0</v>
          </cell>
        </row>
        <row r="730">
          <cell r="C730">
            <v>1012168</v>
          </cell>
          <cell r="D730">
            <v>0</v>
          </cell>
        </row>
        <row r="731">
          <cell r="C731">
            <v>1011431</v>
          </cell>
          <cell r="D731">
            <v>0</v>
          </cell>
        </row>
        <row r="732">
          <cell r="C732">
            <v>1011993</v>
          </cell>
          <cell r="D732">
            <v>0</v>
          </cell>
        </row>
        <row r="733">
          <cell r="C733">
            <v>1011972</v>
          </cell>
          <cell r="D733">
            <v>0</v>
          </cell>
        </row>
        <row r="734">
          <cell r="C734">
            <v>1011973</v>
          </cell>
          <cell r="D734">
            <v>0</v>
          </cell>
        </row>
        <row r="735">
          <cell r="C735">
            <v>1011974</v>
          </cell>
          <cell r="D735">
            <v>0</v>
          </cell>
        </row>
        <row r="736">
          <cell r="C736">
            <v>1011975</v>
          </cell>
          <cell r="D736">
            <v>0</v>
          </cell>
        </row>
        <row r="737">
          <cell r="C737">
            <v>1011976</v>
          </cell>
          <cell r="D737">
            <v>0</v>
          </cell>
        </row>
        <row r="738">
          <cell r="C738">
            <v>1011977</v>
          </cell>
          <cell r="D738">
            <v>0</v>
          </cell>
        </row>
        <row r="739">
          <cell r="C739">
            <v>1012160</v>
          </cell>
          <cell r="D739">
            <v>42300.255995467291</v>
          </cell>
        </row>
        <row r="740">
          <cell r="C740">
            <v>1012184</v>
          </cell>
          <cell r="D740">
            <v>0</v>
          </cell>
        </row>
        <row r="741">
          <cell r="C741">
            <v>1012158</v>
          </cell>
          <cell r="D741">
            <v>56650</v>
          </cell>
        </row>
        <row r="742">
          <cell r="C742">
            <v>1012194</v>
          </cell>
          <cell r="D742">
            <v>0</v>
          </cell>
        </row>
        <row r="743">
          <cell r="C743">
            <v>1012245</v>
          </cell>
          <cell r="D743">
            <v>0</v>
          </cell>
        </row>
        <row r="744">
          <cell r="C744">
            <v>1012107</v>
          </cell>
          <cell r="D744">
            <v>40933.4</v>
          </cell>
        </row>
        <row r="745">
          <cell r="C745">
            <v>1012108</v>
          </cell>
          <cell r="D745">
            <v>102447.3</v>
          </cell>
        </row>
        <row r="746">
          <cell r="C746">
            <v>1012109</v>
          </cell>
          <cell r="D746">
            <v>64907.9</v>
          </cell>
        </row>
        <row r="747">
          <cell r="C747">
            <v>1012110</v>
          </cell>
          <cell r="D747">
            <v>10665</v>
          </cell>
        </row>
        <row r="748">
          <cell r="C748">
            <v>1012111</v>
          </cell>
          <cell r="D748">
            <v>14987.379914508316</v>
          </cell>
        </row>
        <row r="749">
          <cell r="C749">
            <v>1012112</v>
          </cell>
          <cell r="D749">
            <v>2650</v>
          </cell>
        </row>
        <row r="750">
          <cell r="C750">
            <v>1012113</v>
          </cell>
          <cell r="D750">
            <v>0</v>
          </cell>
        </row>
        <row r="751">
          <cell r="C751">
            <v>1012114</v>
          </cell>
          <cell r="D751">
            <v>0</v>
          </cell>
        </row>
        <row r="752">
          <cell r="C752">
            <v>1012115</v>
          </cell>
          <cell r="D752">
            <v>0</v>
          </cell>
        </row>
        <row r="753">
          <cell r="C753">
            <v>1012120</v>
          </cell>
          <cell r="D753">
            <v>0</v>
          </cell>
        </row>
        <row r="754">
          <cell r="C754">
            <v>1012119</v>
          </cell>
          <cell r="D754">
            <v>0</v>
          </cell>
        </row>
        <row r="755">
          <cell r="C755">
            <v>1012121</v>
          </cell>
          <cell r="D755">
            <v>0</v>
          </cell>
        </row>
        <row r="756">
          <cell r="C756">
            <v>1012122</v>
          </cell>
          <cell r="D756">
            <v>0</v>
          </cell>
        </row>
        <row r="757">
          <cell r="C757">
            <v>1012202</v>
          </cell>
          <cell r="D757">
            <v>0</v>
          </cell>
        </row>
        <row r="758">
          <cell r="C758">
            <v>1012163</v>
          </cell>
          <cell r="D758">
            <v>10000</v>
          </cell>
        </row>
        <row r="759">
          <cell r="C759">
            <v>1011733</v>
          </cell>
          <cell r="D759">
            <v>0</v>
          </cell>
        </row>
        <row r="760">
          <cell r="C760">
            <v>1011709</v>
          </cell>
          <cell r="D760">
            <v>0</v>
          </cell>
        </row>
        <row r="761">
          <cell r="C761">
            <v>1012146</v>
          </cell>
          <cell r="D761">
            <v>0</v>
          </cell>
        </row>
        <row r="762">
          <cell r="C762">
            <v>1011701</v>
          </cell>
          <cell r="D762">
            <v>72000</v>
          </cell>
        </row>
        <row r="763">
          <cell r="C763">
            <v>1011221</v>
          </cell>
          <cell r="D763">
            <v>0</v>
          </cell>
        </row>
        <row r="764">
          <cell r="C764">
            <v>1012207</v>
          </cell>
          <cell r="D764">
            <v>23041.705058960906</v>
          </cell>
        </row>
        <row r="765">
          <cell r="C765">
            <v>1012024</v>
          </cell>
          <cell r="D765">
            <v>0</v>
          </cell>
        </row>
        <row r="766">
          <cell r="C766">
            <v>1011537</v>
          </cell>
          <cell r="D766">
            <v>0</v>
          </cell>
        </row>
        <row r="767">
          <cell r="C767">
            <v>1012218</v>
          </cell>
          <cell r="D767">
            <v>0</v>
          </cell>
        </row>
        <row r="768">
          <cell r="C768">
            <v>1011379</v>
          </cell>
          <cell r="D768">
            <v>0</v>
          </cell>
        </row>
        <row r="769">
          <cell r="C769">
            <v>1012224</v>
          </cell>
          <cell r="D769">
            <v>0</v>
          </cell>
        </row>
        <row r="770">
          <cell r="C770">
            <v>1012225</v>
          </cell>
          <cell r="D770">
            <v>0</v>
          </cell>
        </row>
        <row r="771">
          <cell r="C771">
            <v>1012226</v>
          </cell>
          <cell r="D771">
            <v>0</v>
          </cell>
        </row>
        <row r="772">
          <cell r="C772">
            <v>1012223</v>
          </cell>
          <cell r="D772">
            <v>0</v>
          </cell>
        </row>
        <row r="773">
          <cell r="C773">
            <v>1011889</v>
          </cell>
          <cell r="D773">
            <v>0</v>
          </cell>
        </row>
        <row r="774">
          <cell r="C774">
            <v>1011768</v>
          </cell>
          <cell r="D774">
            <v>0</v>
          </cell>
        </row>
        <row r="775">
          <cell r="C775">
            <v>1011967</v>
          </cell>
          <cell r="D775">
            <v>31492.323273264694</v>
          </cell>
        </row>
        <row r="776">
          <cell r="C776">
            <v>1011968</v>
          </cell>
          <cell r="D776">
            <v>1947</v>
          </cell>
        </row>
        <row r="777">
          <cell r="C777">
            <v>1011969</v>
          </cell>
          <cell r="D777">
            <v>30747.510887465687</v>
          </cell>
        </row>
        <row r="778">
          <cell r="C778">
            <v>1010523</v>
          </cell>
          <cell r="D778">
            <v>0</v>
          </cell>
        </row>
        <row r="779">
          <cell r="C779">
            <v>1011550</v>
          </cell>
          <cell r="D779">
            <v>0</v>
          </cell>
        </row>
        <row r="780">
          <cell r="C780">
            <v>1012005</v>
          </cell>
          <cell r="D780">
            <v>2000</v>
          </cell>
        </row>
        <row r="781">
          <cell r="C781">
            <v>1012193</v>
          </cell>
          <cell r="D781">
            <v>0</v>
          </cell>
        </row>
        <row r="782">
          <cell r="C782">
            <v>1010696</v>
          </cell>
          <cell r="D782">
            <v>0</v>
          </cell>
        </row>
        <row r="783">
          <cell r="C783">
            <v>1010431</v>
          </cell>
          <cell r="D783">
            <v>0</v>
          </cell>
        </row>
        <row r="784">
          <cell r="C784">
            <v>1012191</v>
          </cell>
          <cell r="D784">
            <v>0</v>
          </cell>
        </row>
        <row r="785">
          <cell r="C785">
            <v>1012282</v>
          </cell>
          <cell r="D785">
            <v>0</v>
          </cell>
        </row>
        <row r="786">
          <cell r="C786">
            <v>1012278</v>
          </cell>
          <cell r="D786">
            <v>15000</v>
          </cell>
        </row>
        <row r="787">
          <cell r="C787">
            <v>1012275</v>
          </cell>
          <cell r="D787">
            <v>0</v>
          </cell>
        </row>
        <row r="788">
          <cell r="C788">
            <v>1012283</v>
          </cell>
          <cell r="D788">
            <v>18400</v>
          </cell>
        </row>
        <row r="789">
          <cell r="C789">
            <v>1011618</v>
          </cell>
          <cell r="D789">
            <v>0</v>
          </cell>
        </row>
        <row r="790">
          <cell r="C790">
            <v>1012326</v>
          </cell>
          <cell r="D790">
            <v>2120</v>
          </cell>
        </row>
        <row r="791">
          <cell r="C791">
            <v>1012336</v>
          </cell>
          <cell r="D791">
            <v>0</v>
          </cell>
        </row>
        <row r="792">
          <cell r="C792">
            <v>1012342</v>
          </cell>
          <cell r="D792">
            <v>0</v>
          </cell>
        </row>
        <row r="793">
          <cell r="C793">
            <v>1012362</v>
          </cell>
          <cell r="D793">
            <v>6559.47831465133</v>
          </cell>
        </row>
        <row r="794">
          <cell r="C794">
            <v>1012343</v>
          </cell>
          <cell r="D794">
            <v>0</v>
          </cell>
        </row>
        <row r="795">
          <cell r="C795">
            <v>1011953</v>
          </cell>
          <cell r="D795">
            <v>0</v>
          </cell>
        </row>
        <row r="796">
          <cell r="C796">
            <v>1012386</v>
          </cell>
          <cell r="D796">
            <v>0</v>
          </cell>
        </row>
        <row r="797">
          <cell r="C797">
            <v>1012378</v>
          </cell>
          <cell r="D797">
            <v>0</v>
          </cell>
        </row>
        <row r="798">
          <cell r="C798">
            <v>1011898</v>
          </cell>
          <cell r="D798">
            <v>0</v>
          </cell>
        </row>
        <row r="799">
          <cell r="C799">
            <v>1012081</v>
          </cell>
          <cell r="D799">
            <v>0</v>
          </cell>
        </row>
        <row r="800">
          <cell r="C800">
            <v>1011837</v>
          </cell>
          <cell r="D800">
            <v>0</v>
          </cell>
        </row>
        <row r="801">
          <cell r="C801">
            <v>1011838</v>
          </cell>
          <cell r="D801">
            <v>0</v>
          </cell>
        </row>
        <row r="802">
          <cell r="C802">
            <v>1010176</v>
          </cell>
          <cell r="D802">
            <v>2500</v>
          </cell>
        </row>
        <row r="803">
          <cell r="C803">
            <v>1010204</v>
          </cell>
          <cell r="D803">
            <v>3000</v>
          </cell>
        </row>
        <row r="804">
          <cell r="C804">
            <v>1010143</v>
          </cell>
          <cell r="D804">
            <v>6000</v>
          </cell>
        </row>
        <row r="805">
          <cell r="C805">
            <v>1011582</v>
          </cell>
          <cell r="D805">
            <v>0</v>
          </cell>
        </row>
        <row r="806">
          <cell r="C806">
            <v>1012208</v>
          </cell>
          <cell r="D806">
            <v>6300</v>
          </cell>
        </row>
        <row r="807">
          <cell r="C807">
            <v>1012377</v>
          </cell>
          <cell r="D807">
            <v>0</v>
          </cell>
        </row>
        <row r="808">
          <cell r="C808">
            <v>1012376</v>
          </cell>
          <cell r="D808">
            <v>0</v>
          </cell>
        </row>
        <row r="809">
          <cell r="C809">
            <v>1012432</v>
          </cell>
          <cell r="D809">
            <v>0</v>
          </cell>
        </row>
        <row r="810">
          <cell r="C810">
            <v>1011978</v>
          </cell>
          <cell r="D810">
            <v>0</v>
          </cell>
        </row>
        <row r="811">
          <cell r="C811">
            <v>1012433</v>
          </cell>
          <cell r="D811">
            <v>0</v>
          </cell>
        </row>
        <row r="812">
          <cell r="C812">
            <v>1012423</v>
          </cell>
          <cell r="D812">
            <v>0</v>
          </cell>
        </row>
        <row r="813">
          <cell r="C813">
            <v>1012424</v>
          </cell>
          <cell r="D813">
            <v>0</v>
          </cell>
        </row>
        <row r="814">
          <cell r="C814">
            <v>1012434</v>
          </cell>
          <cell r="D814">
            <v>0</v>
          </cell>
        </row>
        <row r="815">
          <cell r="C815">
            <v>1012410</v>
          </cell>
          <cell r="D815">
            <v>0</v>
          </cell>
        </row>
        <row r="816">
          <cell r="C816">
            <v>1011251</v>
          </cell>
          <cell r="D816">
            <v>0</v>
          </cell>
        </row>
        <row r="817">
          <cell r="C817">
            <v>1012426</v>
          </cell>
          <cell r="D817">
            <v>0</v>
          </cell>
        </row>
        <row r="818">
          <cell r="C818">
            <v>1012448</v>
          </cell>
          <cell r="D818">
            <v>55251.877152178262</v>
          </cell>
        </row>
        <row r="819">
          <cell r="C819">
            <v>1012447</v>
          </cell>
          <cell r="D819">
            <v>0</v>
          </cell>
        </row>
        <row r="820">
          <cell r="C820">
            <v>1012445</v>
          </cell>
          <cell r="D820">
            <v>0</v>
          </cell>
        </row>
        <row r="821">
          <cell r="C821">
            <v>1012446</v>
          </cell>
          <cell r="D821">
            <v>0</v>
          </cell>
        </row>
        <row r="822">
          <cell r="C822">
            <v>1011105</v>
          </cell>
          <cell r="D822">
            <v>0</v>
          </cell>
        </row>
        <row r="823">
          <cell r="C823">
            <v>1012451</v>
          </cell>
          <cell r="D823">
            <v>5000</v>
          </cell>
        </row>
        <row r="824">
          <cell r="C824">
            <v>1012452</v>
          </cell>
          <cell r="D824">
            <v>5000</v>
          </cell>
        </row>
        <row r="825">
          <cell r="C825">
            <v>1012391</v>
          </cell>
          <cell r="D825">
            <v>0</v>
          </cell>
        </row>
        <row r="826">
          <cell r="C826">
            <v>1012455</v>
          </cell>
          <cell r="D826">
            <v>45000</v>
          </cell>
        </row>
        <row r="827">
          <cell r="C827">
            <v>1012454</v>
          </cell>
          <cell r="D827">
            <v>0</v>
          </cell>
        </row>
        <row r="828">
          <cell r="C828">
            <v>1011047</v>
          </cell>
          <cell r="D828">
            <v>20000</v>
          </cell>
        </row>
        <row r="829">
          <cell r="C829">
            <v>1011770</v>
          </cell>
          <cell r="D829">
            <v>18000</v>
          </cell>
        </row>
        <row r="830">
          <cell r="C830">
            <v>1012375</v>
          </cell>
          <cell r="D830">
            <v>0</v>
          </cell>
        </row>
        <row r="831">
          <cell r="C831">
            <v>1012337</v>
          </cell>
          <cell r="D831">
            <v>0</v>
          </cell>
        </row>
        <row r="832">
          <cell r="C832">
            <v>1011607</v>
          </cell>
          <cell r="D832">
            <v>0</v>
          </cell>
        </row>
        <row r="833">
          <cell r="C833">
            <v>1012457</v>
          </cell>
          <cell r="D833">
            <v>0</v>
          </cell>
        </row>
        <row r="834">
          <cell r="C834">
            <v>1012469</v>
          </cell>
          <cell r="D834">
            <v>0</v>
          </cell>
        </row>
        <row r="835">
          <cell r="C835">
            <v>1012438</v>
          </cell>
          <cell r="D835">
            <v>0</v>
          </cell>
        </row>
        <row r="836">
          <cell r="C836">
            <v>1012439</v>
          </cell>
          <cell r="D836">
            <v>0</v>
          </cell>
        </row>
        <row r="837">
          <cell r="C837">
            <v>1012440</v>
          </cell>
          <cell r="D837">
            <v>0</v>
          </cell>
        </row>
        <row r="838">
          <cell r="C838">
            <v>1012379</v>
          </cell>
          <cell r="D838">
            <v>0</v>
          </cell>
        </row>
        <row r="839">
          <cell r="C839">
            <v>1012465</v>
          </cell>
          <cell r="D839">
            <v>0</v>
          </cell>
        </row>
        <row r="840">
          <cell r="C840">
            <v>1010291</v>
          </cell>
          <cell r="D840">
            <v>6500</v>
          </cell>
        </row>
        <row r="841">
          <cell r="C841">
            <v>1011181</v>
          </cell>
          <cell r="D841">
            <v>0</v>
          </cell>
        </row>
        <row r="842">
          <cell r="C842">
            <v>1012462</v>
          </cell>
          <cell r="D842">
            <v>0</v>
          </cell>
        </row>
        <row r="843">
          <cell r="C843">
            <v>1012487</v>
          </cell>
          <cell r="D843">
            <v>0</v>
          </cell>
        </row>
        <row r="844">
          <cell r="C844">
            <v>1012414</v>
          </cell>
          <cell r="D844">
            <v>0</v>
          </cell>
        </row>
        <row r="845">
          <cell r="C845">
            <v>1012488</v>
          </cell>
          <cell r="D845">
            <v>9000</v>
          </cell>
        </row>
        <row r="846">
          <cell r="C846">
            <v>1010240</v>
          </cell>
          <cell r="D846">
            <v>0</v>
          </cell>
        </row>
        <row r="847">
          <cell r="C847">
            <v>1012334</v>
          </cell>
          <cell r="D847">
            <v>0</v>
          </cell>
        </row>
        <row r="848">
          <cell r="C848">
            <v>1012486</v>
          </cell>
          <cell r="D848">
            <v>0</v>
          </cell>
        </row>
        <row r="849">
          <cell r="C849">
            <v>1012483</v>
          </cell>
          <cell r="D849">
            <v>57300</v>
          </cell>
        </row>
        <row r="850">
          <cell r="C850">
            <v>1012504</v>
          </cell>
          <cell r="D850">
            <v>10957.271933395004</v>
          </cell>
        </row>
        <row r="851">
          <cell r="C851">
            <v>1012502</v>
          </cell>
          <cell r="D851">
            <v>2538.6441073080482</v>
          </cell>
        </row>
        <row r="852">
          <cell r="C852">
            <v>1012503</v>
          </cell>
          <cell r="D852">
            <v>63551.024976873276</v>
          </cell>
        </row>
        <row r="853">
          <cell r="C853">
            <v>1012476</v>
          </cell>
          <cell r="D853">
            <v>0</v>
          </cell>
        </row>
        <row r="854">
          <cell r="C854">
            <v>1012508</v>
          </cell>
          <cell r="D854">
            <v>0</v>
          </cell>
        </row>
        <row r="855">
          <cell r="C855">
            <v>1012518</v>
          </cell>
          <cell r="D855">
            <v>35000</v>
          </cell>
        </row>
        <row r="856">
          <cell r="C856">
            <v>1012517</v>
          </cell>
          <cell r="D856">
            <v>0</v>
          </cell>
        </row>
        <row r="857">
          <cell r="C857">
            <v>1012516</v>
          </cell>
          <cell r="D857">
            <v>0</v>
          </cell>
        </row>
        <row r="858">
          <cell r="C858">
            <v>1012525</v>
          </cell>
          <cell r="D858">
            <v>2082.1722479185937</v>
          </cell>
        </row>
        <row r="859">
          <cell r="C859">
            <v>1012526</v>
          </cell>
          <cell r="D859">
            <v>1900.1600185013876</v>
          </cell>
        </row>
        <row r="860">
          <cell r="C860">
            <v>1012537</v>
          </cell>
          <cell r="D860">
            <v>0</v>
          </cell>
        </row>
        <row r="861">
          <cell r="C861">
            <v>1012534</v>
          </cell>
          <cell r="D861">
            <v>120000</v>
          </cell>
        </row>
        <row r="862">
          <cell r="C862">
            <v>1012538</v>
          </cell>
          <cell r="D862">
            <v>0</v>
          </cell>
        </row>
        <row r="863">
          <cell r="C863">
            <v>1012535</v>
          </cell>
          <cell r="D863">
            <v>0</v>
          </cell>
        </row>
        <row r="864">
          <cell r="C864">
            <v>1012536</v>
          </cell>
          <cell r="D864">
            <v>0</v>
          </cell>
        </row>
        <row r="865">
          <cell r="C865">
            <v>1012456</v>
          </cell>
          <cell r="D865">
            <v>0</v>
          </cell>
        </row>
        <row r="866">
          <cell r="C866">
            <v>1012544</v>
          </cell>
          <cell r="D866">
            <v>0</v>
          </cell>
        </row>
        <row r="867">
          <cell r="C867">
            <v>1010305</v>
          </cell>
          <cell r="D867">
            <v>0</v>
          </cell>
        </row>
        <row r="868">
          <cell r="C868">
            <v>1011697</v>
          </cell>
          <cell r="D868">
            <v>2000</v>
          </cell>
        </row>
        <row r="869">
          <cell r="C869">
            <v>1010388</v>
          </cell>
          <cell r="D869">
            <v>0</v>
          </cell>
        </row>
        <row r="870">
          <cell r="C870">
            <v>1012527</v>
          </cell>
          <cell r="D870">
            <v>3261.8358926919518</v>
          </cell>
        </row>
        <row r="871">
          <cell r="C871">
            <v>1012547</v>
          </cell>
          <cell r="D871">
            <v>0</v>
          </cell>
        </row>
        <row r="872">
          <cell r="C872">
            <v>1012531</v>
          </cell>
          <cell r="D872">
            <v>0</v>
          </cell>
        </row>
        <row r="873">
          <cell r="C873">
            <v>1012453</v>
          </cell>
          <cell r="D873">
            <v>0</v>
          </cell>
        </row>
        <row r="874">
          <cell r="C874">
            <v>1012548</v>
          </cell>
          <cell r="D874">
            <v>0</v>
          </cell>
        </row>
        <row r="875">
          <cell r="C875">
            <v>1012519</v>
          </cell>
          <cell r="D875">
            <v>5590</v>
          </cell>
        </row>
        <row r="876">
          <cell r="C876">
            <v>1012520</v>
          </cell>
          <cell r="D876">
            <v>31480.3</v>
          </cell>
        </row>
        <row r="877">
          <cell r="C877">
            <v>1012521</v>
          </cell>
          <cell r="D877">
            <v>46870</v>
          </cell>
        </row>
        <row r="878">
          <cell r="C878">
            <v>1012522</v>
          </cell>
          <cell r="D878">
            <v>13975</v>
          </cell>
        </row>
        <row r="879">
          <cell r="C879">
            <v>1012523</v>
          </cell>
          <cell r="D879">
            <v>12900</v>
          </cell>
        </row>
        <row r="880">
          <cell r="C880">
            <v>1012524</v>
          </cell>
          <cell r="D880">
            <v>2150</v>
          </cell>
        </row>
        <row r="881">
          <cell r="C881">
            <v>1012556</v>
          </cell>
          <cell r="D881">
            <v>0</v>
          </cell>
        </row>
        <row r="882">
          <cell r="C882">
            <v>1012552</v>
          </cell>
          <cell r="D882">
            <v>17500</v>
          </cell>
        </row>
        <row r="883">
          <cell r="C883">
            <v>1011897</v>
          </cell>
          <cell r="D883">
            <v>1500</v>
          </cell>
        </row>
        <row r="884">
          <cell r="C884">
            <v>1012501</v>
          </cell>
          <cell r="D884">
            <v>0</v>
          </cell>
        </row>
        <row r="885">
          <cell r="C885">
            <v>1012515</v>
          </cell>
          <cell r="D885">
            <v>0</v>
          </cell>
        </row>
        <row r="886">
          <cell r="C886">
            <v>1012330</v>
          </cell>
          <cell r="D886">
            <v>2000</v>
          </cell>
        </row>
        <row r="887">
          <cell r="C887">
            <v>1012568</v>
          </cell>
          <cell r="D887">
            <v>0</v>
          </cell>
        </row>
        <row r="888">
          <cell r="C888">
            <v>1012575</v>
          </cell>
          <cell r="D888">
            <v>0</v>
          </cell>
        </row>
        <row r="889">
          <cell r="C889">
            <v>1012558</v>
          </cell>
          <cell r="D889">
            <v>3000</v>
          </cell>
        </row>
        <row r="890">
          <cell r="C890">
            <v>1012559</v>
          </cell>
          <cell r="D890">
            <v>3000</v>
          </cell>
        </row>
        <row r="891">
          <cell r="C891">
            <v>1012571</v>
          </cell>
          <cell r="D891">
            <v>11000</v>
          </cell>
        </row>
        <row r="892">
          <cell r="C892">
            <v>1012584</v>
          </cell>
          <cell r="D892">
            <v>0</v>
          </cell>
        </row>
        <row r="893">
          <cell r="C893">
            <v>1012586</v>
          </cell>
          <cell r="D893">
            <v>0</v>
          </cell>
        </row>
        <row r="894">
          <cell r="C894">
            <v>1012577</v>
          </cell>
          <cell r="D894">
            <v>0</v>
          </cell>
        </row>
        <row r="895">
          <cell r="C895">
            <v>1012592</v>
          </cell>
          <cell r="D895">
            <v>0</v>
          </cell>
        </row>
        <row r="896">
          <cell r="C896">
            <v>1012561</v>
          </cell>
          <cell r="D896">
            <v>0</v>
          </cell>
        </row>
        <row r="897">
          <cell r="C897">
            <v>1012570</v>
          </cell>
          <cell r="D897">
            <v>0</v>
          </cell>
        </row>
        <row r="898">
          <cell r="C898">
            <v>1012598</v>
          </cell>
          <cell r="D898">
            <v>0</v>
          </cell>
        </row>
        <row r="899">
          <cell r="C899">
            <v>1012399</v>
          </cell>
          <cell r="D899">
            <v>0</v>
          </cell>
        </row>
        <row r="900">
          <cell r="C900">
            <v>1012400</v>
          </cell>
          <cell r="D900">
            <v>0</v>
          </cell>
        </row>
        <row r="901">
          <cell r="C901">
            <v>1012401</v>
          </cell>
          <cell r="D901">
            <v>0</v>
          </cell>
        </row>
        <row r="902">
          <cell r="C902">
            <v>1012595</v>
          </cell>
          <cell r="D902">
            <v>0</v>
          </cell>
        </row>
        <row r="903">
          <cell r="C903">
            <v>1012600</v>
          </cell>
          <cell r="D903">
            <v>0</v>
          </cell>
        </row>
        <row r="904">
          <cell r="C904">
            <v>1012602</v>
          </cell>
          <cell r="D904">
            <v>0</v>
          </cell>
        </row>
        <row r="905">
          <cell r="C905">
            <v>1012601</v>
          </cell>
          <cell r="D905">
            <v>25493.628531486254</v>
          </cell>
        </row>
        <row r="906">
          <cell r="C906">
            <v>1012612</v>
          </cell>
          <cell r="D906">
            <v>299000</v>
          </cell>
        </row>
        <row r="907">
          <cell r="C907">
            <v>1012633</v>
          </cell>
          <cell r="D907">
            <v>0</v>
          </cell>
        </row>
        <row r="908">
          <cell r="C908">
            <v>1012532</v>
          </cell>
          <cell r="D908">
            <v>1575</v>
          </cell>
        </row>
        <row r="909">
          <cell r="C909">
            <v>1011948</v>
          </cell>
          <cell r="D909">
            <v>0</v>
          </cell>
        </row>
        <row r="910">
          <cell r="C910">
            <v>1012654</v>
          </cell>
          <cell r="D910">
            <v>27000</v>
          </cell>
        </row>
        <row r="911">
          <cell r="C911">
            <v>1012663</v>
          </cell>
          <cell r="D911">
            <v>0</v>
          </cell>
        </row>
        <row r="912">
          <cell r="C912">
            <v>1012657</v>
          </cell>
          <cell r="D912">
            <v>0</v>
          </cell>
        </row>
        <row r="913">
          <cell r="C913">
            <v>1012681</v>
          </cell>
          <cell r="D913">
            <v>9000</v>
          </cell>
        </row>
        <row r="914">
          <cell r="C914">
            <v>1012682</v>
          </cell>
          <cell r="D914">
            <v>0</v>
          </cell>
        </row>
        <row r="915">
          <cell r="C915">
            <v>1012674</v>
          </cell>
          <cell r="D915">
            <v>12495.395126753509</v>
          </cell>
        </row>
        <row r="916">
          <cell r="C916">
            <v>1012692</v>
          </cell>
          <cell r="D916">
            <v>0</v>
          </cell>
        </row>
        <row r="917">
          <cell r="C917">
            <v>1012693</v>
          </cell>
          <cell r="D917">
            <v>10000</v>
          </cell>
        </row>
        <row r="918">
          <cell r="C918">
            <v>1012655</v>
          </cell>
          <cell r="D918">
            <v>0</v>
          </cell>
        </row>
        <row r="919">
          <cell r="C919">
            <v>1012695</v>
          </cell>
          <cell r="D919">
            <v>10000</v>
          </cell>
        </row>
        <row r="920">
          <cell r="C920">
            <v>1012719</v>
          </cell>
          <cell r="D920">
            <v>100350</v>
          </cell>
        </row>
        <row r="921">
          <cell r="C921">
            <v>1012694</v>
          </cell>
          <cell r="D921">
            <v>16000</v>
          </cell>
        </row>
        <row r="922">
          <cell r="C922">
            <v>1012724</v>
          </cell>
          <cell r="D922">
            <v>5346.2575559986362</v>
          </cell>
        </row>
        <row r="923">
          <cell r="C923">
            <v>1012730</v>
          </cell>
          <cell r="D923">
            <v>0</v>
          </cell>
        </row>
        <row r="924">
          <cell r="C924">
            <v>1012744</v>
          </cell>
          <cell r="D924">
            <v>0</v>
          </cell>
        </row>
        <row r="925">
          <cell r="C925">
            <v>1012745</v>
          </cell>
          <cell r="D925">
            <v>2650</v>
          </cell>
        </row>
        <row r="926">
          <cell r="C926">
            <v>1012763</v>
          </cell>
          <cell r="D926">
            <v>0</v>
          </cell>
        </row>
        <row r="927">
          <cell r="C927">
            <v>1012725</v>
          </cell>
          <cell r="D927">
            <v>6000</v>
          </cell>
        </row>
        <row r="928">
          <cell r="C928">
            <v>1012764</v>
          </cell>
          <cell r="D928">
            <v>59450</v>
          </cell>
        </row>
        <row r="929">
          <cell r="C929">
            <v>1012788</v>
          </cell>
          <cell r="D929">
            <v>0</v>
          </cell>
        </row>
        <row r="930">
          <cell r="C930">
            <v>1012773</v>
          </cell>
          <cell r="D930">
            <v>15000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A descontar exportación"/>
      <sheetName val="Pedidos"/>
    </sheetNames>
    <sheetDataSet>
      <sheetData sheetId="0">
        <row r="10">
          <cell r="B10" t="str">
            <v>Pedidos ya cponsiderados</v>
          </cell>
          <cell r="C10">
            <v>0</v>
          </cell>
        </row>
        <row r="11">
          <cell r="B11" t="str">
            <v>Tipo Venta</v>
          </cell>
          <cell r="C11" t="str">
            <v>EX</v>
          </cell>
        </row>
        <row r="13">
          <cell r="B13" t="str">
            <v>Oficina</v>
          </cell>
          <cell r="C13" t="str">
            <v>Codigo Material</v>
          </cell>
          <cell r="D13" t="str">
            <v>Suma de Cantidad Pedida</v>
          </cell>
        </row>
        <row r="14">
          <cell r="A14" t="str">
            <v>AGRO MEXICO1012764</v>
          </cell>
          <cell r="B14" t="str">
            <v>AGRO MEXICO</v>
          </cell>
          <cell r="C14">
            <v>1012764</v>
          </cell>
          <cell r="D14">
            <v>312000</v>
          </cell>
        </row>
        <row r="15">
          <cell r="A15" t="str">
            <v>AGRO SUDAMERICA1010877</v>
          </cell>
          <cell r="B15" t="str">
            <v>AGRO SUDAMERICA</v>
          </cell>
          <cell r="C15">
            <v>1010877</v>
          </cell>
          <cell r="D15">
            <v>60000</v>
          </cell>
        </row>
        <row r="16">
          <cell r="A16" t="str">
            <v>AGRO SUDAMERICA1011042</v>
          </cell>
          <cell r="B16" t="str">
            <v>AGRO SUDAMERICA</v>
          </cell>
          <cell r="C16">
            <v>1011042</v>
          </cell>
          <cell r="D16">
            <v>60000</v>
          </cell>
        </row>
        <row r="17">
          <cell r="A17" t="str">
            <v>AGRO SUDAMERICA1011290</v>
          </cell>
          <cell r="B17" t="str">
            <v>AGRO SUDAMERICA</v>
          </cell>
          <cell r="C17">
            <v>1011290</v>
          </cell>
          <cell r="D17">
            <v>48000</v>
          </cell>
        </row>
        <row r="18">
          <cell r="A18" t="str">
            <v>AGRO SUDAMERICA1011421</v>
          </cell>
          <cell r="B18" t="str">
            <v>AGRO SUDAMERICA</v>
          </cell>
          <cell r="C18">
            <v>1011421</v>
          </cell>
          <cell r="D18">
            <v>696000</v>
          </cell>
        </row>
        <row r="19">
          <cell r="A19" t="str">
            <v>AGRO SUDAMERICA1011558</v>
          </cell>
          <cell r="B19" t="str">
            <v>AGRO SUDAMERICA</v>
          </cell>
          <cell r="C19">
            <v>1011558</v>
          </cell>
          <cell r="D19">
            <v>120000</v>
          </cell>
        </row>
        <row r="20">
          <cell r="A20" t="str">
            <v>AGRO SUDAMERICA1012207</v>
          </cell>
          <cell r="B20" t="str">
            <v>AGRO SUDAMERICA</v>
          </cell>
          <cell r="C20">
            <v>1012207</v>
          </cell>
          <cell r="D20">
            <v>48000</v>
          </cell>
        </row>
        <row r="21">
          <cell r="A21" t="str">
            <v>AGRO SUDAMERICA1012208</v>
          </cell>
          <cell r="B21" t="str">
            <v>AGRO SUDAMERICA</v>
          </cell>
          <cell r="C21">
            <v>1012208</v>
          </cell>
          <cell r="D21">
            <v>48000</v>
          </cell>
        </row>
        <row r="22">
          <cell r="A22" t="str">
            <v>AGRO SUDAMERICA1012283</v>
          </cell>
          <cell r="B22" t="str">
            <v>AGRO SUDAMERICA</v>
          </cell>
          <cell r="C22">
            <v>1012283</v>
          </cell>
          <cell r="D22">
            <v>72000</v>
          </cell>
        </row>
        <row r="23">
          <cell r="A23" t="str">
            <v>AGRO SUDAMERICA1012552</v>
          </cell>
          <cell r="B23" t="str">
            <v>AGRO SUDAMERICA</v>
          </cell>
          <cell r="C23">
            <v>1012552</v>
          </cell>
          <cell r="D23">
            <v>23000</v>
          </cell>
        </row>
        <row r="24">
          <cell r="A24" t="str">
            <v>AGRO SUDAMERICA1012719</v>
          </cell>
          <cell r="B24" t="str">
            <v>AGRO SUDAMERICA</v>
          </cell>
          <cell r="C24">
            <v>1012719</v>
          </cell>
          <cell r="D24">
            <v>360000</v>
          </cell>
        </row>
        <row r="25">
          <cell r="A25" t="str">
            <v>AGRO SUDAMERICA1020017</v>
          </cell>
          <cell r="B25" t="str">
            <v>AGRO SUDAMERICA</v>
          </cell>
          <cell r="C25">
            <v>1020017</v>
          </cell>
          <cell r="D25">
            <v>17000</v>
          </cell>
        </row>
        <row r="26">
          <cell r="A26" t="str">
            <v>AGRO SUDAMERICA1020339</v>
          </cell>
          <cell r="B26" t="str">
            <v>AGRO SUDAMERICA</v>
          </cell>
          <cell r="C26">
            <v>1020339</v>
          </cell>
          <cell r="D26">
            <v>257500</v>
          </cell>
        </row>
        <row r="27">
          <cell r="A27" t="str">
            <v>AGRO SUDAMERICA1020349</v>
          </cell>
          <cell r="B27" t="str">
            <v>AGRO SUDAMERICA</v>
          </cell>
          <cell r="C27">
            <v>1020349</v>
          </cell>
          <cell r="D27">
            <v>120000</v>
          </cell>
        </row>
        <row r="28">
          <cell r="A28" t="str">
            <v>AGRO SUDAMERICA1020352</v>
          </cell>
          <cell r="B28" t="str">
            <v>AGRO SUDAMERICA</v>
          </cell>
          <cell r="C28">
            <v>1020352</v>
          </cell>
          <cell r="D28">
            <v>104000</v>
          </cell>
        </row>
        <row r="29">
          <cell r="A29" t="str">
            <v>AGRO SUDAMERICA1020367</v>
          </cell>
          <cell r="B29" t="str">
            <v>AGRO SUDAMERICA</v>
          </cell>
          <cell r="C29">
            <v>1020367</v>
          </cell>
          <cell r="D29">
            <v>102000</v>
          </cell>
        </row>
        <row r="30">
          <cell r="A30" t="str">
            <v>AGRO SUDAMERICA1020412</v>
          </cell>
          <cell r="B30" t="str">
            <v>AGRO SUDAMERICA</v>
          </cell>
          <cell r="C30">
            <v>1020412</v>
          </cell>
          <cell r="D30">
            <v>81000</v>
          </cell>
        </row>
        <row r="31">
          <cell r="A31" t="str">
            <v>AGRO SUDAMERICA1020848</v>
          </cell>
          <cell r="B31" t="str">
            <v>AGRO SUDAMERICA</v>
          </cell>
          <cell r="C31">
            <v>1020848</v>
          </cell>
          <cell r="D31">
            <v>72000</v>
          </cell>
        </row>
        <row r="32">
          <cell r="A32" t="str">
            <v>AGRO SUDAMERICA1020869</v>
          </cell>
          <cell r="B32" t="str">
            <v>AGRO SUDAMERICA</v>
          </cell>
          <cell r="C32">
            <v>1020869</v>
          </cell>
          <cell r="D32">
            <v>9000</v>
          </cell>
        </row>
        <row r="33">
          <cell r="A33" t="str">
            <v>AGRO SUDAMERICA1020915</v>
          </cell>
          <cell r="B33" t="str">
            <v>AGRO SUDAMERICA</v>
          </cell>
          <cell r="C33">
            <v>1020915</v>
          </cell>
          <cell r="D33">
            <v>4000</v>
          </cell>
        </row>
        <row r="34">
          <cell r="A34" t="str">
            <v>AGRO SUDAMERICA1020925</v>
          </cell>
          <cell r="B34" t="str">
            <v>AGRO SUDAMERICA</v>
          </cell>
          <cell r="C34">
            <v>1020925</v>
          </cell>
          <cell r="D34">
            <v>72000</v>
          </cell>
        </row>
        <row r="35">
          <cell r="A35" t="str">
            <v>AGRO SUDAMERICA1020944</v>
          </cell>
          <cell r="B35" t="str">
            <v>AGRO SUDAMERICA</v>
          </cell>
          <cell r="C35">
            <v>1020944</v>
          </cell>
          <cell r="D35">
            <v>288000</v>
          </cell>
        </row>
        <row r="36">
          <cell r="A36" t="str">
            <v>AGRO SUDAMERICA1020993</v>
          </cell>
          <cell r="B36" t="str">
            <v>AGRO SUDAMERICA</v>
          </cell>
          <cell r="C36">
            <v>1020993</v>
          </cell>
          <cell r="D36">
            <v>1000</v>
          </cell>
        </row>
        <row r="37">
          <cell r="A37" t="str">
            <v>AGRO SUDAMERICA1021005</v>
          </cell>
          <cell r="B37" t="str">
            <v>AGRO SUDAMERICA</v>
          </cell>
          <cell r="C37">
            <v>1021005</v>
          </cell>
          <cell r="D37">
            <v>10000</v>
          </cell>
        </row>
        <row r="38">
          <cell r="A38" t="str">
            <v>AGRO SUDAMERICA1021023</v>
          </cell>
          <cell r="B38" t="str">
            <v>AGRO SUDAMERICA</v>
          </cell>
          <cell r="C38">
            <v>1021023</v>
          </cell>
          <cell r="D38">
            <v>96000</v>
          </cell>
        </row>
        <row r="39">
          <cell r="A39" t="str">
            <v>AGRO SUDAMERICA1021039</v>
          </cell>
          <cell r="B39" t="str">
            <v>AGRO SUDAMERICA</v>
          </cell>
          <cell r="C39">
            <v>1021039</v>
          </cell>
          <cell r="D39">
            <v>168000</v>
          </cell>
        </row>
        <row r="40">
          <cell r="A40" t="str">
            <v>AGRO SUDAMERICA1021077</v>
          </cell>
          <cell r="B40" t="str">
            <v>AGRO SUDAMERICA</v>
          </cell>
          <cell r="C40">
            <v>1021077</v>
          </cell>
          <cell r="D40">
            <v>72000</v>
          </cell>
        </row>
        <row r="41">
          <cell r="A41" t="str">
            <v>AGRO SUDAMERICA1021078</v>
          </cell>
          <cell r="B41" t="str">
            <v>AGRO SUDAMERICA</v>
          </cell>
          <cell r="C41">
            <v>1021078</v>
          </cell>
          <cell r="D41">
            <v>48000</v>
          </cell>
        </row>
        <row r="42">
          <cell r="A42" t="str">
            <v>AGRO SUDAMERICA1021082</v>
          </cell>
          <cell r="B42" t="str">
            <v>AGRO SUDAMERICA</v>
          </cell>
          <cell r="C42">
            <v>1021082</v>
          </cell>
          <cell r="D42">
            <v>73500</v>
          </cell>
        </row>
        <row r="43">
          <cell r="A43" t="str">
            <v>AGRO SUDAMERICA1021085</v>
          </cell>
          <cell r="B43" t="str">
            <v>AGRO SUDAMERICA</v>
          </cell>
          <cell r="C43">
            <v>1021085</v>
          </cell>
          <cell r="D43">
            <v>24000</v>
          </cell>
        </row>
        <row r="44">
          <cell r="A44" t="str">
            <v>AGRO SUDAMERICA1021092</v>
          </cell>
          <cell r="B44" t="str">
            <v>AGRO SUDAMERICA</v>
          </cell>
          <cell r="C44">
            <v>1021092</v>
          </cell>
          <cell r="D44">
            <v>74000</v>
          </cell>
        </row>
        <row r="45">
          <cell r="A45" t="str">
            <v>AGRO SUDAMERICA1021101</v>
          </cell>
          <cell r="B45" t="str">
            <v>AGRO SUDAMERICA</v>
          </cell>
          <cell r="C45">
            <v>1021101</v>
          </cell>
          <cell r="D45">
            <v>29000</v>
          </cell>
        </row>
        <row r="46">
          <cell r="A46" t="str">
            <v>AGRO SUDAMERICA1021156</v>
          </cell>
          <cell r="B46" t="str">
            <v>AGRO SUDAMERICA</v>
          </cell>
          <cell r="C46">
            <v>1021156</v>
          </cell>
          <cell r="D46">
            <v>29000</v>
          </cell>
        </row>
        <row r="47">
          <cell r="A47" t="str">
            <v>AGRO SUDAMERICA1021187</v>
          </cell>
          <cell r="B47" t="str">
            <v>AGRO SUDAMERICA</v>
          </cell>
          <cell r="C47">
            <v>1021187</v>
          </cell>
          <cell r="D47">
            <v>61000</v>
          </cell>
        </row>
        <row r="48">
          <cell r="A48" t="str">
            <v>AGRO SUDAMERICA1021263</v>
          </cell>
          <cell r="B48" t="str">
            <v>AGRO SUDAMERICA</v>
          </cell>
          <cell r="C48">
            <v>1021263</v>
          </cell>
          <cell r="D48">
            <v>24000</v>
          </cell>
        </row>
        <row r="49">
          <cell r="A49" t="str">
            <v>AGRO SUDAMERICA1021385</v>
          </cell>
          <cell r="B49" t="str">
            <v>AGRO SUDAMERICA</v>
          </cell>
          <cell r="C49">
            <v>1021385</v>
          </cell>
          <cell r="D49">
            <v>192000</v>
          </cell>
        </row>
        <row r="50">
          <cell r="A50" t="str">
            <v>AGRO SUDAMERICA1021550</v>
          </cell>
          <cell r="B50" t="str">
            <v>AGRO SUDAMERICA</v>
          </cell>
          <cell r="C50">
            <v>1021550</v>
          </cell>
          <cell r="D50">
            <v>49160</v>
          </cell>
        </row>
        <row r="51">
          <cell r="A51" t="str">
            <v>AGRO SUDAMERICA1021639</v>
          </cell>
          <cell r="B51" t="str">
            <v>AGRO SUDAMERICA</v>
          </cell>
          <cell r="C51">
            <v>1021639</v>
          </cell>
          <cell r="D51">
            <v>25000</v>
          </cell>
        </row>
        <row r="52">
          <cell r="A52" t="str">
            <v>AGRO SUDAMERICA1021819</v>
          </cell>
          <cell r="B52" t="str">
            <v>AGRO SUDAMERICA</v>
          </cell>
          <cell r="C52">
            <v>1021819</v>
          </cell>
          <cell r="D52">
            <v>72000</v>
          </cell>
        </row>
        <row r="53">
          <cell r="A53" t="str">
            <v>AGRO SUDAMERICA1021820</v>
          </cell>
          <cell r="B53" t="str">
            <v>AGRO SUDAMERICA</v>
          </cell>
          <cell r="C53">
            <v>1021820</v>
          </cell>
          <cell r="D53">
            <v>14000</v>
          </cell>
        </row>
        <row r="54">
          <cell r="A54" t="str">
            <v>AGRO SUDAMERICA1021868</v>
          </cell>
          <cell r="B54" t="str">
            <v>AGRO SUDAMERICA</v>
          </cell>
          <cell r="C54">
            <v>1021868</v>
          </cell>
          <cell r="D54">
            <v>96000</v>
          </cell>
        </row>
        <row r="55">
          <cell r="A55" t="str">
            <v>AGRO SUDAMERICA1021971</v>
          </cell>
          <cell r="B55" t="str">
            <v>AGRO SUDAMERICA</v>
          </cell>
          <cell r="C55">
            <v>1021971</v>
          </cell>
          <cell r="D55">
            <v>3000</v>
          </cell>
        </row>
        <row r="56">
          <cell r="A56" t="str">
            <v>AGRO SUDAMERICA1021976</v>
          </cell>
          <cell r="B56" t="str">
            <v>AGRO SUDAMERICA</v>
          </cell>
          <cell r="C56">
            <v>1021976</v>
          </cell>
          <cell r="D56">
            <v>446000</v>
          </cell>
        </row>
        <row r="57">
          <cell r="A57" t="str">
            <v>AGRO SUDAMERICA1022047</v>
          </cell>
          <cell r="B57" t="str">
            <v>AGRO SUDAMERICA</v>
          </cell>
          <cell r="C57">
            <v>1022047</v>
          </cell>
          <cell r="D57">
            <v>24000</v>
          </cell>
        </row>
        <row r="58">
          <cell r="A58" t="str">
            <v>AGRO SUDAMERICA1022149</v>
          </cell>
          <cell r="B58" t="str">
            <v>AGRO SUDAMERICA</v>
          </cell>
          <cell r="C58">
            <v>1022149</v>
          </cell>
          <cell r="D58">
            <v>24000</v>
          </cell>
        </row>
        <row r="59">
          <cell r="A59" t="str">
            <v>AGRO SUDAMERICA1022150</v>
          </cell>
          <cell r="B59" t="str">
            <v>AGRO SUDAMERICA</v>
          </cell>
          <cell r="C59">
            <v>1022150</v>
          </cell>
          <cell r="D59">
            <v>168000</v>
          </cell>
        </row>
        <row r="60">
          <cell r="A60" t="str">
            <v>AGRO SUDAMERICA1022196</v>
          </cell>
          <cell r="B60" t="str">
            <v>AGRO SUDAMERICA</v>
          </cell>
          <cell r="C60">
            <v>1022196</v>
          </cell>
          <cell r="D60">
            <v>48000</v>
          </cell>
        </row>
        <row r="61">
          <cell r="A61" t="str">
            <v>AGRO SUDAMERICA1022406</v>
          </cell>
          <cell r="B61" t="str">
            <v>AGRO SUDAMERICA</v>
          </cell>
          <cell r="C61">
            <v>1022406</v>
          </cell>
          <cell r="D61">
            <v>8000</v>
          </cell>
        </row>
        <row r="62">
          <cell r="A62" t="str">
            <v>AGRO SUDAMERICA1022569</v>
          </cell>
          <cell r="B62" t="str">
            <v>AGRO SUDAMERICA</v>
          </cell>
          <cell r="C62">
            <v>1022569</v>
          </cell>
          <cell r="D62">
            <v>5000</v>
          </cell>
        </row>
        <row r="63">
          <cell r="A63" t="str">
            <v>AGRO SUDAMERICA1022654</v>
          </cell>
          <cell r="B63" t="str">
            <v>AGRO SUDAMERICA</v>
          </cell>
          <cell r="C63">
            <v>1022654</v>
          </cell>
          <cell r="D63">
            <v>46840</v>
          </cell>
        </row>
        <row r="64">
          <cell r="A64" t="str">
            <v>AGRO SUDAMERICA1022709</v>
          </cell>
          <cell r="B64" t="str">
            <v>AGRO SUDAMERICA</v>
          </cell>
          <cell r="C64">
            <v>1022709</v>
          </cell>
          <cell r="D64">
            <v>251000</v>
          </cell>
        </row>
        <row r="65">
          <cell r="A65" t="str">
            <v>AGRO SUDAMERICA1022781</v>
          </cell>
          <cell r="B65" t="str">
            <v>AGRO SUDAMERICA</v>
          </cell>
          <cell r="C65">
            <v>1022781</v>
          </cell>
          <cell r="D65">
            <v>15300</v>
          </cell>
        </row>
        <row r="66">
          <cell r="A66" t="str">
            <v>AGRO SUDAMERICA1022782</v>
          </cell>
          <cell r="B66" t="str">
            <v>AGRO SUDAMERICA</v>
          </cell>
          <cell r="C66">
            <v>1022782</v>
          </cell>
          <cell r="D66">
            <v>15120</v>
          </cell>
        </row>
        <row r="67">
          <cell r="A67" t="str">
            <v>AGRO SUDAMERICA1022783</v>
          </cell>
          <cell r="B67" t="str">
            <v>AGRO SUDAMERICA</v>
          </cell>
          <cell r="C67">
            <v>1022783</v>
          </cell>
          <cell r="D67">
            <v>18000</v>
          </cell>
        </row>
        <row r="68">
          <cell r="A68" t="str">
            <v>AGRO SUDAMERICA1022784</v>
          </cell>
          <cell r="B68" t="str">
            <v>AGRO SUDAMERICA</v>
          </cell>
          <cell r="C68">
            <v>1022784</v>
          </cell>
          <cell r="D68">
            <v>900</v>
          </cell>
        </row>
        <row r="69">
          <cell r="A69" t="str">
            <v>AGRO SUDAMERICA1022786</v>
          </cell>
          <cell r="B69" t="str">
            <v>AGRO SUDAMERICA</v>
          </cell>
          <cell r="C69">
            <v>1022786</v>
          </cell>
          <cell r="D69">
            <v>300</v>
          </cell>
        </row>
        <row r="70">
          <cell r="A70" t="str">
            <v>AGRO SUDAMERICA1022847</v>
          </cell>
          <cell r="B70" t="str">
            <v>AGRO SUDAMERICA</v>
          </cell>
          <cell r="C70">
            <v>1022847</v>
          </cell>
          <cell r="D70">
            <v>48000</v>
          </cell>
        </row>
        <row r="71">
          <cell r="A71" t="str">
            <v>AGRO SUDAMERICA1022855</v>
          </cell>
          <cell r="B71" t="str">
            <v>AGRO SUDAMERICA</v>
          </cell>
          <cell r="C71">
            <v>1022855</v>
          </cell>
          <cell r="D71">
            <v>24000</v>
          </cell>
        </row>
        <row r="72">
          <cell r="A72" t="str">
            <v>AGRO SUDAMERICA1022920</v>
          </cell>
          <cell r="B72" t="str">
            <v>AGRO SUDAMERICA</v>
          </cell>
          <cell r="C72">
            <v>1022920</v>
          </cell>
          <cell r="D72">
            <v>24000</v>
          </cell>
        </row>
        <row r="73">
          <cell r="A73" t="str">
            <v>AGRO SUDAMERICA1022921</v>
          </cell>
          <cell r="B73" t="str">
            <v>AGRO SUDAMERICA</v>
          </cell>
          <cell r="C73">
            <v>1022921</v>
          </cell>
          <cell r="D73">
            <v>23000</v>
          </cell>
        </row>
        <row r="74">
          <cell r="A74" t="str">
            <v>AGRO SUDAMERICA1023295</v>
          </cell>
          <cell r="B74" t="str">
            <v>AGRO SUDAMERICA</v>
          </cell>
          <cell r="C74">
            <v>1023295</v>
          </cell>
          <cell r="D74">
            <v>2700</v>
          </cell>
        </row>
        <row r="75">
          <cell r="A75" t="str">
            <v>AGRO SUDAMERICA1023329</v>
          </cell>
          <cell r="B75" t="str">
            <v>AGRO SUDAMERICA</v>
          </cell>
          <cell r="C75">
            <v>1023329</v>
          </cell>
          <cell r="D75">
            <v>24000</v>
          </cell>
        </row>
        <row r="76">
          <cell r="A76" t="str">
            <v>AGRO SUDAMERICA1023331</v>
          </cell>
          <cell r="B76" t="str">
            <v>AGRO SUDAMERICA</v>
          </cell>
          <cell r="C76">
            <v>1023331</v>
          </cell>
          <cell r="D76">
            <v>6000</v>
          </cell>
        </row>
        <row r="77">
          <cell r="A77" t="str">
            <v>AGRO SUDAMERICA1023355</v>
          </cell>
          <cell r="B77" t="str">
            <v>AGRO SUDAMERICA</v>
          </cell>
          <cell r="C77">
            <v>1023355</v>
          </cell>
          <cell r="D77">
            <v>24000</v>
          </cell>
        </row>
        <row r="78">
          <cell r="A78" t="str">
            <v>AGRO SUDAMERICA1030224</v>
          </cell>
          <cell r="B78" t="str">
            <v>AGRO SUDAMERICA</v>
          </cell>
          <cell r="C78">
            <v>1030224</v>
          </cell>
          <cell r="D78">
            <v>96000</v>
          </cell>
        </row>
        <row r="79">
          <cell r="A79" t="str">
            <v>AGRO SUDAMERICA1030498</v>
          </cell>
          <cell r="B79" t="str">
            <v>AGRO SUDAMERICA</v>
          </cell>
          <cell r="C79">
            <v>1030498</v>
          </cell>
          <cell r="D79">
            <v>24000</v>
          </cell>
        </row>
        <row r="80">
          <cell r="A80" t="str">
            <v>AGRO SUDAMERICA1030670</v>
          </cell>
          <cell r="B80" t="str">
            <v>AGRO SUDAMERICA</v>
          </cell>
          <cell r="C80">
            <v>1030670</v>
          </cell>
          <cell r="D80">
            <v>48000</v>
          </cell>
        </row>
        <row r="81">
          <cell r="A81" t="str">
            <v>AGRO SUDAMERICA1030720</v>
          </cell>
          <cell r="B81" t="str">
            <v>AGRO SUDAMERICA</v>
          </cell>
          <cell r="C81">
            <v>1030720</v>
          </cell>
          <cell r="D81">
            <v>48000</v>
          </cell>
        </row>
        <row r="82">
          <cell r="A82" t="str">
            <v>AGRO SUDAMERICA1100407</v>
          </cell>
          <cell r="B82" t="str">
            <v>AGRO SUDAMERICA</v>
          </cell>
          <cell r="C82">
            <v>1100407</v>
          </cell>
          <cell r="D82">
            <v>60000</v>
          </cell>
        </row>
        <row r="83">
          <cell r="A83" t="str">
            <v>AGRO SUDAMERICA1100408</v>
          </cell>
          <cell r="B83" t="str">
            <v>AGRO SUDAMERICA</v>
          </cell>
          <cell r="C83">
            <v>1100408</v>
          </cell>
          <cell r="D83">
            <v>30000</v>
          </cell>
        </row>
        <row r="84">
          <cell r="A84" t="str">
            <v>AGROSUPER ASIA1012012</v>
          </cell>
          <cell r="B84" t="str">
            <v>AGROSUPER ASIA</v>
          </cell>
          <cell r="C84">
            <v>1012012</v>
          </cell>
          <cell r="D84">
            <v>19958.047999999999</v>
          </cell>
        </row>
        <row r="85">
          <cell r="A85" t="str">
            <v>AGROSUPER ASIA1012612</v>
          </cell>
          <cell r="B85" t="str">
            <v>AGROSUPER ASIA</v>
          </cell>
          <cell r="C85">
            <v>1012612</v>
          </cell>
          <cell r="D85">
            <v>850000</v>
          </cell>
        </row>
        <row r="86">
          <cell r="A86" t="str">
            <v>AGROSUPER ASIA1020860</v>
          </cell>
          <cell r="B86" t="str">
            <v>AGROSUPER ASIA</v>
          </cell>
          <cell r="C86">
            <v>1020860</v>
          </cell>
          <cell r="D86">
            <v>165000</v>
          </cell>
        </row>
        <row r="87">
          <cell r="A87" t="str">
            <v>AGROSUPER ASIA1020861</v>
          </cell>
          <cell r="B87" t="str">
            <v>AGROSUPER ASIA</v>
          </cell>
          <cell r="C87">
            <v>1020861</v>
          </cell>
          <cell r="D87">
            <v>110000</v>
          </cell>
        </row>
        <row r="88">
          <cell r="A88" t="str">
            <v>AGROSUPER ASIA1020904</v>
          </cell>
          <cell r="B88" t="str">
            <v>AGROSUPER ASIA</v>
          </cell>
          <cell r="C88">
            <v>1020904</v>
          </cell>
          <cell r="D88">
            <v>110000</v>
          </cell>
        </row>
        <row r="89">
          <cell r="A89" t="str">
            <v>AGROSUPER ASIA1020905</v>
          </cell>
          <cell r="B89" t="str">
            <v>AGROSUPER ASIA</v>
          </cell>
          <cell r="C89">
            <v>1020905</v>
          </cell>
          <cell r="D89">
            <v>110000</v>
          </cell>
        </row>
        <row r="90">
          <cell r="A90" t="str">
            <v>AGROSUPER ASIA1021012</v>
          </cell>
          <cell r="B90" t="str">
            <v>AGROSUPER ASIA</v>
          </cell>
          <cell r="C90">
            <v>1021012</v>
          </cell>
          <cell r="D90">
            <v>88000</v>
          </cell>
        </row>
        <row r="91">
          <cell r="A91" t="str">
            <v>AGROSUPER ASIA1021046</v>
          </cell>
          <cell r="B91" t="str">
            <v>AGROSUPER ASIA</v>
          </cell>
          <cell r="C91">
            <v>1021046</v>
          </cell>
          <cell r="D91">
            <v>22000</v>
          </cell>
        </row>
        <row r="92">
          <cell r="A92" t="str">
            <v>AGROSUPER ASIA1021149</v>
          </cell>
          <cell r="B92" t="str">
            <v>AGROSUPER ASIA</v>
          </cell>
          <cell r="C92">
            <v>1021149</v>
          </cell>
          <cell r="D92">
            <v>66000</v>
          </cell>
        </row>
        <row r="93">
          <cell r="A93" t="str">
            <v>AGROSUPER ASIA1021150</v>
          </cell>
          <cell r="B93" t="str">
            <v>AGROSUPER ASIA</v>
          </cell>
          <cell r="C93">
            <v>1021150</v>
          </cell>
          <cell r="D93">
            <v>22000</v>
          </cell>
        </row>
        <row r="94">
          <cell r="A94" t="str">
            <v>AGROSUPER ASIA1021156</v>
          </cell>
          <cell r="B94" t="str">
            <v>AGROSUPER ASIA</v>
          </cell>
          <cell r="C94">
            <v>1021156</v>
          </cell>
          <cell r="D94">
            <v>24000</v>
          </cell>
        </row>
        <row r="95">
          <cell r="A95" t="str">
            <v>AGROSUPER ASIA1021470</v>
          </cell>
          <cell r="B95" t="str">
            <v>AGROSUPER ASIA</v>
          </cell>
          <cell r="C95">
            <v>1021470</v>
          </cell>
          <cell r="D95">
            <v>22000</v>
          </cell>
        </row>
        <row r="96">
          <cell r="A96" t="str">
            <v>AGROSUPER ASIA1021655</v>
          </cell>
          <cell r="B96" t="str">
            <v>AGROSUPER ASIA</v>
          </cell>
          <cell r="C96">
            <v>1021655</v>
          </cell>
          <cell r="D96">
            <v>48000</v>
          </cell>
        </row>
        <row r="97">
          <cell r="A97" t="str">
            <v>AGROSUPER ASIA1021664</v>
          </cell>
          <cell r="B97" t="str">
            <v>AGROSUPER ASIA</v>
          </cell>
          <cell r="C97">
            <v>1021664</v>
          </cell>
          <cell r="D97">
            <v>39000</v>
          </cell>
        </row>
        <row r="98">
          <cell r="A98" t="str">
            <v>AGROSUPER ASIA1021665</v>
          </cell>
          <cell r="B98" t="str">
            <v>AGROSUPER ASIA</v>
          </cell>
          <cell r="C98">
            <v>1021665</v>
          </cell>
          <cell r="D98">
            <v>22000</v>
          </cell>
        </row>
        <row r="99">
          <cell r="A99" t="str">
            <v>AGROSUPER ASIA1022283</v>
          </cell>
          <cell r="B99" t="str">
            <v>AGROSUPER ASIA</v>
          </cell>
          <cell r="C99">
            <v>1022283</v>
          </cell>
          <cell r="D99">
            <v>10000</v>
          </cell>
        </row>
        <row r="100">
          <cell r="A100" t="str">
            <v>AGROSUPER ASIA1022607</v>
          </cell>
          <cell r="B100" t="str">
            <v>AGROSUPER ASIA</v>
          </cell>
          <cell r="C100">
            <v>1022607</v>
          </cell>
          <cell r="D100">
            <v>22000</v>
          </cell>
        </row>
        <row r="101">
          <cell r="A101" t="str">
            <v>AGROSUPER ASIA1022885</v>
          </cell>
          <cell r="B101" t="str">
            <v>AGROSUPER ASIA</v>
          </cell>
          <cell r="C101">
            <v>1022885</v>
          </cell>
          <cell r="D101">
            <v>315000</v>
          </cell>
        </row>
        <row r="102">
          <cell r="A102" t="str">
            <v>AGROSUPER ASIA1022887</v>
          </cell>
          <cell r="B102" t="str">
            <v>AGROSUPER ASIA</v>
          </cell>
          <cell r="C102">
            <v>1022887</v>
          </cell>
          <cell r="D102">
            <v>121000</v>
          </cell>
        </row>
        <row r="103">
          <cell r="A103" t="str">
            <v>AGROSUPER ASIA1022930</v>
          </cell>
          <cell r="B103" t="str">
            <v>AGROSUPER ASIA</v>
          </cell>
          <cell r="C103">
            <v>1022930</v>
          </cell>
          <cell r="D103">
            <v>22000</v>
          </cell>
        </row>
        <row r="104">
          <cell r="A104" t="str">
            <v>AGROSUPER ASIA1022985</v>
          </cell>
          <cell r="B104" t="str">
            <v>AGROSUPER ASIA</v>
          </cell>
          <cell r="C104">
            <v>1022985</v>
          </cell>
          <cell r="D104">
            <v>5000</v>
          </cell>
        </row>
        <row r="105">
          <cell r="A105" t="str">
            <v>AGROSUPER ASIA1022986</v>
          </cell>
          <cell r="B105" t="str">
            <v>AGROSUPER ASIA</v>
          </cell>
          <cell r="C105">
            <v>1022986</v>
          </cell>
          <cell r="D105">
            <v>5000</v>
          </cell>
        </row>
        <row r="106">
          <cell r="A106" t="str">
            <v>AGROSUPER ASIA1023037</v>
          </cell>
          <cell r="B106" t="str">
            <v>AGROSUPER ASIA</v>
          </cell>
          <cell r="C106">
            <v>1023037</v>
          </cell>
          <cell r="D106">
            <v>110000</v>
          </cell>
        </row>
        <row r="107">
          <cell r="A107" t="str">
            <v>AGROSUPER ASIA1023038</v>
          </cell>
          <cell r="B107" t="str">
            <v>AGROSUPER ASIA</v>
          </cell>
          <cell r="C107">
            <v>1023038</v>
          </cell>
          <cell r="D107">
            <v>22000</v>
          </cell>
        </row>
        <row r="108">
          <cell r="A108" t="str">
            <v>AGROSUPER ASIA1023090</v>
          </cell>
          <cell r="B108" t="str">
            <v>AGROSUPER ASIA</v>
          </cell>
          <cell r="C108">
            <v>1023090</v>
          </cell>
          <cell r="D108">
            <v>22000</v>
          </cell>
        </row>
        <row r="109">
          <cell r="A109" t="str">
            <v>AGROSUPER ASIA1023144</v>
          </cell>
          <cell r="B109" t="str">
            <v>AGROSUPER ASIA</v>
          </cell>
          <cell r="C109">
            <v>1023144</v>
          </cell>
          <cell r="D109">
            <v>48000</v>
          </cell>
        </row>
        <row r="110">
          <cell r="A110" t="str">
            <v>AGROSUPER ASIA1023183</v>
          </cell>
          <cell r="B110" t="str">
            <v>AGROSUPER ASIA</v>
          </cell>
          <cell r="C110">
            <v>1023183</v>
          </cell>
          <cell r="D110">
            <v>44000</v>
          </cell>
        </row>
        <row r="111">
          <cell r="A111" t="str">
            <v>AGROSUPER ASIA1023283</v>
          </cell>
          <cell r="B111" t="str">
            <v>AGROSUPER ASIA</v>
          </cell>
          <cell r="C111">
            <v>1023283</v>
          </cell>
          <cell r="D111">
            <v>96000</v>
          </cell>
        </row>
        <row r="112">
          <cell r="A112" t="str">
            <v>AGROSUPER ASIA1023307</v>
          </cell>
          <cell r="B112" t="str">
            <v>AGROSUPER ASIA</v>
          </cell>
          <cell r="C112">
            <v>1023307</v>
          </cell>
          <cell r="D112">
            <v>72000</v>
          </cell>
        </row>
        <row r="113">
          <cell r="A113" t="str">
            <v>AGROSUPER ASIA1023326</v>
          </cell>
          <cell r="B113" t="str">
            <v>AGROSUPER ASIA</v>
          </cell>
          <cell r="C113">
            <v>1023326</v>
          </cell>
          <cell r="D113">
            <v>24000</v>
          </cell>
        </row>
        <row r="114">
          <cell r="A114" t="str">
            <v>AGROSUPER ASIA1023372</v>
          </cell>
          <cell r="B114" t="str">
            <v>AGROSUPER ASIA</v>
          </cell>
          <cell r="C114">
            <v>1023372</v>
          </cell>
          <cell r="D114">
            <v>24000</v>
          </cell>
        </row>
        <row r="115">
          <cell r="A115" t="str">
            <v>AGROSUPER ASIA1023397</v>
          </cell>
          <cell r="B115" t="str">
            <v>AGROSUPER ASIA</v>
          </cell>
          <cell r="C115">
            <v>1023397</v>
          </cell>
          <cell r="D115">
            <v>48000</v>
          </cell>
        </row>
        <row r="116">
          <cell r="A116" t="str">
            <v>AGROSUPER ASIA1030576</v>
          </cell>
          <cell r="B116" t="str">
            <v>AGROSUPER ASIA</v>
          </cell>
          <cell r="C116">
            <v>1030576</v>
          </cell>
          <cell r="D116">
            <v>30</v>
          </cell>
        </row>
        <row r="117">
          <cell r="A117" t="str">
            <v>AGROSUPER BRASIL1011560</v>
          </cell>
          <cell r="B117" t="str">
            <v>AGROSUPER BRASIL</v>
          </cell>
          <cell r="C117">
            <v>1011560</v>
          </cell>
          <cell r="D117">
            <v>24000</v>
          </cell>
        </row>
        <row r="118">
          <cell r="A118" t="str">
            <v>AGROSUPER BRASIL1012362</v>
          </cell>
          <cell r="B118" t="str">
            <v>AGROSUPER BRASIL</v>
          </cell>
          <cell r="C118">
            <v>1012362</v>
          </cell>
          <cell r="D118">
            <v>71985</v>
          </cell>
        </row>
        <row r="119">
          <cell r="A119" t="str">
            <v>AGROSUPER BRASIL1012674</v>
          </cell>
          <cell r="B119" t="str">
            <v>AGROSUPER BRASIL</v>
          </cell>
          <cell r="C119">
            <v>1012674</v>
          </cell>
          <cell r="D119">
            <v>143975</v>
          </cell>
        </row>
        <row r="120">
          <cell r="A120" t="str">
            <v>AGROSUPER BRASIL1021864</v>
          </cell>
          <cell r="B120" t="str">
            <v>AGROSUPER BRASIL</v>
          </cell>
          <cell r="C120">
            <v>1021864</v>
          </cell>
          <cell r="D120">
            <v>72000</v>
          </cell>
        </row>
        <row r="121">
          <cell r="A121" t="str">
            <v>AGROSUPER BRASIL1022217</v>
          </cell>
          <cell r="B121" t="str">
            <v>AGROSUPER BRASIL</v>
          </cell>
          <cell r="C121">
            <v>1022217</v>
          </cell>
          <cell r="D121">
            <v>48000</v>
          </cell>
        </row>
        <row r="122">
          <cell r="A122" t="str">
            <v>AGROSUPER BRASIL1022218</v>
          </cell>
          <cell r="B122" t="str">
            <v>AGROSUPER BRASIL</v>
          </cell>
          <cell r="C122">
            <v>1022218</v>
          </cell>
          <cell r="D122">
            <v>168000</v>
          </cell>
        </row>
        <row r="123">
          <cell r="A123" t="str">
            <v>AGROSUPER BRASIL1022273</v>
          </cell>
          <cell r="B123" t="str">
            <v>AGROSUPER BRASIL</v>
          </cell>
          <cell r="C123">
            <v>1022273</v>
          </cell>
          <cell r="D123">
            <v>144000</v>
          </cell>
        </row>
        <row r="124">
          <cell r="A124" t="str">
            <v>AGROSUPER BRASIL1022782</v>
          </cell>
          <cell r="B124" t="str">
            <v>AGROSUPER BRASIL</v>
          </cell>
          <cell r="C124">
            <v>1022782</v>
          </cell>
          <cell r="D124">
            <v>6240</v>
          </cell>
        </row>
        <row r="125">
          <cell r="A125" t="str">
            <v>AGROSUPER BRASIL1022783</v>
          </cell>
          <cell r="B125" t="str">
            <v>AGROSUPER BRASIL</v>
          </cell>
          <cell r="C125">
            <v>1022783</v>
          </cell>
          <cell r="D125">
            <v>6480</v>
          </cell>
        </row>
        <row r="126">
          <cell r="A126" t="str">
            <v>AGROSUPER BRASIL1022784</v>
          </cell>
          <cell r="B126" t="str">
            <v>AGROSUPER BRASIL</v>
          </cell>
          <cell r="C126">
            <v>1022784</v>
          </cell>
          <cell r="D126">
            <v>5175</v>
          </cell>
        </row>
        <row r="127">
          <cell r="A127" t="str">
            <v>AGROSUPER BRASIL1023329</v>
          </cell>
          <cell r="B127" t="str">
            <v>AGROSUPER BRASIL</v>
          </cell>
          <cell r="C127">
            <v>1023329</v>
          </cell>
          <cell r="D127">
            <v>216000</v>
          </cell>
        </row>
        <row r="128">
          <cell r="A128" t="str">
            <v>AGROSUPER BRASIL1023334</v>
          </cell>
          <cell r="B128" t="str">
            <v>AGROSUPER BRASIL</v>
          </cell>
          <cell r="C128">
            <v>1023334</v>
          </cell>
          <cell r="D128">
            <v>312000</v>
          </cell>
        </row>
        <row r="129">
          <cell r="A129" t="str">
            <v>AGROSUPER BRASIL1023336</v>
          </cell>
          <cell r="B129" t="str">
            <v>AGROSUPER BRASIL</v>
          </cell>
          <cell r="C129">
            <v>1023336</v>
          </cell>
          <cell r="D129">
            <v>24000</v>
          </cell>
        </row>
        <row r="130">
          <cell r="A130" t="str">
            <v>AGROSUPER SHANGHAI1012448</v>
          </cell>
          <cell r="B130" t="str">
            <v>AGROSUPER SHANGHAI</v>
          </cell>
          <cell r="C130">
            <v>1012448</v>
          </cell>
          <cell r="D130">
            <v>24000</v>
          </cell>
        </row>
        <row r="131">
          <cell r="A131" t="str">
            <v>AGROSUPER SHANGHAI1012452</v>
          </cell>
          <cell r="B131" t="str">
            <v>AGROSUPER SHANGHAI</v>
          </cell>
          <cell r="C131">
            <v>1012452</v>
          </cell>
          <cell r="D131">
            <v>24000</v>
          </cell>
        </row>
        <row r="132">
          <cell r="A132" t="str">
            <v>AGROSUPER SHANGHAI1012455</v>
          </cell>
          <cell r="B132" t="str">
            <v>AGROSUPER SHANGHAI</v>
          </cell>
          <cell r="C132">
            <v>1012455</v>
          </cell>
          <cell r="D132">
            <v>120000</v>
          </cell>
        </row>
        <row r="133">
          <cell r="A133" t="str">
            <v>AGROSUPER SHANGHAI1012503</v>
          </cell>
          <cell r="B133" t="str">
            <v>AGROSUPER SHANGHAI</v>
          </cell>
          <cell r="C133">
            <v>1012503</v>
          </cell>
          <cell r="D133">
            <v>12000</v>
          </cell>
        </row>
        <row r="134">
          <cell r="A134" t="str">
            <v>AGROSUPER SHANGHAI1012504</v>
          </cell>
          <cell r="B134" t="str">
            <v>AGROSUPER SHANGHAI</v>
          </cell>
          <cell r="C134">
            <v>1012504</v>
          </cell>
          <cell r="D134">
            <v>24000</v>
          </cell>
        </row>
        <row r="135">
          <cell r="A135" t="str">
            <v>AGROSUPER SHANGHAI1012598</v>
          </cell>
          <cell r="B135" t="str">
            <v>AGROSUPER SHANGHAI</v>
          </cell>
          <cell r="C135">
            <v>1012598</v>
          </cell>
          <cell r="D135">
            <v>12000</v>
          </cell>
        </row>
        <row r="136">
          <cell r="A136" t="str">
            <v>AGROSUPER SHANGHAI1021731</v>
          </cell>
          <cell r="B136" t="str">
            <v>AGROSUPER SHANGHAI</v>
          </cell>
          <cell r="C136">
            <v>1021731</v>
          </cell>
          <cell r="D136">
            <v>240000</v>
          </cell>
        </row>
        <row r="137">
          <cell r="A137" t="str">
            <v>AGROSUPER SHANGHAI1021735</v>
          </cell>
          <cell r="B137" t="str">
            <v>AGROSUPER SHANGHAI</v>
          </cell>
          <cell r="C137">
            <v>1021735</v>
          </cell>
          <cell r="D137">
            <v>72000</v>
          </cell>
        </row>
        <row r="138">
          <cell r="A138" t="str">
            <v>AGROSUPER SHANGHAI1022073</v>
          </cell>
          <cell r="B138" t="str">
            <v>AGROSUPER SHANGHAI</v>
          </cell>
          <cell r="C138">
            <v>1022073</v>
          </cell>
          <cell r="D138">
            <v>24000</v>
          </cell>
        </row>
        <row r="139">
          <cell r="A139" t="str">
            <v>AGROSUPER SHANGHAI1022096</v>
          </cell>
          <cell r="B139" t="str">
            <v>AGROSUPER SHANGHAI</v>
          </cell>
          <cell r="C139">
            <v>1022096</v>
          </cell>
          <cell r="D139">
            <v>96000</v>
          </cell>
        </row>
        <row r="140">
          <cell r="A140" t="str">
            <v>AGROSUPER SHANGHAI1022125</v>
          </cell>
          <cell r="B140" t="str">
            <v>AGROSUPER SHANGHAI</v>
          </cell>
          <cell r="C140">
            <v>1022125</v>
          </cell>
          <cell r="D140">
            <v>24000</v>
          </cell>
        </row>
        <row r="141">
          <cell r="A141" t="str">
            <v>AGROSUPER SHANGHAI1022183</v>
          </cell>
          <cell r="B141" t="str">
            <v>AGROSUPER SHANGHAI</v>
          </cell>
          <cell r="C141">
            <v>1022183</v>
          </cell>
          <cell r="D141">
            <v>168000</v>
          </cell>
        </row>
        <row r="142">
          <cell r="A142" t="str">
            <v>AGROSUPER SHANGHAI1022186</v>
          </cell>
          <cell r="B142" t="str">
            <v>AGROSUPER SHANGHAI</v>
          </cell>
          <cell r="C142">
            <v>1022186</v>
          </cell>
          <cell r="D142">
            <v>24000</v>
          </cell>
        </row>
        <row r="143">
          <cell r="A143" t="str">
            <v>AGROSUPER SHANGHAI1022291</v>
          </cell>
          <cell r="B143" t="str">
            <v>AGROSUPER SHANGHAI</v>
          </cell>
          <cell r="C143">
            <v>1022291</v>
          </cell>
          <cell r="D143">
            <v>24000</v>
          </cell>
        </row>
        <row r="144">
          <cell r="A144" t="str">
            <v>AGROSUPER SHANGHAI1022373</v>
          </cell>
          <cell r="B144" t="str">
            <v>AGROSUPER SHANGHAI</v>
          </cell>
          <cell r="C144">
            <v>1022373</v>
          </cell>
          <cell r="D144">
            <v>24000</v>
          </cell>
        </row>
        <row r="145">
          <cell r="A145" t="str">
            <v>AGROSUPER SHANGHAI1022378</v>
          </cell>
          <cell r="B145" t="str">
            <v>AGROSUPER SHANGHAI</v>
          </cell>
          <cell r="C145">
            <v>1022378</v>
          </cell>
          <cell r="D145">
            <v>48000</v>
          </cell>
        </row>
        <row r="146">
          <cell r="A146" t="str">
            <v>AGROSUPER SHANGHAI1022381</v>
          </cell>
          <cell r="B146" t="str">
            <v>AGROSUPER SHANGHAI</v>
          </cell>
          <cell r="C146">
            <v>1022381</v>
          </cell>
          <cell r="D146">
            <v>72000</v>
          </cell>
        </row>
        <row r="147">
          <cell r="A147" t="str">
            <v>AGROSUPER SHANGHAI1022414</v>
          </cell>
          <cell r="B147" t="str">
            <v>AGROSUPER SHANGHAI</v>
          </cell>
          <cell r="C147">
            <v>1022414</v>
          </cell>
          <cell r="D147">
            <v>96000</v>
          </cell>
        </row>
        <row r="148">
          <cell r="A148" t="str">
            <v>AGROSUPER SHANGHAI1022541</v>
          </cell>
          <cell r="B148" t="str">
            <v>AGROSUPER SHANGHAI</v>
          </cell>
          <cell r="C148">
            <v>1022541</v>
          </cell>
          <cell r="D148">
            <v>144000</v>
          </cell>
        </row>
        <row r="149">
          <cell r="A149" t="str">
            <v>AGROSUPER SHANGHAI1022637</v>
          </cell>
          <cell r="B149" t="str">
            <v>AGROSUPER SHANGHAI</v>
          </cell>
          <cell r="C149">
            <v>1022637</v>
          </cell>
          <cell r="D149">
            <v>24000</v>
          </cell>
        </row>
        <row r="150">
          <cell r="A150" t="str">
            <v>AGROSUPER SHANGHAI1022748</v>
          </cell>
          <cell r="B150" t="str">
            <v>AGROSUPER SHANGHAI</v>
          </cell>
          <cell r="C150">
            <v>1022748</v>
          </cell>
          <cell r="D150">
            <v>24000</v>
          </cell>
        </row>
        <row r="151">
          <cell r="A151" t="str">
            <v>AGROSUPER SHANGHAI1022856</v>
          </cell>
          <cell r="B151" t="str">
            <v>AGROSUPER SHANGHAI</v>
          </cell>
          <cell r="C151">
            <v>1022856</v>
          </cell>
          <cell r="D151">
            <v>72000</v>
          </cell>
        </row>
        <row r="152">
          <cell r="A152" t="str">
            <v>AGROSUPER SHANGHAI1022945</v>
          </cell>
          <cell r="B152" t="str">
            <v>AGROSUPER SHANGHAI</v>
          </cell>
          <cell r="C152">
            <v>1022945</v>
          </cell>
          <cell r="D152">
            <v>48000</v>
          </cell>
        </row>
        <row r="153">
          <cell r="A153" t="str">
            <v>AGROSUPER SHANGHAI1023035</v>
          </cell>
          <cell r="B153" t="str">
            <v>AGROSUPER SHANGHAI</v>
          </cell>
          <cell r="C153">
            <v>1023035</v>
          </cell>
          <cell r="D153">
            <v>24000</v>
          </cell>
        </row>
        <row r="154">
          <cell r="A154" t="str">
            <v>AGROSUPER SHANGHAI1023110</v>
          </cell>
          <cell r="B154" t="str">
            <v>AGROSUPER SHANGHAI</v>
          </cell>
          <cell r="C154">
            <v>1023110</v>
          </cell>
          <cell r="D154">
            <v>48000</v>
          </cell>
        </row>
        <row r="155">
          <cell r="A155" t="str">
            <v>AGROSUPER SHANGHAI1023362</v>
          </cell>
          <cell r="B155" t="str">
            <v>AGROSUPER SHANGHAI</v>
          </cell>
          <cell r="C155">
            <v>1023362</v>
          </cell>
          <cell r="D155">
            <v>15522</v>
          </cell>
        </row>
        <row r="156">
          <cell r="A156" t="str">
            <v>AGROSUPER SHANGHAI1023363</v>
          </cell>
          <cell r="B156" t="str">
            <v>AGROSUPER SHANGHAI</v>
          </cell>
          <cell r="C156">
            <v>1023363</v>
          </cell>
          <cell r="D156">
            <v>13686</v>
          </cell>
        </row>
        <row r="157">
          <cell r="A157" t="str">
            <v>AGROSUPER SHANGHAI1023364</v>
          </cell>
          <cell r="B157" t="str">
            <v>AGROSUPER SHANGHAI</v>
          </cell>
          <cell r="C157">
            <v>1023364</v>
          </cell>
          <cell r="D157">
            <v>500</v>
          </cell>
        </row>
        <row r="158">
          <cell r="A158" t="str">
            <v>AGROSUPER SHANGHAI1023365</v>
          </cell>
          <cell r="B158" t="str">
            <v>AGROSUPER SHANGHAI</v>
          </cell>
          <cell r="C158">
            <v>1023365</v>
          </cell>
          <cell r="D158">
            <v>313</v>
          </cell>
        </row>
        <row r="159">
          <cell r="A159" t="str">
            <v>AGROSUPER SHANGHAI1023366</v>
          </cell>
          <cell r="B159" t="str">
            <v>AGROSUPER SHANGHAI</v>
          </cell>
          <cell r="C159">
            <v>1023366</v>
          </cell>
          <cell r="D159">
            <v>557</v>
          </cell>
        </row>
        <row r="160">
          <cell r="A160" t="str">
            <v>AGROSUPER SHANGHAI1023367</v>
          </cell>
          <cell r="B160" t="str">
            <v>AGROSUPER SHANGHAI</v>
          </cell>
          <cell r="C160">
            <v>1023367</v>
          </cell>
          <cell r="D160">
            <v>3177</v>
          </cell>
        </row>
        <row r="161">
          <cell r="A161" t="str">
            <v>AGROSUPER SHANGHAI1023368</v>
          </cell>
          <cell r="B161" t="str">
            <v>AGROSUPER SHANGHAI</v>
          </cell>
          <cell r="C161">
            <v>1023368</v>
          </cell>
          <cell r="D161">
            <v>14244</v>
          </cell>
        </row>
        <row r="162">
          <cell r="A162" t="str">
            <v>AGROSUPER SHANGHAI1030419</v>
          </cell>
          <cell r="B162" t="str">
            <v>AGROSUPER SHANGHAI</v>
          </cell>
          <cell r="C162">
            <v>1030419</v>
          </cell>
          <cell r="D162">
            <v>48000</v>
          </cell>
        </row>
        <row r="163">
          <cell r="A163" t="str">
            <v>EXPORTACION DIRECTA1020105</v>
          </cell>
          <cell r="B163" t="str">
            <v>EXPORTACION DIRECTA</v>
          </cell>
          <cell r="C163">
            <v>1020105</v>
          </cell>
          <cell r="D163">
            <v>46500</v>
          </cell>
        </row>
        <row r="164">
          <cell r="A164" t="str">
            <v>EXPORTACION DIRECTA1020110</v>
          </cell>
          <cell r="B164" t="str">
            <v>EXPORTACION DIRECTA</v>
          </cell>
          <cell r="C164">
            <v>1020110</v>
          </cell>
          <cell r="D164">
            <v>758810</v>
          </cell>
        </row>
        <row r="165">
          <cell r="A165" t="str">
            <v>EXPORTACION DIRECTA1020284</v>
          </cell>
          <cell r="B165" t="str">
            <v>EXPORTACION DIRECTA</v>
          </cell>
          <cell r="C165">
            <v>1020284</v>
          </cell>
          <cell r="D165">
            <v>2500</v>
          </cell>
        </row>
        <row r="166">
          <cell r="A166" t="str">
            <v>EXPORTACION DIRECTA1020326</v>
          </cell>
          <cell r="B166" t="str">
            <v>EXPORTACION DIRECTA</v>
          </cell>
          <cell r="C166">
            <v>1020326</v>
          </cell>
          <cell r="D166">
            <v>96000</v>
          </cell>
        </row>
        <row r="167">
          <cell r="A167" t="str">
            <v>EXPORTACION DIRECTA1020589</v>
          </cell>
          <cell r="B167" t="str">
            <v>EXPORTACION DIRECTA</v>
          </cell>
          <cell r="C167">
            <v>1020589</v>
          </cell>
          <cell r="D167">
            <v>96000</v>
          </cell>
        </row>
        <row r="168">
          <cell r="A168" t="str">
            <v>EXPORTACION DIRECTA1020592</v>
          </cell>
          <cell r="B168" t="str">
            <v>EXPORTACION DIRECTA</v>
          </cell>
          <cell r="C168">
            <v>1020592</v>
          </cell>
          <cell r="D168">
            <v>202140</v>
          </cell>
        </row>
        <row r="169">
          <cell r="A169" t="str">
            <v>EXPORTACION DIRECTA1020620</v>
          </cell>
          <cell r="B169" t="str">
            <v>EXPORTACION DIRECTA</v>
          </cell>
          <cell r="C169">
            <v>1020620</v>
          </cell>
          <cell r="D169">
            <v>28000</v>
          </cell>
        </row>
        <row r="170">
          <cell r="A170" t="str">
            <v>EXPORTACION DIRECTA1020636</v>
          </cell>
          <cell r="B170" t="str">
            <v>EXPORTACION DIRECTA</v>
          </cell>
          <cell r="C170">
            <v>1020636</v>
          </cell>
          <cell r="D170">
            <v>14500</v>
          </cell>
        </row>
        <row r="171">
          <cell r="A171" t="str">
            <v>EXPORTACION DIRECTA1020637</v>
          </cell>
          <cell r="B171" t="str">
            <v>EXPORTACION DIRECTA</v>
          </cell>
          <cell r="C171">
            <v>1020637</v>
          </cell>
          <cell r="D171">
            <v>195250</v>
          </cell>
        </row>
        <row r="172">
          <cell r="A172" t="str">
            <v>EXPORTACION DIRECTA1020662</v>
          </cell>
          <cell r="B172" t="str">
            <v>EXPORTACION DIRECTA</v>
          </cell>
          <cell r="C172">
            <v>1020662</v>
          </cell>
          <cell r="D172">
            <v>23000</v>
          </cell>
        </row>
        <row r="173">
          <cell r="A173" t="str">
            <v>EXPORTACION DIRECTA1020664</v>
          </cell>
          <cell r="B173" t="str">
            <v>EXPORTACION DIRECTA</v>
          </cell>
          <cell r="C173">
            <v>1020664</v>
          </cell>
          <cell r="D173">
            <v>3000</v>
          </cell>
        </row>
        <row r="174">
          <cell r="A174" t="str">
            <v>EXPORTACION DIRECTA1020665</v>
          </cell>
          <cell r="B174" t="str">
            <v>EXPORTACION DIRECTA</v>
          </cell>
          <cell r="C174">
            <v>1020665</v>
          </cell>
          <cell r="D174">
            <v>9100</v>
          </cell>
        </row>
        <row r="175">
          <cell r="A175" t="str">
            <v>EXPORTACION DIRECTA1020678</v>
          </cell>
          <cell r="B175" t="str">
            <v>EXPORTACION DIRECTA</v>
          </cell>
          <cell r="C175">
            <v>1020678</v>
          </cell>
          <cell r="D175">
            <v>500</v>
          </cell>
        </row>
        <row r="176">
          <cell r="A176" t="str">
            <v>EXPORTACION DIRECTA1020681</v>
          </cell>
          <cell r="B176" t="str">
            <v>EXPORTACION DIRECTA</v>
          </cell>
          <cell r="C176">
            <v>1020681</v>
          </cell>
          <cell r="D176">
            <v>19000</v>
          </cell>
        </row>
        <row r="177">
          <cell r="A177" t="str">
            <v>EXPORTACION DIRECTA1020704</v>
          </cell>
          <cell r="B177" t="str">
            <v>EXPORTACION DIRECTA</v>
          </cell>
          <cell r="C177">
            <v>1020704</v>
          </cell>
          <cell r="D177">
            <v>1500</v>
          </cell>
        </row>
        <row r="178">
          <cell r="A178" t="str">
            <v>EXPORTACION DIRECTA1020715</v>
          </cell>
          <cell r="B178" t="str">
            <v>EXPORTACION DIRECTA</v>
          </cell>
          <cell r="C178">
            <v>1020715</v>
          </cell>
          <cell r="D178">
            <v>2000</v>
          </cell>
        </row>
        <row r="179">
          <cell r="A179" t="str">
            <v>EXPORTACION DIRECTA1020731</v>
          </cell>
          <cell r="B179" t="str">
            <v>EXPORTACION DIRECTA</v>
          </cell>
          <cell r="C179">
            <v>1020731</v>
          </cell>
          <cell r="D179">
            <v>14000</v>
          </cell>
        </row>
        <row r="180">
          <cell r="A180" t="str">
            <v>EXPORTACION DIRECTA1020758</v>
          </cell>
          <cell r="B180" t="str">
            <v>EXPORTACION DIRECTA</v>
          </cell>
          <cell r="C180">
            <v>1020758</v>
          </cell>
          <cell r="D180">
            <v>3000</v>
          </cell>
        </row>
        <row r="181">
          <cell r="A181" t="str">
            <v>EXPORTACION DIRECTA1020774</v>
          </cell>
          <cell r="B181" t="str">
            <v>EXPORTACION DIRECTA</v>
          </cell>
          <cell r="C181">
            <v>1020774</v>
          </cell>
          <cell r="D181">
            <v>7000</v>
          </cell>
        </row>
        <row r="182">
          <cell r="A182" t="str">
            <v>EXPORTACION DIRECTA1020802</v>
          </cell>
          <cell r="B182" t="str">
            <v>EXPORTACION DIRECTA</v>
          </cell>
          <cell r="C182">
            <v>1020802</v>
          </cell>
          <cell r="D182">
            <v>69500</v>
          </cell>
        </row>
        <row r="183">
          <cell r="A183" t="str">
            <v>EXPORTACION DIRECTA1020810</v>
          </cell>
          <cell r="B183" t="str">
            <v>EXPORTACION DIRECTA</v>
          </cell>
          <cell r="C183">
            <v>1020810</v>
          </cell>
          <cell r="D183">
            <v>2000</v>
          </cell>
        </row>
        <row r="184">
          <cell r="A184" t="str">
            <v>EXPORTACION DIRECTA1020914</v>
          </cell>
          <cell r="B184" t="str">
            <v>EXPORTACION DIRECTA</v>
          </cell>
          <cell r="C184">
            <v>1020914</v>
          </cell>
          <cell r="D184">
            <v>9500</v>
          </cell>
        </row>
        <row r="185">
          <cell r="A185" t="str">
            <v>EXPORTACION DIRECTA1020990</v>
          </cell>
          <cell r="B185" t="str">
            <v>EXPORTACION DIRECTA</v>
          </cell>
          <cell r="C185">
            <v>1020990</v>
          </cell>
          <cell r="D185">
            <v>2500</v>
          </cell>
        </row>
        <row r="186">
          <cell r="A186" t="str">
            <v>EXPORTACION DIRECTA1020991</v>
          </cell>
          <cell r="B186" t="str">
            <v>EXPORTACION DIRECTA</v>
          </cell>
          <cell r="C186">
            <v>1020991</v>
          </cell>
          <cell r="D186">
            <v>17400</v>
          </cell>
        </row>
        <row r="187">
          <cell r="A187" t="str">
            <v>EXPORTACION DIRECTA1021136</v>
          </cell>
          <cell r="B187" t="str">
            <v>EXPORTACION DIRECTA</v>
          </cell>
          <cell r="C187">
            <v>1021136</v>
          </cell>
          <cell r="D187">
            <v>8000</v>
          </cell>
        </row>
        <row r="188">
          <cell r="A188" t="str">
            <v>EXPORTACION DIRECTA1021533</v>
          </cell>
          <cell r="B188" t="str">
            <v>EXPORTACION DIRECTA</v>
          </cell>
          <cell r="C188">
            <v>1021533</v>
          </cell>
          <cell r="D188">
            <v>10000</v>
          </cell>
        </row>
        <row r="189">
          <cell r="A189" t="str">
            <v>EXPORTACION DIRECTA1021603</v>
          </cell>
          <cell r="B189" t="str">
            <v>EXPORTACION DIRECTA</v>
          </cell>
          <cell r="C189">
            <v>1021603</v>
          </cell>
          <cell r="D189">
            <v>3500</v>
          </cell>
        </row>
        <row r="190">
          <cell r="A190" t="str">
            <v>EXPORTACION DIRECTA1021609</v>
          </cell>
          <cell r="B190" t="str">
            <v>EXPORTACION DIRECTA</v>
          </cell>
          <cell r="C190">
            <v>1021609</v>
          </cell>
          <cell r="D190">
            <v>30000</v>
          </cell>
        </row>
        <row r="191">
          <cell r="A191" t="str">
            <v>EXPORTACION DIRECTA1022282</v>
          </cell>
          <cell r="B191" t="str">
            <v>EXPORTACION DIRECTA</v>
          </cell>
          <cell r="C191">
            <v>1022282</v>
          </cell>
          <cell r="D191">
            <v>2000</v>
          </cell>
        </row>
        <row r="192">
          <cell r="A192" t="str">
            <v>EXPORTACION DIRECTA1022313</v>
          </cell>
          <cell r="B192" t="str">
            <v>EXPORTACION DIRECTA</v>
          </cell>
          <cell r="C192">
            <v>1022313</v>
          </cell>
          <cell r="D192">
            <v>6000</v>
          </cell>
        </row>
        <row r="193">
          <cell r="A193" t="str">
            <v>EXPORTACION DIRECTA1022326</v>
          </cell>
          <cell r="B193" t="str">
            <v>EXPORTACION DIRECTA</v>
          </cell>
          <cell r="C193">
            <v>1022326</v>
          </cell>
          <cell r="D193">
            <v>40000</v>
          </cell>
        </row>
        <row r="194">
          <cell r="A194" t="str">
            <v>EXPORTACION DIRECTA1022370</v>
          </cell>
          <cell r="B194" t="str">
            <v>EXPORTACION DIRECTA</v>
          </cell>
          <cell r="C194">
            <v>1022370</v>
          </cell>
          <cell r="D194">
            <v>41000</v>
          </cell>
        </row>
        <row r="195">
          <cell r="A195" t="str">
            <v>EXPORTACION DIRECTA1022371</v>
          </cell>
          <cell r="B195" t="str">
            <v>EXPORTACION DIRECTA</v>
          </cell>
          <cell r="C195">
            <v>1022371</v>
          </cell>
          <cell r="D195">
            <v>9000</v>
          </cell>
        </row>
        <row r="196">
          <cell r="A196" t="str">
            <v>EXPORTACION DIRECTA1022472</v>
          </cell>
          <cell r="B196" t="str">
            <v>EXPORTACION DIRECTA</v>
          </cell>
          <cell r="C196">
            <v>1022472</v>
          </cell>
          <cell r="D196">
            <v>18000</v>
          </cell>
        </row>
        <row r="197">
          <cell r="A197" t="str">
            <v>EXPORTACION DIRECTA1022499</v>
          </cell>
          <cell r="B197" t="str">
            <v>EXPORTACION DIRECTA</v>
          </cell>
          <cell r="C197">
            <v>1022499</v>
          </cell>
          <cell r="D197">
            <v>19500</v>
          </cell>
        </row>
        <row r="198">
          <cell r="A198" t="str">
            <v>EXPORTACION DIRECTA1022587</v>
          </cell>
          <cell r="B198" t="str">
            <v>EXPORTACION DIRECTA</v>
          </cell>
          <cell r="C198">
            <v>1022587</v>
          </cell>
          <cell r="D198">
            <v>3000</v>
          </cell>
        </row>
        <row r="199">
          <cell r="A199" t="str">
            <v>EXPORTACION DIRECTA1022600</v>
          </cell>
          <cell r="B199" t="str">
            <v>EXPORTACION DIRECTA</v>
          </cell>
          <cell r="C199">
            <v>1022600</v>
          </cell>
          <cell r="D199">
            <v>20500</v>
          </cell>
        </row>
        <row r="200">
          <cell r="A200" t="str">
            <v>EXPORTACION DIRECTA1022664</v>
          </cell>
          <cell r="B200" t="str">
            <v>EXPORTACION DIRECTA</v>
          </cell>
          <cell r="C200">
            <v>1022664</v>
          </cell>
          <cell r="D200">
            <v>39000</v>
          </cell>
        </row>
        <row r="201">
          <cell r="A201" t="str">
            <v>EXPORTACION DIRECTA1022901</v>
          </cell>
          <cell r="B201" t="str">
            <v>EXPORTACION DIRECTA</v>
          </cell>
          <cell r="C201">
            <v>1022901</v>
          </cell>
          <cell r="D201">
            <v>7000</v>
          </cell>
        </row>
        <row r="202">
          <cell r="A202" t="str">
            <v>EXPORTACION DIRECTA1022931</v>
          </cell>
          <cell r="B202" t="str">
            <v>EXPORTACION DIRECTA</v>
          </cell>
          <cell r="C202">
            <v>1022931</v>
          </cell>
          <cell r="D202">
            <v>24000</v>
          </cell>
        </row>
        <row r="203">
          <cell r="A203" t="str">
            <v>EXPORTACION DIRECTA1022987</v>
          </cell>
          <cell r="B203" t="str">
            <v>EXPORTACION DIRECTA</v>
          </cell>
          <cell r="C203">
            <v>1022987</v>
          </cell>
          <cell r="D203">
            <v>48000</v>
          </cell>
        </row>
        <row r="204">
          <cell r="A204" t="str">
            <v>EXPORTACION DIRECTA1023051</v>
          </cell>
          <cell r="B204" t="str">
            <v>EXPORTACION DIRECTA</v>
          </cell>
          <cell r="C204">
            <v>1023051</v>
          </cell>
          <cell r="D204">
            <v>3834</v>
          </cell>
        </row>
        <row r="205">
          <cell r="A205" t="str">
            <v>EXPORTACION DIRECTA1023055</v>
          </cell>
          <cell r="B205" t="str">
            <v>EXPORTACION DIRECTA</v>
          </cell>
          <cell r="C205">
            <v>1023055</v>
          </cell>
          <cell r="D205">
            <v>9146</v>
          </cell>
        </row>
        <row r="206">
          <cell r="A206" t="str">
            <v>EXPORTACION DIRECTA1023163</v>
          </cell>
          <cell r="B206" t="str">
            <v>EXPORTACION DIRECTA</v>
          </cell>
          <cell r="C206">
            <v>1023163</v>
          </cell>
          <cell r="D206">
            <v>20000</v>
          </cell>
        </row>
        <row r="207">
          <cell r="A207" t="str">
            <v>EXPORTACION DIRECTA1023166</v>
          </cell>
          <cell r="B207" t="str">
            <v>EXPORTACION DIRECTA</v>
          </cell>
          <cell r="C207">
            <v>1023166</v>
          </cell>
          <cell r="D207">
            <v>100</v>
          </cell>
        </row>
        <row r="208">
          <cell r="A208" t="str">
            <v>EXPORTACION DIRECTA1023194</v>
          </cell>
          <cell r="B208" t="str">
            <v>EXPORTACION DIRECTA</v>
          </cell>
          <cell r="C208">
            <v>1023194</v>
          </cell>
          <cell r="D208">
            <v>6000</v>
          </cell>
        </row>
        <row r="209">
          <cell r="A209" t="str">
            <v>EXPORTACION DIRECTA1023301</v>
          </cell>
          <cell r="B209" t="str">
            <v>EXPORTACION DIRECTA</v>
          </cell>
          <cell r="C209">
            <v>1023301</v>
          </cell>
          <cell r="D209">
            <v>23500</v>
          </cell>
        </row>
        <row r="210">
          <cell r="A210" t="str">
            <v>EXPORTACION DIRECTA1023349</v>
          </cell>
          <cell r="B210" t="str">
            <v>EXPORTACION DIRECTA</v>
          </cell>
          <cell r="C210">
            <v>1023349</v>
          </cell>
          <cell r="D210">
            <v>7500</v>
          </cell>
        </row>
        <row r="211">
          <cell r="A211" t="str">
            <v>EXPORTACION DIRECTA1023350</v>
          </cell>
          <cell r="B211" t="str">
            <v>EXPORTACION DIRECTA</v>
          </cell>
          <cell r="C211">
            <v>1023350</v>
          </cell>
          <cell r="D211">
            <v>20000</v>
          </cell>
        </row>
        <row r="212">
          <cell r="A212" t="str">
            <v>EXPORTACION DIRECTA1023351</v>
          </cell>
          <cell r="B212" t="str">
            <v>EXPORTACION DIRECTA</v>
          </cell>
          <cell r="C212">
            <v>1023351</v>
          </cell>
          <cell r="D212">
            <v>5000</v>
          </cell>
        </row>
        <row r="213">
          <cell r="A213" t="str">
            <v>EXPORTACION DIRECTA1023352</v>
          </cell>
          <cell r="B213" t="str">
            <v>EXPORTACION DIRECTA</v>
          </cell>
          <cell r="C213">
            <v>1023352</v>
          </cell>
          <cell r="D213">
            <v>163000</v>
          </cell>
        </row>
        <row r="214">
          <cell r="A214" t="str">
            <v>Total general</v>
          </cell>
          <cell r="B214" t="str">
            <v>Total general</v>
          </cell>
          <cell r="C214">
            <v>1020860</v>
          </cell>
          <cell r="D214">
            <v>13473442.048</v>
          </cell>
        </row>
        <row r="215">
          <cell r="A215" t="str">
            <v/>
          </cell>
          <cell r="B215" t="str">
            <v>AGROSUPER ASIA</v>
          </cell>
          <cell r="C215">
            <v>1020861</v>
          </cell>
          <cell r="D215">
            <v>110000</v>
          </cell>
        </row>
        <row r="216">
          <cell r="A216" t="str">
            <v/>
          </cell>
          <cell r="B216" t="str">
            <v>AGROSUPER ASIA</v>
          </cell>
          <cell r="C216">
            <v>1020904</v>
          </cell>
          <cell r="D216">
            <v>110000</v>
          </cell>
        </row>
        <row r="217">
          <cell r="A217" t="str">
            <v/>
          </cell>
          <cell r="B217" t="str">
            <v>AGROSUPER ASIA</v>
          </cell>
          <cell r="C217">
            <v>1020905</v>
          </cell>
          <cell r="D217">
            <v>110000</v>
          </cell>
        </row>
        <row r="218">
          <cell r="A218" t="str">
            <v/>
          </cell>
          <cell r="B218" t="str">
            <v>AGROSUPER ASIA</v>
          </cell>
          <cell r="C218">
            <v>1021012</v>
          </cell>
          <cell r="D218">
            <v>88000</v>
          </cell>
        </row>
        <row r="219">
          <cell r="A219" t="str">
            <v/>
          </cell>
          <cell r="B219" t="str">
            <v>AGROSUPER ASIA</v>
          </cell>
          <cell r="C219">
            <v>1021046</v>
          </cell>
          <cell r="D219">
            <v>22000</v>
          </cell>
        </row>
        <row r="220">
          <cell r="A220" t="str">
            <v/>
          </cell>
          <cell r="B220" t="str">
            <v>AGROSUPER ASIA</v>
          </cell>
          <cell r="C220">
            <v>1021149</v>
          </cell>
          <cell r="D220">
            <v>66000</v>
          </cell>
        </row>
        <row r="221">
          <cell r="A221" t="str">
            <v/>
          </cell>
          <cell r="B221" t="str">
            <v>AGROSUPER ASIA</v>
          </cell>
          <cell r="C221">
            <v>1021150</v>
          </cell>
          <cell r="D221">
            <v>22000</v>
          </cell>
        </row>
        <row r="222">
          <cell r="A222" t="str">
            <v/>
          </cell>
          <cell r="B222" t="str">
            <v>AGROSUPER ASIA</v>
          </cell>
          <cell r="C222">
            <v>1021156</v>
          </cell>
          <cell r="D222">
            <v>24000</v>
          </cell>
        </row>
        <row r="223">
          <cell r="A223" t="str">
            <v/>
          </cell>
          <cell r="B223" t="str">
            <v>AGROSUPER ASIA</v>
          </cell>
          <cell r="C223">
            <v>1021470</v>
          </cell>
          <cell r="D223">
            <v>22000</v>
          </cell>
        </row>
        <row r="224">
          <cell r="A224" t="str">
            <v/>
          </cell>
          <cell r="B224" t="str">
            <v>AGROSUPER ASIA</v>
          </cell>
          <cell r="C224">
            <v>1021655</v>
          </cell>
          <cell r="D224">
            <v>48000</v>
          </cell>
        </row>
        <row r="225">
          <cell r="A225" t="str">
            <v/>
          </cell>
          <cell r="B225" t="str">
            <v>AGROSUPER ASIA</v>
          </cell>
          <cell r="C225">
            <v>1021664</v>
          </cell>
          <cell r="D225">
            <v>39000</v>
          </cell>
        </row>
        <row r="226">
          <cell r="A226" t="str">
            <v/>
          </cell>
          <cell r="B226" t="str">
            <v>AGROSUPER ASIA</v>
          </cell>
          <cell r="C226">
            <v>1021665</v>
          </cell>
          <cell r="D226">
            <v>22000</v>
          </cell>
        </row>
        <row r="227">
          <cell r="A227" t="str">
            <v/>
          </cell>
          <cell r="B227" t="str">
            <v>AGROSUPER ASIA</v>
          </cell>
          <cell r="C227">
            <v>1022283</v>
          </cell>
          <cell r="D227">
            <v>10000</v>
          </cell>
        </row>
        <row r="228">
          <cell r="A228" t="str">
            <v/>
          </cell>
          <cell r="B228" t="str">
            <v>AGROSUPER ASIA</v>
          </cell>
          <cell r="C228">
            <v>1022607</v>
          </cell>
          <cell r="D228">
            <v>22000</v>
          </cell>
        </row>
        <row r="229">
          <cell r="A229" t="str">
            <v/>
          </cell>
          <cell r="B229" t="str">
            <v>AGROSUPER ASIA</v>
          </cell>
          <cell r="C229">
            <v>1022885</v>
          </cell>
          <cell r="D229">
            <v>315000</v>
          </cell>
        </row>
        <row r="230">
          <cell r="A230" t="str">
            <v/>
          </cell>
          <cell r="B230" t="str">
            <v>AGROSUPER ASIA</v>
          </cell>
          <cell r="C230">
            <v>1022887</v>
          </cell>
          <cell r="D230">
            <v>121000</v>
          </cell>
        </row>
        <row r="231">
          <cell r="A231" t="str">
            <v/>
          </cell>
          <cell r="B231" t="str">
            <v>AGROSUPER ASIA</v>
          </cell>
          <cell r="C231">
            <v>1022930</v>
          </cell>
          <cell r="D231">
            <v>22000</v>
          </cell>
        </row>
        <row r="232">
          <cell r="A232" t="str">
            <v/>
          </cell>
          <cell r="B232" t="str">
            <v>AGROSUPER ASIA</v>
          </cell>
          <cell r="C232">
            <v>1022985</v>
          </cell>
          <cell r="D232">
            <v>5000</v>
          </cell>
        </row>
        <row r="233">
          <cell r="A233" t="str">
            <v/>
          </cell>
          <cell r="B233" t="str">
            <v>AGROSUPER ASIA</v>
          </cell>
          <cell r="C233">
            <v>1022986</v>
          </cell>
          <cell r="D233">
            <v>5000</v>
          </cell>
        </row>
        <row r="234">
          <cell r="A234" t="str">
            <v/>
          </cell>
          <cell r="B234" t="str">
            <v>AGROSUPER ASIA</v>
          </cell>
          <cell r="C234">
            <v>1023037</v>
          </cell>
          <cell r="D234">
            <v>110000</v>
          </cell>
        </row>
        <row r="235">
          <cell r="A235" t="str">
            <v/>
          </cell>
          <cell r="B235" t="str">
            <v>AGROSUPER ASIA</v>
          </cell>
          <cell r="C235">
            <v>1023038</v>
          </cell>
          <cell r="D235">
            <v>22000</v>
          </cell>
        </row>
        <row r="236">
          <cell r="A236" t="str">
            <v/>
          </cell>
          <cell r="B236" t="str">
            <v>AGROSUPER ASIA</v>
          </cell>
          <cell r="C236">
            <v>1023090</v>
          </cell>
          <cell r="D236">
            <v>22000</v>
          </cell>
        </row>
        <row r="237">
          <cell r="A237" t="str">
            <v/>
          </cell>
          <cell r="B237" t="str">
            <v>AGROSUPER ASIA</v>
          </cell>
          <cell r="C237">
            <v>1023144</v>
          </cell>
          <cell r="D237">
            <v>48000</v>
          </cell>
        </row>
        <row r="238">
          <cell r="A238" t="str">
            <v/>
          </cell>
          <cell r="B238" t="str">
            <v>AGROSUPER ASIA</v>
          </cell>
          <cell r="C238">
            <v>1023183</v>
          </cell>
          <cell r="D238">
            <v>44000</v>
          </cell>
        </row>
        <row r="239">
          <cell r="A239" t="str">
            <v/>
          </cell>
          <cell r="B239" t="str">
            <v>AGROSUPER ASIA</v>
          </cell>
          <cell r="C239">
            <v>1023283</v>
          </cell>
          <cell r="D239">
            <v>96000</v>
          </cell>
        </row>
        <row r="240">
          <cell r="A240" t="str">
            <v/>
          </cell>
          <cell r="B240" t="str">
            <v>AGROSUPER ASIA</v>
          </cell>
          <cell r="C240">
            <v>1023307</v>
          </cell>
          <cell r="D240">
            <v>72000</v>
          </cell>
        </row>
        <row r="241">
          <cell r="A241" t="str">
            <v/>
          </cell>
          <cell r="B241" t="str">
            <v>AGROSUPER ASIA</v>
          </cell>
          <cell r="C241">
            <v>1023326</v>
          </cell>
          <cell r="D241">
            <v>24000</v>
          </cell>
        </row>
        <row r="242">
          <cell r="A242" t="str">
            <v/>
          </cell>
          <cell r="B242" t="str">
            <v>AGROSUPER ASIA</v>
          </cell>
          <cell r="C242">
            <v>1023372</v>
          </cell>
          <cell r="D242">
            <v>24000</v>
          </cell>
        </row>
        <row r="243">
          <cell r="A243" t="str">
            <v/>
          </cell>
          <cell r="B243" t="str">
            <v>AGROSUPER ASIA</v>
          </cell>
          <cell r="C243">
            <v>1023397</v>
          </cell>
          <cell r="D243">
            <v>48000</v>
          </cell>
        </row>
        <row r="244">
          <cell r="A244" t="str">
            <v/>
          </cell>
          <cell r="B244" t="str">
            <v>AGROSUPER ASIA</v>
          </cell>
          <cell r="C244">
            <v>1030576</v>
          </cell>
          <cell r="D244">
            <v>30</v>
          </cell>
        </row>
        <row r="245">
          <cell r="A245" t="str">
            <v/>
          </cell>
          <cell r="B245" t="str">
            <v>AGROSUPER BRASIL</v>
          </cell>
          <cell r="C245">
            <v>1011560</v>
          </cell>
          <cell r="D245">
            <v>24000</v>
          </cell>
        </row>
        <row r="246">
          <cell r="A246" t="str">
            <v/>
          </cell>
          <cell r="B246" t="str">
            <v>AGROSUPER BRASIL</v>
          </cell>
          <cell r="C246">
            <v>1012362</v>
          </cell>
          <cell r="D246">
            <v>71985</v>
          </cell>
        </row>
        <row r="247">
          <cell r="A247" t="str">
            <v/>
          </cell>
          <cell r="B247" t="str">
            <v>AGROSUPER BRASIL</v>
          </cell>
          <cell r="C247">
            <v>1012674</v>
          </cell>
          <cell r="D247">
            <v>143975</v>
          </cell>
        </row>
        <row r="248">
          <cell r="A248" t="str">
            <v/>
          </cell>
          <cell r="B248" t="str">
            <v>AGROSUPER BRASIL</v>
          </cell>
          <cell r="C248">
            <v>1021864</v>
          </cell>
          <cell r="D248">
            <v>24000</v>
          </cell>
        </row>
        <row r="249">
          <cell r="A249" t="str">
            <v/>
          </cell>
          <cell r="B249" t="str">
            <v>AGROSUPER BRASIL</v>
          </cell>
          <cell r="C249">
            <v>1022218</v>
          </cell>
          <cell r="D249">
            <v>168000</v>
          </cell>
        </row>
        <row r="250">
          <cell r="A250" t="str">
            <v/>
          </cell>
          <cell r="B250" t="str">
            <v>AGROSUPER BRASIL</v>
          </cell>
          <cell r="C250">
            <v>1022273</v>
          </cell>
          <cell r="D250">
            <v>24000</v>
          </cell>
        </row>
        <row r="251">
          <cell r="A251" t="str">
            <v/>
          </cell>
          <cell r="B251" t="str">
            <v>AGROSUPER BRASIL</v>
          </cell>
          <cell r="C251">
            <v>1022782</v>
          </cell>
          <cell r="D251">
            <v>6240</v>
          </cell>
        </row>
        <row r="252">
          <cell r="A252" t="str">
            <v/>
          </cell>
          <cell r="B252" t="str">
            <v>AGROSUPER BRASIL</v>
          </cell>
          <cell r="C252">
            <v>1022783</v>
          </cell>
          <cell r="D252">
            <v>6480</v>
          </cell>
        </row>
        <row r="253">
          <cell r="A253" t="str">
            <v/>
          </cell>
          <cell r="B253" t="str">
            <v>AGROSUPER BRASIL</v>
          </cell>
          <cell r="C253">
            <v>1022784</v>
          </cell>
          <cell r="D253">
            <v>5175</v>
          </cell>
        </row>
        <row r="254">
          <cell r="A254" t="str">
            <v/>
          </cell>
          <cell r="B254" t="str">
            <v>AGROSUPER BRASIL</v>
          </cell>
          <cell r="C254">
            <v>1023329</v>
          </cell>
          <cell r="D254">
            <v>120000</v>
          </cell>
        </row>
        <row r="255">
          <cell r="A255" t="str">
            <v/>
          </cell>
          <cell r="B255" t="str">
            <v>AGROSUPER BRASIL</v>
          </cell>
          <cell r="C255">
            <v>1023334</v>
          </cell>
          <cell r="D255">
            <v>24000</v>
          </cell>
        </row>
        <row r="256">
          <cell r="A256" t="str">
            <v/>
          </cell>
          <cell r="B256" t="str">
            <v>AGROSUPER BRASIL</v>
          </cell>
          <cell r="C256">
            <v>1023336</v>
          </cell>
          <cell r="D256">
            <v>24000</v>
          </cell>
        </row>
        <row r="257">
          <cell r="A257" t="str">
            <v/>
          </cell>
          <cell r="B257" t="str">
            <v>AGROSUPER SHANGHAI</v>
          </cell>
          <cell r="C257">
            <v>1011586</v>
          </cell>
          <cell r="D257">
            <v>24000</v>
          </cell>
        </row>
        <row r="258">
          <cell r="A258" t="str">
            <v/>
          </cell>
          <cell r="B258" t="str">
            <v>AGROSUPER SHANGHAI</v>
          </cell>
          <cell r="C258">
            <v>1011967</v>
          </cell>
          <cell r="D258">
            <v>216000</v>
          </cell>
        </row>
        <row r="259">
          <cell r="A259" t="str">
            <v/>
          </cell>
          <cell r="B259" t="str">
            <v>AGROSUPER SHANGHAI</v>
          </cell>
          <cell r="C259">
            <v>1011968</v>
          </cell>
          <cell r="D259">
            <v>36000</v>
          </cell>
        </row>
        <row r="260">
          <cell r="A260" t="str">
            <v/>
          </cell>
          <cell r="B260" t="str">
            <v>AGROSUPER SHANGHAI</v>
          </cell>
          <cell r="C260">
            <v>1011969</v>
          </cell>
          <cell r="D260">
            <v>144000</v>
          </cell>
        </row>
        <row r="261">
          <cell r="A261" t="str">
            <v/>
          </cell>
          <cell r="B261" t="str">
            <v>AGROSUPER SHANGHAI</v>
          </cell>
          <cell r="C261">
            <v>1012218</v>
          </cell>
          <cell r="D261">
            <v>24000</v>
          </cell>
        </row>
        <row r="262">
          <cell r="A262" t="str">
            <v/>
          </cell>
          <cell r="B262" t="str">
            <v>AGROSUPER SHANGHAI</v>
          </cell>
          <cell r="C262">
            <v>1012275</v>
          </cell>
          <cell r="D262">
            <v>12000</v>
          </cell>
        </row>
        <row r="263">
          <cell r="A263" t="str">
            <v/>
          </cell>
          <cell r="B263" t="str">
            <v>AGROSUPER SHANGHAI</v>
          </cell>
          <cell r="C263">
            <v>1012434</v>
          </cell>
          <cell r="D263">
            <v>24000</v>
          </cell>
        </row>
        <row r="264">
          <cell r="A264" t="str">
            <v/>
          </cell>
          <cell r="B264" t="str">
            <v>AGROSUPER SHANGHAI</v>
          </cell>
          <cell r="C264">
            <v>1012448</v>
          </cell>
          <cell r="D264">
            <v>24000</v>
          </cell>
        </row>
        <row r="265">
          <cell r="A265" t="str">
            <v/>
          </cell>
          <cell r="B265" t="str">
            <v>AGROSUPER SHANGHAI</v>
          </cell>
          <cell r="C265">
            <v>1012451</v>
          </cell>
          <cell r="D265">
            <v>36000</v>
          </cell>
        </row>
        <row r="266">
          <cell r="A266" t="str">
            <v/>
          </cell>
          <cell r="B266" t="str">
            <v>AGROSUPER SHANGHAI</v>
          </cell>
          <cell r="C266">
            <v>1012452</v>
          </cell>
          <cell r="D266">
            <v>24000</v>
          </cell>
        </row>
        <row r="267">
          <cell r="A267" t="str">
            <v/>
          </cell>
          <cell r="B267" t="str">
            <v>AGROSUPER SHANGHAI</v>
          </cell>
          <cell r="C267">
            <v>1012455</v>
          </cell>
          <cell r="D267">
            <v>168000</v>
          </cell>
        </row>
        <row r="268">
          <cell r="A268" t="str">
            <v/>
          </cell>
          <cell r="B268" t="str">
            <v>AGROSUPER SHANGHAI</v>
          </cell>
          <cell r="C268">
            <v>1012502</v>
          </cell>
          <cell r="D268">
            <v>24000</v>
          </cell>
        </row>
        <row r="269">
          <cell r="A269" t="str">
            <v/>
          </cell>
          <cell r="B269" t="str">
            <v>AGROSUPER SHANGHAI</v>
          </cell>
          <cell r="C269">
            <v>1012503</v>
          </cell>
          <cell r="D269">
            <v>144000</v>
          </cell>
        </row>
        <row r="270">
          <cell r="A270" t="str">
            <v/>
          </cell>
          <cell r="B270" t="str">
            <v>AGROSUPER SHANGHAI</v>
          </cell>
          <cell r="C270">
            <v>1012504</v>
          </cell>
          <cell r="D270">
            <v>48000</v>
          </cell>
        </row>
        <row r="271">
          <cell r="A271" t="str">
            <v/>
          </cell>
          <cell r="B271" t="str">
            <v>AGROSUPER SHANGHAI</v>
          </cell>
          <cell r="C271">
            <v>1012525</v>
          </cell>
          <cell r="D271">
            <v>24000</v>
          </cell>
        </row>
        <row r="272">
          <cell r="A272" t="str">
            <v/>
          </cell>
          <cell r="B272" t="str">
            <v>AGROSUPER SHANGHAI</v>
          </cell>
          <cell r="C272">
            <v>1012526</v>
          </cell>
          <cell r="D272">
            <v>12000</v>
          </cell>
        </row>
        <row r="273">
          <cell r="A273" t="str">
            <v/>
          </cell>
          <cell r="B273" t="str">
            <v>AGROSUPER SHANGHAI</v>
          </cell>
          <cell r="C273">
            <v>1012527</v>
          </cell>
          <cell r="D273">
            <v>36000</v>
          </cell>
        </row>
        <row r="274">
          <cell r="A274" t="str">
            <v/>
          </cell>
          <cell r="B274" t="str">
            <v>AGROSUPER SHANGHAI</v>
          </cell>
          <cell r="C274">
            <v>1012598</v>
          </cell>
          <cell r="D274">
            <v>12000</v>
          </cell>
        </row>
        <row r="275">
          <cell r="A275" t="str">
            <v/>
          </cell>
          <cell r="B275" t="str">
            <v>AGROSUPER SHANGHAI</v>
          </cell>
          <cell r="C275">
            <v>1012681</v>
          </cell>
          <cell r="D275">
            <v>48000</v>
          </cell>
        </row>
        <row r="276">
          <cell r="A276" t="str">
            <v/>
          </cell>
          <cell r="B276" t="str">
            <v>AGROSUPER SHANGHAI</v>
          </cell>
          <cell r="C276">
            <v>1021731</v>
          </cell>
          <cell r="D276">
            <v>360000</v>
          </cell>
        </row>
        <row r="277">
          <cell r="A277" t="str">
            <v/>
          </cell>
          <cell r="B277" t="str">
            <v>AGROSUPER SHANGHAI</v>
          </cell>
          <cell r="C277">
            <v>1021732</v>
          </cell>
          <cell r="D277">
            <v>312000</v>
          </cell>
        </row>
        <row r="278">
          <cell r="A278" t="str">
            <v/>
          </cell>
          <cell r="B278" t="str">
            <v>AGROSUPER SHANGHAI</v>
          </cell>
          <cell r="C278">
            <v>1021735</v>
          </cell>
          <cell r="D278">
            <v>156000</v>
          </cell>
        </row>
        <row r="279">
          <cell r="A279" t="str">
            <v/>
          </cell>
          <cell r="B279" t="str">
            <v>AGROSUPER SHANGHAI</v>
          </cell>
          <cell r="C279">
            <v>1021737</v>
          </cell>
          <cell r="D279">
            <v>24000</v>
          </cell>
        </row>
        <row r="280">
          <cell r="A280" t="str">
            <v/>
          </cell>
          <cell r="B280" t="str">
            <v>AGROSUPER SHANGHAI</v>
          </cell>
          <cell r="C280">
            <v>1021738</v>
          </cell>
          <cell r="D280">
            <v>104000</v>
          </cell>
        </row>
        <row r="281">
          <cell r="A281" t="str">
            <v/>
          </cell>
          <cell r="B281" t="str">
            <v>AGROSUPER SHANGHAI</v>
          </cell>
          <cell r="C281">
            <v>1021766</v>
          </cell>
          <cell r="D281">
            <v>312000</v>
          </cell>
        </row>
        <row r="282">
          <cell r="A282" t="str">
            <v/>
          </cell>
          <cell r="B282" t="str">
            <v>AGROSUPER SHANGHAI</v>
          </cell>
          <cell r="C282">
            <v>1021767</v>
          </cell>
          <cell r="D282">
            <v>288000</v>
          </cell>
        </row>
        <row r="283">
          <cell r="A283" t="str">
            <v/>
          </cell>
          <cell r="B283" t="str">
            <v>AGROSUPER SHANGHAI</v>
          </cell>
          <cell r="C283">
            <v>1021774</v>
          </cell>
          <cell r="D283">
            <v>72000</v>
          </cell>
        </row>
        <row r="284">
          <cell r="A284" t="str">
            <v/>
          </cell>
          <cell r="B284" t="str">
            <v>AGROSUPER SHANGHAI</v>
          </cell>
          <cell r="C284">
            <v>1021905</v>
          </cell>
          <cell r="D284">
            <v>4080</v>
          </cell>
        </row>
        <row r="285">
          <cell r="A285" t="str">
            <v/>
          </cell>
          <cell r="B285" t="str">
            <v>AGROSUPER SHANGHAI</v>
          </cell>
          <cell r="C285">
            <v>1021971</v>
          </cell>
          <cell r="D285">
            <v>8000</v>
          </cell>
        </row>
        <row r="286">
          <cell r="A286" t="str">
            <v/>
          </cell>
          <cell r="B286" t="str">
            <v>AGROSUPER SHANGHAI</v>
          </cell>
          <cell r="C286">
            <v>1022033</v>
          </cell>
          <cell r="D286">
            <v>48000</v>
          </cell>
        </row>
        <row r="287">
          <cell r="A287" t="str">
            <v/>
          </cell>
          <cell r="B287" t="str">
            <v>AGROSUPER SHANGHAI</v>
          </cell>
          <cell r="C287">
            <v>1022073</v>
          </cell>
          <cell r="D287">
            <v>24000</v>
          </cell>
        </row>
        <row r="288">
          <cell r="A288" t="str">
            <v/>
          </cell>
          <cell r="B288" t="str">
            <v>AGROSUPER SHANGHAI</v>
          </cell>
          <cell r="C288">
            <v>1022080</v>
          </cell>
          <cell r="D288">
            <v>72000</v>
          </cell>
        </row>
        <row r="289">
          <cell r="A289" t="str">
            <v/>
          </cell>
          <cell r="B289" t="str">
            <v>AGROSUPER SHANGHAI</v>
          </cell>
          <cell r="C289">
            <v>1022096</v>
          </cell>
          <cell r="D289">
            <v>168000</v>
          </cell>
        </row>
        <row r="290">
          <cell r="A290" t="str">
            <v/>
          </cell>
          <cell r="B290" t="str">
            <v>AGROSUPER SHANGHAI</v>
          </cell>
          <cell r="C290">
            <v>1022099</v>
          </cell>
          <cell r="D290">
            <v>4000</v>
          </cell>
        </row>
        <row r="291">
          <cell r="A291" t="str">
            <v/>
          </cell>
          <cell r="B291" t="str">
            <v>AGROSUPER SHANGHAI</v>
          </cell>
          <cell r="C291">
            <v>1022125</v>
          </cell>
          <cell r="D291">
            <v>24000</v>
          </cell>
        </row>
        <row r="292">
          <cell r="A292" t="str">
            <v/>
          </cell>
          <cell r="B292" t="str">
            <v>AGROSUPER SHANGHAI</v>
          </cell>
          <cell r="C292">
            <v>1022169</v>
          </cell>
          <cell r="D292">
            <v>144000</v>
          </cell>
        </row>
        <row r="293">
          <cell r="A293" t="str">
            <v/>
          </cell>
          <cell r="B293" t="str">
            <v>AGROSUPER SHANGHAI</v>
          </cell>
          <cell r="C293">
            <v>1022183</v>
          </cell>
          <cell r="D293">
            <v>528000</v>
          </cell>
        </row>
        <row r="294">
          <cell r="A294" t="str">
            <v/>
          </cell>
          <cell r="B294" t="str">
            <v>AGROSUPER SHANGHAI</v>
          </cell>
          <cell r="C294">
            <v>1022186</v>
          </cell>
          <cell r="D294">
            <v>48000</v>
          </cell>
        </row>
        <row r="295">
          <cell r="A295" t="str">
            <v/>
          </cell>
          <cell r="B295" t="str">
            <v>AGROSUPER SHANGHAI</v>
          </cell>
          <cell r="C295">
            <v>1022193</v>
          </cell>
          <cell r="D295">
            <v>24000</v>
          </cell>
        </row>
        <row r="296">
          <cell r="A296" t="str">
            <v/>
          </cell>
          <cell r="B296" t="str">
            <v>AGROSUPER SHANGHAI</v>
          </cell>
          <cell r="C296">
            <v>1022212</v>
          </cell>
          <cell r="D296">
            <v>504000</v>
          </cell>
        </row>
        <row r="297">
          <cell r="A297" t="str">
            <v/>
          </cell>
          <cell r="B297" t="str">
            <v>AGROSUPER SHANGHAI</v>
          </cell>
          <cell r="C297">
            <v>1022291</v>
          </cell>
          <cell r="D297">
            <v>48000</v>
          </cell>
        </row>
        <row r="298">
          <cell r="A298" t="str">
            <v/>
          </cell>
          <cell r="B298" t="str">
            <v>AGROSUPER SHANGHAI</v>
          </cell>
          <cell r="C298">
            <v>1022373</v>
          </cell>
          <cell r="D298">
            <v>72000</v>
          </cell>
        </row>
        <row r="299">
          <cell r="A299" t="str">
            <v/>
          </cell>
          <cell r="B299" t="str">
            <v>AGROSUPER SHANGHAI</v>
          </cell>
          <cell r="C299">
            <v>1022378</v>
          </cell>
          <cell r="D299">
            <v>48000</v>
          </cell>
        </row>
        <row r="300">
          <cell r="A300" t="str">
            <v/>
          </cell>
          <cell r="B300" t="str">
            <v>AGROSUPER SHANGHAI</v>
          </cell>
          <cell r="C300">
            <v>1022379</v>
          </cell>
          <cell r="D300">
            <v>15729</v>
          </cell>
        </row>
        <row r="301">
          <cell r="A301" t="str">
            <v/>
          </cell>
          <cell r="B301" t="str">
            <v>AGROSUPER SHANGHAI</v>
          </cell>
          <cell r="C301">
            <v>1022381</v>
          </cell>
          <cell r="D301">
            <v>80000</v>
          </cell>
        </row>
        <row r="302">
          <cell r="A302" t="str">
            <v/>
          </cell>
          <cell r="B302" t="str">
            <v>AGROSUPER SHANGHAI</v>
          </cell>
          <cell r="C302">
            <v>1022388</v>
          </cell>
          <cell r="D302">
            <v>168000</v>
          </cell>
        </row>
        <row r="303">
          <cell r="A303" t="str">
            <v/>
          </cell>
          <cell r="B303" t="str">
            <v>AGROSUPER SHANGHAI</v>
          </cell>
          <cell r="C303">
            <v>1022414</v>
          </cell>
          <cell r="D303">
            <v>168000</v>
          </cell>
        </row>
        <row r="304">
          <cell r="A304" t="str">
            <v/>
          </cell>
          <cell r="B304" t="str">
            <v>AGROSUPER SHANGHAI</v>
          </cell>
          <cell r="C304">
            <v>1022417</v>
          </cell>
          <cell r="D304">
            <v>72000</v>
          </cell>
        </row>
        <row r="305">
          <cell r="A305" t="str">
            <v/>
          </cell>
          <cell r="B305" t="str">
            <v>AGROSUPER SHANGHAI</v>
          </cell>
          <cell r="C305">
            <v>1022541</v>
          </cell>
          <cell r="D305">
            <v>384000</v>
          </cell>
        </row>
        <row r="306">
          <cell r="A306" t="str">
            <v/>
          </cell>
          <cell r="B306" t="str">
            <v>AGROSUPER SHANGHAI</v>
          </cell>
          <cell r="C306">
            <v>1022568</v>
          </cell>
          <cell r="D306">
            <v>120000</v>
          </cell>
        </row>
        <row r="307">
          <cell r="A307" t="str">
            <v/>
          </cell>
          <cell r="B307" t="str">
            <v>AGROSUPER SHANGHAI</v>
          </cell>
          <cell r="C307">
            <v>1022636</v>
          </cell>
          <cell r="D307">
            <v>116600</v>
          </cell>
        </row>
        <row r="308">
          <cell r="A308" t="str">
            <v/>
          </cell>
          <cell r="B308" t="str">
            <v>AGROSUPER SHANGHAI</v>
          </cell>
          <cell r="C308">
            <v>1022637</v>
          </cell>
          <cell r="D308">
            <v>72000</v>
          </cell>
        </row>
        <row r="309">
          <cell r="A309" t="str">
            <v/>
          </cell>
          <cell r="B309" t="str">
            <v>AGROSUPER SHANGHAI</v>
          </cell>
          <cell r="C309">
            <v>1022639</v>
          </cell>
          <cell r="D309">
            <v>574000</v>
          </cell>
        </row>
        <row r="310">
          <cell r="A310" t="str">
            <v/>
          </cell>
          <cell r="B310" t="str">
            <v>AGROSUPER SHANGHAI</v>
          </cell>
          <cell r="C310">
            <v>1022640</v>
          </cell>
          <cell r="D310">
            <v>72000</v>
          </cell>
        </row>
        <row r="311">
          <cell r="A311" t="str">
            <v/>
          </cell>
          <cell r="B311" t="str">
            <v>AGROSUPER SHANGHAI</v>
          </cell>
          <cell r="C311">
            <v>1022645</v>
          </cell>
          <cell r="D311">
            <v>32000</v>
          </cell>
        </row>
        <row r="312">
          <cell r="A312" t="str">
            <v/>
          </cell>
          <cell r="B312" t="str">
            <v>AGROSUPER SHANGHAI</v>
          </cell>
          <cell r="C312">
            <v>1022748</v>
          </cell>
          <cell r="D312">
            <v>156000</v>
          </cell>
        </row>
        <row r="313">
          <cell r="A313" t="str">
            <v/>
          </cell>
          <cell r="B313" t="str">
            <v>AGROSUPER SHANGHAI</v>
          </cell>
          <cell r="C313">
            <v>1022753</v>
          </cell>
          <cell r="D313">
            <v>168000</v>
          </cell>
        </row>
        <row r="314">
          <cell r="A314" t="str">
            <v/>
          </cell>
          <cell r="B314" t="str">
            <v>AGROSUPER SHANGHAI</v>
          </cell>
          <cell r="C314">
            <v>1022856</v>
          </cell>
          <cell r="D314">
            <v>80000</v>
          </cell>
        </row>
        <row r="315">
          <cell r="A315" t="str">
            <v/>
          </cell>
          <cell r="B315" t="str">
            <v>AGROSUPER SHANGHAI</v>
          </cell>
          <cell r="C315">
            <v>1022936</v>
          </cell>
          <cell r="D315">
            <v>3920</v>
          </cell>
        </row>
        <row r="316">
          <cell r="A316" t="str">
            <v/>
          </cell>
          <cell r="B316" t="str">
            <v>AGROSUPER SHANGHAI</v>
          </cell>
          <cell r="C316">
            <v>1022939</v>
          </cell>
          <cell r="D316">
            <v>5060</v>
          </cell>
        </row>
        <row r="317">
          <cell r="A317" t="str">
            <v/>
          </cell>
          <cell r="B317" t="str">
            <v>AGROSUPER SHANGHAI</v>
          </cell>
          <cell r="C317">
            <v>1022940</v>
          </cell>
          <cell r="D317">
            <v>32000</v>
          </cell>
        </row>
        <row r="318">
          <cell r="A318" t="str">
            <v/>
          </cell>
          <cell r="B318" t="str">
            <v>AGROSUPER SHANGHAI</v>
          </cell>
          <cell r="C318">
            <v>1022941</v>
          </cell>
          <cell r="D318">
            <v>24000</v>
          </cell>
        </row>
        <row r="319">
          <cell r="A319" t="str">
            <v/>
          </cell>
          <cell r="B319" t="str">
            <v>AGROSUPER SHANGHAI</v>
          </cell>
          <cell r="C319">
            <v>1022945</v>
          </cell>
          <cell r="D319">
            <v>192000</v>
          </cell>
        </row>
        <row r="320">
          <cell r="A320" t="str">
            <v/>
          </cell>
          <cell r="B320" t="str">
            <v>AGROSUPER SHANGHAI</v>
          </cell>
          <cell r="C320">
            <v>1022995</v>
          </cell>
          <cell r="D320">
            <v>2000</v>
          </cell>
        </row>
        <row r="321">
          <cell r="A321" t="str">
            <v/>
          </cell>
          <cell r="B321" t="str">
            <v>AGROSUPER SHANGHAI</v>
          </cell>
          <cell r="C321">
            <v>1023034</v>
          </cell>
          <cell r="D321">
            <v>24000</v>
          </cell>
        </row>
        <row r="322">
          <cell r="A322" t="str">
            <v/>
          </cell>
          <cell r="B322" t="str">
            <v>AGROSUPER SHANGHAI</v>
          </cell>
          <cell r="C322">
            <v>1023035</v>
          </cell>
          <cell r="D322">
            <v>24000</v>
          </cell>
        </row>
        <row r="323">
          <cell r="A323" t="str">
            <v/>
          </cell>
          <cell r="B323" t="str">
            <v>AGROSUPER SHANGHAI</v>
          </cell>
          <cell r="C323">
            <v>1023093</v>
          </cell>
          <cell r="D323">
            <v>52000</v>
          </cell>
        </row>
        <row r="324">
          <cell r="A324" t="str">
            <v/>
          </cell>
          <cell r="B324" t="str">
            <v>AGROSUPER SHANGHAI</v>
          </cell>
          <cell r="C324">
            <v>1023110</v>
          </cell>
          <cell r="D324">
            <v>120000</v>
          </cell>
        </row>
        <row r="325">
          <cell r="A325" t="str">
            <v/>
          </cell>
          <cell r="B325" t="str">
            <v>AGROSUPER SHANGHAI</v>
          </cell>
          <cell r="C325">
            <v>1023126</v>
          </cell>
          <cell r="D325">
            <v>3280</v>
          </cell>
        </row>
        <row r="326">
          <cell r="A326" t="str">
            <v/>
          </cell>
          <cell r="B326" t="str">
            <v>AGROSUPER SHANGHAI</v>
          </cell>
          <cell r="C326">
            <v>1023143</v>
          </cell>
          <cell r="D326">
            <v>1000</v>
          </cell>
        </row>
        <row r="327">
          <cell r="A327" t="str">
            <v/>
          </cell>
          <cell r="B327" t="str">
            <v>AGROSUPER SHANGHAI</v>
          </cell>
          <cell r="C327">
            <v>1023157</v>
          </cell>
          <cell r="D327">
            <v>3500</v>
          </cell>
        </row>
        <row r="328">
          <cell r="A328" t="str">
            <v/>
          </cell>
          <cell r="B328" t="str">
            <v>AGROSUPER SHANGHAI</v>
          </cell>
          <cell r="C328">
            <v>1023291</v>
          </cell>
          <cell r="D328">
            <v>24000</v>
          </cell>
        </row>
        <row r="329">
          <cell r="A329" t="str">
            <v/>
          </cell>
          <cell r="B329" t="str">
            <v>AGROSUPER SHANGHAI</v>
          </cell>
          <cell r="C329">
            <v>1023306</v>
          </cell>
          <cell r="D329">
            <v>48000</v>
          </cell>
        </row>
        <row r="330">
          <cell r="A330" t="str">
            <v/>
          </cell>
          <cell r="B330" t="str">
            <v>AGROSUPER SHANGHAI</v>
          </cell>
          <cell r="C330">
            <v>1023354</v>
          </cell>
          <cell r="D330">
            <v>24000</v>
          </cell>
        </row>
        <row r="331">
          <cell r="A331" t="str">
            <v/>
          </cell>
          <cell r="B331" t="str">
            <v>AGROSUPER SHANGHAI</v>
          </cell>
          <cell r="C331">
            <v>1023362</v>
          </cell>
          <cell r="D331">
            <v>15522</v>
          </cell>
        </row>
        <row r="332">
          <cell r="A332" t="str">
            <v/>
          </cell>
          <cell r="B332" t="str">
            <v>AGROSUPER SHANGHAI</v>
          </cell>
          <cell r="C332">
            <v>1023363</v>
          </cell>
          <cell r="D332">
            <v>13686</v>
          </cell>
        </row>
        <row r="333">
          <cell r="A333" t="str">
            <v/>
          </cell>
          <cell r="B333" t="str">
            <v>AGROSUPER SHANGHAI</v>
          </cell>
          <cell r="C333">
            <v>1023364</v>
          </cell>
          <cell r="D333">
            <v>500</v>
          </cell>
        </row>
        <row r="334">
          <cell r="A334" t="str">
            <v/>
          </cell>
          <cell r="B334" t="str">
            <v>AGROSUPER SHANGHAI</v>
          </cell>
          <cell r="C334">
            <v>1023365</v>
          </cell>
          <cell r="D334">
            <v>313</v>
          </cell>
        </row>
        <row r="335">
          <cell r="A335" t="str">
            <v/>
          </cell>
          <cell r="B335" t="str">
            <v>AGROSUPER SHANGHAI</v>
          </cell>
          <cell r="C335">
            <v>1023366</v>
          </cell>
          <cell r="D335">
            <v>557</v>
          </cell>
        </row>
        <row r="336">
          <cell r="A336" t="str">
            <v/>
          </cell>
          <cell r="B336" t="str">
            <v>AGROSUPER SHANGHAI</v>
          </cell>
          <cell r="C336">
            <v>1023367</v>
          </cell>
          <cell r="D336">
            <v>3177</v>
          </cell>
        </row>
        <row r="337">
          <cell r="A337" t="str">
            <v/>
          </cell>
          <cell r="B337" t="str">
            <v>AGROSUPER SHANGHAI</v>
          </cell>
          <cell r="C337">
            <v>1023368</v>
          </cell>
          <cell r="D337">
            <v>14244</v>
          </cell>
        </row>
        <row r="338">
          <cell r="A338" t="str">
            <v/>
          </cell>
          <cell r="B338" t="str">
            <v>AGROSUPER SHANGHAI</v>
          </cell>
          <cell r="C338">
            <v>1030388</v>
          </cell>
          <cell r="D338">
            <v>12000</v>
          </cell>
        </row>
        <row r="339">
          <cell r="A339" t="str">
            <v/>
          </cell>
          <cell r="B339" t="str">
            <v>AGROSUPER SHANGHAI</v>
          </cell>
          <cell r="C339">
            <v>1030389</v>
          </cell>
          <cell r="D339">
            <v>4455</v>
          </cell>
        </row>
        <row r="340">
          <cell r="A340" t="str">
            <v/>
          </cell>
          <cell r="B340" t="str">
            <v>AGROSUPER SHANGHAI</v>
          </cell>
          <cell r="C340">
            <v>1030419</v>
          </cell>
          <cell r="D340">
            <v>24000</v>
          </cell>
        </row>
        <row r="341">
          <cell r="A341" t="str">
            <v/>
          </cell>
          <cell r="B341" t="str">
            <v>AGROSUPER SHANGHAI</v>
          </cell>
          <cell r="C341">
            <v>1030506</v>
          </cell>
          <cell r="D341">
            <v>1380</v>
          </cell>
        </row>
        <row r="342">
          <cell r="A342" t="str">
            <v/>
          </cell>
          <cell r="B342" t="str">
            <v>AGROSUPER SHANGHAI</v>
          </cell>
          <cell r="C342">
            <v>1030525</v>
          </cell>
          <cell r="D342">
            <v>48000</v>
          </cell>
        </row>
        <row r="343">
          <cell r="A343" t="str">
            <v/>
          </cell>
          <cell r="B343" t="str">
            <v>AGROSUPER SHANGHAI</v>
          </cell>
          <cell r="C343">
            <v>1030566</v>
          </cell>
          <cell r="D343">
            <v>24000</v>
          </cell>
        </row>
        <row r="344">
          <cell r="A344" t="str">
            <v/>
          </cell>
          <cell r="B344" t="str">
            <v>AGROSUPER SHANGHAI</v>
          </cell>
          <cell r="C344">
            <v>1030683</v>
          </cell>
          <cell r="D344">
            <v>216000</v>
          </cell>
        </row>
        <row r="345">
          <cell r="A345" t="str">
            <v/>
          </cell>
          <cell r="B345" t="str">
            <v>AGROSUPER SHANGHAI</v>
          </cell>
          <cell r="C345">
            <v>1030684</v>
          </cell>
          <cell r="D345">
            <v>24000</v>
          </cell>
        </row>
        <row r="346">
          <cell r="A346" t="str">
            <v/>
          </cell>
          <cell r="B346" t="str">
            <v>AGROSUPER SHANGHAI</v>
          </cell>
          <cell r="C346">
            <v>1030685</v>
          </cell>
          <cell r="D346">
            <v>96000</v>
          </cell>
        </row>
        <row r="347">
          <cell r="A347" t="str">
            <v/>
          </cell>
          <cell r="B347" t="str">
            <v>AGROSUPER SHANGHAI</v>
          </cell>
          <cell r="C347">
            <v>1030686</v>
          </cell>
          <cell r="D347">
            <v>72000</v>
          </cell>
        </row>
        <row r="348">
          <cell r="A348" t="str">
            <v/>
          </cell>
          <cell r="B348" t="str">
            <v>AGROSUPER SHANGHAI</v>
          </cell>
          <cell r="C348">
            <v>1030743</v>
          </cell>
          <cell r="D348">
            <v>5000</v>
          </cell>
        </row>
        <row r="349">
          <cell r="A349" t="str">
            <v/>
          </cell>
          <cell r="B349" t="str">
            <v>ANDES ASIA</v>
          </cell>
          <cell r="C349">
            <v>1012326</v>
          </cell>
          <cell r="D349">
            <v>14000</v>
          </cell>
        </row>
        <row r="350">
          <cell r="A350" t="str">
            <v/>
          </cell>
          <cell r="B350" t="str">
            <v>ANDES ASIA</v>
          </cell>
          <cell r="C350">
            <v>1021921</v>
          </cell>
          <cell r="D350">
            <v>2000</v>
          </cell>
        </row>
        <row r="351">
          <cell r="A351" t="str">
            <v/>
          </cell>
          <cell r="B351" t="str">
            <v>ANDES ASIA</v>
          </cell>
          <cell r="C351">
            <v>1021922</v>
          </cell>
          <cell r="D351">
            <v>2000</v>
          </cell>
        </row>
        <row r="352">
          <cell r="A352" t="str">
            <v/>
          </cell>
          <cell r="B352" t="str">
            <v>ANDES ASIA</v>
          </cell>
          <cell r="C352">
            <v>1021924</v>
          </cell>
          <cell r="D352">
            <v>46000</v>
          </cell>
        </row>
        <row r="353">
          <cell r="A353" t="str">
            <v/>
          </cell>
          <cell r="B353" t="str">
            <v>ANDES ASIA</v>
          </cell>
          <cell r="C353">
            <v>1021925</v>
          </cell>
          <cell r="D353">
            <v>61000</v>
          </cell>
        </row>
        <row r="354">
          <cell r="A354" t="str">
            <v/>
          </cell>
          <cell r="B354" t="str">
            <v>ANDES ASIA</v>
          </cell>
          <cell r="C354">
            <v>1021929</v>
          </cell>
          <cell r="D354">
            <v>3000</v>
          </cell>
        </row>
        <row r="355">
          <cell r="A355" t="str">
            <v/>
          </cell>
          <cell r="B355" t="str">
            <v>ANDES ASIA</v>
          </cell>
          <cell r="C355">
            <v>1021931</v>
          </cell>
          <cell r="D355">
            <v>25000</v>
          </cell>
        </row>
        <row r="356">
          <cell r="A356" t="str">
            <v/>
          </cell>
          <cell r="B356" t="str">
            <v>ANDES ASIA</v>
          </cell>
          <cell r="C356">
            <v>1021936</v>
          </cell>
          <cell r="D356">
            <v>312000</v>
          </cell>
        </row>
        <row r="357">
          <cell r="A357" t="str">
            <v/>
          </cell>
          <cell r="B357" t="str">
            <v>ANDES ASIA</v>
          </cell>
          <cell r="C357">
            <v>1021944</v>
          </cell>
          <cell r="D357">
            <v>11400</v>
          </cell>
        </row>
        <row r="358">
          <cell r="A358" t="str">
            <v/>
          </cell>
          <cell r="B358" t="str">
            <v>ANDES ASIA</v>
          </cell>
          <cell r="C358">
            <v>1021945</v>
          </cell>
          <cell r="D358">
            <v>11400</v>
          </cell>
        </row>
        <row r="359">
          <cell r="A359" t="str">
            <v/>
          </cell>
          <cell r="B359" t="str">
            <v>ANDES ASIA</v>
          </cell>
          <cell r="C359">
            <v>1021952</v>
          </cell>
          <cell r="D359">
            <v>7000</v>
          </cell>
        </row>
        <row r="360">
          <cell r="A360" t="str">
            <v/>
          </cell>
          <cell r="B360" t="str">
            <v>ANDES ASIA</v>
          </cell>
          <cell r="C360">
            <v>1021987</v>
          </cell>
          <cell r="D360">
            <v>20000</v>
          </cell>
        </row>
        <row r="361">
          <cell r="A361" t="str">
            <v/>
          </cell>
          <cell r="B361" t="str">
            <v>ANDES ASIA</v>
          </cell>
          <cell r="C361">
            <v>1022101</v>
          </cell>
          <cell r="D361">
            <v>4000</v>
          </cell>
        </row>
        <row r="362">
          <cell r="A362" t="str">
            <v/>
          </cell>
          <cell r="B362" t="str">
            <v>ANDES ASIA</v>
          </cell>
          <cell r="C362">
            <v>1022128</v>
          </cell>
          <cell r="D362">
            <v>11000</v>
          </cell>
        </row>
        <row r="363">
          <cell r="A363" t="str">
            <v/>
          </cell>
          <cell r="B363" t="str">
            <v>ANDES ASIA</v>
          </cell>
          <cell r="C363">
            <v>1022141</v>
          </cell>
          <cell r="D363">
            <v>50000</v>
          </cell>
        </row>
        <row r="364">
          <cell r="A364" t="str">
            <v/>
          </cell>
          <cell r="B364" t="str">
            <v>ANDES ASIA</v>
          </cell>
          <cell r="C364">
            <v>1022142</v>
          </cell>
          <cell r="D364">
            <v>20000</v>
          </cell>
        </row>
        <row r="365">
          <cell r="A365" t="str">
            <v/>
          </cell>
          <cell r="B365" t="str">
            <v>ANDES ASIA</v>
          </cell>
          <cell r="C365">
            <v>1022293</v>
          </cell>
          <cell r="D365">
            <v>6000</v>
          </cell>
        </row>
        <row r="366">
          <cell r="A366" t="str">
            <v/>
          </cell>
          <cell r="B366" t="str">
            <v>ANDES ASIA</v>
          </cell>
          <cell r="C366">
            <v>1022398</v>
          </cell>
          <cell r="D366">
            <v>66000</v>
          </cell>
        </row>
        <row r="367">
          <cell r="A367" t="str">
            <v/>
          </cell>
          <cell r="B367" t="str">
            <v>ANDES ASIA</v>
          </cell>
          <cell r="C367">
            <v>1022413</v>
          </cell>
          <cell r="D367">
            <v>12000</v>
          </cell>
        </row>
        <row r="368">
          <cell r="A368" t="str">
            <v/>
          </cell>
          <cell r="B368" t="str">
            <v>ANDES ASIA</v>
          </cell>
          <cell r="C368">
            <v>1022515</v>
          </cell>
          <cell r="D368">
            <v>38000</v>
          </cell>
        </row>
        <row r="369">
          <cell r="A369" t="str">
            <v/>
          </cell>
          <cell r="B369" t="str">
            <v>ANDES ASIA</v>
          </cell>
          <cell r="C369">
            <v>1022561</v>
          </cell>
          <cell r="D369">
            <v>6000</v>
          </cell>
        </row>
        <row r="370">
          <cell r="A370" t="str">
            <v/>
          </cell>
          <cell r="B370" t="str">
            <v>ANDES ASIA</v>
          </cell>
          <cell r="C370">
            <v>1022570</v>
          </cell>
          <cell r="D370">
            <v>1000</v>
          </cell>
        </row>
        <row r="371">
          <cell r="A371" t="str">
            <v/>
          </cell>
          <cell r="B371" t="str">
            <v>ANDES ASIA</v>
          </cell>
          <cell r="C371">
            <v>1022621</v>
          </cell>
          <cell r="D371">
            <v>51000</v>
          </cell>
        </row>
        <row r="372">
          <cell r="A372" t="str">
            <v/>
          </cell>
          <cell r="B372" t="str">
            <v>ANDES ASIA</v>
          </cell>
          <cell r="C372">
            <v>1022751</v>
          </cell>
          <cell r="D372">
            <v>48000</v>
          </cell>
        </row>
        <row r="373">
          <cell r="A373" t="str">
            <v/>
          </cell>
          <cell r="B373" t="str">
            <v>ANDES ASIA</v>
          </cell>
          <cell r="C373">
            <v>1022794</v>
          </cell>
          <cell r="D373">
            <v>0</v>
          </cell>
        </row>
        <row r="374">
          <cell r="A374" t="str">
            <v/>
          </cell>
          <cell r="B374" t="str">
            <v>ANDES ASIA</v>
          </cell>
          <cell r="C374">
            <v>1022863</v>
          </cell>
          <cell r="D374">
            <v>123000</v>
          </cell>
        </row>
        <row r="375">
          <cell r="A375" t="str">
            <v/>
          </cell>
          <cell r="B375" t="str">
            <v>ANDES ASIA</v>
          </cell>
          <cell r="C375">
            <v>1022864</v>
          </cell>
          <cell r="D375">
            <v>120200</v>
          </cell>
        </row>
        <row r="376">
          <cell r="A376" t="str">
            <v/>
          </cell>
          <cell r="B376" t="str">
            <v>ANDES ASIA</v>
          </cell>
          <cell r="C376">
            <v>1022865</v>
          </cell>
          <cell r="D376">
            <v>79000</v>
          </cell>
        </row>
        <row r="377">
          <cell r="A377" t="str">
            <v/>
          </cell>
          <cell r="B377" t="str">
            <v>ANDES ASIA</v>
          </cell>
          <cell r="C377">
            <v>1022866</v>
          </cell>
          <cell r="D377">
            <v>60000</v>
          </cell>
        </row>
        <row r="378">
          <cell r="A378" t="str">
            <v/>
          </cell>
          <cell r="B378" t="str">
            <v>ANDES ASIA</v>
          </cell>
          <cell r="C378">
            <v>1022914</v>
          </cell>
          <cell r="D378">
            <v>24000</v>
          </cell>
        </row>
        <row r="379">
          <cell r="A379" t="str">
            <v/>
          </cell>
          <cell r="B379" t="str">
            <v>ANDES ASIA</v>
          </cell>
          <cell r="C379">
            <v>1022918</v>
          </cell>
          <cell r="D379">
            <v>96000</v>
          </cell>
        </row>
        <row r="380">
          <cell r="A380" t="str">
            <v/>
          </cell>
          <cell r="B380" t="str">
            <v>ANDES ASIA</v>
          </cell>
          <cell r="C380">
            <v>1022989</v>
          </cell>
          <cell r="D380">
            <v>40000</v>
          </cell>
        </row>
        <row r="381">
          <cell r="A381" t="str">
            <v/>
          </cell>
          <cell r="B381" t="str">
            <v>ANDES ASIA</v>
          </cell>
          <cell r="C381">
            <v>1023123</v>
          </cell>
          <cell r="D381">
            <v>3000</v>
          </cell>
        </row>
        <row r="382">
          <cell r="A382" t="str">
            <v/>
          </cell>
          <cell r="B382" t="str">
            <v>ANDES ASIA</v>
          </cell>
          <cell r="C382">
            <v>1023184</v>
          </cell>
          <cell r="D382">
            <v>3000</v>
          </cell>
        </row>
        <row r="383">
          <cell r="A383" t="str">
            <v/>
          </cell>
          <cell r="B383" t="str">
            <v>ANDES ASIA</v>
          </cell>
          <cell r="C383">
            <v>1023247</v>
          </cell>
          <cell r="D383">
            <v>1000</v>
          </cell>
        </row>
        <row r="384">
          <cell r="A384" t="str">
            <v/>
          </cell>
          <cell r="B384" t="str">
            <v>ANDES ASIA</v>
          </cell>
          <cell r="C384">
            <v>1023265</v>
          </cell>
          <cell r="D384">
            <v>5000</v>
          </cell>
        </row>
        <row r="385">
          <cell r="A385" t="str">
            <v/>
          </cell>
          <cell r="B385" t="str">
            <v>EXPORTACION DIRECTA</v>
          </cell>
          <cell r="C385">
            <v>1020105</v>
          </cell>
          <cell r="D385">
            <v>46500</v>
          </cell>
        </row>
        <row r="386">
          <cell r="A386" t="str">
            <v/>
          </cell>
          <cell r="B386" t="str">
            <v>EXPORTACION DIRECTA</v>
          </cell>
          <cell r="C386">
            <v>1020110</v>
          </cell>
          <cell r="D386">
            <v>758810</v>
          </cell>
        </row>
        <row r="387">
          <cell r="A387" t="str">
            <v/>
          </cell>
          <cell r="B387" t="str">
            <v>EXPORTACION DIRECTA</v>
          </cell>
          <cell r="C387">
            <v>1020284</v>
          </cell>
          <cell r="D387">
            <v>2500</v>
          </cell>
        </row>
        <row r="388">
          <cell r="A388" t="str">
            <v/>
          </cell>
          <cell r="B388" t="str">
            <v>EXPORTACION DIRECTA</v>
          </cell>
          <cell r="C388">
            <v>1020326</v>
          </cell>
          <cell r="D388">
            <v>96000</v>
          </cell>
        </row>
        <row r="389">
          <cell r="A389" t="str">
            <v/>
          </cell>
          <cell r="B389" t="str">
            <v>EXPORTACION DIRECTA</v>
          </cell>
          <cell r="C389">
            <v>1020589</v>
          </cell>
          <cell r="D389">
            <v>96000</v>
          </cell>
        </row>
        <row r="390">
          <cell r="A390" t="str">
            <v/>
          </cell>
          <cell r="B390" t="str">
            <v>EXPORTACION DIRECTA</v>
          </cell>
          <cell r="C390">
            <v>1020592</v>
          </cell>
          <cell r="D390">
            <v>202140</v>
          </cell>
        </row>
        <row r="391">
          <cell r="A391" t="str">
            <v/>
          </cell>
          <cell r="B391" t="str">
            <v>EXPORTACION DIRECTA</v>
          </cell>
          <cell r="C391">
            <v>1020620</v>
          </cell>
          <cell r="D391">
            <v>28000</v>
          </cell>
        </row>
        <row r="392">
          <cell r="A392" t="str">
            <v/>
          </cell>
          <cell r="B392" t="str">
            <v>EXPORTACION DIRECTA</v>
          </cell>
          <cell r="C392">
            <v>1020636</v>
          </cell>
          <cell r="D392">
            <v>14500</v>
          </cell>
        </row>
        <row r="393">
          <cell r="A393" t="str">
            <v/>
          </cell>
          <cell r="B393" t="str">
            <v>EXPORTACION DIRECTA</v>
          </cell>
          <cell r="C393">
            <v>1020637</v>
          </cell>
          <cell r="D393">
            <v>195250</v>
          </cell>
        </row>
        <row r="394">
          <cell r="A394" t="str">
            <v/>
          </cell>
          <cell r="B394" t="str">
            <v>EXPORTACION DIRECTA</v>
          </cell>
          <cell r="C394">
            <v>1020662</v>
          </cell>
          <cell r="D394">
            <v>23000</v>
          </cell>
        </row>
        <row r="395">
          <cell r="A395" t="str">
            <v/>
          </cell>
          <cell r="B395" t="str">
            <v>EXPORTACION DIRECTA</v>
          </cell>
          <cell r="C395">
            <v>1020664</v>
          </cell>
          <cell r="D395">
            <v>3000</v>
          </cell>
        </row>
        <row r="396">
          <cell r="A396" t="str">
            <v/>
          </cell>
          <cell r="B396" t="str">
            <v>EXPORTACION DIRECTA</v>
          </cell>
          <cell r="C396">
            <v>1020665</v>
          </cell>
          <cell r="D396">
            <v>9100</v>
          </cell>
        </row>
        <row r="397">
          <cell r="A397" t="str">
            <v/>
          </cell>
          <cell r="B397" t="str">
            <v>EXPORTACION DIRECTA</v>
          </cell>
          <cell r="C397">
            <v>1020678</v>
          </cell>
          <cell r="D397">
            <v>500</v>
          </cell>
        </row>
        <row r="398">
          <cell r="A398" t="str">
            <v/>
          </cell>
          <cell r="B398" t="str">
            <v>EXPORTACION DIRECTA</v>
          </cell>
          <cell r="C398">
            <v>1020681</v>
          </cell>
          <cell r="D398">
            <v>19000</v>
          </cell>
        </row>
        <row r="399">
          <cell r="A399" t="str">
            <v/>
          </cell>
          <cell r="B399" t="str">
            <v>EXPORTACION DIRECTA</v>
          </cell>
          <cell r="C399">
            <v>1020704</v>
          </cell>
          <cell r="D399">
            <v>1500</v>
          </cell>
        </row>
        <row r="400">
          <cell r="A400" t="str">
            <v/>
          </cell>
          <cell r="B400" t="str">
            <v>EXPORTACION DIRECTA</v>
          </cell>
          <cell r="C400">
            <v>1020715</v>
          </cell>
          <cell r="D400">
            <v>2000</v>
          </cell>
        </row>
        <row r="401">
          <cell r="A401" t="str">
            <v/>
          </cell>
          <cell r="B401" t="str">
            <v>EXPORTACION DIRECTA</v>
          </cell>
          <cell r="C401">
            <v>1020731</v>
          </cell>
          <cell r="D401">
            <v>14000</v>
          </cell>
        </row>
        <row r="402">
          <cell r="A402" t="str">
            <v/>
          </cell>
          <cell r="B402" t="str">
            <v>EXPORTACION DIRECTA</v>
          </cell>
          <cell r="C402">
            <v>1020758</v>
          </cell>
          <cell r="D402">
            <v>3000</v>
          </cell>
        </row>
        <row r="403">
          <cell r="A403" t="str">
            <v/>
          </cell>
          <cell r="B403" t="str">
            <v>EXPORTACION DIRECTA</v>
          </cell>
          <cell r="C403">
            <v>1020774</v>
          </cell>
          <cell r="D403">
            <v>7000</v>
          </cell>
        </row>
        <row r="404">
          <cell r="A404" t="str">
            <v/>
          </cell>
          <cell r="B404" t="str">
            <v>EXPORTACION DIRECTA</v>
          </cell>
          <cell r="C404">
            <v>1020802</v>
          </cell>
          <cell r="D404">
            <v>69500</v>
          </cell>
        </row>
        <row r="405">
          <cell r="A405" t="str">
            <v/>
          </cell>
          <cell r="B405" t="str">
            <v>EXPORTACION DIRECTA</v>
          </cell>
          <cell r="C405">
            <v>1020810</v>
          </cell>
          <cell r="D405">
            <v>2000</v>
          </cell>
        </row>
        <row r="406">
          <cell r="A406" t="str">
            <v/>
          </cell>
          <cell r="B406" t="str">
            <v>EXPORTACION DIRECTA</v>
          </cell>
          <cell r="C406">
            <v>1020914</v>
          </cell>
          <cell r="D406">
            <v>9500</v>
          </cell>
        </row>
        <row r="407">
          <cell r="A407" t="str">
            <v/>
          </cell>
          <cell r="B407" t="str">
            <v>EXPORTACION DIRECTA</v>
          </cell>
          <cell r="C407">
            <v>1020990</v>
          </cell>
          <cell r="D407">
            <v>2500</v>
          </cell>
        </row>
        <row r="408">
          <cell r="A408" t="str">
            <v/>
          </cell>
          <cell r="B408" t="str">
            <v>EXPORTACION DIRECTA</v>
          </cell>
          <cell r="C408">
            <v>1020991</v>
          </cell>
          <cell r="D408">
            <v>17400</v>
          </cell>
        </row>
        <row r="409">
          <cell r="A409" t="str">
            <v/>
          </cell>
          <cell r="B409" t="str">
            <v>EXPORTACION DIRECTA</v>
          </cell>
          <cell r="C409">
            <v>1021136</v>
          </cell>
          <cell r="D409">
            <v>8000</v>
          </cell>
        </row>
        <row r="410">
          <cell r="A410" t="str">
            <v/>
          </cell>
          <cell r="B410" t="str">
            <v>EXPORTACION DIRECTA</v>
          </cell>
          <cell r="C410">
            <v>1021533</v>
          </cell>
          <cell r="D410">
            <v>10000</v>
          </cell>
        </row>
        <row r="411">
          <cell r="A411" t="str">
            <v/>
          </cell>
          <cell r="B411" t="str">
            <v>EXPORTACION DIRECTA</v>
          </cell>
          <cell r="C411">
            <v>1021603</v>
          </cell>
          <cell r="D411">
            <v>3500</v>
          </cell>
        </row>
        <row r="412">
          <cell r="A412" t="str">
            <v/>
          </cell>
          <cell r="B412" t="str">
            <v>EXPORTACION DIRECTA</v>
          </cell>
          <cell r="C412">
            <v>1021609</v>
          </cell>
          <cell r="D412">
            <v>30000</v>
          </cell>
        </row>
        <row r="413">
          <cell r="A413" t="str">
            <v/>
          </cell>
          <cell r="B413" t="str">
            <v>EXPORTACION DIRECTA</v>
          </cell>
          <cell r="C413">
            <v>1022282</v>
          </cell>
          <cell r="D413">
            <v>2000</v>
          </cell>
        </row>
        <row r="414">
          <cell r="A414" t="str">
            <v/>
          </cell>
          <cell r="B414" t="str">
            <v>EXPORTACION DIRECTA</v>
          </cell>
          <cell r="C414">
            <v>1022313</v>
          </cell>
          <cell r="D414">
            <v>6000</v>
          </cell>
        </row>
        <row r="415">
          <cell r="A415" t="str">
            <v/>
          </cell>
          <cell r="B415" t="str">
            <v>EXPORTACION DIRECTA</v>
          </cell>
          <cell r="C415">
            <v>1022326</v>
          </cell>
          <cell r="D415">
            <v>40000</v>
          </cell>
        </row>
        <row r="416">
          <cell r="A416" t="str">
            <v/>
          </cell>
          <cell r="B416" t="str">
            <v>EXPORTACION DIRECTA</v>
          </cell>
          <cell r="C416">
            <v>1022370</v>
          </cell>
          <cell r="D416">
            <v>41000</v>
          </cell>
        </row>
        <row r="417">
          <cell r="A417" t="str">
            <v/>
          </cell>
          <cell r="B417" t="str">
            <v>EXPORTACION DIRECTA</v>
          </cell>
          <cell r="C417">
            <v>1022371</v>
          </cell>
          <cell r="D417">
            <v>9000</v>
          </cell>
        </row>
        <row r="418">
          <cell r="A418" t="str">
            <v/>
          </cell>
          <cell r="B418" t="str">
            <v>EXPORTACION DIRECTA</v>
          </cell>
          <cell r="C418">
            <v>1022472</v>
          </cell>
          <cell r="D418">
            <v>18000</v>
          </cell>
        </row>
        <row r="419">
          <cell r="A419" t="str">
            <v/>
          </cell>
          <cell r="B419" t="str">
            <v>EXPORTACION DIRECTA</v>
          </cell>
          <cell r="C419">
            <v>1022499</v>
          </cell>
          <cell r="D419">
            <v>19500</v>
          </cell>
        </row>
        <row r="420">
          <cell r="A420" t="str">
            <v/>
          </cell>
          <cell r="B420" t="str">
            <v>EXPORTACION DIRECTA</v>
          </cell>
          <cell r="C420">
            <v>1022587</v>
          </cell>
          <cell r="D420">
            <v>3000</v>
          </cell>
        </row>
        <row r="421">
          <cell r="A421" t="str">
            <v/>
          </cell>
          <cell r="B421" t="str">
            <v>EXPORTACION DIRECTA</v>
          </cell>
          <cell r="C421">
            <v>1022600</v>
          </cell>
          <cell r="D421">
            <v>20500</v>
          </cell>
        </row>
        <row r="422">
          <cell r="A422" t="str">
            <v/>
          </cell>
          <cell r="B422" t="str">
            <v>EXPORTACION DIRECTA</v>
          </cell>
          <cell r="C422">
            <v>1022664</v>
          </cell>
          <cell r="D422">
            <v>39000</v>
          </cell>
        </row>
        <row r="423">
          <cell r="A423" t="str">
            <v/>
          </cell>
          <cell r="B423" t="str">
            <v>EXPORTACION DIRECTA</v>
          </cell>
          <cell r="C423">
            <v>1022901</v>
          </cell>
          <cell r="D423">
            <v>7000</v>
          </cell>
        </row>
        <row r="424">
          <cell r="A424" t="str">
            <v/>
          </cell>
          <cell r="B424" t="str">
            <v>EXPORTACION DIRECTA</v>
          </cell>
          <cell r="C424">
            <v>1022931</v>
          </cell>
          <cell r="D424">
            <v>24000</v>
          </cell>
        </row>
        <row r="425">
          <cell r="A425" t="str">
            <v/>
          </cell>
          <cell r="B425" t="str">
            <v>EXPORTACION DIRECTA</v>
          </cell>
          <cell r="C425">
            <v>1022987</v>
          </cell>
          <cell r="D425">
            <v>48000</v>
          </cell>
        </row>
        <row r="426">
          <cell r="A426" t="str">
            <v/>
          </cell>
          <cell r="B426" t="str">
            <v>EXPORTACION DIRECTA</v>
          </cell>
          <cell r="C426">
            <v>1023051</v>
          </cell>
          <cell r="D426">
            <v>3834</v>
          </cell>
        </row>
        <row r="427">
          <cell r="A427" t="str">
            <v/>
          </cell>
          <cell r="B427" t="str">
            <v>EXPORTACION DIRECTA</v>
          </cell>
          <cell r="C427">
            <v>1023055</v>
          </cell>
          <cell r="D427">
            <v>9146</v>
          </cell>
        </row>
        <row r="428">
          <cell r="A428" t="str">
            <v/>
          </cell>
          <cell r="B428" t="str">
            <v>EXPORTACION DIRECTA</v>
          </cell>
          <cell r="C428">
            <v>1023163</v>
          </cell>
          <cell r="D428">
            <v>20000</v>
          </cell>
        </row>
        <row r="429">
          <cell r="A429" t="str">
            <v/>
          </cell>
          <cell r="B429" t="str">
            <v>EXPORTACION DIRECTA</v>
          </cell>
          <cell r="C429">
            <v>1023166</v>
          </cell>
          <cell r="D429">
            <v>100</v>
          </cell>
        </row>
        <row r="430">
          <cell r="A430" t="str">
            <v/>
          </cell>
          <cell r="B430" t="str">
            <v>EXPORTACION DIRECTA</v>
          </cell>
          <cell r="C430">
            <v>1023194</v>
          </cell>
          <cell r="D430">
            <v>6000</v>
          </cell>
        </row>
        <row r="431">
          <cell r="A431" t="str">
            <v/>
          </cell>
          <cell r="B431" t="str">
            <v>EXPORTACION DIRECTA</v>
          </cell>
          <cell r="C431">
            <v>1023301</v>
          </cell>
          <cell r="D431">
            <v>23500</v>
          </cell>
        </row>
        <row r="432">
          <cell r="A432" t="str">
            <v/>
          </cell>
          <cell r="B432" t="str">
            <v>EXPORTACION DIRECTA</v>
          </cell>
          <cell r="C432">
            <v>1023349</v>
          </cell>
          <cell r="D432">
            <v>7500</v>
          </cell>
        </row>
        <row r="433">
          <cell r="A433" t="str">
            <v/>
          </cell>
          <cell r="B433" t="str">
            <v>EXPORTACION DIRECTA</v>
          </cell>
          <cell r="C433">
            <v>1023350</v>
          </cell>
          <cell r="D433">
            <v>20000</v>
          </cell>
        </row>
        <row r="434">
          <cell r="A434" t="str">
            <v/>
          </cell>
          <cell r="B434" t="str">
            <v>EXPORTACION DIRECTA</v>
          </cell>
          <cell r="C434">
            <v>1023351</v>
          </cell>
          <cell r="D434">
            <v>5000</v>
          </cell>
        </row>
        <row r="435">
          <cell r="A435" t="str">
            <v/>
          </cell>
          <cell r="B435" t="str">
            <v>EXPORTACION DIRECTA</v>
          </cell>
          <cell r="C435">
            <v>1023352</v>
          </cell>
          <cell r="D435">
            <v>163000</v>
          </cell>
        </row>
        <row r="436">
          <cell r="A436" t="str">
            <v/>
          </cell>
          <cell r="B436" t="str">
            <v>Total general</v>
          </cell>
          <cell r="D436">
            <v>28044823.948101722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B1" t="str">
            <v xml:space="preserve">Material </v>
          </cell>
          <cell r="C1" t="str">
            <v>Volumen por contendor</v>
          </cell>
        </row>
        <row r="2">
          <cell r="B2">
            <v>1010877</v>
          </cell>
          <cell r="C2">
            <v>24000</v>
          </cell>
        </row>
        <row r="3">
          <cell r="B3">
            <v>1011042</v>
          </cell>
          <cell r="C3">
            <v>24000</v>
          </cell>
        </row>
        <row r="4">
          <cell r="B4">
            <v>1011047</v>
          </cell>
          <cell r="C4">
            <v>24000</v>
          </cell>
        </row>
        <row r="5">
          <cell r="B5">
            <v>1011290</v>
          </cell>
          <cell r="C5">
            <v>24000</v>
          </cell>
        </row>
        <row r="6">
          <cell r="B6">
            <v>1011421</v>
          </cell>
          <cell r="C6">
            <v>24000</v>
          </cell>
        </row>
        <row r="7">
          <cell r="B7">
            <v>1011422</v>
          </cell>
          <cell r="C7">
            <v>24000</v>
          </cell>
        </row>
        <row r="8">
          <cell r="B8">
            <v>1011558</v>
          </cell>
          <cell r="C8">
            <v>24000</v>
          </cell>
        </row>
        <row r="9">
          <cell r="B9">
            <v>1011582</v>
          </cell>
          <cell r="C9">
            <v>24000</v>
          </cell>
        </row>
        <row r="10">
          <cell r="B10">
            <v>1011888</v>
          </cell>
          <cell r="C10">
            <v>24000</v>
          </cell>
        </row>
        <row r="11">
          <cell r="B11">
            <v>1012207</v>
          </cell>
          <cell r="C11">
            <v>24000</v>
          </cell>
        </row>
        <row r="12">
          <cell r="B12">
            <v>1012208</v>
          </cell>
          <cell r="C12">
            <v>24000</v>
          </cell>
        </row>
        <row r="13">
          <cell r="B13">
            <v>1012283</v>
          </cell>
          <cell r="C13">
            <v>24000</v>
          </cell>
        </row>
        <row r="14">
          <cell r="B14">
            <v>1012362</v>
          </cell>
          <cell r="C14">
            <v>24000</v>
          </cell>
        </row>
        <row r="15">
          <cell r="B15">
            <v>1012552</v>
          </cell>
          <cell r="C15">
            <v>24000</v>
          </cell>
        </row>
        <row r="16">
          <cell r="B16">
            <v>1012698</v>
          </cell>
          <cell r="C16">
            <v>24000</v>
          </cell>
        </row>
        <row r="17">
          <cell r="B17">
            <v>1012699</v>
          </cell>
          <cell r="C17">
            <v>24000</v>
          </cell>
        </row>
        <row r="18">
          <cell r="B18">
            <v>1012719</v>
          </cell>
          <cell r="C18">
            <v>24000</v>
          </cell>
        </row>
        <row r="19">
          <cell r="B19">
            <v>1012744</v>
          </cell>
          <cell r="C19">
            <v>24000</v>
          </cell>
        </row>
        <row r="20">
          <cell r="B20">
            <v>1012763</v>
          </cell>
          <cell r="C20">
            <v>24000</v>
          </cell>
        </row>
        <row r="21">
          <cell r="B21">
            <v>1020017</v>
          </cell>
          <cell r="C21">
            <v>24000</v>
          </cell>
        </row>
        <row r="22">
          <cell r="B22">
            <v>1020339</v>
          </cell>
          <cell r="C22">
            <v>24000</v>
          </cell>
        </row>
        <row r="23">
          <cell r="B23">
            <v>1020349</v>
          </cell>
          <cell r="C23">
            <v>24000</v>
          </cell>
        </row>
        <row r="24">
          <cell r="B24">
            <v>1020352</v>
          </cell>
          <cell r="C24">
            <v>24000</v>
          </cell>
        </row>
        <row r="25">
          <cell r="B25">
            <v>1020367</v>
          </cell>
          <cell r="C25">
            <v>24000</v>
          </cell>
        </row>
        <row r="26">
          <cell r="B26">
            <v>1020412</v>
          </cell>
          <cell r="C26">
            <v>24000</v>
          </cell>
        </row>
        <row r="27">
          <cell r="B27">
            <v>1020828</v>
          </cell>
          <cell r="C27">
            <v>24000</v>
          </cell>
        </row>
        <row r="28">
          <cell r="B28">
            <v>1020848</v>
          </cell>
          <cell r="C28">
            <v>24000</v>
          </cell>
        </row>
        <row r="29">
          <cell r="B29">
            <v>1020869</v>
          </cell>
          <cell r="C29">
            <v>24000</v>
          </cell>
        </row>
        <row r="30">
          <cell r="B30">
            <v>1020886</v>
          </cell>
          <cell r="C30">
            <v>24000</v>
          </cell>
        </row>
        <row r="31">
          <cell r="B31">
            <v>1020915</v>
          </cell>
          <cell r="C31">
            <v>24000</v>
          </cell>
        </row>
        <row r="32">
          <cell r="B32">
            <v>1020925</v>
          </cell>
          <cell r="C32">
            <v>24000</v>
          </cell>
        </row>
        <row r="33">
          <cell r="B33">
            <v>1020944</v>
          </cell>
          <cell r="C33">
            <v>24000</v>
          </cell>
        </row>
        <row r="34">
          <cell r="B34">
            <v>1021023</v>
          </cell>
          <cell r="C34">
            <v>24000</v>
          </cell>
        </row>
        <row r="35">
          <cell r="B35">
            <v>1021039</v>
          </cell>
          <cell r="C35">
            <v>24000</v>
          </cell>
        </row>
        <row r="36">
          <cell r="B36">
            <v>1021077</v>
          </cell>
          <cell r="C36">
            <v>24000</v>
          </cell>
        </row>
        <row r="37">
          <cell r="B37">
            <v>1021078</v>
          </cell>
          <cell r="C37">
            <v>24000</v>
          </cell>
        </row>
        <row r="38">
          <cell r="B38">
            <v>1021082</v>
          </cell>
          <cell r="C38">
            <v>24000</v>
          </cell>
        </row>
        <row r="39">
          <cell r="B39">
            <v>1021092</v>
          </cell>
          <cell r="C39">
            <v>24000</v>
          </cell>
        </row>
        <row r="40">
          <cell r="B40">
            <v>1021101</v>
          </cell>
          <cell r="C40">
            <v>24000</v>
          </cell>
        </row>
        <row r="41">
          <cell r="B41">
            <v>1021105</v>
          </cell>
          <cell r="C41">
            <v>24000</v>
          </cell>
        </row>
        <row r="42">
          <cell r="B42">
            <v>1021106</v>
          </cell>
          <cell r="C42">
            <v>24000</v>
          </cell>
        </row>
        <row r="43">
          <cell r="B43">
            <v>1021111</v>
          </cell>
          <cell r="C43">
            <v>24000</v>
          </cell>
        </row>
        <row r="44">
          <cell r="B44">
            <v>1021187</v>
          </cell>
          <cell r="C44">
            <v>24000</v>
          </cell>
        </row>
        <row r="45">
          <cell r="B45">
            <v>1021287</v>
          </cell>
          <cell r="C45">
            <v>24000</v>
          </cell>
        </row>
        <row r="46">
          <cell r="B46">
            <v>1021385</v>
          </cell>
          <cell r="C46">
            <v>24000</v>
          </cell>
        </row>
        <row r="47">
          <cell r="B47">
            <v>1021435</v>
          </cell>
          <cell r="C47">
            <v>24000</v>
          </cell>
        </row>
        <row r="48">
          <cell r="B48">
            <v>1021550</v>
          </cell>
          <cell r="C48">
            <v>24000</v>
          </cell>
        </row>
        <row r="49">
          <cell r="B49">
            <v>1021622</v>
          </cell>
          <cell r="C49">
            <v>24000</v>
          </cell>
        </row>
        <row r="50">
          <cell r="B50">
            <v>1021623</v>
          </cell>
          <cell r="C50">
            <v>24000</v>
          </cell>
        </row>
        <row r="51">
          <cell r="B51">
            <v>1021639</v>
          </cell>
          <cell r="C51">
            <v>24000</v>
          </cell>
        </row>
        <row r="52">
          <cell r="B52">
            <v>1021820</v>
          </cell>
          <cell r="C52">
            <v>24000</v>
          </cell>
        </row>
        <row r="53">
          <cell r="B53">
            <v>1021868</v>
          </cell>
          <cell r="C53">
            <v>24000</v>
          </cell>
        </row>
        <row r="54">
          <cell r="B54">
            <v>1021903</v>
          </cell>
          <cell r="C54">
            <v>24000</v>
          </cell>
        </row>
        <row r="55">
          <cell r="B55">
            <v>1021976</v>
          </cell>
          <cell r="C55">
            <v>24000</v>
          </cell>
        </row>
        <row r="56">
          <cell r="B56">
            <v>1022149</v>
          </cell>
          <cell r="C56">
            <v>24000</v>
          </cell>
        </row>
        <row r="57">
          <cell r="B57">
            <v>1022150</v>
          </cell>
          <cell r="C57">
            <v>24000</v>
          </cell>
        </row>
        <row r="58">
          <cell r="B58">
            <v>1022196</v>
          </cell>
          <cell r="C58">
            <v>24000</v>
          </cell>
        </row>
        <row r="59">
          <cell r="B59">
            <v>1022197</v>
          </cell>
          <cell r="C59">
            <v>24000</v>
          </cell>
        </row>
        <row r="60">
          <cell r="B60">
            <v>1022218</v>
          </cell>
          <cell r="C60">
            <v>24000</v>
          </cell>
        </row>
        <row r="61">
          <cell r="B61">
            <v>1022273</v>
          </cell>
          <cell r="C61">
            <v>24000</v>
          </cell>
        </row>
        <row r="62">
          <cell r="B62">
            <v>1022384</v>
          </cell>
          <cell r="C62">
            <v>24000</v>
          </cell>
        </row>
        <row r="63">
          <cell r="B63">
            <v>1022406</v>
          </cell>
          <cell r="C63">
            <v>24000</v>
          </cell>
        </row>
        <row r="64">
          <cell r="B64">
            <v>1022409</v>
          </cell>
          <cell r="C64">
            <v>24000</v>
          </cell>
        </row>
        <row r="65">
          <cell r="B65">
            <v>1022418</v>
          </cell>
          <cell r="C65">
            <v>24000</v>
          </cell>
        </row>
        <row r="66">
          <cell r="B66">
            <v>1022654</v>
          </cell>
          <cell r="C66">
            <v>24000</v>
          </cell>
        </row>
        <row r="67">
          <cell r="B67">
            <v>1022709</v>
          </cell>
          <cell r="C67">
            <v>24000</v>
          </cell>
        </row>
        <row r="68">
          <cell r="B68">
            <v>1022780</v>
          </cell>
          <cell r="C68">
            <v>24000</v>
          </cell>
        </row>
        <row r="69">
          <cell r="B69">
            <v>1022781</v>
          </cell>
          <cell r="C69">
            <v>24000</v>
          </cell>
        </row>
        <row r="70">
          <cell r="B70">
            <v>1022782</v>
          </cell>
          <cell r="C70">
            <v>24000</v>
          </cell>
        </row>
        <row r="71">
          <cell r="B71">
            <v>1022783</v>
          </cell>
          <cell r="C71">
            <v>24000</v>
          </cell>
        </row>
        <row r="72">
          <cell r="B72">
            <v>1022786</v>
          </cell>
          <cell r="C72">
            <v>24000</v>
          </cell>
        </row>
        <row r="73">
          <cell r="B73">
            <v>1022847</v>
          </cell>
          <cell r="C73">
            <v>24000</v>
          </cell>
        </row>
        <row r="74">
          <cell r="B74">
            <v>1022855</v>
          </cell>
          <cell r="C74">
            <v>24000</v>
          </cell>
        </row>
        <row r="75">
          <cell r="B75">
            <v>1022921</v>
          </cell>
          <cell r="C75">
            <v>24000</v>
          </cell>
        </row>
        <row r="76">
          <cell r="B76">
            <v>1022996</v>
          </cell>
          <cell r="C76">
            <v>24000</v>
          </cell>
        </row>
        <row r="77">
          <cell r="B77">
            <v>1023295</v>
          </cell>
          <cell r="C77">
            <v>24000</v>
          </cell>
        </row>
        <row r="78">
          <cell r="B78">
            <v>1023329</v>
          </cell>
          <cell r="C78">
            <v>24000</v>
          </cell>
        </row>
        <row r="79">
          <cell r="B79">
            <v>1023331</v>
          </cell>
          <cell r="C79">
            <v>24000</v>
          </cell>
        </row>
        <row r="80">
          <cell r="B80">
            <v>1023334</v>
          </cell>
          <cell r="C80">
            <v>24000</v>
          </cell>
        </row>
        <row r="81">
          <cell r="B81">
            <v>1030224</v>
          </cell>
          <cell r="C81">
            <v>24000</v>
          </cell>
        </row>
        <row r="82">
          <cell r="B82">
            <v>1030332</v>
          </cell>
          <cell r="C82">
            <v>24000</v>
          </cell>
        </row>
        <row r="83">
          <cell r="B83">
            <v>1030545</v>
          </cell>
          <cell r="C83">
            <v>24000</v>
          </cell>
        </row>
        <row r="84">
          <cell r="B84">
            <v>1030670</v>
          </cell>
          <cell r="C84">
            <v>24000</v>
          </cell>
        </row>
        <row r="85">
          <cell r="B85">
            <v>1030720</v>
          </cell>
          <cell r="C85">
            <v>24000</v>
          </cell>
        </row>
        <row r="86">
          <cell r="B86">
            <v>1100407</v>
          </cell>
          <cell r="C86">
            <v>24000</v>
          </cell>
        </row>
        <row r="87">
          <cell r="B87">
            <v>1100408</v>
          </cell>
          <cell r="C87">
            <v>24000</v>
          </cell>
        </row>
        <row r="88">
          <cell r="B88">
            <v>1012012</v>
          </cell>
          <cell r="C88">
            <v>22000</v>
          </cell>
        </row>
        <row r="89">
          <cell r="B89">
            <v>1012612</v>
          </cell>
          <cell r="C89">
            <v>25000</v>
          </cell>
        </row>
        <row r="90">
          <cell r="B90">
            <v>1020860</v>
          </cell>
          <cell r="C90">
            <v>22000</v>
          </cell>
        </row>
        <row r="91">
          <cell r="B91">
            <v>1020861</v>
          </cell>
          <cell r="C91">
            <v>22000</v>
          </cell>
        </row>
        <row r="92">
          <cell r="B92">
            <v>1020904</v>
          </cell>
          <cell r="C92">
            <v>22000</v>
          </cell>
        </row>
        <row r="93">
          <cell r="B93">
            <v>1020905</v>
          </cell>
          <cell r="C93">
            <v>22000</v>
          </cell>
        </row>
        <row r="94">
          <cell r="B94">
            <v>1021012</v>
          </cell>
          <cell r="C94">
            <v>22000</v>
          </cell>
        </row>
        <row r="95">
          <cell r="B95">
            <v>1021045</v>
          </cell>
          <cell r="C95">
            <v>22000</v>
          </cell>
        </row>
        <row r="96">
          <cell r="B96">
            <v>1021046</v>
          </cell>
          <cell r="C96">
            <v>22000</v>
          </cell>
        </row>
        <row r="97">
          <cell r="B97">
            <v>1021149</v>
          </cell>
          <cell r="C97">
            <v>22000</v>
          </cell>
        </row>
        <row r="98">
          <cell r="B98">
            <v>1021150</v>
          </cell>
          <cell r="C98">
            <v>22000</v>
          </cell>
        </row>
        <row r="99">
          <cell r="B99">
            <v>1021151</v>
          </cell>
          <cell r="C99">
            <v>22000</v>
          </cell>
        </row>
        <row r="100">
          <cell r="B100">
            <v>1021152</v>
          </cell>
          <cell r="C100">
            <v>22000</v>
          </cell>
        </row>
        <row r="101">
          <cell r="B101">
            <v>1021156</v>
          </cell>
          <cell r="C101">
            <v>23000</v>
          </cell>
        </row>
        <row r="102">
          <cell r="B102">
            <v>1021470</v>
          </cell>
          <cell r="C102">
            <v>22000</v>
          </cell>
        </row>
        <row r="103">
          <cell r="B103">
            <v>1021664</v>
          </cell>
          <cell r="C103">
            <v>22000</v>
          </cell>
        </row>
        <row r="104">
          <cell r="B104">
            <v>1021665</v>
          </cell>
          <cell r="C104">
            <v>22000</v>
          </cell>
        </row>
        <row r="105">
          <cell r="B105">
            <v>1022182</v>
          </cell>
          <cell r="C105">
            <v>22000</v>
          </cell>
        </row>
        <row r="106">
          <cell r="B106">
            <v>1022283</v>
          </cell>
          <cell r="C106">
            <v>5000</v>
          </cell>
        </row>
        <row r="107">
          <cell r="B107">
            <v>1022607</v>
          </cell>
          <cell r="C107">
            <v>22000</v>
          </cell>
        </row>
        <row r="108">
          <cell r="B108">
            <v>1022885</v>
          </cell>
          <cell r="C108">
            <v>22000</v>
          </cell>
        </row>
        <row r="109">
          <cell r="B109">
            <v>1022887</v>
          </cell>
          <cell r="C109">
            <v>22000</v>
          </cell>
        </row>
        <row r="110">
          <cell r="B110">
            <v>1022930</v>
          </cell>
          <cell r="C110">
            <v>22000</v>
          </cell>
        </row>
        <row r="111">
          <cell r="B111">
            <v>1022985</v>
          </cell>
          <cell r="C111">
            <v>5000</v>
          </cell>
        </row>
        <row r="112">
          <cell r="B112">
            <v>1022986</v>
          </cell>
          <cell r="C112">
            <v>5000</v>
          </cell>
        </row>
        <row r="113">
          <cell r="B113">
            <v>1023037</v>
          </cell>
          <cell r="C113">
            <v>22000</v>
          </cell>
        </row>
        <row r="114">
          <cell r="B114">
            <v>1023038</v>
          </cell>
          <cell r="C114">
            <v>22000</v>
          </cell>
        </row>
        <row r="115">
          <cell r="B115">
            <v>1023090</v>
          </cell>
          <cell r="C115">
            <v>22000</v>
          </cell>
        </row>
        <row r="116">
          <cell r="B116">
            <v>1023183</v>
          </cell>
          <cell r="C116">
            <v>22000</v>
          </cell>
        </row>
        <row r="117">
          <cell r="B117">
            <v>1023283</v>
          </cell>
          <cell r="C117">
            <v>24000</v>
          </cell>
        </row>
        <row r="118">
          <cell r="B118">
            <v>1023307</v>
          </cell>
          <cell r="C118">
            <v>24000</v>
          </cell>
        </row>
        <row r="119">
          <cell r="B119">
            <v>1023326</v>
          </cell>
          <cell r="C119">
            <v>24000</v>
          </cell>
        </row>
        <row r="120">
          <cell r="B120">
            <v>1030309</v>
          </cell>
          <cell r="C120">
            <v>22000</v>
          </cell>
        </row>
        <row r="121">
          <cell r="B121">
            <v>1030535</v>
          </cell>
          <cell r="C121">
            <v>22000</v>
          </cell>
        </row>
        <row r="122">
          <cell r="B122">
            <v>1011560</v>
          </cell>
          <cell r="C122">
            <v>24000</v>
          </cell>
        </row>
        <row r="123">
          <cell r="B123">
            <v>1012362</v>
          </cell>
          <cell r="C123">
            <v>24000</v>
          </cell>
        </row>
        <row r="124">
          <cell r="B124">
            <v>1012674</v>
          </cell>
          <cell r="C124">
            <v>24000</v>
          </cell>
        </row>
        <row r="125">
          <cell r="B125">
            <v>1021864</v>
          </cell>
          <cell r="C125">
            <v>24000</v>
          </cell>
        </row>
        <row r="126">
          <cell r="B126">
            <v>1022217</v>
          </cell>
          <cell r="C126">
            <v>24000</v>
          </cell>
        </row>
        <row r="127">
          <cell r="B127">
            <v>1022218</v>
          </cell>
          <cell r="C127">
            <v>24000</v>
          </cell>
        </row>
        <row r="128">
          <cell r="B128">
            <v>1022273</v>
          </cell>
          <cell r="C128">
            <v>24000</v>
          </cell>
        </row>
        <row r="129">
          <cell r="B129">
            <v>1023329</v>
          </cell>
          <cell r="C129">
            <v>24000</v>
          </cell>
        </row>
        <row r="130">
          <cell r="B130">
            <v>1023334</v>
          </cell>
          <cell r="C130">
            <v>24000</v>
          </cell>
        </row>
        <row r="131">
          <cell r="B131">
            <v>1023336</v>
          </cell>
          <cell r="C131">
            <v>24000</v>
          </cell>
        </row>
        <row r="132">
          <cell r="B132">
            <v>1011586</v>
          </cell>
          <cell r="C132">
            <v>24000</v>
          </cell>
        </row>
        <row r="133">
          <cell r="B133">
            <v>1011967</v>
          </cell>
          <cell r="C133">
            <v>24000</v>
          </cell>
        </row>
        <row r="134">
          <cell r="B134">
            <v>1011968</v>
          </cell>
          <cell r="C134">
            <v>24000</v>
          </cell>
        </row>
        <row r="135">
          <cell r="B135">
            <v>1011969</v>
          </cell>
          <cell r="C135">
            <v>24000</v>
          </cell>
        </row>
        <row r="136">
          <cell r="B136">
            <v>1012005</v>
          </cell>
          <cell r="C136">
            <v>24000</v>
          </cell>
        </row>
        <row r="137">
          <cell r="B137">
            <v>1012312</v>
          </cell>
          <cell r="C137">
            <v>24000</v>
          </cell>
        </row>
        <row r="138">
          <cell r="B138">
            <v>1012448</v>
          </cell>
          <cell r="C138">
            <v>24000</v>
          </cell>
        </row>
        <row r="139">
          <cell r="B139">
            <v>1012452</v>
          </cell>
          <cell r="C139">
            <v>24000</v>
          </cell>
        </row>
        <row r="140">
          <cell r="B140">
            <v>1012455</v>
          </cell>
          <cell r="C140">
            <v>24000</v>
          </cell>
        </row>
        <row r="141">
          <cell r="B141">
            <v>1012502</v>
          </cell>
          <cell r="C141">
            <v>24000</v>
          </cell>
        </row>
        <row r="142">
          <cell r="B142">
            <v>1012503</v>
          </cell>
          <cell r="C142">
            <v>24000</v>
          </cell>
        </row>
        <row r="143">
          <cell r="B143">
            <v>1012504</v>
          </cell>
          <cell r="C143">
            <v>24000</v>
          </cell>
        </row>
        <row r="144">
          <cell r="B144">
            <v>1012525</v>
          </cell>
          <cell r="C144">
            <v>24000</v>
          </cell>
        </row>
        <row r="145">
          <cell r="B145">
            <v>1012527</v>
          </cell>
          <cell r="C145">
            <v>24000</v>
          </cell>
        </row>
        <row r="146">
          <cell r="B146">
            <v>1012598</v>
          </cell>
          <cell r="C146">
            <v>24000</v>
          </cell>
        </row>
        <row r="147">
          <cell r="B147">
            <v>1021115</v>
          </cell>
          <cell r="C147">
            <v>24000</v>
          </cell>
        </row>
        <row r="148">
          <cell r="B148">
            <v>1021731</v>
          </cell>
          <cell r="C148">
            <v>24000</v>
          </cell>
        </row>
        <row r="149">
          <cell r="B149">
            <v>1021732</v>
          </cell>
          <cell r="C149">
            <v>24000</v>
          </cell>
        </row>
        <row r="150">
          <cell r="B150">
            <v>1021735</v>
          </cell>
          <cell r="C150">
            <v>24000</v>
          </cell>
        </row>
        <row r="151">
          <cell r="B151">
            <v>1021737</v>
          </cell>
          <cell r="C151">
            <v>24000</v>
          </cell>
        </row>
        <row r="152">
          <cell r="B152">
            <v>1021738</v>
          </cell>
          <cell r="C152">
            <v>24000</v>
          </cell>
        </row>
        <row r="153">
          <cell r="B153">
            <v>1021739</v>
          </cell>
          <cell r="C153">
            <v>24000</v>
          </cell>
        </row>
        <row r="154">
          <cell r="B154">
            <v>1021766</v>
          </cell>
          <cell r="C154">
            <v>24000</v>
          </cell>
        </row>
        <row r="155">
          <cell r="B155">
            <v>1021767</v>
          </cell>
          <cell r="C155">
            <v>24000</v>
          </cell>
        </row>
        <row r="156">
          <cell r="B156">
            <v>1021774</v>
          </cell>
          <cell r="C156">
            <v>24000</v>
          </cell>
        </row>
        <row r="157">
          <cell r="B157">
            <v>1021971</v>
          </cell>
          <cell r="C157">
            <v>24000</v>
          </cell>
        </row>
        <row r="158">
          <cell r="B158">
            <v>1021992</v>
          </cell>
          <cell r="C158">
            <v>24000</v>
          </cell>
        </row>
        <row r="159">
          <cell r="B159">
            <v>1022033</v>
          </cell>
          <cell r="C159">
            <v>24000</v>
          </cell>
        </row>
        <row r="160">
          <cell r="B160">
            <v>1022073</v>
          </cell>
          <cell r="C160">
            <v>24000</v>
          </cell>
        </row>
        <row r="161">
          <cell r="B161">
            <v>1022080</v>
          </cell>
          <cell r="C161">
            <v>24000</v>
          </cell>
        </row>
        <row r="162">
          <cell r="B162">
            <v>1022096</v>
          </cell>
          <cell r="C162">
            <v>24000</v>
          </cell>
        </row>
        <row r="163">
          <cell r="B163">
            <v>1022099</v>
          </cell>
          <cell r="C163">
            <v>24000</v>
          </cell>
        </row>
        <row r="164">
          <cell r="B164">
            <v>1022125</v>
          </cell>
          <cell r="C164">
            <v>24000</v>
          </cell>
        </row>
        <row r="165">
          <cell r="B165">
            <v>1022169</v>
          </cell>
          <cell r="C165">
            <v>24000</v>
          </cell>
        </row>
        <row r="166">
          <cell r="B166">
            <v>1022183</v>
          </cell>
          <cell r="C166">
            <v>24000</v>
          </cell>
        </row>
        <row r="167">
          <cell r="B167">
            <v>1022186</v>
          </cell>
          <cell r="C167">
            <v>24000</v>
          </cell>
        </row>
        <row r="168">
          <cell r="B168">
            <v>1022193</v>
          </cell>
          <cell r="C168">
            <v>24000</v>
          </cell>
        </row>
        <row r="169">
          <cell r="B169">
            <v>1022212</v>
          </cell>
          <cell r="C169">
            <v>24000</v>
          </cell>
        </row>
        <row r="170">
          <cell r="B170">
            <v>1022291</v>
          </cell>
          <cell r="C170">
            <v>24000</v>
          </cell>
        </row>
        <row r="171">
          <cell r="B171">
            <v>1022373</v>
          </cell>
          <cell r="C171">
            <v>24000</v>
          </cell>
        </row>
        <row r="172">
          <cell r="B172">
            <v>1022378</v>
          </cell>
          <cell r="C172">
            <v>24000</v>
          </cell>
        </row>
        <row r="173">
          <cell r="B173">
            <v>1022379</v>
          </cell>
          <cell r="C173">
            <v>24000</v>
          </cell>
        </row>
        <row r="174">
          <cell r="B174">
            <v>1022381</v>
          </cell>
          <cell r="C174">
            <v>24000</v>
          </cell>
        </row>
        <row r="175">
          <cell r="B175">
            <v>1022388</v>
          </cell>
          <cell r="C175">
            <v>24000</v>
          </cell>
        </row>
        <row r="176">
          <cell r="B176">
            <v>1022389</v>
          </cell>
          <cell r="C176">
            <v>24000</v>
          </cell>
        </row>
        <row r="177">
          <cell r="B177">
            <v>1022414</v>
          </cell>
          <cell r="C177">
            <v>24000</v>
          </cell>
        </row>
        <row r="178">
          <cell r="B178">
            <v>1022417</v>
          </cell>
          <cell r="C178">
            <v>24000</v>
          </cell>
        </row>
        <row r="179">
          <cell r="B179">
            <v>1022541</v>
          </cell>
          <cell r="C179">
            <v>24000</v>
          </cell>
        </row>
        <row r="180">
          <cell r="B180">
            <v>1022568</v>
          </cell>
          <cell r="C180">
            <v>24000</v>
          </cell>
        </row>
        <row r="181">
          <cell r="B181">
            <v>1022636</v>
          </cell>
          <cell r="C181">
            <v>24000</v>
          </cell>
        </row>
        <row r="182">
          <cell r="B182">
            <v>1022637</v>
          </cell>
          <cell r="C182">
            <v>24000</v>
          </cell>
        </row>
        <row r="183">
          <cell r="B183">
            <v>1022639</v>
          </cell>
          <cell r="C183">
            <v>24000</v>
          </cell>
        </row>
        <row r="184">
          <cell r="B184">
            <v>1022640</v>
          </cell>
          <cell r="C184">
            <v>24000</v>
          </cell>
        </row>
        <row r="185">
          <cell r="B185">
            <v>1022645</v>
          </cell>
          <cell r="C185">
            <v>24000</v>
          </cell>
        </row>
        <row r="186">
          <cell r="B186">
            <v>1022646</v>
          </cell>
          <cell r="C186">
            <v>24000</v>
          </cell>
        </row>
        <row r="187">
          <cell r="B187">
            <v>1022748</v>
          </cell>
          <cell r="C187">
            <v>24000</v>
          </cell>
        </row>
        <row r="188">
          <cell r="B188">
            <v>1022753</v>
          </cell>
          <cell r="C188">
            <v>24000</v>
          </cell>
        </row>
        <row r="189">
          <cell r="B189">
            <v>1022813</v>
          </cell>
          <cell r="C189">
            <v>24000</v>
          </cell>
        </row>
        <row r="190">
          <cell r="B190">
            <v>1022816</v>
          </cell>
          <cell r="C190">
            <v>24000</v>
          </cell>
        </row>
        <row r="191">
          <cell r="B191">
            <v>1022832</v>
          </cell>
          <cell r="C191">
            <v>24000</v>
          </cell>
        </row>
        <row r="192">
          <cell r="B192">
            <v>1022856</v>
          </cell>
          <cell r="C192">
            <v>24000</v>
          </cell>
        </row>
        <row r="193">
          <cell r="B193">
            <v>1022940</v>
          </cell>
          <cell r="C193">
            <v>24000</v>
          </cell>
        </row>
        <row r="194">
          <cell r="B194">
            <v>1022941</v>
          </cell>
          <cell r="C194">
            <v>24000</v>
          </cell>
        </row>
        <row r="195">
          <cell r="B195">
            <v>1022943</v>
          </cell>
          <cell r="C195">
            <v>24000</v>
          </cell>
        </row>
        <row r="196">
          <cell r="B196">
            <v>1022945</v>
          </cell>
          <cell r="C196">
            <v>24000</v>
          </cell>
        </row>
        <row r="197">
          <cell r="B197">
            <v>1023034</v>
          </cell>
          <cell r="C197">
            <v>24000</v>
          </cell>
        </row>
        <row r="198">
          <cell r="B198">
            <v>1023093</v>
          </cell>
          <cell r="C198">
            <v>24000</v>
          </cell>
        </row>
        <row r="199">
          <cell r="B199">
            <v>1023111</v>
          </cell>
          <cell r="C199">
            <v>24000</v>
          </cell>
        </row>
        <row r="200">
          <cell r="B200">
            <v>1023291</v>
          </cell>
          <cell r="C200">
            <v>24000</v>
          </cell>
        </row>
        <row r="201">
          <cell r="B201">
            <v>1023306</v>
          </cell>
          <cell r="C201">
            <v>24000</v>
          </cell>
        </row>
        <row r="202">
          <cell r="B202">
            <v>1030566</v>
          </cell>
          <cell r="C202">
            <v>24000</v>
          </cell>
        </row>
        <row r="203">
          <cell r="B203">
            <v>1030683</v>
          </cell>
          <cell r="C203">
            <v>24000</v>
          </cell>
        </row>
        <row r="204">
          <cell r="B204">
            <v>1030684</v>
          </cell>
          <cell r="C204">
            <v>24000</v>
          </cell>
        </row>
        <row r="205">
          <cell r="B205">
            <v>1030685</v>
          </cell>
          <cell r="C205">
            <v>24000</v>
          </cell>
        </row>
        <row r="206">
          <cell r="B206">
            <v>1030686</v>
          </cell>
          <cell r="C206">
            <v>24000</v>
          </cell>
        </row>
        <row r="207">
          <cell r="B207">
            <v>1020105</v>
          </cell>
          <cell r="C207">
            <v>2419.3548387096776</v>
          </cell>
        </row>
        <row r="208">
          <cell r="B208">
            <v>1020110</v>
          </cell>
          <cell r="C208">
            <v>6247.0588235294117</v>
          </cell>
        </row>
        <row r="209">
          <cell r="B209">
            <v>1020284</v>
          </cell>
          <cell r="C209">
            <v>2333.3333333333335</v>
          </cell>
        </row>
        <row r="210">
          <cell r="B210">
            <v>1020326</v>
          </cell>
          <cell r="C210">
            <v>24000</v>
          </cell>
        </row>
        <row r="211">
          <cell r="B211">
            <v>1020589</v>
          </cell>
          <cell r="C211">
            <v>3265.3061224489797</v>
          </cell>
        </row>
        <row r="212">
          <cell r="B212">
            <v>1020592</v>
          </cell>
          <cell r="C212">
            <v>6485.6164383561645</v>
          </cell>
        </row>
        <row r="213">
          <cell r="B213">
            <v>1020620</v>
          </cell>
          <cell r="C213">
            <v>3142.8571428571427</v>
          </cell>
        </row>
        <row r="214">
          <cell r="B214">
            <v>1020636</v>
          </cell>
          <cell r="C214">
            <v>1333.3333333333333</v>
          </cell>
        </row>
        <row r="215">
          <cell r="B215">
            <v>1020637</v>
          </cell>
          <cell r="C215">
            <v>4750</v>
          </cell>
        </row>
        <row r="216">
          <cell r="B216">
            <v>1020662</v>
          </cell>
          <cell r="C216">
            <v>5000</v>
          </cell>
        </row>
        <row r="217">
          <cell r="B217">
            <v>1020664</v>
          </cell>
          <cell r="C217">
            <v>3000</v>
          </cell>
        </row>
        <row r="218">
          <cell r="B218">
            <v>1020665</v>
          </cell>
          <cell r="C218">
            <v>2333.3333333333335</v>
          </cell>
        </row>
        <row r="219">
          <cell r="B219">
            <v>1020678</v>
          </cell>
          <cell r="C219">
            <v>500</v>
          </cell>
        </row>
        <row r="220">
          <cell r="B220">
            <v>1020681</v>
          </cell>
          <cell r="C220">
            <v>6666.666666666667</v>
          </cell>
        </row>
        <row r="221">
          <cell r="B221">
            <v>1020704</v>
          </cell>
          <cell r="C221">
            <v>500</v>
          </cell>
        </row>
        <row r="222">
          <cell r="B222">
            <v>1020715</v>
          </cell>
          <cell r="C222">
            <v>2000</v>
          </cell>
        </row>
        <row r="223">
          <cell r="B223">
            <v>1020731</v>
          </cell>
          <cell r="C223">
            <v>2500</v>
          </cell>
        </row>
        <row r="224">
          <cell r="B224">
            <v>1020758</v>
          </cell>
          <cell r="C224">
            <v>3250</v>
          </cell>
        </row>
        <row r="225">
          <cell r="B225">
            <v>1020774</v>
          </cell>
          <cell r="C225">
            <v>952.38095238095241</v>
          </cell>
        </row>
        <row r="226">
          <cell r="B226">
            <v>1020802</v>
          </cell>
          <cell r="C226">
            <v>8437.5</v>
          </cell>
        </row>
        <row r="227">
          <cell r="B227">
            <v>1020810</v>
          </cell>
          <cell r="C227">
            <v>1500</v>
          </cell>
        </row>
        <row r="228">
          <cell r="B228">
            <v>1020914</v>
          </cell>
          <cell r="C228">
            <v>1285.7142857142858</v>
          </cell>
        </row>
        <row r="229">
          <cell r="B229">
            <v>1020990</v>
          </cell>
          <cell r="C229">
            <v>2666.6666666666665</v>
          </cell>
        </row>
        <row r="230">
          <cell r="B230">
            <v>1020991</v>
          </cell>
          <cell r="C230">
            <v>3333.3333333333335</v>
          </cell>
        </row>
        <row r="231">
          <cell r="B231">
            <v>1021136</v>
          </cell>
          <cell r="C231">
            <v>2666.6666666666665</v>
          </cell>
        </row>
        <row r="232">
          <cell r="B232">
            <v>1021533</v>
          </cell>
          <cell r="C232">
            <v>3000</v>
          </cell>
        </row>
        <row r="233">
          <cell r="B233">
            <v>1021603</v>
          </cell>
          <cell r="C233">
            <v>5000</v>
          </cell>
        </row>
        <row r="234">
          <cell r="B234">
            <v>1021609</v>
          </cell>
          <cell r="C234">
            <v>8000</v>
          </cell>
        </row>
        <row r="235">
          <cell r="B235">
            <v>1022282</v>
          </cell>
          <cell r="C235">
            <v>2000</v>
          </cell>
        </row>
        <row r="236">
          <cell r="B236">
            <v>1022313</v>
          </cell>
          <cell r="C236">
            <v>2666.6666666666665</v>
          </cell>
        </row>
        <row r="237">
          <cell r="B237">
            <v>1022326</v>
          </cell>
          <cell r="C237">
            <v>5833.333333333333</v>
          </cell>
        </row>
        <row r="238">
          <cell r="B238">
            <v>1022370</v>
          </cell>
          <cell r="C238">
            <v>2500</v>
          </cell>
        </row>
        <row r="239">
          <cell r="B239">
            <v>1022371</v>
          </cell>
          <cell r="C239">
            <v>3900</v>
          </cell>
        </row>
        <row r="240">
          <cell r="B240">
            <v>1022472</v>
          </cell>
          <cell r="C240">
            <v>2500</v>
          </cell>
        </row>
        <row r="241">
          <cell r="B241">
            <v>1022499</v>
          </cell>
          <cell r="C241">
            <v>2500</v>
          </cell>
        </row>
        <row r="242">
          <cell r="B242">
            <v>1022587</v>
          </cell>
          <cell r="C242">
            <v>3000</v>
          </cell>
        </row>
        <row r="243">
          <cell r="B243">
            <v>1022600</v>
          </cell>
          <cell r="C243">
            <v>2166.6666666666665</v>
          </cell>
        </row>
        <row r="244">
          <cell r="B244">
            <v>1022664</v>
          </cell>
          <cell r="C244">
            <v>3333.3333333333335</v>
          </cell>
        </row>
        <row r="245">
          <cell r="B245">
            <v>1022869</v>
          </cell>
          <cell r="C245">
            <v>800</v>
          </cell>
        </row>
        <row r="246">
          <cell r="B246">
            <v>1022901</v>
          </cell>
          <cell r="C246">
            <v>5000</v>
          </cell>
        </row>
        <row r="247">
          <cell r="B247">
            <v>1022919</v>
          </cell>
          <cell r="C247">
            <v>12000</v>
          </cell>
        </row>
        <row r="248">
          <cell r="B248">
            <v>1022987</v>
          </cell>
          <cell r="C248">
            <v>24000</v>
          </cell>
        </row>
        <row r="249">
          <cell r="B249">
            <v>1022990</v>
          </cell>
          <cell r="C249">
            <v>3571.4285714285716</v>
          </cell>
        </row>
        <row r="250">
          <cell r="B250">
            <v>1023051</v>
          </cell>
          <cell r="C250">
            <v>3000</v>
          </cell>
        </row>
        <row r="251">
          <cell r="B251">
            <v>1023055</v>
          </cell>
          <cell r="C251">
            <v>3500</v>
          </cell>
        </row>
        <row r="252">
          <cell r="B252">
            <v>1023163</v>
          </cell>
          <cell r="C252">
            <v>5000</v>
          </cell>
        </row>
        <row r="253">
          <cell r="B253">
            <v>1023194</v>
          </cell>
          <cell r="C253">
            <v>2000</v>
          </cell>
        </row>
        <row r="254">
          <cell r="B254">
            <v>1023301</v>
          </cell>
          <cell r="C254">
            <v>23500</v>
          </cell>
        </row>
        <row r="255">
          <cell r="B255">
            <v>1023349</v>
          </cell>
          <cell r="C255">
            <v>2500</v>
          </cell>
        </row>
        <row r="256">
          <cell r="B256">
            <v>1023350</v>
          </cell>
          <cell r="C256">
            <v>5000</v>
          </cell>
        </row>
        <row r="257">
          <cell r="B257">
            <v>1023351</v>
          </cell>
          <cell r="C257">
            <v>10000</v>
          </cell>
        </row>
        <row r="258">
          <cell r="B258">
            <v>1023352</v>
          </cell>
          <cell r="C258">
            <v>6470.588235294118</v>
          </cell>
        </row>
        <row r="259">
          <cell r="B259">
            <v>1021085</v>
          </cell>
          <cell r="C259">
            <v>24000</v>
          </cell>
        </row>
        <row r="260">
          <cell r="B260">
            <v>1021204</v>
          </cell>
          <cell r="C260">
            <v>24000</v>
          </cell>
        </row>
        <row r="261">
          <cell r="B261">
            <v>1021237</v>
          </cell>
          <cell r="C261">
            <v>24000</v>
          </cell>
        </row>
        <row r="262">
          <cell r="B262">
            <v>1021263</v>
          </cell>
          <cell r="C262">
            <v>24000</v>
          </cell>
        </row>
        <row r="263">
          <cell r="B263">
            <v>1021819</v>
          </cell>
          <cell r="C263">
            <v>24000</v>
          </cell>
        </row>
        <row r="264">
          <cell r="B264">
            <v>1021905</v>
          </cell>
          <cell r="C264">
            <v>24000</v>
          </cell>
        </row>
        <row r="265">
          <cell r="B265">
            <v>1022047</v>
          </cell>
          <cell r="C265">
            <v>24000</v>
          </cell>
        </row>
        <row r="266">
          <cell r="B266">
            <v>1022247</v>
          </cell>
          <cell r="C266">
            <v>24000</v>
          </cell>
        </row>
        <row r="267">
          <cell r="B267">
            <v>1022569</v>
          </cell>
          <cell r="C267">
            <v>24000</v>
          </cell>
        </row>
        <row r="268">
          <cell r="B268">
            <v>1022705</v>
          </cell>
          <cell r="C268">
            <v>24000</v>
          </cell>
        </row>
        <row r="269">
          <cell r="B269">
            <v>1022920</v>
          </cell>
          <cell r="C269">
            <v>24000</v>
          </cell>
        </row>
        <row r="270">
          <cell r="B270">
            <v>1022922</v>
          </cell>
          <cell r="C270">
            <v>24000</v>
          </cell>
        </row>
        <row r="271">
          <cell r="B271">
            <v>1022928</v>
          </cell>
          <cell r="C271">
            <v>24000</v>
          </cell>
        </row>
        <row r="272">
          <cell r="B272">
            <v>1023270</v>
          </cell>
          <cell r="C272">
            <v>24000</v>
          </cell>
        </row>
        <row r="273">
          <cell r="B273">
            <v>1023312</v>
          </cell>
          <cell r="C273">
            <v>24000</v>
          </cell>
        </row>
        <row r="274">
          <cell r="B274">
            <v>1023355</v>
          </cell>
          <cell r="C274">
            <v>24000</v>
          </cell>
        </row>
        <row r="275">
          <cell r="B275">
            <v>1021204</v>
          </cell>
          <cell r="C275">
            <v>24000</v>
          </cell>
        </row>
        <row r="276">
          <cell r="B276">
            <v>1021655</v>
          </cell>
          <cell r="C276">
            <v>24000</v>
          </cell>
        </row>
        <row r="277">
          <cell r="B277">
            <v>1023144</v>
          </cell>
          <cell r="C277">
            <v>24000</v>
          </cell>
        </row>
        <row r="278">
          <cell r="B278">
            <v>1023305</v>
          </cell>
          <cell r="C278">
            <v>24000</v>
          </cell>
        </row>
        <row r="279">
          <cell r="B279">
            <v>1021733</v>
          </cell>
          <cell r="C279">
            <v>24000</v>
          </cell>
        </row>
        <row r="280">
          <cell r="B280">
            <v>1021765</v>
          </cell>
          <cell r="C280">
            <v>24000</v>
          </cell>
        </row>
        <row r="281">
          <cell r="B281">
            <v>1022415</v>
          </cell>
          <cell r="C281">
            <v>24000</v>
          </cell>
        </row>
        <row r="282">
          <cell r="B282">
            <v>1022851</v>
          </cell>
          <cell r="C282">
            <v>24000</v>
          </cell>
        </row>
        <row r="283">
          <cell r="B283">
            <v>1023131</v>
          </cell>
          <cell r="C283">
            <v>24000</v>
          </cell>
        </row>
        <row r="284">
          <cell r="B284">
            <v>1022817</v>
          </cell>
          <cell r="C284">
            <v>5000</v>
          </cell>
        </row>
        <row r="285">
          <cell r="B285">
            <v>1022931</v>
          </cell>
          <cell r="C285">
            <v>3000</v>
          </cell>
        </row>
        <row r="286">
          <cell r="B286">
            <v>1030498</v>
          </cell>
          <cell r="C286">
            <v>24000</v>
          </cell>
        </row>
        <row r="287">
          <cell r="B287">
            <v>1030732</v>
          </cell>
          <cell r="C287">
            <v>24000</v>
          </cell>
        </row>
        <row r="288">
          <cell r="B288">
            <v>1030739</v>
          </cell>
          <cell r="C288">
            <v>24000</v>
          </cell>
        </row>
        <row r="289">
          <cell r="B289">
            <v>1030780</v>
          </cell>
          <cell r="C289">
            <v>24000</v>
          </cell>
        </row>
        <row r="290">
          <cell r="B290">
            <v>1030542</v>
          </cell>
          <cell r="C290">
            <v>24000</v>
          </cell>
        </row>
        <row r="291">
          <cell r="B291">
            <v>1011127</v>
          </cell>
          <cell r="C291">
            <v>24000</v>
          </cell>
        </row>
        <row r="292">
          <cell r="B292">
            <v>1011250</v>
          </cell>
          <cell r="C292">
            <v>24000</v>
          </cell>
        </row>
        <row r="293">
          <cell r="B293">
            <v>1011939</v>
          </cell>
          <cell r="C293">
            <v>24000</v>
          </cell>
        </row>
        <row r="294">
          <cell r="B294">
            <v>1012556</v>
          </cell>
          <cell r="C294">
            <v>24000</v>
          </cell>
        </row>
        <row r="295">
          <cell r="B295">
            <v>1012602</v>
          </cell>
          <cell r="C295">
            <v>24000</v>
          </cell>
        </row>
        <row r="296">
          <cell r="B296">
            <v>1012778</v>
          </cell>
          <cell r="C296">
            <v>24000</v>
          </cell>
        </row>
        <row r="297">
          <cell r="B297">
            <v>1012764</v>
          </cell>
          <cell r="C297">
            <v>24000</v>
          </cell>
        </row>
        <row r="298">
          <cell r="B298">
            <v>1030525</v>
          </cell>
          <cell r="C298">
            <v>24000</v>
          </cell>
        </row>
        <row r="299">
          <cell r="B299">
            <v>1030744</v>
          </cell>
          <cell r="C299">
            <v>24000</v>
          </cell>
        </row>
        <row r="300">
          <cell r="B300">
            <v>1030230</v>
          </cell>
          <cell r="C300">
            <v>24000</v>
          </cell>
        </row>
        <row r="301">
          <cell r="B301">
            <v>1030672</v>
          </cell>
          <cell r="C301">
            <v>24000</v>
          </cell>
        </row>
        <row r="302">
          <cell r="B302">
            <v>1030355</v>
          </cell>
          <cell r="C302">
            <v>24000</v>
          </cell>
        </row>
        <row r="303">
          <cell r="B303">
            <v>1022605</v>
          </cell>
          <cell r="C303">
            <v>7000</v>
          </cell>
        </row>
        <row r="304">
          <cell r="B304">
            <v>1022842</v>
          </cell>
          <cell r="C304">
            <v>24000</v>
          </cell>
        </row>
        <row r="305">
          <cell r="B305">
            <v>1022844</v>
          </cell>
          <cell r="C305">
            <v>24000</v>
          </cell>
        </row>
        <row r="306">
          <cell r="B306">
            <v>1022995</v>
          </cell>
          <cell r="C306">
            <v>24000</v>
          </cell>
        </row>
        <row r="307">
          <cell r="B307">
            <v>1023110</v>
          </cell>
          <cell r="C307">
            <v>24000</v>
          </cell>
        </row>
        <row r="308">
          <cell r="B308">
            <v>1023370</v>
          </cell>
          <cell r="C308">
            <v>24000</v>
          </cell>
        </row>
        <row r="309">
          <cell r="B309">
            <v>1023371</v>
          </cell>
          <cell r="C309">
            <v>24000</v>
          </cell>
        </row>
        <row r="310">
          <cell r="B310">
            <v>1023372</v>
          </cell>
          <cell r="C310">
            <v>24000</v>
          </cell>
        </row>
        <row r="311">
          <cell r="B311">
            <v>1023397</v>
          </cell>
          <cell r="C311">
            <v>24000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BASE"/>
      <sheetName val="Cumplimiento planes"/>
      <sheetName val="Ultimos planes"/>
      <sheetName val="Ultimos planes NETO"/>
      <sheetName val="Ultimos planes por sector"/>
      <sheetName val="China"/>
      <sheetName val="China v2"/>
      <sheetName val="Base ultimos planes"/>
      <sheetName val="Consolidación planes"/>
      <sheetName val="Analisis Pav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B4" t="str">
            <v>Llave</v>
          </cell>
          <cell r="C4" t="str">
            <v>Sector</v>
          </cell>
          <cell r="D4" t="str">
            <v>Nivel Jer. 2</v>
          </cell>
          <cell r="E4" t="str">
            <v>Nivel Jer. 3</v>
          </cell>
          <cell r="F4" t="str">
            <v>Oficina</v>
          </cell>
          <cell r="G4" t="str">
            <v>Material</v>
          </cell>
          <cell r="H4" t="str">
            <v>Descripción</v>
          </cell>
          <cell r="I4" t="str">
            <v>Plan Enero</v>
          </cell>
          <cell r="J4" t="str">
            <v>Plan Febrero</v>
          </cell>
          <cell r="K4" t="str">
            <v>Plan Marzo</v>
          </cell>
          <cell r="L4" t="str">
            <v>Plan Abril</v>
          </cell>
          <cell r="M4" t="str">
            <v>Plan Mayo</v>
          </cell>
        </row>
        <row r="5">
          <cell r="A5" t="str">
            <v>Agrosuper Shanghai1022414</v>
          </cell>
          <cell r="B5" t="str">
            <v>1022414Agrosuper Shanghai</v>
          </cell>
          <cell r="C5" t="str">
            <v>Cerdo</v>
          </cell>
          <cell r="D5" t="str">
            <v>Chuleta</v>
          </cell>
          <cell r="E5" t="str">
            <v>Chuleta Cazuela</v>
          </cell>
          <cell r="F5" t="str">
            <v>Agrosuper Shanghai</v>
          </cell>
          <cell r="G5">
            <v>1022414</v>
          </cell>
          <cell r="H5" t="str">
            <v>GO Caz Ent@ Bo Cj 10k AS</v>
          </cell>
          <cell r="I5">
            <v>192000</v>
          </cell>
          <cell r="J5">
            <v>192000</v>
          </cell>
          <cell r="K5">
            <v>192000</v>
          </cell>
          <cell r="L5">
            <v>120000</v>
          </cell>
          <cell r="M5">
            <v>120000</v>
          </cell>
        </row>
        <row r="6">
          <cell r="A6" t="str">
            <v>Agro Sudamerica1020017</v>
          </cell>
          <cell r="B6" t="str">
            <v>1020017Agro Sudamerica</v>
          </cell>
          <cell r="C6" t="str">
            <v>Cerdo</v>
          </cell>
          <cell r="D6" t="str">
            <v>Chuleta</v>
          </cell>
          <cell r="E6" t="str">
            <v>Chuleta Centro</v>
          </cell>
          <cell r="F6" t="str">
            <v>Agro Sudamerica</v>
          </cell>
          <cell r="G6">
            <v>1020017</v>
          </cell>
          <cell r="H6" t="str">
            <v>GO Chu Ctro@ Fi Cj 20k AS</v>
          </cell>
          <cell r="I6">
            <v>192000</v>
          </cell>
          <cell r="J6">
            <v>108000</v>
          </cell>
          <cell r="K6">
            <v>132000</v>
          </cell>
          <cell r="L6">
            <v>96000</v>
          </cell>
          <cell r="M6">
            <v>37000</v>
          </cell>
        </row>
        <row r="7">
          <cell r="A7" t="str">
            <v>Agro Sudamerica1020828</v>
          </cell>
          <cell r="B7" t="str">
            <v>1020828Agro Sudamerica</v>
          </cell>
          <cell r="C7" t="str">
            <v>Cerdo</v>
          </cell>
          <cell r="D7" t="str">
            <v>Chuleta</v>
          </cell>
          <cell r="E7" t="str">
            <v>Chuleta Huesos</v>
          </cell>
          <cell r="F7" t="str">
            <v>Agro Sudamerica</v>
          </cell>
          <cell r="G7">
            <v>1020828</v>
          </cell>
          <cell r="H7" t="str">
            <v>GO BB Ribs 20-24 Oz@ Cj 10k AS</v>
          </cell>
          <cell r="I7"/>
          <cell r="J7"/>
          <cell r="K7"/>
          <cell r="L7"/>
          <cell r="M7"/>
        </row>
        <row r="8">
          <cell r="A8" t="str">
            <v>Agro Sudamerica1021622</v>
          </cell>
          <cell r="B8" t="str">
            <v>1021622Agro Sudamerica</v>
          </cell>
          <cell r="C8" t="str">
            <v>Cerdo</v>
          </cell>
          <cell r="D8" t="str">
            <v>Chuleta</v>
          </cell>
          <cell r="E8" t="str">
            <v>Chuleta Huesos</v>
          </cell>
          <cell r="F8" t="str">
            <v>Agro Sudamerica</v>
          </cell>
          <cell r="G8">
            <v>1021622</v>
          </cell>
          <cell r="H8" t="str">
            <v>GO BB Ribs 20-24 Oz@ Cj 10k AS</v>
          </cell>
          <cell r="I8"/>
          <cell r="J8">
            <v>6790</v>
          </cell>
          <cell r="K8"/>
          <cell r="L8">
            <v>18000</v>
          </cell>
          <cell r="M8">
            <v>110</v>
          </cell>
        </row>
        <row r="9">
          <cell r="A9" t="str">
            <v>Agro Sudamerica1021623</v>
          </cell>
          <cell r="B9" t="str">
            <v>1021623Agro Sudamerica</v>
          </cell>
          <cell r="C9" t="str">
            <v>Cerdo</v>
          </cell>
          <cell r="D9" t="str">
            <v>Chuleta</v>
          </cell>
          <cell r="E9" t="str">
            <v>Chuleta Huesos</v>
          </cell>
          <cell r="F9" t="str">
            <v>Agro Sudamerica</v>
          </cell>
          <cell r="G9">
            <v>1021623</v>
          </cell>
          <cell r="H9" t="str">
            <v>GO BB Ribs 24 oz@ Cj 10k AS</v>
          </cell>
          <cell r="I9">
            <v>2000</v>
          </cell>
          <cell r="J9"/>
          <cell r="K9"/>
          <cell r="L9"/>
          <cell r="M9">
            <v>530</v>
          </cell>
        </row>
        <row r="10">
          <cell r="A10" t="str">
            <v>Agro Sudamerica1022384</v>
          </cell>
          <cell r="B10" t="str">
            <v>1022384Agro Sudamerica</v>
          </cell>
          <cell r="C10" t="str">
            <v>Cerdo</v>
          </cell>
          <cell r="D10" t="str">
            <v>Chuleta</v>
          </cell>
          <cell r="E10" t="str">
            <v>Chuleta Huesos</v>
          </cell>
          <cell r="F10" t="str">
            <v>Agro Sudamerica</v>
          </cell>
          <cell r="G10">
            <v>1022384</v>
          </cell>
          <cell r="H10" t="str">
            <v>GO BB Ribs Grd B@ Fi Cj 10k AS</v>
          </cell>
          <cell r="I10">
            <v>2947</v>
          </cell>
          <cell r="J10"/>
          <cell r="K10"/>
          <cell r="L10"/>
          <cell r="M10">
            <v>619</v>
          </cell>
        </row>
        <row r="11">
          <cell r="A11" t="str">
            <v>Agro Sudamerica1022569</v>
          </cell>
          <cell r="B11" t="str">
            <v>1022569Agro Sudamerica</v>
          </cell>
          <cell r="C11" t="str">
            <v>Cerdo</v>
          </cell>
          <cell r="D11" t="str">
            <v>Chuleta</v>
          </cell>
          <cell r="E11" t="str">
            <v>Chuleta Huesos</v>
          </cell>
          <cell r="F11" t="str">
            <v>Agro Sudamerica</v>
          </cell>
          <cell r="G11">
            <v>1022569</v>
          </cell>
          <cell r="H11" t="str">
            <v>GO BB Ribs 24-28 Oz@ Cj 10k AS</v>
          </cell>
          <cell r="I11"/>
          <cell r="J11">
            <v>5000</v>
          </cell>
          <cell r="K11"/>
          <cell r="L11"/>
          <cell r="M11">
            <v>5000</v>
          </cell>
        </row>
        <row r="12">
          <cell r="A12" t="str">
            <v>Agrosuper Asia1022182</v>
          </cell>
          <cell r="B12" t="str">
            <v>1022182Agrosuper Asia</v>
          </cell>
          <cell r="C12" t="str">
            <v>Cerdo</v>
          </cell>
          <cell r="D12" t="str">
            <v>Chuleta</v>
          </cell>
          <cell r="E12" t="str">
            <v>Chuleta Huesos</v>
          </cell>
          <cell r="F12" t="str">
            <v>Agrosuper Asia</v>
          </cell>
          <cell r="G12">
            <v>1022182</v>
          </cell>
          <cell r="H12" t="str">
            <v>GO BB Ribs 20-24 Oz@ Cj 10k AS</v>
          </cell>
          <cell r="I12"/>
          <cell r="J12"/>
          <cell r="K12"/>
          <cell r="L12">
            <v>22000</v>
          </cell>
          <cell r="M12"/>
        </row>
        <row r="13">
          <cell r="A13" t="str">
            <v>Agro Sudamerica1020869</v>
          </cell>
          <cell r="B13" t="str">
            <v>1020869Agro Sudamerica</v>
          </cell>
          <cell r="C13" t="str">
            <v>Cerdo</v>
          </cell>
          <cell r="D13" t="str">
            <v>Cost-Pec</v>
          </cell>
          <cell r="E13" t="str">
            <v>Cost-Pec Entero</v>
          </cell>
          <cell r="F13" t="str">
            <v>Agro Sudamerica</v>
          </cell>
          <cell r="G13">
            <v>1020869</v>
          </cell>
          <cell r="H13" t="str">
            <v>GO Cos 79@ Bo Cj 20k AS</v>
          </cell>
          <cell r="I13"/>
          <cell r="J13"/>
          <cell r="K13">
            <v>24000</v>
          </cell>
          <cell r="L13"/>
          <cell r="M13"/>
        </row>
        <row r="14">
          <cell r="A14" t="str">
            <v>Agrosuper Asia1021664</v>
          </cell>
          <cell r="B14" t="str">
            <v>1021664Agrosuper Asia</v>
          </cell>
          <cell r="C14" t="str">
            <v>Cerdo</v>
          </cell>
          <cell r="D14" t="str">
            <v>Cost-Pec</v>
          </cell>
          <cell r="E14" t="str">
            <v>Cost-Pec Entero</v>
          </cell>
          <cell r="F14" t="str">
            <v>Agrosuper Asia</v>
          </cell>
          <cell r="G14">
            <v>1021664</v>
          </cell>
          <cell r="H14" t="str">
            <v>GO Pecho S/cue K@ Cj 20k TJ</v>
          </cell>
          <cell r="I14">
            <v>154000</v>
          </cell>
          <cell r="J14">
            <v>66000</v>
          </cell>
          <cell r="K14">
            <v>66000</v>
          </cell>
          <cell r="L14">
            <v>66000</v>
          </cell>
          <cell r="M14">
            <v>44000</v>
          </cell>
        </row>
        <row r="15">
          <cell r="A15" t="str">
            <v>Agrosuper Asia1021665</v>
          </cell>
          <cell r="B15" t="str">
            <v>1021665Agrosuper Asia</v>
          </cell>
          <cell r="C15" t="str">
            <v>Cerdo</v>
          </cell>
          <cell r="D15" t="str">
            <v>Cost-Pec</v>
          </cell>
          <cell r="E15" t="str">
            <v>Cost-Pec Entero</v>
          </cell>
          <cell r="F15" t="str">
            <v>Agrosuper Asia</v>
          </cell>
          <cell r="G15">
            <v>1021665</v>
          </cell>
          <cell r="H15" t="str">
            <v>GO Pecho S/cue K@ Cj 20k AK</v>
          </cell>
          <cell r="I15">
            <v>44000</v>
          </cell>
          <cell r="J15">
            <v>110000</v>
          </cell>
          <cell r="K15">
            <v>44000</v>
          </cell>
          <cell r="L15">
            <v>66000</v>
          </cell>
          <cell r="M15">
            <v>44061</v>
          </cell>
        </row>
        <row r="16">
          <cell r="A16" t="str">
            <v>Agrosuper Asia1023183</v>
          </cell>
          <cell r="B16" t="str">
            <v>1023183Agrosuper Asia</v>
          </cell>
          <cell r="C16" t="str">
            <v>Cerdo</v>
          </cell>
          <cell r="D16" t="str">
            <v>Cost-Pec</v>
          </cell>
          <cell r="E16" t="str">
            <v>Cost-Pec Entero</v>
          </cell>
          <cell r="F16" t="str">
            <v>Agrosuper Asia</v>
          </cell>
          <cell r="G16">
            <v>1023183</v>
          </cell>
          <cell r="H16" t="str">
            <v>GO Pech S/Cue@ Vp Cj AS</v>
          </cell>
          <cell r="I16">
            <v>22000</v>
          </cell>
          <cell r="J16">
            <v>44000</v>
          </cell>
          <cell r="K16">
            <v>66000</v>
          </cell>
          <cell r="L16"/>
          <cell r="M16">
            <v>22000</v>
          </cell>
        </row>
        <row r="17">
          <cell r="A17" t="str">
            <v>Agro Sudamerica1021187</v>
          </cell>
          <cell r="B17" t="str">
            <v>1021187Agro Sudamerica</v>
          </cell>
          <cell r="C17" t="str">
            <v>Cerdo</v>
          </cell>
          <cell r="D17" t="str">
            <v>Cueros</v>
          </cell>
          <cell r="E17" t="str">
            <v>Cuero Back</v>
          </cell>
          <cell r="F17" t="str">
            <v>Agro Sudamerica</v>
          </cell>
          <cell r="G17">
            <v>1021187</v>
          </cell>
          <cell r="H17" t="str">
            <v>GO Cue Back@ Cj 20k t-f AS</v>
          </cell>
          <cell r="I17">
            <v>72000</v>
          </cell>
          <cell r="J17">
            <v>24000</v>
          </cell>
          <cell r="K17">
            <v>48000</v>
          </cell>
          <cell r="L17">
            <v>24000</v>
          </cell>
          <cell r="M17">
            <v>88000</v>
          </cell>
        </row>
        <row r="18">
          <cell r="A18" t="str">
            <v>Agro Sudamerica1022196</v>
          </cell>
          <cell r="B18" t="str">
            <v>1022196Agro Sudamerica</v>
          </cell>
          <cell r="C18" t="str">
            <v>Cerdo</v>
          </cell>
          <cell r="D18" t="str">
            <v>Cueros</v>
          </cell>
          <cell r="E18" t="str">
            <v>Cuero Forro</v>
          </cell>
          <cell r="F18" t="str">
            <v>Agro Sudamerica</v>
          </cell>
          <cell r="G18">
            <v>1022196</v>
          </cell>
          <cell r="H18" t="str">
            <v>GO Forro Pal@ Cj 20k AS</v>
          </cell>
          <cell r="I18"/>
          <cell r="J18">
            <v>24000</v>
          </cell>
          <cell r="K18">
            <v>48000</v>
          </cell>
          <cell r="L18"/>
          <cell r="M18">
            <v>24000</v>
          </cell>
        </row>
        <row r="19">
          <cell r="A19" t="str">
            <v>Agro Sudamerica1022197</v>
          </cell>
          <cell r="B19" t="str">
            <v>1022197Agro Sudamerica</v>
          </cell>
          <cell r="C19" t="str">
            <v>Cerdo</v>
          </cell>
          <cell r="D19" t="str">
            <v>Cueros</v>
          </cell>
          <cell r="E19" t="str">
            <v>Cuero Forro</v>
          </cell>
          <cell r="F19" t="str">
            <v>Agro Sudamerica</v>
          </cell>
          <cell r="G19">
            <v>1022197</v>
          </cell>
          <cell r="H19" t="str">
            <v>GO Pna Forro@ Cj 20k AS</v>
          </cell>
          <cell r="I19"/>
          <cell r="J19"/>
          <cell r="K19">
            <v>24000</v>
          </cell>
          <cell r="L19">
            <v>24000</v>
          </cell>
          <cell r="M19"/>
        </row>
        <row r="20">
          <cell r="A20" t="str">
            <v>Agrosuper Shanghai1023034</v>
          </cell>
          <cell r="B20" t="str">
            <v>1023034Agrosuper Shanghai</v>
          </cell>
          <cell r="C20" t="str">
            <v>Cerdo</v>
          </cell>
          <cell r="D20" t="str">
            <v>Cueros</v>
          </cell>
          <cell r="E20" t="str">
            <v>Cuero Forro</v>
          </cell>
          <cell r="F20" t="str">
            <v>Agrosuper Shanghai</v>
          </cell>
          <cell r="G20">
            <v>1023034</v>
          </cell>
          <cell r="H20" t="str">
            <v>GO Forro Pal@ Bo Cj 20k AS</v>
          </cell>
          <cell r="I20">
            <v>120000</v>
          </cell>
          <cell r="J20">
            <v>96000</v>
          </cell>
          <cell r="K20">
            <v>24000</v>
          </cell>
          <cell r="L20">
            <v>120000</v>
          </cell>
          <cell r="M20">
            <v>72100</v>
          </cell>
        </row>
        <row r="21">
          <cell r="A21" t="str">
            <v>Agro Sudamerica1021385</v>
          </cell>
          <cell r="B21" t="str">
            <v>1021385Agro Sudamerica</v>
          </cell>
          <cell r="C21" t="str">
            <v>Cerdo</v>
          </cell>
          <cell r="D21" t="str">
            <v>Cueros</v>
          </cell>
          <cell r="E21" t="str">
            <v>Cuero Mixto</v>
          </cell>
          <cell r="F21" t="str">
            <v>Agro Sudamerica</v>
          </cell>
          <cell r="G21">
            <v>1021385</v>
          </cell>
          <cell r="H21" t="str">
            <v>GO Cue granel Esp CC@ Cj 20k AS</v>
          </cell>
          <cell r="I21">
            <v>120000</v>
          </cell>
          <cell r="J21">
            <v>96000</v>
          </cell>
          <cell r="K21">
            <v>144000</v>
          </cell>
          <cell r="L21">
            <v>24000</v>
          </cell>
          <cell r="M21">
            <v>144000</v>
          </cell>
        </row>
        <row r="22">
          <cell r="A22" t="str">
            <v>Agro Sudamerica1022928</v>
          </cell>
          <cell r="B22" t="str">
            <v>1022928Agro Sudamerica</v>
          </cell>
          <cell r="C22" t="str">
            <v>Cerdo</v>
          </cell>
          <cell r="D22" t="str">
            <v>Cueros</v>
          </cell>
          <cell r="E22" t="str">
            <v>Cuero Mixto</v>
          </cell>
          <cell r="F22" t="str">
            <v>Agro Sudamerica</v>
          </cell>
          <cell r="G22">
            <v>1022928</v>
          </cell>
          <cell r="H22" t="str">
            <v>GO Cue Granel Esp CC@Cj 20k AS</v>
          </cell>
          <cell r="I22"/>
          <cell r="J22"/>
          <cell r="K22"/>
          <cell r="L22">
            <v>16000</v>
          </cell>
          <cell r="M22">
            <v>5000</v>
          </cell>
        </row>
        <row r="23">
          <cell r="A23" t="str">
            <v>Agro Sudamerica1023334</v>
          </cell>
          <cell r="B23" t="str">
            <v>1023334Agro Sudamerica</v>
          </cell>
          <cell r="C23" t="str">
            <v>Cerdo</v>
          </cell>
          <cell r="D23" t="str">
            <v>Cueros</v>
          </cell>
          <cell r="E23" t="str">
            <v>Cuero Mixto</v>
          </cell>
          <cell r="F23" t="str">
            <v>Agro Sudamerica</v>
          </cell>
          <cell r="G23">
            <v>1023334</v>
          </cell>
          <cell r="H23" t="str">
            <v>Cue granel Esp CC@ Cj 20k AS</v>
          </cell>
          <cell r="I23"/>
          <cell r="J23"/>
          <cell r="K23"/>
          <cell r="L23"/>
          <cell r="M23"/>
        </row>
        <row r="24">
          <cell r="A24" t="str">
            <v>Agrosuper Brasil1023334</v>
          </cell>
          <cell r="B24" t="str">
            <v>1023334Agrosuper Brasil</v>
          </cell>
          <cell r="C24" t="str">
            <v>Cerdo</v>
          </cell>
          <cell r="D24" t="str">
            <v>Cueros</v>
          </cell>
          <cell r="E24" t="str">
            <v>Cuero Mixto</v>
          </cell>
          <cell r="F24" t="str">
            <v>Agrosuper Brasil</v>
          </cell>
          <cell r="G24">
            <v>1023334</v>
          </cell>
          <cell r="H24" t="str">
            <v>Cue granel Esp CC@ Cj 20k AS</v>
          </cell>
          <cell r="I24"/>
          <cell r="J24">
            <v>72000</v>
          </cell>
          <cell r="K24">
            <v>144000</v>
          </cell>
          <cell r="L24">
            <v>168000</v>
          </cell>
          <cell r="M24">
            <v>48000</v>
          </cell>
        </row>
        <row r="25">
          <cell r="A25" t="str">
            <v>Agrosuper Brasil1023336</v>
          </cell>
          <cell r="B25" t="str">
            <v>1023336Agrosuper Brasil</v>
          </cell>
          <cell r="C25" t="str">
            <v>Cerdo</v>
          </cell>
          <cell r="D25" t="str">
            <v>Cueros</v>
          </cell>
          <cell r="E25" t="str">
            <v>Cuero Mixto</v>
          </cell>
          <cell r="F25" t="str">
            <v>Agrosuper Brasil</v>
          </cell>
          <cell r="G25">
            <v>1023336</v>
          </cell>
          <cell r="H25" t="str">
            <v>Cue granel Esp CC@ Cj 20k AS</v>
          </cell>
          <cell r="I25"/>
          <cell r="J25">
            <v>24000</v>
          </cell>
          <cell r="K25">
            <v>24000</v>
          </cell>
          <cell r="L25">
            <v>24000</v>
          </cell>
          <cell r="M25">
            <v>72000</v>
          </cell>
        </row>
        <row r="26">
          <cell r="A26" t="str">
            <v>Agrosuper Shanghai1022417</v>
          </cell>
          <cell r="B26" t="str">
            <v>1022417Agrosuper Shanghai</v>
          </cell>
          <cell r="C26" t="str">
            <v>Cerdo</v>
          </cell>
          <cell r="D26" t="str">
            <v>Cueros</v>
          </cell>
          <cell r="E26" t="str">
            <v>Cuero Mixto</v>
          </cell>
          <cell r="F26" t="str">
            <v>Agrosuper Shanghai</v>
          </cell>
          <cell r="G26">
            <v>1022417</v>
          </cell>
          <cell r="H26" t="str">
            <v>GO Cue granel@ Bo Cj 20k AS</v>
          </cell>
          <cell r="I26"/>
          <cell r="J26"/>
          <cell r="K26">
            <v>24000</v>
          </cell>
          <cell r="L26">
            <v>48000</v>
          </cell>
          <cell r="M26">
            <v>24000</v>
          </cell>
        </row>
        <row r="27">
          <cell r="A27" t="str">
            <v>Agrosuper Shanghai1023306</v>
          </cell>
          <cell r="B27" t="str">
            <v>1023306Agrosuper Shanghai</v>
          </cell>
          <cell r="C27" t="str">
            <v>Cerdo</v>
          </cell>
          <cell r="D27" t="str">
            <v>Cueros</v>
          </cell>
          <cell r="E27" t="str">
            <v>Cuero Mixto</v>
          </cell>
          <cell r="F27" t="str">
            <v>Agrosuper Shanghai</v>
          </cell>
          <cell r="G27">
            <v>1023306</v>
          </cell>
          <cell r="H27" t="str">
            <v>GO Cue granel@ Bo Cj 20k AS</v>
          </cell>
          <cell r="I27">
            <v>144000</v>
          </cell>
          <cell r="J27">
            <v>72000</v>
          </cell>
          <cell r="K27">
            <v>72000</v>
          </cell>
          <cell r="L27">
            <v>144000</v>
          </cell>
          <cell r="M27">
            <v>96000</v>
          </cell>
        </row>
        <row r="28">
          <cell r="A28" t="str">
            <v>Agro Sudamerica1020352</v>
          </cell>
          <cell r="B28" t="str">
            <v>1020352Agro Sudamerica</v>
          </cell>
          <cell r="C28" t="str">
            <v>Cerdo</v>
          </cell>
          <cell r="D28" t="str">
            <v>Cueros</v>
          </cell>
          <cell r="E28" t="str">
            <v>Cuero Panceta</v>
          </cell>
          <cell r="F28" t="str">
            <v>Agro Sudamerica</v>
          </cell>
          <cell r="G28">
            <v>1020352</v>
          </cell>
          <cell r="H28" t="str">
            <v>GO Cue 20@ Cj 20k AS</v>
          </cell>
          <cell r="I28">
            <v>35000</v>
          </cell>
          <cell r="J28"/>
          <cell r="K28">
            <v>48000</v>
          </cell>
          <cell r="L28">
            <v>48000</v>
          </cell>
          <cell r="M28">
            <v>24000</v>
          </cell>
        </row>
        <row r="29">
          <cell r="A29" t="str">
            <v>Agrosuper Shanghai1022389</v>
          </cell>
          <cell r="B29" t="str">
            <v>1022389Agrosuper Shanghai</v>
          </cell>
          <cell r="C29" t="str">
            <v>Cerdo</v>
          </cell>
          <cell r="D29" t="str">
            <v>Cueros</v>
          </cell>
          <cell r="E29" t="str">
            <v>Cuero Panceta</v>
          </cell>
          <cell r="F29" t="str">
            <v>Agrosuper Shanghai</v>
          </cell>
          <cell r="G29">
            <v>1022389</v>
          </cell>
          <cell r="H29" t="str">
            <v>GO Cue 20@ Bo Cj 20k AS</v>
          </cell>
          <cell r="I29">
            <v>72000</v>
          </cell>
          <cell r="J29"/>
          <cell r="K29"/>
          <cell r="L29"/>
          <cell r="M29"/>
        </row>
        <row r="30">
          <cell r="A30" t="str">
            <v>Agro Sudamerica1021039</v>
          </cell>
          <cell r="B30" t="str">
            <v>1021039Agro Sudamerica</v>
          </cell>
          <cell r="C30" t="str">
            <v>Cerdo</v>
          </cell>
          <cell r="D30" t="str">
            <v>Cueros</v>
          </cell>
          <cell r="E30" t="str">
            <v>Cuero Papada</v>
          </cell>
          <cell r="F30" t="str">
            <v>Agro Sudamerica</v>
          </cell>
          <cell r="G30">
            <v>1021039</v>
          </cell>
          <cell r="H30" t="str">
            <v>GO Cue Papda CP@ Cj 20k bca AS</v>
          </cell>
          <cell r="I30">
            <v>24000</v>
          </cell>
          <cell r="J30">
            <v>24000</v>
          </cell>
          <cell r="K30">
            <v>72000</v>
          </cell>
          <cell r="L30"/>
          <cell r="M30">
            <v>48000</v>
          </cell>
        </row>
        <row r="31">
          <cell r="A31" t="str">
            <v>Agro Sudamerica1021864</v>
          </cell>
          <cell r="B31" t="str">
            <v>1021864Agro Sudamerica</v>
          </cell>
          <cell r="C31" t="str">
            <v>Cerdo</v>
          </cell>
          <cell r="D31" t="str">
            <v>Cueros</v>
          </cell>
          <cell r="E31" t="str">
            <v>Cuero Papada</v>
          </cell>
          <cell r="F31" t="str">
            <v>Agro Sudamerica</v>
          </cell>
          <cell r="G31">
            <v>1021864</v>
          </cell>
          <cell r="H31" t="str">
            <v>GO Cue Papda CP@ Cj 20k AS</v>
          </cell>
          <cell r="I31"/>
          <cell r="J31"/>
          <cell r="K31"/>
          <cell r="L31"/>
          <cell r="M31"/>
        </row>
        <row r="32">
          <cell r="A32" t="str">
            <v>Agro Sudamerica1023329</v>
          </cell>
          <cell r="B32" t="str">
            <v>1023329Agro Sudamerica</v>
          </cell>
          <cell r="C32" t="str">
            <v>Cerdo</v>
          </cell>
          <cell r="D32" t="str">
            <v>Cueros</v>
          </cell>
          <cell r="E32" t="str">
            <v>Cuero Papada</v>
          </cell>
          <cell r="F32" t="str">
            <v>Agro Sudamerica</v>
          </cell>
          <cell r="G32">
            <v>1023329</v>
          </cell>
          <cell r="H32" t="str">
            <v>GO Cue Papda CP@ Cj 20k AS</v>
          </cell>
          <cell r="I32"/>
          <cell r="J32"/>
          <cell r="K32"/>
          <cell r="L32">
            <v>24000</v>
          </cell>
          <cell r="M32">
            <v>24000</v>
          </cell>
        </row>
        <row r="33">
          <cell r="A33" t="str">
            <v>Agrosuper Brasil1021864</v>
          </cell>
          <cell r="B33" t="str">
            <v>1021864Agrosuper Brasil</v>
          </cell>
          <cell r="C33" t="str">
            <v>Cerdo</v>
          </cell>
          <cell r="D33" t="str">
            <v>Cueros</v>
          </cell>
          <cell r="E33" t="str">
            <v>Cuero Papada</v>
          </cell>
          <cell r="F33" t="str">
            <v>Agrosuper Brasil</v>
          </cell>
          <cell r="G33">
            <v>1021864</v>
          </cell>
          <cell r="H33" t="str">
            <v>GO Cue Papda CP@ Cj 20k AS</v>
          </cell>
          <cell r="I33">
            <v>48000</v>
          </cell>
          <cell r="J33">
            <v>48000</v>
          </cell>
          <cell r="K33">
            <v>48000</v>
          </cell>
          <cell r="L33">
            <v>24000</v>
          </cell>
          <cell r="M33">
            <v>48000</v>
          </cell>
        </row>
        <row r="34">
          <cell r="A34" t="str">
            <v>Agrosuper Brasil1023329</v>
          </cell>
          <cell r="B34" t="str">
            <v>1023329Agrosuper Brasil</v>
          </cell>
          <cell r="C34" t="str">
            <v>Cerdo</v>
          </cell>
          <cell r="D34" t="str">
            <v>Cueros</v>
          </cell>
          <cell r="E34" t="str">
            <v>Cuero Papada</v>
          </cell>
          <cell r="F34" t="str">
            <v>Agrosuper Brasil</v>
          </cell>
          <cell r="G34">
            <v>1023329</v>
          </cell>
          <cell r="H34" t="str">
            <v>GO Cue Papda CP@ Cj 20k AS</v>
          </cell>
          <cell r="I34"/>
          <cell r="J34">
            <v>24000</v>
          </cell>
          <cell r="K34">
            <v>72000</v>
          </cell>
          <cell r="L34">
            <v>24000</v>
          </cell>
          <cell r="M34">
            <v>72000</v>
          </cell>
        </row>
        <row r="35">
          <cell r="A35" t="str">
            <v>Agro Sudamerica1021639</v>
          </cell>
          <cell r="B35" t="str">
            <v>1021639Agro Sudamerica</v>
          </cell>
          <cell r="C35" t="str">
            <v>Cerdo</v>
          </cell>
          <cell r="D35" t="str">
            <v>Filete</v>
          </cell>
          <cell r="E35" t="str">
            <v>Filete c/Cabeza</v>
          </cell>
          <cell r="F35" t="str">
            <v>Agro Sudamerica</v>
          </cell>
          <cell r="G35">
            <v>1021639</v>
          </cell>
          <cell r="H35" t="str">
            <v>GO File C/cab@ Cj 5k AS</v>
          </cell>
          <cell r="I35"/>
          <cell r="J35">
            <v>48000</v>
          </cell>
          <cell r="K35">
            <v>24000</v>
          </cell>
          <cell r="L35">
            <v>24000</v>
          </cell>
          <cell r="M35">
            <v>24000</v>
          </cell>
        </row>
        <row r="36">
          <cell r="A36" t="str">
            <v>Agro Sudamerica1023312</v>
          </cell>
          <cell r="B36" t="str">
            <v>1023312Agro Sudamerica</v>
          </cell>
          <cell r="C36" t="str">
            <v>Cerdo</v>
          </cell>
          <cell r="D36" t="str">
            <v>Filete</v>
          </cell>
          <cell r="E36" t="str">
            <v>Filete c/Cabeza</v>
          </cell>
          <cell r="F36" t="str">
            <v>Agro Sudamerica</v>
          </cell>
          <cell r="G36">
            <v>1023312</v>
          </cell>
          <cell r="H36" t="str">
            <v>GO File C/cab@Cj 20k AS</v>
          </cell>
          <cell r="I36"/>
          <cell r="J36"/>
          <cell r="K36">
            <v>10221</v>
          </cell>
          <cell r="L36"/>
          <cell r="M36"/>
        </row>
        <row r="37">
          <cell r="A37" t="str">
            <v>Exportacion Directa1020636</v>
          </cell>
          <cell r="B37" t="str">
            <v>1020636Exportacion Directa</v>
          </cell>
          <cell r="C37" t="str">
            <v>Cerdo</v>
          </cell>
          <cell r="D37" t="str">
            <v>Filete</v>
          </cell>
          <cell r="E37" t="str">
            <v>Filete c/Cabeza</v>
          </cell>
          <cell r="F37" t="str">
            <v>Exportacion Directa</v>
          </cell>
          <cell r="G37">
            <v>1020636</v>
          </cell>
          <cell r="H37" t="str">
            <v>GO File C/cab@ Va Cj 10k AP</v>
          </cell>
          <cell r="I37">
            <v>14500</v>
          </cell>
          <cell r="J37">
            <v>14500</v>
          </cell>
          <cell r="K37">
            <v>15000</v>
          </cell>
          <cell r="L37">
            <v>18000</v>
          </cell>
          <cell r="M37">
            <v>20000</v>
          </cell>
        </row>
        <row r="38">
          <cell r="A38" t="str">
            <v>Exportacion Directa1020704</v>
          </cell>
          <cell r="B38" t="str">
            <v>1020704Exportacion Directa</v>
          </cell>
          <cell r="C38" t="str">
            <v>Cerdo</v>
          </cell>
          <cell r="D38" t="str">
            <v>Filete</v>
          </cell>
          <cell r="E38" t="str">
            <v>Filete c/Cabeza</v>
          </cell>
          <cell r="F38" t="str">
            <v>Exportacion Directa</v>
          </cell>
          <cell r="G38">
            <v>1020704</v>
          </cell>
          <cell r="H38" t="str">
            <v>GO File N@ Va Cj File AP</v>
          </cell>
          <cell r="I38"/>
          <cell r="J38">
            <v>500</v>
          </cell>
          <cell r="K38">
            <v>500</v>
          </cell>
          <cell r="L38">
            <v>1500</v>
          </cell>
          <cell r="M38">
            <v>1500</v>
          </cell>
        </row>
        <row r="39">
          <cell r="A39" t="str">
            <v>Exportacion Directa1021609</v>
          </cell>
          <cell r="B39" t="str">
            <v>1021609Exportacion Directa</v>
          </cell>
          <cell r="C39" t="str">
            <v>Cerdo</v>
          </cell>
          <cell r="D39" t="str">
            <v>Filete</v>
          </cell>
          <cell r="E39" t="str">
            <v>Filete c/Cabeza</v>
          </cell>
          <cell r="F39" t="str">
            <v>Exportacion Directa</v>
          </cell>
          <cell r="G39">
            <v>1021609</v>
          </cell>
          <cell r="H39" t="str">
            <v>GO File C/cab@ IWP Cj 10k SC</v>
          </cell>
          <cell r="I39">
            <v>16500</v>
          </cell>
          <cell r="J39">
            <v>6500</v>
          </cell>
          <cell r="K39">
            <v>3000</v>
          </cell>
          <cell r="L39">
            <v>5000</v>
          </cell>
          <cell r="M39"/>
        </row>
        <row r="40">
          <cell r="A40" t="str">
            <v>Exportacion Directa1022931</v>
          </cell>
          <cell r="B40" t="str">
            <v>1022931Exportacion Directa</v>
          </cell>
          <cell r="C40" t="str">
            <v>Cerdo</v>
          </cell>
          <cell r="D40" t="str">
            <v>Filete</v>
          </cell>
          <cell r="E40" t="str">
            <v>Filete c/Cabeza</v>
          </cell>
          <cell r="F40" t="str">
            <v>Exportacion Directa</v>
          </cell>
          <cell r="G40">
            <v>1022931</v>
          </cell>
          <cell r="H40" t="str">
            <v>GO File C/cab 6x1@ VP Cj AP</v>
          </cell>
          <cell r="I40"/>
          <cell r="J40"/>
          <cell r="K40"/>
          <cell r="L40">
            <v>20000</v>
          </cell>
          <cell r="M40">
            <v>20182</v>
          </cell>
        </row>
        <row r="41">
          <cell r="A41" t="str">
            <v>Agro Sudamerica1020925</v>
          </cell>
          <cell r="B41" t="str">
            <v>1020925Agro Sudamerica</v>
          </cell>
          <cell r="C41" t="str">
            <v>Cerdo</v>
          </cell>
          <cell r="D41" t="str">
            <v>Grasas</v>
          </cell>
          <cell r="E41" t="str">
            <v>Grasa Forro</v>
          </cell>
          <cell r="F41" t="str">
            <v>Agro Sudamerica</v>
          </cell>
          <cell r="G41">
            <v>1020925</v>
          </cell>
          <cell r="H41" t="str">
            <v>GO Grasa Forro Pna Limp@ Cj 20k AS</v>
          </cell>
          <cell r="I41"/>
          <cell r="J41">
            <v>3000</v>
          </cell>
          <cell r="K41">
            <v>14000</v>
          </cell>
          <cell r="L41">
            <v>38000</v>
          </cell>
          <cell r="M41">
            <v>48000</v>
          </cell>
        </row>
        <row r="42">
          <cell r="A42" t="str">
            <v>Agro Sudamerica1022218</v>
          </cell>
          <cell r="B42" t="str">
            <v>1022218Agro Sudamerica</v>
          </cell>
          <cell r="C42" t="str">
            <v>Cerdo</v>
          </cell>
          <cell r="D42" t="str">
            <v>Grasas</v>
          </cell>
          <cell r="E42" t="str">
            <v>Grasa Forro</v>
          </cell>
          <cell r="F42" t="str">
            <v>Agro Sudamerica</v>
          </cell>
          <cell r="G42">
            <v>1022218</v>
          </cell>
          <cell r="H42" t="str">
            <v>GO Grasa Forro Pna Limp@ Cj 20k AS</v>
          </cell>
          <cell r="I42">
            <v>7000</v>
          </cell>
          <cell r="J42"/>
          <cell r="K42"/>
          <cell r="L42"/>
          <cell r="M42"/>
        </row>
        <row r="43">
          <cell r="A43" t="str">
            <v>Agro Sudamerica1022273</v>
          </cell>
          <cell r="B43" t="str">
            <v>1022273Agro Sudamerica</v>
          </cell>
          <cell r="C43" t="str">
            <v>Cerdo</v>
          </cell>
          <cell r="D43" t="str">
            <v>Grasas</v>
          </cell>
          <cell r="E43" t="str">
            <v>Grasa Forro</v>
          </cell>
          <cell r="F43" t="str">
            <v>Agro Sudamerica</v>
          </cell>
          <cell r="G43">
            <v>1022273</v>
          </cell>
          <cell r="H43" t="str">
            <v>GO Grasa Forro Pna Limp@ Bo Cj AS</v>
          </cell>
          <cell r="I43"/>
          <cell r="J43"/>
          <cell r="K43">
            <v>12000</v>
          </cell>
          <cell r="L43"/>
          <cell r="M43"/>
        </row>
        <row r="44">
          <cell r="A44" t="str">
            <v>Agro Sudamerica1022855</v>
          </cell>
          <cell r="B44" t="str">
            <v>1022855Agro Sudamerica</v>
          </cell>
          <cell r="C44" t="str">
            <v>Cerdo</v>
          </cell>
          <cell r="D44" t="str">
            <v>Grasas</v>
          </cell>
          <cell r="E44" t="str">
            <v>Grasa Forro</v>
          </cell>
          <cell r="F44" t="str">
            <v>Agro Sudamerica</v>
          </cell>
          <cell r="G44">
            <v>1022855</v>
          </cell>
          <cell r="H44" t="str">
            <v>GO Grasa Forro Pal@ Cj 20k AS</v>
          </cell>
          <cell r="I44">
            <v>16600</v>
          </cell>
          <cell r="J44">
            <v>24000</v>
          </cell>
          <cell r="K44"/>
          <cell r="L44">
            <v>24000</v>
          </cell>
          <cell r="M44">
            <v>24000</v>
          </cell>
        </row>
        <row r="45">
          <cell r="A45" t="str">
            <v>Agrosuper Brasil1022218</v>
          </cell>
          <cell r="B45" t="str">
            <v>1022218Agrosuper Brasil</v>
          </cell>
          <cell r="C45" t="str">
            <v>Cerdo</v>
          </cell>
          <cell r="D45" t="str">
            <v>Grasas</v>
          </cell>
          <cell r="E45" t="str">
            <v>Grasa Forro</v>
          </cell>
          <cell r="F45" t="str">
            <v>Agrosuper Brasil</v>
          </cell>
          <cell r="G45">
            <v>1022218</v>
          </cell>
          <cell r="H45" t="str">
            <v>GO Grasa Forro Pna Limp@ Cj 20k AS</v>
          </cell>
          <cell r="I45">
            <v>120000</v>
          </cell>
          <cell r="J45">
            <v>48000</v>
          </cell>
          <cell r="K45">
            <v>96000</v>
          </cell>
          <cell r="L45">
            <v>96000</v>
          </cell>
          <cell r="M45">
            <v>96000</v>
          </cell>
        </row>
        <row r="46">
          <cell r="A46" t="str">
            <v>Agrosuper Brasil1022273</v>
          </cell>
          <cell r="B46" t="str">
            <v>1022273Agrosuper Brasil</v>
          </cell>
          <cell r="C46" t="str">
            <v>Cerdo</v>
          </cell>
          <cell r="D46" t="str">
            <v>Grasas</v>
          </cell>
          <cell r="E46" t="str">
            <v>Grasa Forro</v>
          </cell>
          <cell r="F46" t="str">
            <v>Agrosuper Brasil</v>
          </cell>
          <cell r="G46">
            <v>1022273</v>
          </cell>
          <cell r="H46" t="str">
            <v>GO Grasa Forro Pna Limp@ Bo Cj AS</v>
          </cell>
          <cell r="I46"/>
          <cell r="J46">
            <v>144000</v>
          </cell>
          <cell r="K46">
            <v>144000</v>
          </cell>
          <cell r="L46">
            <v>120000</v>
          </cell>
          <cell r="M46">
            <v>168000</v>
          </cell>
        </row>
        <row r="47">
          <cell r="A47" t="str">
            <v>Agrosuper Shanghai1023111</v>
          </cell>
          <cell r="B47" t="str">
            <v>1023111Agrosuper Shanghai</v>
          </cell>
          <cell r="C47" t="str">
            <v>Cerdo</v>
          </cell>
          <cell r="D47" t="str">
            <v>Grasas</v>
          </cell>
          <cell r="E47" t="str">
            <v>Grasa Forro</v>
          </cell>
          <cell r="F47" t="str">
            <v>Agrosuper Shanghai</v>
          </cell>
          <cell r="G47">
            <v>1023111</v>
          </cell>
          <cell r="H47" t="str">
            <v>GO Grasa Forro Pna Limp@ Bo Cj 20k AS</v>
          </cell>
          <cell r="I47">
            <v>48000</v>
          </cell>
          <cell r="J47"/>
          <cell r="K47">
            <v>96000</v>
          </cell>
          <cell r="L47"/>
          <cell r="M47">
            <v>24000</v>
          </cell>
        </row>
        <row r="48">
          <cell r="A48" t="str">
            <v>Agro Sudamerica1020367</v>
          </cell>
          <cell r="B48" t="str">
            <v>1020367Agro Sudamerica</v>
          </cell>
          <cell r="C48" t="str">
            <v>Cerdo</v>
          </cell>
          <cell r="D48" t="str">
            <v>Grasas</v>
          </cell>
          <cell r="E48" t="str">
            <v>Grasa Gordura</v>
          </cell>
          <cell r="F48" t="str">
            <v>Agro Sudamerica</v>
          </cell>
          <cell r="G48">
            <v>1020367</v>
          </cell>
          <cell r="H48" t="str">
            <v>GO Gord Lom Tocino@ Cj t-f AS</v>
          </cell>
          <cell r="I48">
            <v>48000</v>
          </cell>
          <cell r="J48">
            <v>72000</v>
          </cell>
          <cell r="K48">
            <v>24000</v>
          </cell>
          <cell r="L48">
            <v>48100</v>
          </cell>
          <cell r="M48">
            <v>72000</v>
          </cell>
        </row>
        <row r="49">
          <cell r="A49" t="str">
            <v>Agro Sudamerica1021023</v>
          </cell>
          <cell r="B49" t="str">
            <v>1021023Agro Sudamerica</v>
          </cell>
          <cell r="C49" t="str">
            <v>Cerdo</v>
          </cell>
          <cell r="D49" t="str">
            <v>Grasas</v>
          </cell>
          <cell r="E49" t="str">
            <v>Grasa Gordura</v>
          </cell>
          <cell r="F49" t="str">
            <v>Agro Sudamerica</v>
          </cell>
          <cell r="G49">
            <v>1021023</v>
          </cell>
          <cell r="H49" t="str">
            <v>GO Gord rebaje@ Bo Cj 20k AS</v>
          </cell>
          <cell r="I49">
            <v>120000</v>
          </cell>
          <cell r="J49">
            <v>216000</v>
          </cell>
          <cell r="K49">
            <v>264000</v>
          </cell>
          <cell r="L49">
            <v>167000</v>
          </cell>
          <cell r="M49">
            <v>96000</v>
          </cell>
        </row>
        <row r="50">
          <cell r="A50" t="str">
            <v>Agro Sudamerica1021077</v>
          </cell>
          <cell r="B50" t="str">
            <v>1021077Agro Sudamerica</v>
          </cell>
          <cell r="C50" t="str">
            <v>Cerdo</v>
          </cell>
          <cell r="D50" t="str">
            <v>Grasas</v>
          </cell>
          <cell r="E50" t="str">
            <v>Grasa Gordura</v>
          </cell>
          <cell r="F50" t="str">
            <v>Agro Sudamerica</v>
          </cell>
          <cell r="G50">
            <v>1021077</v>
          </cell>
          <cell r="H50" t="str">
            <v>GO Gord chic@ Cj 20k AS</v>
          </cell>
          <cell r="I50"/>
          <cell r="J50">
            <v>24000</v>
          </cell>
          <cell r="K50"/>
          <cell r="L50">
            <v>48000</v>
          </cell>
          <cell r="M50"/>
        </row>
        <row r="51">
          <cell r="A51" t="str">
            <v>Agro Sudamerica1021085</v>
          </cell>
          <cell r="B51" t="str">
            <v>1021085Agro Sudamerica</v>
          </cell>
          <cell r="C51" t="str">
            <v>Cerdo</v>
          </cell>
          <cell r="D51" t="str">
            <v>Grasas</v>
          </cell>
          <cell r="E51" t="str">
            <v>Grasa Gordura</v>
          </cell>
          <cell r="F51" t="str">
            <v>Agro Sudamerica</v>
          </cell>
          <cell r="G51">
            <v>1021085</v>
          </cell>
          <cell r="H51" t="str">
            <v>GO Gord Esp@ Cj 20k AS</v>
          </cell>
          <cell r="I51">
            <v>24000</v>
          </cell>
          <cell r="J51">
            <v>24000</v>
          </cell>
          <cell r="K51"/>
          <cell r="L51"/>
          <cell r="M51">
            <v>24000</v>
          </cell>
        </row>
        <row r="52">
          <cell r="A52" t="str">
            <v>Agro Sudamerica1021435</v>
          </cell>
          <cell r="B52" t="str">
            <v>1021435Agro Sudamerica</v>
          </cell>
          <cell r="C52" t="str">
            <v>Cerdo</v>
          </cell>
          <cell r="D52" t="str">
            <v>Grasas</v>
          </cell>
          <cell r="E52" t="str">
            <v>Grasa Gordura</v>
          </cell>
          <cell r="F52" t="str">
            <v>Agro Sudamerica</v>
          </cell>
          <cell r="G52">
            <v>1021435</v>
          </cell>
          <cell r="H52" t="str">
            <v>GO Gord Lom Tocino@ Cj 20k AS</v>
          </cell>
          <cell r="I52"/>
          <cell r="J52">
            <v>24000</v>
          </cell>
          <cell r="K52"/>
          <cell r="L52">
            <v>12000</v>
          </cell>
          <cell r="M52"/>
        </row>
        <row r="53">
          <cell r="A53" t="str">
            <v>Agro Sudamerica1022150</v>
          </cell>
          <cell r="B53" t="str">
            <v>1022150Agro Sudamerica</v>
          </cell>
          <cell r="C53" t="str">
            <v>Cerdo</v>
          </cell>
          <cell r="D53" t="str">
            <v>Grasas</v>
          </cell>
          <cell r="E53" t="str">
            <v>Grasa Gordura</v>
          </cell>
          <cell r="F53" t="str">
            <v>Agro Sudamerica</v>
          </cell>
          <cell r="G53">
            <v>1022150</v>
          </cell>
          <cell r="H53" t="str">
            <v>GO Gord chic@ Cj 20k AS</v>
          </cell>
          <cell r="I53">
            <v>120000</v>
          </cell>
          <cell r="J53">
            <v>174000</v>
          </cell>
          <cell r="K53">
            <v>132000</v>
          </cell>
          <cell r="L53">
            <v>96000</v>
          </cell>
          <cell r="M53">
            <v>168000</v>
          </cell>
        </row>
        <row r="54">
          <cell r="A54" t="str">
            <v>Agro Sudamerica1022920</v>
          </cell>
          <cell r="B54" t="str">
            <v>1022920Agro Sudamerica</v>
          </cell>
          <cell r="C54" t="str">
            <v>Cerdo</v>
          </cell>
          <cell r="D54" t="str">
            <v>Grasas</v>
          </cell>
          <cell r="E54" t="str">
            <v>Grasa Gordura</v>
          </cell>
          <cell r="F54" t="str">
            <v>Agro Sudamerica</v>
          </cell>
          <cell r="G54">
            <v>1022920</v>
          </cell>
          <cell r="H54" t="str">
            <v>GO Gord rebaje@ Cj 20k AS</v>
          </cell>
          <cell r="I54"/>
          <cell r="J54"/>
          <cell r="K54"/>
          <cell r="L54"/>
          <cell r="M54">
            <v>4619</v>
          </cell>
        </row>
        <row r="55">
          <cell r="A55" t="str">
            <v>Agro Sudamerica1022921</v>
          </cell>
          <cell r="B55" t="str">
            <v>1022921Agro Sudamerica</v>
          </cell>
          <cell r="C55" t="str">
            <v>Cerdo</v>
          </cell>
          <cell r="D55" t="str">
            <v>Grasas</v>
          </cell>
          <cell r="E55" t="str">
            <v>Grasa Gordura</v>
          </cell>
          <cell r="F55" t="str">
            <v>Agro Sudamerica</v>
          </cell>
          <cell r="G55">
            <v>1022921</v>
          </cell>
          <cell r="H55" t="str">
            <v>GO Gord chic@ Cj 20k AS</v>
          </cell>
          <cell r="I55">
            <v>10000</v>
          </cell>
          <cell r="J55">
            <v>48000</v>
          </cell>
          <cell r="K55">
            <v>10000</v>
          </cell>
          <cell r="L55">
            <v>12000</v>
          </cell>
          <cell r="M55">
            <v>47000</v>
          </cell>
        </row>
        <row r="56">
          <cell r="A56" t="str">
            <v>Agro Sudamerica1022996</v>
          </cell>
          <cell r="B56" t="str">
            <v>1022996Agro Sudamerica</v>
          </cell>
          <cell r="C56" t="str">
            <v>Cerdo</v>
          </cell>
          <cell r="D56" t="str">
            <v>Grasas</v>
          </cell>
          <cell r="E56" t="str">
            <v>Grasa Gordura</v>
          </cell>
          <cell r="F56" t="str">
            <v>Agro Sudamerica</v>
          </cell>
          <cell r="G56">
            <v>1022996</v>
          </cell>
          <cell r="H56" t="str">
            <v>GO Visual Triming@ Cj 20k AS</v>
          </cell>
          <cell r="I56">
            <v>36000</v>
          </cell>
          <cell r="J56">
            <v>24000</v>
          </cell>
          <cell r="K56">
            <v>24000</v>
          </cell>
          <cell r="L56"/>
          <cell r="M56"/>
        </row>
        <row r="57">
          <cell r="A57" t="str">
            <v>Agrosuper Shanghai1022381</v>
          </cell>
          <cell r="B57" t="str">
            <v>1022381Agrosuper Shanghai</v>
          </cell>
          <cell r="C57" t="str">
            <v>Cerdo</v>
          </cell>
          <cell r="D57" t="str">
            <v>Grasas</v>
          </cell>
          <cell r="E57" t="str">
            <v>Grasa Gordura</v>
          </cell>
          <cell r="F57" t="str">
            <v>Agrosuper Shanghai</v>
          </cell>
          <cell r="G57">
            <v>1022381</v>
          </cell>
          <cell r="H57" t="str">
            <v>GO Gord Esp@ Bo Cj 10k AS</v>
          </cell>
          <cell r="I57">
            <v>24000</v>
          </cell>
          <cell r="J57">
            <v>48000</v>
          </cell>
          <cell r="K57">
            <v>72000</v>
          </cell>
          <cell r="L57">
            <v>96000</v>
          </cell>
          <cell r="M57">
            <v>96000</v>
          </cell>
        </row>
        <row r="58">
          <cell r="A58" t="str">
            <v>Agrosuper Shanghai1022541</v>
          </cell>
          <cell r="B58" t="str">
            <v>1022541Agrosuper Shanghai</v>
          </cell>
          <cell r="C58" t="str">
            <v>Cerdo</v>
          </cell>
          <cell r="D58" t="str">
            <v>Grasas</v>
          </cell>
          <cell r="E58" t="str">
            <v>Grasa Gordura</v>
          </cell>
          <cell r="F58" t="str">
            <v>Agrosuper Shanghai</v>
          </cell>
          <cell r="G58">
            <v>1022541</v>
          </cell>
          <cell r="H58" t="str">
            <v>GO Reco 20/80 @ Cj 20k AS</v>
          </cell>
          <cell r="I58">
            <v>24000</v>
          </cell>
          <cell r="J58">
            <v>72000</v>
          </cell>
          <cell r="K58">
            <v>48000</v>
          </cell>
          <cell r="L58">
            <v>24000</v>
          </cell>
          <cell r="M58">
            <v>168000</v>
          </cell>
        </row>
        <row r="59">
          <cell r="A59" t="str">
            <v>Agrosuper Shanghai1022856</v>
          </cell>
          <cell r="B59" t="str">
            <v>1022856Agrosuper Shanghai</v>
          </cell>
          <cell r="C59" t="str">
            <v>Cerdo</v>
          </cell>
          <cell r="D59" t="str">
            <v>Grasas</v>
          </cell>
          <cell r="E59" t="str">
            <v>Grasa Gordura</v>
          </cell>
          <cell r="F59" t="str">
            <v>Agrosuper Shanghai</v>
          </cell>
          <cell r="G59">
            <v>1022856</v>
          </cell>
          <cell r="H59" t="str">
            <v>GO Reco 10/90 @ Cj 20k AS</v>
          </cell>
          <cell r="I59">
            <v>96000</v>
          </cell>
          <cell r="J59">
            <v>24000</v>
          </cell>
          <cell r="K59">
            <v>120000</v>
          </cell>
          <cell r="L59">
            <v>120000</v>
          </cell>
          <cell r="M59">
            <v>96000</v>
          </cell>
        </row>
        <row r="60">
          <cell r="A60" t="str">
            <v>Agro Sudamerica1021111</v>
          </cell>
          <cell r="B60" t="str">
            <v>1021111Agro Sudamerica</v>
          </cell>
          <cell r="C60" t="str">
            <v>Cerdo</v>
          </cell>
          <cell r="D60" t="str">
            <v>Grasas</v>
          </cell>
          <cell r="E60" t="str">
            <v>Grasa Interior</v>
          </cell>
          <cell r="F60" t="str">
            <v>Agro Sudamerica</v>
          </cell>
          <cell r="G60">
            <v>1021111</v>
          </cell>
          <cell r="H60" t="str">
            <v>GO Epiplón@ Cj 20k AS</v>
          </cell>
          <cell r="I60">
            <v>3000</v>
          </cell>
          <cell r="J60">
            <v>2500</v>
          </cell>
          <cell r="K60"/>
          <cell r="L60"/>
          <cell r="M60"/>
        </row>
        <row r="61">
          <cell r="A61" t="str">
            <v>Agro Sudamerica1022705</v>
          </cell>
          <cell r="B61" t="str">
            <v>1022705Agro Sudamerica</v>
          </cell>
          <cell r="C61" t="str">
            <v>Cerdo</v>
          </cell>
          <cell r="D61" t="str">
            <v>Grasas</v>
          </cell>
          <cell r="E61" t="str">
            <v>Grasa Interior</v>
          </cell>
          <cell r="F61" t="str">
            <v>Agro Sudamerica</v>
          </cell>
          <cell r="G61">
            <v>1022705</v>
          </cell>
          <cell r="H61" t="str">
            <v>GO Mantec@ Cj 20k AS</v>
          </cell>
          <cell r="I61"/>
          <cell r="J61"/>
          <cell r="K61"/>
          <cell r="L61"/>
          <cell r="M61"/>
        </row>
        <row r="62">
          <cell r="A62" t="str">
            <v>Agrosuper Shanghai1022073</v>
          </cell>
          <cell r="B62" t="str">
            <v>1022073Agrosuper Shanghai</v>
          </cell>
          <cell r="C62" t="str">
            <v>Cerdo</v>
          </cell>
          <cell r="D62" t="str">
            <v>Grasas</v>
          </cell>
          <cell r="E62" t="str">
            <v>Grasa Interior</v>
          </cell>
          <cell r="F62" t="str">
            <v>Agrosuper Shanghai</v>
          </cell>
          <cell r="G62">
            <v>1022073</v>
          </cell>
          <cell r="H62" t="str">
            <v>GO Mantec@ Cj 20k AS</v>
          </cell>
          <cell r="I62">
            <v>72000</v>
          </cell>
          <cell r="J62"/>
          <cell r="K62"/>
          <cell r="L62"/>
          <cell r="M62">
            <v>24000</v>
          </cell>
        </row>
        <row r="63">
          <cell r="A63" t="str">
            <v>Agrosuper Shanghai1022945</v>
          </cell>
          <cell r="B63" t="str">
            <v>1022945Agrosuper Shanghai</v>
          </cell>
          <cell r="C63" t="str">
            <v>Cerdo</v>
          </cell>
          <cell r="D63" t="str">
            <v>Grasas</v>
          </cell>
          <cell r="E63" t="str">
            <v>Grasa Interior</v>
          </cell>
          <cell r="F63" t="str">
            <v>Agrosuper Shanghai</v>
          </cell>
          <cell r="G63">
            <v>1022945</v>
          </cell>
          <cell r="H63" t="str">
            <v>GO Mantec@ Cj 20k AS</v>
          </cell>
          <cell r="I63">
            <v>144000</v>
          </cell>
          <cell r="J63"/>
          <cell r="K63"/>
          <cell r="L63"/>
          <cell r="M63">
            <v>48000</v>
          </cell>
        </row>
        <row r="64">
          <cell r="A64" t="str">
            <v>Agro Sudamerica1020339</v>
          </cell>
          <cell r="B64" t="str">
            <v>1020339Agro Sudamerica</v>
          </cell>
          <cell r="C64" t="str">
            <v>Cerdo</v>
          </cell>
          <cell r="D64" t="str">
            <v>Grasas</v>
          </cell>
          <cell r="E64" t="str">
            <v>Grasa Lomo Tocino</v>
          </cell>
          <cell r="F64" t="str">
            <v>Agro Sudamerica</v>
          </cell>
          <cell r="G64">
            <v>1020339</v>
          </cell>
          <cell r="H64" t="str">
            <v>GO Lom Tocino@ Cj 20k AS</v>
          </cell>
          <cell r="I64">
            <v>34000</v>
          </cell>
          <cell r="J64">
            <v>95000</v>
          </cell>
          <cell r="K64">
            <v>85000</v>
          </cell>
          <cell r="L64">
            <v>98500</v>
          </cell>
          <cell r="M64">
            <v>130881</v>
          </cell>
        </row>
        <row r="65">
          <cell r="A65" t="str">
            <v>Agro Sudamerica1021204</v>
          </cell>
          <cell r="B65" t="str">
            <v>1021204Agro Sudamerica</v>
          </cell>
          <cell r="C65" t="str">
            <v>Cerdo</v>
          </cell>
          <cell r="D65" t="str">
            <v>Grasas</v>
          </cell>
          <cell r="E65" t="str">
            <v>Grasa Lomo Tocino</v>
          </cell>
          <cell r="F65" t="str">
            <v>Agro Sudamerica</v>
          </cell>
          <cell r="G65">
            <v>1021204</v>
          </cell>
          <cell r="H65" t="str">
            <v>GO Lom Tocino@ Cj 20k AS</v>
          </cell>
          <cell r="I65"/>
          <cell r="J65"/>
          <cell r="K65"/>
          <cell r="L65"/>
          <cell r="M65">
            <v>23040</v>
          </cell>
        </row>
        <row r="66">
          <cell r="A66" t="str">
            <v>Agro Sudamerica1021287</v>
          </cell>
          <cell r="B66" t="str">
            <v>1021287Agro Sudamerica</v>
          </cell>
          <cell r="C66" t="str">
            <v>Cerdo</v>
          </cell>
          <cell r="D66" t="str">
            <v>Grasas</v>
          </cell>
          <cell r="E66" t="str">
            <v>Grasa Lomo Tocino</v>
          </cell>
          <cell r="F66" t="str">
            <v>Agro Sudamerica</v>
          </cell>
          <cell r="G66">
            <v>1021287</v>
          </cell>
          <cell r="H66" t="str">
            <v>GO Lom Tocino@ Bo Cj AS</v>
          </cell>
          <cell r="I66"/>
          <cell r="J66">
            <v>5000</v>
          </cell>
          <cell r="K66"/>
          <cell r="L66"/>
          <cell r="M66"/>
        </row>
        <row r="67">
          <cell r="A67" t="str">
            <v>Agro Sudamerica1022217</v>
          </cell>
          <cell r="B67" t="str">
            <v>1022217Agro Sudamerica</v>
          </cell>
          <cell r="C67" t="str">
            <v>Cerdo</v>
          </cell>
          <cell r="D67" t="str">
            <v>Grasas</v>
          </cell>
          <cell r="E67" t="str">
            <v>Grasa Lomo Tocino</v>
          </cell>
          <cell r="F67" t="str">
            <v>Agro Sudamerica</v>
          </cell>
          <cell r="G67">
            <v>1022217</v>
          </cell>
          <cell r="H67" t="str">
            <v>GO Lom Tocino@ Bo Cj 20k AS</v>
          </cell>
          <cell r="I67"/>
          <cell r="J67"/>
          <cell r="K67"/>
          <cell r="L67"/>
          <cell r="M67"/>
        </row>
        <row r="68">
          <cell r="A68" t="str">
            <v>Agrosuper Asia1021204</v>
          </cell>
          <cell r="B68" t="str">
            <v>1021204Agrosuper Asia</v>
          </cell>
          <cell r="C68" t="str">
            <v>Cerdo</v>
          </cell>
          <cell r="D68" t="str">
            <v>Grasas</v>
          </cell>
          <cell r="E68" t="str">
            <v>Grasa Lomo Tocino</v>
          </cell>
          <cell r="F68" t="str">
            <v>Agrosuper Asia</v>
          </cell>
          <cell r="G68">
            <v>1021204</v>
          </cell>
          <cell r="H68" t="str">
            <v>GO Lom Tocino@ Cj 20k AS</v>
          </cell>
          <cell r="I68">
            <v>24000</v>
          </cell>
          <cell r="J68"/>
          <cell r="K68"/>
          <cell r="L68"/>
          <cell r="M68"/>
        </row>
        <row r="69">
          <cell r="A69" t="str">
            <v>Agrosuper Brasil1022217</v>
          </cell>
          <cell r="B69" t="str">
            <v>1022217Agrosuper Brasil</v>
          </cell>
          <cell r="C69" t="str">
            <v>Cerdo</v>
          </cell>
          <cell r="D69" t="str">
            <v>Grasas</v>
          </cell>
          <cell r="E69" t="str">
            <v>Grasa Lomo Tocino</v>
          </cell>
          <cell r="F69" t="str">
            <v>Agrosuper Brasil</v>
          </cell>
          <cell r="G69">
            <v>1022217</v>
          </cell>
          <cell r="H69" t="str">
            <v>GO Lom Tocino@ Bo Cj 20k AS</v>
          </cell>
          <cell r="I69">
            <v>96000</v>
          </cell>
          <cell r="J69">
            <v>47994</v>
          </cell>
          <cell r="K69">
            <v>72000</v>
          </cell>
          <cell r="L69">
            <v>264000</v>
          </cell>
          <cell r="M69">
            <v>168000</v>
          </cell>
        </row>
        <row r="70">
          <cell r="A70" t="str">
            <v>Agrosuper Shanghai1021992</v>
          </cell>
          <cell r="B70" t="str">
            <v>1021992Agrosuper Shanghai</v>
          </cell>
          <cell r="C70" t="str">
            <v>Cerdo</v>
          </cell>
          <cell r="D70" t="str">
            <v>Grasas</v>
          </cell>
          <cell r="E70" t="str">
            <v>Grasa Lomo Tocino</v>
          </cell>
          <cell r="F70" t="str">
            <v>Agrosuper Shanghai</v>
          </cell>
          <cell r="G70">
            <v>1021992</v>
          </cell>
          <cell r="H70" t="str">
            <v>GO Lom Tocino@ Cj 20k AS</v>
          </cell>
          <cell r="I70">
            <v>96000</v>
          </cell>
          <cell r="J70">
            <v>72000</v>
          </cell>
          <cell r="K70">
            <v>120000</v>
          </cell>
          <cell r="L70"/>
          <cell r="M70"/>
        </row>
        <row r="71">
          <cell r="A71" t="str">
            <v>Agrosuper Asia1021149</v>
          </cell>
          <cell r="B71" t="str">
            <v>1021149Agrosuper Asia</v>
          </cell>
          <cell r="C71" t="str">
            <v>Cerdo</v>
          </cell>
          <cell r="D71" t="str">
            <v>Huesos</v>
          </cell>
          <cell r="E71" t="str">
            <v>Huesos Cuarto Centra</v>
          </cell>
          <cell r="F71" t="str">
            <v>Agrosuper Asia</v>
          </cell>
          <cell r="G71">
            <v>1021149</v>
          </cell>
          <cell r="H71" t="str">
            <v>GO Tira Hso Ctro@ Cj 20k TJ</v>
          </cell>
          <cell r="I71">
            <v>66000</v>
          </cell>
          <cell r="J71">
            <v>44000</v>
          </cell>
          <cell r="K71">
            <v>66000</v>
          </cell>
          <cell r="L71">
            <v>44000</v>
          </cell>
          <cell r="M71">
            <v>66000</v>
          </cell>
        </row>
        <row r="72">
          <cell r="A72" t="str">
            <v>Agrosuper Asia1021150</v>
          </cell>
          <cell r="B72" t="str">
            <v>1021150Agrosuper Asia</v>
          </cell>
          <cell r="C72" t="str">
            <v>Cerdo</v>
          </cell>
          <cell r="D72" t="str">
            <v>Huesos</v>
          </cell>
          <cell r="E72" t="str">
            <v>Huesos Cuarto Centra</v>
          </cell>
          <cell r="F72" t="str">
            <v>Agrosuper Asia</v>
          </cell>
          <cell r="G72">
            <v>1021150</v>
          </cell>
          <cell r="H72" t="str">
            <v>GO Tira Hso Ctro@ Cj 20k AK</v>
          </cell>
          <cell r="I72">
            <v>44000</v>
          </cell>
          <cell r="J72">
            <v>66000</v>
          </cell>
          <cell r="K72">
            <v>22000</v>
          </cell>
          <cell r="L72">
            <v>44000</v>
          </cell>
          <cell r="M72">
            <v>22000</v>
          </cell>
        </row>
        <row r="73">
          <cell r="A73" t="str">
            <v>Agrosuper Asia1021156</v>
          </cell>
          <cell r="B73" t="str">
            <v>1021156Agrosuper Asia</v>
          </cell>
          <cell r="C73" t="str">
            <v>Cerdo</v>
          </cell>
          <cell r="D73" t="str">
            <v>Huesos</v>
          </cell>
          <cell r="E73" t="str">
            <v>Huesos Cuarto Centra</v>
          </cell>
          <cell r="F73" t="str">
            <v>Agrosuper Asia</v>
          </cell>
          <cell r="G73">
            <v>1021156</v>
          </cell>
          <cell r="H73" t="str">
            <v>GO Hso Pecho@ Cj Lom Vet TJ</v>
          </cell>
          <cell r="I73">
            <v>46000</v>
          </cell>
          <cell r="J73">
            <v>72000</v>
          </cell>
          <cell r="K73">
            <v>7000</v>
          </cell>
          <cell r="L73">
            <v>14000</v>
          </cell>
          <cell r="M73">
            <v>24000</v>
          </cell>
        </row>
        <row r="74">
          <cell r="A74" t="str">
            <v>Agrosuper Shanghai1022186</v>
          </cell>
          <cell r="B74" t="str">
            <v>1022186Agrosuper Shanghai</v>
          </cell>
          <cell r="C74" t="str">
            <v>Cerdo</v>
          </cell>
          <cell r="D74" t="str">
            <v>Huesos</v>
          </cell>
          <cell r="E74" t="str">
            <v>Huesos Cuarto Centra</v>
          </cell>
          <cell r="F74" t="str">
            <v>Agrosuper Shanghai</v>
          </cell>
          <cell r="G74">
            <v>1022186</v>
          </cell>
          <cell r="H74" t="str">
            <v>GO Resto Tira Hso Ctro@ Bo Cj 20k AS</v>
          </cell>
          <cell r="I74">
            <v>48000</v>
          </cell>
          <cell r="J74">
            <v>48000</v>
          </cell>
          <cell r="K74">
            <v>24000</v>
          </cell>
          <cell r="L74">
            <v>48000</v>
          </cell>
          <cell r="M74">
            <v>48000</v>
          </cell>
        </row>
        <row r="75">
          <cell r="A75" t="str">
            <v>Agrosuper Shanghai1022378</v>
          </cell>
          <cell r="B75" t="str">
            <v>1022378Agrosuper Shanghai</v>
          </cell>
          <cell r="C75" t="str">
            <v>Cerdo</v>
          </cell>
          <cell r="D75" t="str">
            <v>Huesos</v>
          </cell>
          <cell r="E75" t="str">
            <v>Huesos Cuarto Centra</v>
          </cell>
          <cell r="F75" t="str">
            <v>Agrosuper Shanghai</v>
          </cell>
          <cell r="G75">
            <v>1022378</v>
          </cell>
          <cell r="H75" t="str">
            <v>GO Resto Tira Hso@ Fi Cj 10k AS</v>
          </cell>
          <cell r="I75">
            <v>72000</v>
          </cell>
          <cell r="J75">
            <v>72000</v>
          </cell>
          <cell r="K75">
            <v>96000</v>
          </cell>
          <cell r="L75">
            <v>96000</v>
          </cell>
          <cell r="M75">
            <v>96000</v>
          </cell>
        </row>
        <row r="76">
          <cell r="A76" t="str">
            <v>Exportacion Directa1022869</v>
          </cell>
          <cell r="B76" t="str">
            <v>1022869Exportacion Directa</v>
          </cell>
          <cell r="C76" t="str">
            <v>Cerdo</v>
          </cell>
          <cell r="D76" t="str">
            <v>Huesos</v>
          </cell>
          <cell r="E76" t="str">
            <v>Huesos Cuarto Centra</v>
          </cell>
          <cell r="F76" t="str">
            <v>Exportacion Directa</v>
          </cell>
          <cell r="G76">
            <v>1022869</v>
          </cell>
          <cell r="H76" t="str">
            <v>GO Hso Pecho@ Cj 10k AP</v>
          </cell>
          <cell r="I76">
            <v>500</v>
          </cell>
          <cell r="J76">
            <v>1300</v>
          </cell>
          <cell r="K76">
            <v>2400</v>
          </cell>
          <cell r="L76">
            <v>800</v>
          </cell>
          <cell r="M76">
            <v>800</v>
          </cell>
        </row>
        <row r="77">
          <cell r="A77" t="str">
            <v>Agrosuper Asia1021151</v>
          </cell>
          <cell r="B77" t="str">
            <v>1021151Agrosuper Asia</v>
          </cell>
          <cell r="C77" t="str">
            <v>Cerdo</v>
          </cell>
          <cell r="D77" t="str">
            <v>Huesos</v>
          </cell>
          <cell r="E77" t="str">
            <v>Huesos Cuarto Delant</v>
          </cell>
          <cell r="F77" t="str">
            <v>Agrosuper Asia</v>
          </cell>
          <cell r="G77">
            <v>1021151</v>
          </cell>
          <cell r="H77" t="str">
            <v>GO Hso Cogote@ Bo Cj 20k TJ</v>
          </cell>
          <cell r="I77">
            <v>44000</v>
          </cell>
          <cell r="J77">
            <v>22000</v>
          </cell>
          <cell r="K77">
            <v>22000</v>
          </cell>
          <cell r="L77">
            <v>44000</v>
          </cell>
          <cell r="M77">
            <v>44000</v>
          </cell>
        </row>
        <row r="78">
          <cell r="A78" t="str">
            <v>Agrosuper Asia1021152</v>
          </cell>
          <cell r="B78" t="str">
            <v>1021152Agrosuper Asia</v>
          </cell>
          <cell r="C78" t="str">
            <v>Cerdo</v>
          </cell>
          <cell r="D78" t="str">
            <v>Huesos</v>
          </cell>
          <cell r="E78" t="str">
            <v>Huesos Cuarto Delant</v>
          </cell>
          <cell r="F78" t="str">
            <v>Agrosuper Asia</v>
          </cell>
          <cell r="G78">
            <v>1021152</v>
          </cell>
          <cell r="H78" t="str">
            <v>GO Hso Cogote@ Bo Cj 20k AK</v>
          </cell>
          <cell r="I78">
            <v>44000</v>
          </cell>
          <cell r="J78">
            <v>22000</v>
          </cell>
          <cell r="K78">
            <v>44000</v>
          </cell>
          <cell r="L78">
            <v>22000</v>
          </cell>
          <cell r="M78"/>
        </row>
        <row r="79">
          <cell r="A79" t="str">
            <v>Agrosuper Shanghai1022096</v>
          </cell>
          <cell r="B79" t="str">
            <v>1022096Agrosuper Shanghai</v>
          </cell>
          <cell r="C79" t="str">
            <v>Cerdo</v>
          </cell>
          <cell r="D79" t="str">
            <v>Huesos</v>
          </cell>
          <cell r="E79" t="str">
            <v>Huesos Cuarto Delant</v>
          </cell>
          <cell r="F79" t="str">
            <v>Agrosuper Shanghai</v>
          </cell>
          <cell r="G79">
            <v>1022096</v>
          </cell>
          <cell r="H79" t="str">
            <v>GO Sternum Bones@ Bo Cj 10k AS</v>
          </cell>
          <cell r="I79">
            <v>192000</v>
          </cell>
          <cell r="J79">
            <v>264000</v>
          </cell>
          <cell r="K79">
            <v>216000</v>
          </cell>
          <cell r="L79">
            <v>192000</v>
          </cell>
          <cell r="M79">
            <v>164571</v>
          </cell>
        </row>
        <row r="80">
          <cell r="A80" t="str">
            <v>Agrosuper Shanghai1022637</v>
          </cell>
          <cell r="B80" t="str">
            <v>1022637Agrosuper Shanghai</v>
          </cell>
          <cell r="C80" t="str">
            <v>Cerdo</v>
          </cell>
          <cell r="D80" t="str">
            <v>Huesos</v>
          </cell>
          <cell r="E80" t="str">
            <v>Huesos Cuarto Delant</v>
          </cell>
          <cell r="F80" t="str">
            <v>Agrosuper Shanghai</v>
          </cell>
          <cell r="G80">
            <v>1022637</v>
          </cell>
          <cell r="H80" t="str">
            <v>GO Hso Escapula@ Cj 15kg AS</v>
          </cell>
          <cell r="I80">
            <v>144000</v>
          </cell>
          <cell r="J80">
            <v>144000</v>
          </cell>
          <cell r="K80">
            <v>120000</v>
          </cell>
          <cell r="L80">
            <v>144000</v>
          </cell>
          <cell r="M80">
            <v>71100</v>
          </cell>
        </row>
        <row r="81">
          <cell r="A81" t="str">
            <v>Exportacion Directa1022313</v>
          </cell>
          <cell r="B81" t="str">
            <v>1022313Exportacion Directa</v>
          </cell>
          <cell r="C81" t="str">
            <v>Cerdo</v>
          </cell>
          <cell r="D81" t="str">
            <v>Lomo</v>
          </cell>
          <cell r="E81" t="str">
            <v>Lomo CC Loin</v>
          </cell>
          <cell r="F81" t="str">
            <v>Exportacion Directa</v>
          </cell>
          <cell r="G81">
            <v>1022313</v>
          </cell>
          <cell r="H81" t="str">
            <v>GO CC Loin T@ Fi Cj AP</v>
          </cell>
          <cell r="I81">
            <v>17750</v>
          </cell>
          <cell r="J81">
            <v>9000</v>
          </cell>
          <cell r="K81">
            <v>8000</v>
          </cell>
          <cell r="L81">
            <v>7000</v>
          </cell>
          <cell r="M81">
            <v>7000</v>
          </cell>
        </row>
        <row r="82">
          <cell r="A82" t="str">
            <v>Exportacion Directa1022326</v>
          </cell>
          <cell r="B82" t="str">
            <v>1022326Exportacion Directa</v>
          </cell>
          <cell r="C82" t="str">
            <v>Cerdo</v>
          </cell>
          <cell r="D82" t="str">
            <v>Lomo</v>
          </cell>
          <cell r="E82" t="str">
            <v>Lomo CC Loin</v>
          </cell>
          <cell r="F82" t="str">
            <v>Exportacion Directa</v>
          </cell>
          <cell r="G82">
            <v>1022326</v>
          </cell>
          <cell r="H82" t="str">
            <v>GO CC Loin L (S/T)@ Fi Cj AP</v>
          </cell>
          <cell r="I82">
            <v>35000</v>
          </cell>
          <cell r="J82">
            <v>23000</v>
          </cell>
          <cell r="K82">
            <v>45000</v>
          </cell>
          <cell r="L82">
            <v>30000</v>
          </cell>
          <cell r="M82">
            <v>41343</v>
          </cell>
        </row>
        <row r="83">
          <cell r="A83" t="str">
            <v>Exportacion Directa1022587</v>
          </cell>
          <cell r="B83" t="str">
            <v>1022587Exportacion Directa</v>
          </cell>
          <cell r="C83" t="str">
            <v>Cerdo</v>
          </cell>
          <cell r="D83" t="str">
            <v>Lomo</v>
          </cell>
          <cell r="E83" t="str">
            <v>Lomo CC Loin</v>
          </cell>
          <cell r="F83" t="str">
            <v>Exportacion Directa</v>
          </cell>
          <cell r="G83">
            <v>1022587</v>
          </cell>
          <cell r="H83" t="str">
            <v>GO CC Loin L (S/T) 45@ Fi Cj AP</v>
          </cell>
          <cell r="I83">
            <v>5000</v>
          </cell>
          <cell r="J83">
            <v>5000</v>
          </cell>
          <cell r="K83">
            <v>5000</v>
          </cell>
          <cell r="L83">
            <v>6000</v>
          </cell>
          <cell r="M83">
            <v>3000</v>
          </cell>
        </row>
        <row r="84">
          <cell r="A84" t="str">
            <v>Exportacion Directa1022664</v>
          </cell>
          <cell r="B84" t="str">
            <v>1022664Exportacion Directa</v>
          </cell>
          <cell r="C84" t="str">
            <v>Cerdo</v>
          </cell>
          <cell r="D84" t="str">
            <v>Lomo</v>
          </cell>
          <cell r="E84" t="str">
            <v>Lomo CC Loin</v>
          </cell>
          <cell r="F84" t="str">
            <v>Exportacion Directa</v>
          </cell>
          <cell r="G84">
            <v>1022664</v>
          </cell>
          <cell r="H84" t="str">
            <v>GO CC Loin L (S/T) (DF)@ Fi Cj AP</v>
          </cell>
          <cell r="I84">
            <v>43000</v>
          </cell>
          <cell r="J84">
            <v>23700</v>
          </cell>
          <cell r="K84">
            <v>17000</v>
          </cell>
          <cell r="L84">
            <v>30000</v>
          </cell>
          <cell r="M84">
            <v>35000</v>
          </cell>
        </row>
        <row r="85">
          <cell r="A85" t="str">
            <v>Exportacion Directa1023301</v>
          </cell>
          <cell r="B85" t="str">
            <v>1023301Exportacion Directa</v>
          </cell>
          <cell r="C85" t="str">
            <v>Cerdo</v>
          </cell>
          <cell r="D85" t="str">
            <v>Lomo</v>
          </cell>
          <cell r="E85" t="str">
            <v>Lomo CC Loin</v>
          </cell>
          <cell r="F85" t="str">
            <v>Exportacion Directa</v>
          </cell>
          <cell r="G85">
            <v>1023301</v>
          </cell>
          <cell r="H85" t="str">
            <v>GO CC Loin LL@ Bo Cj Lom Mad AP</v>
          </cell>
          <cell r="I85">
            <v>60000</v>
          </cell>
          <cell r="J85">
            <v>70000</v>
          </cell>
          <cell r="K85">
            <v>35000</v>
          </cell>
          <cell r="L85">
            <v>23500</v>
          </cell>
          <cell r="M85">
            <v>23500</v>
          </cell>
        </row>
        <row r="86">
          <cell r="A86" t="str">
            <v>Agro Sudamerica1020848</v>
          </cell>
          <cell r="B86" t="str">
            <v>1020848Agro Sudamerica</v>
          </cell>
          <cell r="C86" t="str">
            <v>Cerdo</v>
          </cell>
          <cell r="D86" t="str">
            <v>Lomo</v>
          </cell>
          <cell r="E86" t="str">
            <v>Lomo Centro</v>
          </cell>
          <cell r="F86" t="str">
            <v>Agro Sudamerica</v>
          </cell>
          <cell r="G86">
            <v>1020848</v>
          </cell>
          <cell r="H86" t="str">
            <v>GO Lom Ctro 27@ Cj 20k AS</v>
          </cell>
          <cell r="I86">
            <v>240000</v>
          </cell>
          <cell r="J86">
            <v>147000</v>
          </cell>
          <cell r="K86">
            <v>360000</v>
          </cell>
          <cell r="L86">
            <v>192000</v>
          </cell>
          <cell r="M86">
            <v>72000</v>
          </cell>
        </row>
        <row r="87">
          <cell r="A87" t="str">
            <v>Agro Sudamerica1021819</v>
          </cell>
          <cell r="B87" t="str">
            <v>1021819Agro Sudamerica</v>
          </cell>
          <cell r="C87" t="str">
            <v>Cerdo</v>
          </cell>
          <cell r="D87" t="str">
            <v>Lomo</v>
          </cell>
          <cell r="E87" t="str">
            <v>Lomo Centro</v>
          </cell>
          <cell r="F87" t="str">
            <v>Agro Sudamerica</v>
          </cell>
          <cell r="G87">
            <v>1021819</v>
          </cell>
          <cell r="H87" t="str">
            <v>GO Lom Ctro 27@ Fi Cj 20k AS</v>
          </cell>
          <cell r="I87"/>
          <cell r="J87"/>
          <cell r="K87"/>
          <cell r="L87"/>
          <cell r="M87">
            <v>48000</v>
          </cell>
        </row>
        <row r="88">
          <cell r="A88" t="str">
            <v>Exportacion Directa1020105</v>
          </cell>
          <cell r="B88" t="str">
            <v>1020105Exportacion Directa</v>
          </cell>
          <cell r="C88" t="str">
            <v>Cerdo</v>
          </cell>
          <cell r="D88" t="str">
            <v>Lomo</v>
          </cell>
          <cell r="E88" t="str">
            <v>Lomo Centro</v>
          </cell>
          <cell r="F88" t="str">
            <v>Exportacion Directa</v>
          </cell>
          <cell r="G88">
            <v>1020105</v>
          </cell>
          <cell r="H88" t="str">
            <v>GO Lom Tecla@ Cj Lom Ctro JP</v>
          </cell>
          <cell r="I88">
            <v>53000</v>
          </cell>
          <cell r="J88">
            <v>35000</v>
          </cell>
          <cell r="K88">
            <v>40000</v>
          </cell>
          <cell r="L88">
            <v>55000</v>
          </cell>
          <cell r="M88">
            <v>58500</v>
          </cell>
        </row>
        <row r="89">
          <cell r="A89" t="str">
            <v>Exportacion Directa1020678</v>
          </cell>
          <cell r="B89" t="str">
            <v>1020678Exportacion Directa</v>
          </cell>
          <cell r="C89" t="str">
            <v>Cerdo</v>
          </cell>
          <cell r="D89" t="str">
            <v>Lomo</v>
          </cell>
          <cell r="E89" t="str">
            <v>Lomo Centro</v>
          </cell>
          <cell r="F89" t="str">
            <v>Exportacion Directa</v>
          </cell>
          <cell r="G89">
            <v>1020678</v>
          </cell>
          <cell r="H89" t="str">
            <v>GO Lom Tec@ Va Cj Lom Ctro AP</v>
          </cell>
          <cell r="I89"/>
          <cell r="J89">
            <v>500</v>
          </cell>
          <cell r="K89"/>
          <cell r="L89">
            <v>500</v>
          </cell>
          <cell r="M89">
            <v>500</v>
          </cell>
        </row>
        <row r="90">
          <cell r="A90" t="str">
            <v>Exportacion Directa1022472</v>
          </cell>
          <cell r="B90" t="str">
            <v>1022472Exportacion Directa</v>
          </cell>
          <cell r="C90" t="str">
            <v>Cerdo</v>
          </cell>
          <cell r="D90" t="str">
            <v>Lomo</v>
          </cell>
          <cell r="E90" t="str">
            <v>Lomo Centro</v>
          </cell>
          <cell r="F90" t="str">
            <v>Exportacion Directa</v>
          </cell>
          <cell r="G90">
            <v>1022472</v>
          </cell>
          <cell r="H90" t="str">
            <v>GO Lom Ctro S/Tecla(OY)Mit@ Cj Tf 20k AP</v>
          </cell>
          <cell r="I90">
            <v>7000</v>
          </cell>
          <cell r="J90">
            <v>5000</v>
          </cell>
          <cell r="K90">
            <v>3000</v>
          </cell>
          <cell r="L90">
            <v>10000</v>
          </cell>
          <cell r="M90">
            <v>4333</v>
          </cell>
        </row>
        <row r="91">
          <cell r="A91" t="str">
            <v>Exportacion Directa1023349</v>
          </cell>
          <cell r="B91" t="str">
            <v>1023349Exportacion Directa</v>
          </cell>
          <cell r="C91" t="str">
            <v>Cerdo</v>
          </cell>
          <cell r="D91" t="str">
            <v>Lomo</v>
          </cell>
          <cell r="E91" t="str">
            <v>Lomo Centro</v>
          </cell>
          <cell r="F91" t="str">
            <v>Exportacion Directa</v>
          </cell>
          <cell r="G91">
            <v>1023349</v>
          </cell>
          <cell r="H91" t="str">
            <v>GO Lom Tecla VP@ Cj Lom Ctro</v>
          </cell>
          <cell r="I91"/>
          <cell r="J91"/>
          <cell r="K91">
            <v>2000</v>
          </cell>
          <cell r="L91">
            <v>5000</v>
          </cell>
          <cell r="M91">
            <v>7500</v>
          </cell>
        </row>
        <row r="92">
          <cell r="A92" t="str">
            <v>Exportacion Directa1020110</v>
          </cell>
          <cell r="B92" t="str">
            <v>1020110Exportacion Directa</v>
          </cell>
          <cell r="C92" t="str">
            <v>Cerdo</v>
          </cell>
          <cell r="D92" t="str">
            <v>Lomo</v>
          </cell>
          <cell r="E92" t="str">
            <v>Lomo MM Loin</v>
          </cell>
          <cell r="F92" t="str">
            <v>Exportacion Directa</v>
          </cell>
          <cell r="G92">
            <v>1020110</v>
          </cell>
          <cell r="H92" t="str">
            <v>GO MM Loin L@ Cj 12k AP</v>
          </cell>
          <cell r="I92">
            <v>412200</v>
          </cell>
          <cell r="J92">
            <v>240000</v>
          </cell>
          <cell r="K92">
            <v>400000</v>
          </cell>
          <cell r="L92">
            <v>460000</v>
          </cell>
          <cell r="M92">
            <v>600000</v>
          </cell>
        </row>
        <row r="93">
          <cell r="A93" t="str">
            <v>Exportacion Directa1020589</v>
          </cell>
          <cell r="B93" t="str">
            <v>1020589Exportacion Directa</v>
          </cell>
          <cell r="C93" t="str">
            <v>Cerdo</v>
          </cell>
          <cell r="D93" t="str">
            <v>Lomo</v>
          </cell>
          <cell r="E93" t="str">
            <v>Lomo MM Loin</v>
          </cell>
          <cell r="F93" t="str">
            <v>Exportacion Directa</v>
          </cell>
          <cell r="G93">
            <v>1020589</v>
          </cell>
          <cell r="H93" t="str">
            <v>GO MM Loin S@ Fi Cj 12k AP</v>
          </cell>
          <cell r="I93">
            <v>64100</v>
          </cell>
          <cell r="J93">
            <v>43000</v>
          </cell>
          <cell r="K93">
            <v>100000</v>
          </cell>
          <cell r="L93">
            <v>110000</v>
          </cell>
          <cell r="M93">
            <v>144100</v>
          </cell>
        </row>
        <row r="94">
          <cell r="A94" t="str">
            <v>Exportacion Directa1020681</v>
          </cell>
          <cell r="B94" t="str">
            <v>1020681Exportacion Directa</v>
          </cell>
          <cell r="C94" t="str">
            <v>Cerdo</v>
          </cell>
          <cell r="D94" t="str">
            <v>Lomo</v>
          </cell>
          <cell r="E94" t="str">
            <v>Lomo MM Loin</v>
          </cell>
          <cell r="F94" t="str">
            <v>Exportacion Directa</v>
          </cell>
          <cell r="G94">
            <v>1020681</v>
          </cell>
          <cell r="H94" t="str">
            <v>GO MM Loin D@ Fi Cj 12k AP</v>
          </cell>
          <cell r="I94">
            <v>14250</v>
          </cell>
          <cell r="J94">
            <v>11250</v>
          </cell>
          <cell r="K94">
            <v>15000</v>
          </cell>
          <cell r="L94">
            <v>22000</v>
          </cell>
          <cell r="M94">
            <v>20545</v>
          </cell>
        </row>
        <row r="95">
          <cell r="A95" t="str">
            <v>Exportacion Directa1021603</v>
          </cell>
          <cell r="B95" t="str">
            <v>1021603Exportacion Directa</v>
          </cell>
          <cell r="C95" t="str">
            <v>Cerdo</v>
          </cell>
          <cell r="D95" t="str">
            <v>Lomo</v>
          </cell>
          <cell r="E95" t="str">
            <v>Lomo MM Loin</v>
          </cell>
          <cell r="F95" t="str">
            <v>Exportacion Directa</v>
          </cell>
          <cell r="G95">
            <v>1021603</v>
          </cell>
          <cell r="H95" t="str">
            <v>GO MM Loin L (MC4-5)@ Fi Cj ch JP</v>
          </cell>
          <cell r="I95">
            <v>5000</v>
          </cell>
          <cell r="J95">
            <v>3000</v>
          </cell>
          <cell r="K95">
            <v>4000</v>
          </cell>
          <cell r="L95">
            <v>5000</v>
          </cell>
          <cell r="M95">
            <v>7000</v>
          </cell>
        </row>
        <row r="96">
          <cell r="A96" t="str">
            <v>Exportacion Directa1022370</v>
          </cell>
          <cell r="B96" t="str">
            <v>1022370Exportacion Directa</v>
          </cell>
          <cell r="C96" t="str">
            <v>Cerdo</v>
          </cell>
          <cell r="D96" t="str">
            <v>Lomo</v>
          </cell>
          <cell r="E96" t="str">
            <v>Lomo MM Loin</v>
          </cell>
          <cell r="F96" t="str">
            <v>Exportacion Directa</v>
          </cell>
          <cell r="G96">
            <v>1022370</v>
          </cell>
          <cell r="H96" t="str">
            <v>GO MM Loin LL (29-32 VP)@ Bo Cj AP</v>
          </cell>
          <cell r="I96">
            <v>30000</v>
          </cell>
          <cell r="J96">
            <v>13000</v>
          </cell>
          <cell r="K96">
            <v>18000</v>
          </cell>
          <cell r="L96">
            <v>35000</v>
          </cell>
          <cell r="M96">
            <v>30000</v>
          </cell>
        </row>
        <row r="97">
          <cell r="A97" t="str">
            <v>Exportacion Directa1022919</v>
          </cell>
          <cell r="B97" t="str">
            <v>1022919Exportacion Directa</v>
          </cell>
          <cell r="C97" t="str">
            <v>Cerdo</v>
          </cell>
          <cell r="D97" t="str">
            <v>Lomo</v>
          </cell>
          <cell r="E97" t="str">
            <v>Lomo MM Loin</v>
          </cell>
          <cell r="F97" t="str">
            <v>Exportacion Directa</v>
          </cell>
          <cell r="G97">
            <v>1022919</v>
          </cell>
          <cell r="H97" t="str">
            <v>GO MM LOIN S VP@ Cj 10k AP</v>
          </cell>
          <cell r="I97">
            <v>15000</v>
          </cell>
          <cell r="J97">
            <v>48000</v>
          </cell>
          <cell r="K97">
            <v>5000</v>
          </cell>
          <cell r="L97">
            <v>24000</v>
          </cell>
          <cell r="M97">
            <v>23000</v>
          </cell>
        </row>
        <row r="98">
          <cell r="A98" t="str">
            <v>Agro Sudamerica1021820</v>
          </cell>
          <cell r="B98" t="str">
            <v>1021820Agro Sudamerica</v>
          </cell>
          <cell r="C98" t="str">
            <v>Cerdo</v>
          </cell>
          <cell r="D98" t="str">
            <v>Lomo</v>
          </cell>
          <cell r="E98" t="str">
            <v>Lomo Vetado</v>
          </cell>
          <cell r="F98" t="str">
            <v>Agro Sudamerica</v>
          </cell>
          <cell r="G98">
            <v>1021820</v>
          </cell>
          <cell r="H98" t="str">
            <v>GO Lom Vet 44@ Fi Cj 20k AS</v>
          </cell>
          <cell r="I98"/>
          <cell r="J98"/>
          <cell r="K98"/>
          <cell r="L98"/>
          <cell r="M98"/>
        </row>
        <row r="99">
          <cell r="A99" t="str">
            <v>Agro Sudamerica1023331</v>
          </cell>
          <cell r="B99" t="str">
            <v>1023331Agro Sudamerica</v>
          </cell>
          <cell r="C99" t="str">
            <v>Cerdo</v>
          </cell>
          <cell r="D99" t="str">
            <v>Lomo</v>
          </cell>
          <cell r="E99" t="str">
            <v>Lomo Vetado</v>
          </cell>
          <cell r="F99" t="str">
            <v>Agro Sudamerica</v>
          </cell>
          <cell r="G99">
            <v>1023331</v>
          </cell>
          <cell r="H99" t="str">
            <v>GO Lom Vet 44@ Bo Cj 20k AS</v>
          </cell>
          <cell r="I99"/>
          <cell r="J99">
            <v>23000</v>
          </cell>
          <cell r="K99"/>
          <cell r="L99">
            <v>23000</v>
          </cell>
          <cell r="M99"/>
        </row>
        <row r="100">
          <cell r="A100" t="str">
            <v>Agrosuper Asia1020860</v>
          </cell>
          <cell r="B100" t="str">
            <v>1020860Agrosuper Asia</v>
          </cell>
          <cell r="C100" t="str">
            <v>Cerdo</v>
          </cell>
          <cell r="D100" t="str">
            <v>Lomo</v>
          </cell>
          <cell r="E100" t="str">
            <v>Lomo Vetado</v>
          </cell>
          <cell r="F100" t="str">
            <v>Agrosuper Asia</v>
          </cell>
          <cell r="G100">
            <v>1020860</v>
          </cell>
          <cell r="H100" t="str">
            <v>GO Lom Vet@ Cj 12k AK</v>
          </cell>
          <cell r="I100">
            <v>154000</v>
          </cell>
          <cell r="J100">
            <v>66000</v>
          </cell>
          <cell r="K100">
            <v>88000</v>
          </cell>
          <cell r="L100">
            <v>154000</v>
          </cell>
          <cell r="M100">
            <v>176000</v>
          </cell>
        </row>
        <row r="101">
          <cell r="A101" t="str">
            <v>Agrosuper Asia1020861</v>
          </cell>
          <cell r="B101" t="str">
            <v>1020861Agrosuper Asia</v>
          </cell>
          <cell r="C101" t="str">
            <v>Cerdo</v>
          </cell>
          <cell r="D101" t="str">
            <v>Lomo</v>
          </cell>
          <cell r="E101" t="str">
            <v>Lomo Vetado</v>
          </cell>
          <cell r="F101" t="str">
            <v>Agrosuper Asia</v>
          </cell>
          <cell r="G101">
            <v>1020861</v>
          </cell>
          <cell r="H101" t="str">
            <v>GO Lom Vet@ Cj 12k TJ</v>
          </cell>
          <cell r="I101">
            <v>88000</v>
          </cell>
          <cell r="J101">
            <v>66000</v>
          </cell>
          <cell r="K101">
            <v>66000</v>
          </cell>
          <cell r="L101">
            <v>154000</v>
          </cell>
          <cell r="M101">
            <v>153860</v>
          </cell>
        </row>
        <row r="102">
          <cell r="A102" t="str">
            <v>Agrosuper Asia1022985</v>
          </cell>
          <cell r="B102" t="str">
            <v>1022985Agrosuper Asia</v>
          </cell>
          <cell r="C102" t="str">
            <v>Cerdo</v>
          </cell>
          <cell r="D102" t="str">
            <v>Lomo</v>
          </cell>
          <cell r="E102" t="str">
            <v>Lomo Vetado</v>
          </cell>
          <cell r="F102" t="str">
            <v>Agrosuper Asia</v>
          </cell>
          <cell r="G102">
            <v>1022985</v>
          </cell>
          <cell r="H102" t="str">
            <v>GO Lom Vet Mad@ Cj 8,5k TJ</v>
          </cell>
          <cell r="I102">
            <v>10000</v>
          </cell>
          <cell r="J102">
            <v>10000</v>
          </cell>
          <cell r="K102">
            <v>17000</v>
          </cell>
          <cell r="L102">
            <v>12000</v>
          </cell>
          <cell r="M102">
            <v>8000</v>
          </cell>
        </row>
        <row r="103">
          <cell r="A103" t="str">
            <v>Agrosuper Asia1023038</v>
          </cell>
          <cell r="B103" t="str">
            <v>1023038Agrosuper Asia</v>
          </cell>
          <cell r="C103" t="str">
            <v>Cerdo</v>
          </cell>
          <cell r="D103" t="str">
            <v>Lomo</v>
          </cell>
          <cell r="E103" t="str">
            <v>Lomo Vetado</v>
          </cell>
          <cell r="F103" t="str">
            <v>Agrosuper Asia</v>
          </cell>
          <cell r="G103">
            <v>1023038</v>
          </cell>
          <cell r="H103" t="str">
            <v>GO Lom Vet@ Cj 8k AS</v>
          </cell>
          <cell r="I103">
            <v>66000</v>
          </cell>
          <cell r="J103">
            <v>77000</v>
          </cell>
          <cell r="K103">
            <v>77000</v>
          </cell>
          <cell r="L103">
            <v>66000</v>
          </cell>
          <cell r="M103">
            <v>113643</v>
          </cell>
        </row>
        <row r="104">
          <cell r="A104" t="str">
            <v>Exportacion Directa1020592</v>
          </cell>
          <cell r="B104" t="str">
            <v>1020592Exportacion Directa</v>
          </cell>
          <cell r="C104" t="str">
            <v>Cerdo</v>
          </cell>
          <cell r="D104" t="str">
            <v>Lomo</v>
          </cell>
          <cell r="E104" t="str">
            <v>Lomo Vetado</v>
          </cell>
          <cell r="F104" t="str">
            <v>Exportacion Directa</v>
          </cell>
          <cell r="G104">
            <v>1020592</v>
          </cell>
          <cell r="H104" t="str">
            <v>GO Lom Vet &gt;2.0@ Fi Cj Lom Vet AP</v>
          </cell>
          <cell r="I104"/>
          <cell r="J104">
            <v>90000</v>
          </cell>
          <cell r="K104">
            <v>280000</v>
          </cell>
          <cell r="L104">
            <v>280000</v>
          </cell>
          <cell r="M104">
            <v>270000</v>
          </cell>
        </row>
        <row r="105">
          <cell r="A105" t="str">
            <v>Exportacion Directa1020620</v>
          </cell>
          <cell r="B105" t="str">
            <v>1020620Exportacion Directa</v>
          </cell>
          <cell r="C105" t="str">
            <v>Cerdo</v>
          </cell>
          <cell r="D105" t="str">
            <v>Lomo</v>
          </cell>
          <cell r="E105" t="str">
            <v>Lomo Vetado</v>
          </cell>
          <cell r="F105" t="str">
            <v>Exportacion Directa</v>
          </cell>
          <cell r="G105">
            <v>1020620</v>
          </cell>
          <cell r="H105" t="str">
            <v>GO Lom Vet &lt;2.0@ Fi Cj AP</v>
          </cell>
          <cell r="I105">
            <v>17000</v>
          </cell>
          <cell r="J105">
            <v>3000</v>
          </cell>
          <cell r="K105">
            <v>16000</v>
          </cell>
          <cell r="L105">
            <v>30000</v>
          </cell>
          <cell r="M105">
            <v>40857</v>
          </cell>
        </row>
        <row r="106">
          <cell r="A106" t="str">
            <v>Exportacion Directa1020758</v>
          </cell>
          <cell r="B106" t="str">
            <v>1020758Exportacion Directa</v>
          </cell>
          <cell r="C106" t="str">
            <v>Cerdo</v>
          </cell>
          <cell r="D106" t="str">
            <v>Lomo</v>
          </cell>
          <cell r="E106" t="str">
            <v>Lomo Vetado</v>
          </cell>
          <cell r="F106" t="str">
            <v>Exportacion Directa</v>
          </cell>
          <cell r="G106">
            <v>1020758</v>
          </cell>
          <cell r="H106" t="str">
            <v>GO Lom Vet S/g@ Va Cj ch AP</v>
          </cell>
          <cell r="I106">
            <v>8000</v>
          </cell>
          <cell r="J106">
            <v>5000</v>
          </cell>
          <cell r="K106">
            <v>8000</v>
          </cell>
          <cell r="L106">
            <v>12000</v>
          </cell>
          <cell r="M106">
            <v>6000</v>
          </cell>
        </row>
        <row r="107">
          <cell r="A107" t="str">
            <v>Exportacion Directa1022499</v>
          </cell>
          <cell r="B107" t="str">
            <v>1022499Exportacion Directa</v>
          </cell>
          <cell r="C107" t="str">
            <v>Cerdo</v>
          </cell>
          <cell r="D107" t="str">
            <v>Lomo</v>
          </cell>
          <cell r="E107" t="str">
            <v>Lomo Vetado</v>
          </cell>
          <cell r="F107" t="str">
            <v>Exportacion Directa</v>
          </cell>
          <cell r="G107">
            <v>1022499</v>
          </cell>
          <cell r="H107" t="str">
            <v>GO Lom Vet Mit@ 4 Bo Cj 10k AP</v>
          </cell>
          <cell r="I107">
            <v>16000</v>
          </cell>
          <cell r="J107">
            <v>3000</v>
          </cell>
          <cell r="K107">
            <v>5000</v>
          </cell>
          <cell r="L107">
            <v>20000</v>
          </cell>
          <cell r="M107">
            <v>15000</v>
          </cell>
        </row>
        <row r="108">
          <cell r="A108" t="str">
            <v>Exportacion Directa1022600</v>
          </cell>
          <cell r="B108" t="str">
            <v>1022600Exportacion Directa</v>
          </cell>
          <cell r="C108" t="str">
            <v>Cerdo</v>
          </cell>
          <cell r="D108" t="str">
            <v>Lomo</v>
          </cell>
          <cell r="E108" t="str">
            <v>Lomo Vetado</v>
          </cell>
          <cell r="F108" t="str">
            <v>Exportacion Directa</v>
          </cell>
          <cell r="G108">
            <v>1022600</v>
          </cell>
          <cell r="H108" t="str">
            <v>GO Lom Vet 2 a 2,3k@ Fi Verd Cj AP</v>
          </cell>
          <cell r="I108">
            <v>18000</v>
          </cell>
          <cell r="J108">
            <v>3000</v>
          </cell>
          <cell r="K108">
            <v>11000</v>
          </cell>
          <cell r="L108">
            <v>20000</v>
          </cell>
          <cell r="M108">
            <v>19625</v>
          </cell>
        </row>
        <row r="109">
          <cell r="A109" t="str">
            <v>Exportacion Directa1023051</v>
          </cell>
          <cell r="B109" t="str">
            <v>1023051Exportacion Directa</v>
          </cell>
          <cell r="C109" t="str">
            <v>Cerdo</v>
          </cell>
          <cell r="D109" t="str">
            <v>Lomo</v>
          </cell>
          <cell r="E109" t="str">
            <v>Lomo Vetado</v>
          </cell>
          <cell r="F109" t="str">
            <v>Exportacion Directa</v>
          </cell>
          <cell r="G109">
            <v>1023051</v>
          </cell>
          <cell r="H109" t="str">
            <v>GO Lom Vet L@ Fi Cj Lom Vet AP</v>
          </cell>
          <cell r="I109"/>
          <cell r="J109"/>
          <cell r="K109"/>
          <cell r="L109">
            <v>3000</v>
          </cell>
          <cell r="M109">
            <v>2500</v>
          </cell>
        </row>
        <row r="110">
          <cell r="A110" t="str">
            <v>Exportacion Directa1023055</v>
          </cell>
          <cell r="B110" t="str">
            <v>1023055Exportacion Directa</v>
          </cell>
          <cell r="C110" t="str">
            <v>Cerdo</v>
          </cell>
          <cell r="D110" t="str">
            <v>Lomo</v>
          </cell>
          <cell r="E110" t="str">
            <v>Lomo Vetado</v>
          </cell>
          <cell r="F110" t="str">
            <v>Exportacion Directa</v>
          </cell>
          <cell r="G110">
            <v>1023055</v>
          </cell>
          <cell r="H110" t="str">
            <v>GO Lom Vet M@ Fi Cj Lom Vet AP</v>
          </cell>
          <cell r="I110"/>
          <cell r="J110"/>
          <cell r="K110">
            <v>5000</v>
          </cell>
          <cell r="L110">
            <v>7000</v>
          </cell>
          <cell r="M110">
            <v>5000</v>
          </cell>
        </row>
        <row r="111">
          <cell r="A111" t="str">
            <v>Exportacion Directa1023163</v>
          </cell>
          <cell r="B111" t="str">
            <v>1023163Exportacion Directa</v>
          </cell>
          <cell r="C111" t="str">
            <v>Cerdo</v>
          </cell>
          <cell r="D111" t="str">
            <v>Lomo</v>
          </cell>
          <cell r="E111" t="str">
            <v>Lomo Vetado</v>
          </cell>
          <cell r="F111" t="str">
            <v>Exportacion Directa</v>
          </cell>
          <cell r="G111">
            <v>1023163</v>
          </cell>
          <cell r="H111" t="str">
            <v>GO Lom Vet &gt;2.0@ Fi Cj 8k AP</v>
          </cell>
          <cell r="I111">
            <v>15000</v>
          </cell>
          <cell r="J111">
            <v>7000</v>
          </cell>
          <cell r="K111">
            <v>4000</v>
          </cell>
          <cell r="L111">
            <v>20000</v>
          </cell>
          <cell r="M111">
            <v>15000</v>
          </cell>
        </row>
        <row r="112">
          <cell r="A112" t="str">
            <v>Exportacion Directa1023350</v>
          </cell>
          <cell r="B112" t="str">
            <v>1023350Exportacion Directa</v>
          </cell>
          <cell r="C112" t="str">
            <v>Cerdo</v>
          </cell>
          <cell r="D112" t="str">
            <v>Lomo</v>
          </cell>
          <cell r="E112" t="str">
            <v>Lomo Vetado</v>
          </cell>
          <cell r="F112" t="str">
            <v>Exportacion Directa</v>
          </cell>
          <cell r="G112">
            <v>1023350</v>
          </cell>
          <cell r="H112" t="str">
            <v>Lom Vet &gt;2.0@ VP Cj Lom Vet AP</v>
          </cell>
          <cell r="I112"/>
          <cell r="J112"/>
          <cell r="K112">
            <v>35000</v>
          </cell>
          <cell r="L112">
            <v>15000</v>
          </cell>
          <cell r="M112">
            <v>41143</v>
          </cell>
        </row>
        <row r="113">
          <cell r="A113" t="str">
            <v>Exportacion Directa1022817</v>
          </cell>
          <cell r="B113" t="str">
            <v>1022817Exportacion Directa</v>
          </cell>
          <cell r="C113" t="str">
            <v>Cerdo</v>
          </cell>
          <cell r="D113" t="str">
            <v>Muestra</v>
          </cell>
          <cell r="E113" t="str">
            <v>Muestra</v>
          </cell>
          <cell r="F113" t="str">
            <v>Exportacion Directa</v>
          </cell>
          <cell r="G113">
            <v>1022817</v>
          </cell>
          <cell r="H113" t="str">
            <v>GO Lom Vet L@ VP Cj Lom Vet Mad AP</v>
          </cell>
          <cell r="I113"/>
          <cell r="J113"/>
          <cell r="K113"/>
          <cell r="L113"/>
          <cell r="M113"/>
        </row>
        <row r="114">
          <cell r="A114" t="str">
            <v>Agrosuper Shanghai1022851</v>
          </cell>
          <cell r="B114" t="str">
            <v>1022851Agrosuper Shanghai</v>
          </cell>
          <cell r="C114" t="str">
            <v>Cerdo</v>
          </cell>
          <cell r="D114" t="str">
            <v>Paleta</v>
          </cell>
          <cell r="E114" t="str">
            <v>Paleta Entera</v>
          </cell>
          <cell r="F114" t="str">
            <v>Agrosuper Shanghai</v>
          </cell>
          <cell r="G114">
            <v>1022851</v>
          </cell>
          <cell r="H114" t="str">
            <v>GO Pal Nor@ Cj 20k AS</v>
          </cell>
          <cell r="I114">
            <v>8596</v>
          </cell>
          <cell r="J114"/>
          <cell r="K114">
            <v>8956</v>
          </cell>
          <cell r="L114"/>
          <cell r="M114"/>
        </row>
        <row r="115">
          <cell r="A115" t="str">
            <v>Agro Sudamerica1021976</v>
          </cell>
          <cell r="B115" t="str">
            <v>1021976Agro Sudamerica</v>
          </cell>
          <cell r="C115" t="str">
            <v>Cerdo</v>
          </cell>
          <cell r="D115" t="str">
            <v>Paleta</v>
          </cell>
          <cell r="E115" t="str">
            <v>Paleta Pulpa</v>
          </cell>
          <cell r="F115" t="str">
            <v>Agro Sudamerica</v>
          </cell>
          <cell r="G115">
            <v>1021976</v>
          </cell>
          <cell r="H115" t="str">
            <v>GO PpPal 77@ Cj 20k AS</v>
          </cell>
          <cell r="I115">
            <v>80000</v>
          </cell>
          <cell r="J115">
            <v>187000</v>
          </cell>
          <cell r="K115">
            <v>312000</v>
          </cell>
          <cell r="L115">
            <v>168000</v>
          </cell>
          <cell r="M115">
            <v>340000</v>
          </cell>
        </row>
        <row r="116">
          <cell r="A116" t="str">
            <v>Agrosuper Shanghai1022379</v>
          </cell>
          <cell r="B116" t="str">
            <v>1022379Agrosuper Shanghai</v>
          </cell>
          <cell r="C116" t="str">
            <v>Cerdo</v>
          </cell>
          <cell r="D116" t="str">
            <v>Paleta</v>
          </cell>
          <cell r="E116" t="str">
            <v>Paleta Pulpa</v>
          </cell>
          <cell r="F116" t="str">
            <v>Agrosuper Shanghai</v>
          </cell>
          <cell r="G116">
            <v>1022379</v>
          </cell>
          <cell r="H116" t="str">
            <v>GO PpPal 77@ Bo Cj AS</v>
          </cell>
          <cell r="I116">
            <v>48000</v>
          </cell>
          <cell r="J116"/>
          <cell r="K116"/>
          <cell r="L116"/>
          <cell r="M116"/>
        </row>
        <row r="117">
          <cell r="A117" t="str">
            <v>Exportacion Directa1020326</v>
          </cell>
          <cell r="B117" t="str">
            <v>1020326Exportacion Directa</v>
          </cell>
          <cell r="C117" t="str">
            <v>Cerdo</v>
          </cell>
          <cell r="D117" t="str">
            <v>Paleta</v>
          </cell>
          <cell r="E117" t="str">
            <v>Paleta Pulpa</v>
          </cell>
          <cell r="F117" t="str">
            <v>Exportacion Directa</v>
          </cell>
          <cell r="G117">
            <v>1020326</v>
          </cell>
          <cell r="H117" t="str">
            <v>GO PpPal Pim@ Cj AP</v>
          </cell>
          <cell r="I117">
            <v>296000</v>
          </cell>
          <cell r="J117">
            <v>264000</v>
          </cell>
          <cell r="K117">
            <v>240000</v>
          </cell>
          <cell r="L117">
            <v>408000</v>
          </cell>
          <cell r="M117">
            <v>360000</v>
          </cell>
        </row>
        <row r="118">
          <cell r="A118" t="str">
            <v>Agrosuper Asia1020904</v>
          </cell>
          <cell r="B118" t="str">
            <v>1020904Agrosuper Asia</v>
          </cell>
          <cell r="C118" t="str">
            <v>Cerdo</v>
          </cell>
          <cell r="D118" t="str">
            <v>Panceta</v>
          </cell>
          <cell r="E118" t="str">
            <v>Panceta c/Cuero</v>
          </cell>
          <cell r="F118" t="str">
            <v>Agrosuper Asia</v>
          </cell>
          <cell r="G118">
            <v>1020904</v>
          </cell>
          <cell r="H118" t="str">
            <v>GO Panc C/cue@ Cj Panc 230 TJ</v>
          </cell>
          <cell r="I118">
            <v>22000</v>
          </cell>
          <cell r="J118">
            <v>154000</v>
          </cell>
          <cell r="K118">
            <v>66000</v>
          </cell>
          <cell r="L118">
            <v>22000</v>
          </cell>
          <cell r="M118">
            <v>22000</v>
          </cell>
        </row>
        <row r="119">
          <cell r="A119" t="str">
            <v>Agrosuper Asia1020905</v>
          </cell>
          <cell r="B119" t="str">
            <v>1020905Agrosuper Asia</v>
          </cell>
          <cell r="C119" t="str">
            <v>Cerdo</v>
          </cell>
          <cell r="D119" t="str">
            <v>Panceta</v>
          </cell>
          <cell r="E119" t="str">
            <v>Panceta c/Cuero</v>
          </cell>
          <cell r="F119" t="str">
            <v>Agrosuper Asia</v>
          </cell>
          <cell r="G119">
            <v>1020905</v>
          </cell>
          <cell r="H119" t="str">
            <v>GO Panc C/cue@ Cj Panc 230 AK</v>
          </cell>
          <cell r="I119">
            <v>22000</v>
          </cell>
          <cell r="J119">
            <v>22000</v>
          </cell>
          <cell r="K119"/>
          <cell r="L119">
            <v>44000</v>
          </cell>
          <cell r="M119">
            <v>22000</v>
          </cell>
        </row>
        <row r="120">
          <cell r="A120" t="str">
            <v>Exportacion Directa1020715</v>
          </cell>
          <cell r="B120" t="str">
            <v>1020715Exportacion Directa</v>
          </cell>
          <cell r="C120" t="str">
            <v>Cerdo</v>
          </cell>
          <cell r="D120" t="str">
            <v>Panceta</v>
          </cell>
          <cell r="E120" t="str">
            <v>Panceta c/Cuero</v>
          </cell>
          <cell r="F120" t="str">
            <v>Exportacion Directa</v>
          </cell>
          <cell r="G120">
            <v>1020715</v>
          </cell>
          <cell r="H120" t="str">
            <v>GO Panc Tec C/cue@ Fi Cj Panc AP</v>
          </cell>
          <cell r="I120">
            <v>3000</v>
          </cell>
          <cell r="J120">
            <v>2000</v>
          </cell>
          <cell r="K120">
            <v>2000</v>
          </cell>
          <cell r="L120">
            <v>4000</v>
          </cell>
          <cell r="M120">
            <v>6000</v>
          </cell>
        </row>
        <row r="121">
          <cell r="A121" t="str">
            <v>Exportacion Directa1020914</v>
          </cell>
          <cell r="B121" t="str">
            <v>1020914Exportacion Directa</v>
          </cell>
          <cell r="C121" t="str">
            <v>Cerdo</v>
          </cell>
          <cell r="D121" t="str">
            <v>Panceta</v>
          </cell>
          <cell r="E121" t="str">
            <v>Panceta c/Cuero</v>
          </cell>
          <cell r="F121" t="str">
            <v>Exportacion Directa</v>
          </cell>
          <cell r="G121">
            <v>1020914</v>
          </cell>
          <cell r="H121" t="str">
            <v>GO Panc Lam 2.5mm@ Cj ch AP</v>
          </cell>
          <cell r="I121">
            <v>3000</v>
          </cell>
          <cell r="J121">
            <v>0</v>
          </cell>
          <cell r="K121">
            <v>3000</v>
          </cell>
          <cell r="L121">
            <v>15000</v>
          </cell>
          <cell r="M121">
            <v>10000</v>
          </cell>
        </row>
        <row r="122">
          <cell r="A122" t="str">
            <v>Agro Sudamerica1020886</v>
          </cell>
          <cell r="B122" t="str">
            <v>1020886Agro Sudamerica</v>
          </cell>
          <cell r="C122" t="str">
            <v>Cerdo</v>
          </cell>
          <cell r="D122" t="str">
            <v>Panceta</v>
          </cell>
          <cell r="E122" t="str">
            <v>Panceta s/Cuero</v>
          </cell>
          <cell r="F122" t="str">
            <v>Agro Sudamerica</v>
          </cell>
          <cell r="G122">
            <v>1020886</v>
          </cell>
          <cell r="H122" t="str">
            <v>GO Panc Tecl Nor@ Cj 20k AS</v>
          </cell>
          <cell r="I122"/>
          <cell r="J122">
            <v>10000</v>
          </cell>
          <cell r="K122"/>
          <cell r="L122"/>
          <cell r="M122"/>
        </row>
        <row r="123">
          <cell r="A123" t="str">
            <v>Agro Sudamerica1022847</v>
          </cell>
          <cell r="B123" t="str">
            <v>1022847Agro Sudamerica</v>
          </cell>
          <cell r="C123" t="str">
            <v>Cerdo</v>
          </cell>
          <cell r="D123" t="str">
            <v>Panceta</v>
          </cell>
          <cell r="E123" t="str">
            <v>Panceta s/Cuero</v>
          </cell>
          <cell r="F123" t="str">
            <v>Agro Sudamerica</v>
          </cell>
          <cell r="G123">
            <v>1022847</v>
          </cell>
          <cell r="H123" t="str">
            <v>GO Cne Falda Pan@ CJ 20k AS</v>
          </cell>
          <cell r="I123">
            <v>28000</v>
          </cell>
          <cell r="J123">
            <v>72000</v>
          </cell>
          <cell r="K123">
            <v>60000</v>
          </cell>
          <cell r="L123">
            <v>24000</v>
          </cell>
          <cell r="M123">
            <v>24000</v>
          </cell>
        </row>
        <row r="124">
          <cell r="A124" t="str">
            <v>Agrosuper Asia1022885</v>
          </cell>
          <cell r="B124" t="str">
            <v>1022885Agrosuper Asia</v>
          </cell>
          <cell r="C124" t="str">
            <v>Cerdo</v>
          </cell>
          <cell r="D124" t="str">
            <v>Panceta</v>
          </cell>
          <cell r="E124" t="str">
            <v>Panceta s/Cuero</v>
          </cell>
          <cell r="F124" t="str">
            <v>Agrosuper Asia</v>
          </cell>
          <cell r="G124">
            <v>1022885</v>
          </cell>
          <cell r="H124" t="str">
            <v>GO Panc S/cue@ Cj Panc TJ</v>
          </cell>
          <cell r="I124">
            <v>660000</v>
          </cell>
          <cell r="J124">
            <v>597000</v>
          </cell>
          <cell r="K124">
            <v>476000</v>
          </cell>
          <cell r="L124">
            <v>702000</v>
          </cell>
          <cell r="M124">
            <v>615555</v>
          </cell>
        </row>
        <row r="125">
          <cell r="A125" t="str">
            <v>Agrosuper Asia1022887</v>
          </cell>
          <cell r="B125" t="str">
            <v>1022887Agrosuper Asia</v>
          </cell>
          <cell r="C125" t="str">
            <v>Cerdo</v>
          </cell>
          <cell r="D125" t="str">
            <v>Panceta</v>
          </cell>
          <cell r="E125" t="str">
            <v>Panceta s/Cuero</v>
          </cell>
          <cell r="F125" t="str">
            <v>Agrosuper Asia</v>
          </cell>
          <cell r="G125">
            <v>1022887</v>
          </cell>
          <cell r="H125" t="str">
            <v>GO Panc S/cue@ Cj Panc AK</v>
          </cell>
          <cell r="I125">
            <v>198000</v>
          </cell>
          <cell r="J125">
            <v>275000</v>
          </cell>
          <cell r="K125">
            <v>385000</v>
          </cell>
          <cell r="L125">
            <v>352000</v>
          </cell>
          <cell r="M125">
            <v>308028</v>
          </cell>
        </row>
        <row r="126">
          <cell r="A126" t="str">
            <v>Agrosuper Asia1022930</v>
          </cell>
          <cell r="B126" t="str">
            <v>1022930Agrosuper Asia</v>
          </cell>
          <cell r="C126" t="str">
            <v>Cerdo</v>
          </cell>
          <cell r="D126" t="str">
            <v>Panceta</v>
          </cell>
          <cell r="E126" t="str">
            <v>Panceta s/Cuero</v>
          </cell>
          <cell r="F126" t="str">
            <v>Agrosuper Asia</v>
          </cell>
          <cell r="G126">
            <v>1022930</v>
          </cell>
          <cell r="H126" t="str">
            <v>GO Panc S/cue Hem@ Cj Panc TJ AS</v>
          </cell>
          <cell r="I126">
            <v>154000</v>
          </cell>
          <cell r="J126">
            <v>44000</v>
          </cell>
          <cell r="K126">
            <v>44000</v>
          </cell>
          <cell r="L126">
            <v>88000</v>
          </cell>
          <cell r="M126">
            <v>65946</v>
          </cell>
        </row>
        <row r="127">
          <cell r="A127" t="str">
            <v>Agrosuper Asia1022986</v>
          </cell>
          <cell r="B127" t="str">
            <v>1022986Agrosuper Asia</v>
          </cell>
          <cell r="C127" t="str">
            <v>Cerdo</v>
          </cell>
          <cell r="D127" t="str">
            <v>Panceta</v>
          </cell>
          <cell r="E127" t="str">
            <v>Panceta s/Cuero</v>
          </cell>
          <cell r="F127" t="str">
            <v>Agrosuper Asia</v>
          </cell>
          <cell r="G127">
            <v>1022986</v>
          </cell>
          <cell r="H127" t="str">
            <v>GO Panc S/cue Mad@ Cj 16,4k Panc TJ</v>
          </cell>
          <cell r="I127">
            <v>20000</v>
          </cell>
          <cell r="J127">
            <v>17000</v>
          </cell>
          <cell r="K127"/>
          <cell r="L127">
            <v>5000</v>
          </cell>
          <cell r="M127">
            <v>7500</v>
          </cell>
        </row>
        <row r="128">
          <cell r="A128" t="str">
            <v>Agrosuper Asia1023037</v>
          </cell>
          <cell r="B128" t="str">
            <v>1023037Agrosuper Asia</v>
          </cell>
          <cell r="C128" t="str">
            <v>Cerdo</v>
          </cell>
          <cell r="D128" t="str">
            <v>Panceta</v>
          </cell>
          <cell r="E128" t="str">
            <v>Panceta s/Cuero</v>
          </cell>
          <cell r="F128" t="str">
            <v>Agrosuper Asia</v>
          </cell>
          <cell r="G128">
            <v>1023037</v>
          </cell>
          <cell r="H128" t="str">
            <v>GO Panc S/cue@ Cj Panc 16k AS</v>
          </cell>
          <cell r="I128">
            <v>66000</v>
          </cell>
          <cell r="J128">
            <v>110000</v>
          </cell>
          <cell r="K128">
            <v>176000</v>
          </cell>
          <cell r="L128">
            <v>176000</v>
          </cell>
          <cell r="M128">
            <v>99000</v>
          </cell>
        </row>
        <row r="129">
          <cell r="A129" t="str">
            <v>Agrosuper Asia1023090</v>
          </cell>
          <cell r="B129" t="str">
            <v>1023090Agrosuper Asia</v>
          </cell>
          <cell r="C129" t="str">
            <v>Cerdo</v>
          </cell>
          <cell r="D129" t="str">
            <v>Panceta</v>
          </cell>
          <cell r="E129" t="str">
            <v>Panceta s/Cuero</v>
          </cell>
          <cell r="F129" t="str">
            <v>Agrosuper Asia</v>
          </cell>
          <cell r="G129">
            <v>1023090</v>
          </cell>
          <cell r="H129" t="str">
            <v>GO Panc S/cue S/h@ Cj Panc 16k AS</v>
          </cell>
          <cell r="I129">
            <v>22000</v>
          </cell>
          <cell r="J129">
            <v>22000</v>
          </cell>
          <cell r="K129">
            <v>22000</v>
          </cell>
          <cell r="L129">
            <v>22000</v>
          </cell>
          <cell r="M129">
            <v>22008</v>
          </cell>
        </row>
        <row r="130">
          <cell r="A130" t="str">
            <v>Exportacion Directa1020637</v>
          </cell>
          <cell r="B130" t="str">
            <v>1020637Exportacion Directa</v>
          </cell>
          <cell r="C130" t="str">
            <v>Cerdo</v>
          </cell>
          <cell r="D130" t="str">
            <v>Panceta</v>
          </cell>
          <cell r="E130" t="str">
            <v>Panceta s/Cuero</v>
          </cell>
          <cell r="F130" t="str">
            <v>Exportacion Directa</v>
          </cell>
          <cell r="G130">
            <v>1020637</v>
          </cell>
          <cell r="H130" t="str">
            <v>GO Panc Tec S/cue@ Fi Cj ch AP</v>
          </cell>
          <cell r="I130">
            <v>193900</v>
          </cell>
          <cell r="J130">
            <v>170000</v>
          </cell>
          <cell r="K130">
            <v>190000</v>
          </cell>
          <cell r="L130">
            <v>270000</v>
          </cell>
          <cell r="M130">
            <v>253474</v>
          </cell>
        </row>
        <row r="131">
          <cell r="A131" t="str">
            <v>Exportacion Directa1020731</v>
          </cell>
          <cell r="B131" t="str">
            <v>1020731Exportacion Directa</v>
          </cell>
          <cell r="C131" t="str">
            <v>Cerdo</v>
          </cell>
          <cell r="D131" t="str">
            <v>Panceta</v>
          </cell>
          <cell r="E131" t="str">
            <v>Panceta s/Cuero</v>
          </cell>
          <cell r="F131" t="str">
            <v>Exportacion Directa</v>
          </cell>
          <cell r="G131">
            <v>1020731</v>
          </cell>
          <cell r="H131" t="str">
            <v>GO Panc S/tec/cue I@ Fi Cj Panc 4s AP</v>
          </cell>
          <cell r="I131">
            <v>18000</v>
          </cell>
          <cell r="J131">
            <v>6000</v>
          </cell>
          <cell r="K131">
            <v>10000</v>
          </cell>
          <cell r="L131">
            <v>20000</v>
          </cell>
          <cell r="M131">
            <v>18000</v>
          </cell>
        </row>
        <row r="132">
          <cell r="A132" t="str">
            <v>Exportacion Directa1020802</v>
          </cell>
          <cell r="B132" t="str">
            <v>1020802Exportacion Directa</v>
          </cell>
          <cell r="C132" t="str">
            <v>Cerdo</v>
          </cell>
          <cell r="D132" t="str">
            <v>Panceta</v>
          </cell>
          <cell r="E132" t="str">
            <v>Panceta s/Cuero</v>
          </cell>
          <cell r="F132" t="str">
            <v>Exportacion Directa</v>
          </cell>
          <cell r="G132">
            <v>1020802</v>
          </cell>
          <cell r="H132" t="str">
            <v>GO Panc S/tec N@ Fi Cj 20k AP</v>
          </cell>
          <cell r="I132">
            <v>103000</v>
          </cell>
          <cell r="J132">
            <v>47000</v>
          </cell>
          <cell r="K132">
            <v>95000</v>
          </cell>
          <cell r="L132">
            <v>130000</v>
          </cell>
          <cell r="M132">
            <v>92821</v>
          </cell>
        </row>
        <row r="133">
          <cell r="A133" t="str">
            <v>Exportacion Directa1021533</v>
          </cell>
          <cell r="B133" t="str">
            <v>1021533Exportacion Directa</v>
          </cell>
          <cell r="C133" t="str">
            <v>Cerdo</v>
          </cell>
          <cell r="D133" t="str">
            <v>Panceta</v>
          </cell>
          <cell r="E133" t="str">
            <v>Panceta s/Cuero</v>
          </cell>
          <cell r="F133" t="str">
            <v>Exportacion Directa</v>
          </cell>
          <cell r="G133">
            <v>1021533</v>
          </cell>
          <cell r="H133" t="str">
            <v>GO Panc Mit@ Va Cj 20k AP</v>
          </cell>
          <cell r="I133">
            <v>2000</v>
          </cell>
          <cell r="J133">
            <v>18000</v>
          </cell>
          <cell r="K133">
            <v>15000</v>
          </cell>
          <cell r="L133">
            <v>10000</v>
          </cell>
          <cell r="M133">
            <v>15400</v>
          </cell>
        </row>
        <row r="134">
          <cell r="A134" t="str">
            <v>Exportacion Directa1022371</v>
          </cell>
          <cell r="B134" t="str">
            <v>1022371Exportacion Directa</v>
          </cell>
          <cell r="C134" t="str">
            <v>Cerdo</v>
          </cell>
          <cell r="D134" t="str">
            <v>Panceta</v>
          </cell>
          <cell r="E134" t="str">
            <v>Panceta s/Cuero</v>
          </cell>
          <cell r="F134" t="str">
            <v>Exportacion Directa</v>
          </cell>
          <cell r="G134">
            <v>1022371</v>
          </cell>
          <cell r="H134" t="str">
            <v>GO Panc S/tec SP@ Fi Cj AP</v>
          </cell>
          <cell r="I134">
            <v>15000</v>
          </cell>
          <cell r="J134">
            <v>30000</v>
          </cell>
          <cell r="K134">
            <v>25000</v>
          </cell>
          <cell r="L134">
            <v>22000</v>
          </cell>
          <cell r="M134">
            <v>12000</v>
          </cell>
        </row>
        <row r="135">
          <cell r="A135" t="str">
            <v>Exportacion Directa1022901</v>
          </cell>
          <cell r="B135" t="str">
            <v>1022901Exportacion Directa</v>
          </cell>
          <cell r="C135" t="str">
            <v>Cerdo</v>
          </cell>
          <cell r="D135" t="str">
            <v>Panceta</v>
          </cell>
          <cell r="E135" t="str">
            <v>Panceta s/Cuero</v>
          </cell>
          <cell r="F135" t="str">
            <v>Exportacion Directa</v>
          </cell>
          <cell r="G135">
            <v>1022901</v>
          </cell>
          <cell r="H135" t="str">
            <v>GO Panc Tec S/Cue L@ Fi CJ Ch AP</v>
          </cell>
          <cell r="I135">
            <v>15000</v>
          </cell>
          <cell r="J135">
            <v>12000</v>
          </cell>
          <cell r="K135">
            <v>13000</v>
          </cell>
          <cell r="L135">
            <v>18000</v>
          </cell>
          <cell r="M135">
            <v>18000</v>
          </cell>
        </row>
        <row r="136">
          <cell r="A136" t="str">
            <v>Exportacion Directa1022990</v>
          </cell>
          <cell r="B136" t="str">
            <v>1022990Exportacion Directa</v>
          </cell>
          <cell r="C136" t="str">
            <v>Cerdo</v>
          </cell>
          <cell r="D136" t="str">
            <v>Panceta</v>
          </cell>
          <cell r="E136" t="str">
            <v>Panceta s/Cuero</v>
          </cell>
          <cell r="F136" t="str">
            <v>Exportacion Directa</v>
          </cell>
          <cell r="G136">
            <v>1022990</v>
          </cell>
          <cell r="H136" t="str">
            <v>GO Panc Tec S/cue VP@ Cj ch AP</v>
          </cell>
          <cell r="I136">
            <v>10000</v>
          </cell>
          <cell r="J136">
            <v>20000</v>
          </cell>
          <cell r="K136">
            <v>13000</v>
          </cell>
          <cell r="L136"/>
          <cell r="M136"/>
        </row>
        <row r="137">
          <cell r="A137" t="str">
            <v>Exportacion Directa1023194</v>
          </cell>
          <cell r="B137" t="str">
            <v>1023194Exportacion Directa</v>
          </cell>
          <cell r="C137" t="str">
            <v>Cerdo</v>
          </cell>
          <cell r="D137" t="str">
            <v>Panceta</v>
          </cell>
          <cell r="E137" t="str">
            <v>Panceta s/Cuero</v>
          </cell>
          <cell r="F137" t="str">
            <v>Exportacion Directa</v>
          </cell>
          <cell r="G137">
            <v>1023194</v>
          </cell>
          <cell r="H137" t="str">
            <v>GO Cne Falda Panc@ Bo Cj AP</v>
          </cell>
          <cell r="I137">
            <v>9000</v>
          </cell>
          <cell r="J137">
            <v>5000</v>
          </cell>
          <cell r="K137">
            <v>6000</v>
          </cell>
          <cell r="L137">
            <v>12000</v>
          </cell>
          <cell r="M137">
            <v>7000</v>
          </cell>
        </row>
        <row r="138">
          <cell r="A138" t="str">
            <v>Exportacion Directa1023351</v>
          </cell>
          <cell r="B138" t="str">
            <v>1023351Exportacion Directa</v>
          </cell>
          <cell r="C138" t="str">
            <v>Cerdo</v>
          </cell>
          <cell r="D138" t="str">
            <v>Panceta</v>
          </cell>
          <cell r="E138" t="str">
            <v>Panceta s/Cuero</v>
          </cell>
          <cell r="F138" t="str">
            <v>Exportacion Directa</v>
          </cell>
          <cell r="G138">
            <v>1023351</v>
          </cell>
          <cell r="H138" t="str">
            <v>GO Panc S/tec L @VP Cj AP</v>
          </cell>
          <cell r="I138"/>
          <cell r="J138"/>
          <cell r="K138">
            <v>3000</v>
          </cell>
          <cell r="L138">
            <v>8000</v>
          </cell>
          <cell r="M138">
            <v>8214</v>
          </cell>
        </row>
        <row r="139">
          <cell r="A139" t="str">
            <v>Exportacion Directa1023352</v>
          </cell>
          <cell r="B139" t="str">
            <v>1023352Exportacion Directa</v>
          </cell>
          <cell r="C139" t="str">
            <v>Cerdo</v>
          </cell>
          <cell r="D139" t="str">
            <v>Panceta</v>
          </cell>
          <cell r="E139" t="str">
            <v>Panceta s/Cuero</v>
          </cell>
          <cell r="F139" t="str">
            <v>Exportacion Directa</v>
          </cell>
          <cell r="G139">
            <v>1023352</v>
          </cell>
          <cell r="H139" t="str">
            <v>GO Panc Tec S/cue@ R VP Cj ch AP</v>
          </cell>
          <cell r="I139"/>
          <cell r="J139"/>
          <cell r="K139"/>
          <cell r="L139">
            <v>45000</v>
          </cell>
          <cell r="M139">
            <v>118342</v>
          </cell>
        </row>
        <row r="140">
          <cell r="A140" t="str">
            <v>Agrosuper Asia1021045</v>
          </cell>
          <cell r="B140" t="str">
            <v>1021045Agrosuper Asia</v>
          </cell>
          <cell r="C140" t="str">
            <v>Cerdo</v>
          </cell>
          <cell r="D140" t="str">
            <v>Pernil</v>
          </cell>
          <cell r="E140" t="str">
            <v>Pernil Mano</v>
          </cell>
          <cell r="F140" t="str">
            <v>Agrosuper Asia</v>
          </cell>
          <cell r="G140">
            <v>1021045</v>
          </cell>
          <cell r="H140" t="str">
            <v>GO PernilM C/M@ Cj 15k AK</v>
          </cell>
          <cell r="I140">
            <v>88000</v>
          </cell>
          <cell r="J140">
            <v>44000</v>
          </cell>
          <cell r="K140">
            <v>22000</v>
          </cell>
          <cell r="L140">
            <v>44000</v>
          </cell>
          <cell r="M140">
            <v>22000</v>
          </cell>
        </row>
        <row r="141">
          <cell r="A141" t="str">
            <v>Agrosuper Asia1021046</v>
          </cell>
          <cell r="B141" t="str">
            <v>1021046Agrosuper Asia</v>
          </cell>
          <cell r="C141" t="str">
            <v>Cerdo</v>
          </cell>
          <cell r="D141" t="str">
            <v>Pernil</v>
          </cell>
          <cell r="E141" t="str">
            <v>Pernil Mano</v>
          </cell>
          <cell r="F141" t="str">
            <v>Agrosuper Asia</v>
          </cell>
          <cell r="G141">
            <v>1021046</v>
          </cell>
          <cell r="H141" t="str">
            <v>GO PernilM C/M@ Cj 15k TJ</v>
          </cell>
          <cell r="I141">
            <v>88000</v>
          </cell>
          <cell r="J141">
            <v>66000</v>
          </cell>
          <cell r="K141">
            <v>44000</v>
          </cell>
          <cell r="L141">
            <v>44000</v>
          </cell>
          <cell r="M141">
            <v>22105</v>
          </cell>
        </row>
        <row r="142">
          <cell r="A142" t="str">
            <v>Agrosuper Asia1021470</v>
          </cell>
          <cell r="B142" t="str">
            <v>1021470Agrosuper Asia</v>
          </cell>
          <cell r="C142" t="str">
            <v>Cerdo</v>
          </cell>
          <cell r="D142" t="str">
            <v>Pernil</v>
          </cell>
          <cell r="E142" t="str">
            <v>Pernil Mano</v>
          </cell>
          <cell r="F142" t="str">
            <v>Agrosuper Asia</v>
          </cell>
          <cell r="G142">
            <v>1021470</v>
          </cell>
          <cell r="H142" t="str">
            <v>GO PernilM@ Cj 20k AK</v>
          </cell>
          <cell r="I142">
            <v>22000</v>
          </cell>
          <cell r="J142">
            <v>22000</v>
          </cell>
          <cell r="K142"/>
          <cell r="L142">
            <v>22000</v>
          </cell>
          <cell r="M142"/>
        </row>
        <row r="143">
          <cell r="A143" t="str">
            <v>Agrosuper Shanghai1021731</v>
          </cell>
          <cell r="B143" t="str">
            <v>1021731Agrosuper Shanghai</v>
          </cell>
          <cell r="C143" t="str">
            <v>Cerdo</v>
          </cell>
          <cell r="D143" t="str">
            <v>Pernil</v>
          </cell>
          <cell r="E143" t="str">
            <v>Pernil Mano</v>
          </cell>
          <cell r="F143" t="str">
            <v>Agrosuper Shanghai</v>
          </cell>
          <cell r="G143">
            <v>1021731</v>
          </cell>
          <cell r="H143" t="str">
            <v>GO PernilM@ Cj 20k AS</v>
          </cell>
          <cell r="I143">
            <v>312000</v>
          </cell>
          <cell r="J143">
            <v>216000</v>
          </cell>
          <cell r="K143">
            <v>216000</v>
          </cell>
          <cell r="L143">
            <v>144000</v>
          </cell>
          <cell r="M143">
            <v>168000</v>
          </cell>
        </row>
        <row r="144">
          <cell r="A144" t="str">
            <v>Agrosuper Shanghai1022125</v>
          </cell>
          <cell r="B144" t="str">
            <v>1022125Agrosuper Shanghai</v>
          </cell>
          <cell r="C144" t="str">
            <v>Cerdo</v>
          </cell>
          <cell r="D144" t="str">
            <v>Pernil</v>
          </cell>
          <cell r="E144" t="str">
            <v>Pernil Mano</v>
          </cell>
          <cell r="F144" t="str">
            <v>Agrosuper Shanghai</v>
          </cell>
          <cell r="G144">
            <v>1022125</v>
          </cell>
          <cell r="H144" t="str">
            <v>GO PernilM C/M@ Cj 20k AS</v>
          </cell>
          <cell r="I144">
            <v>216000</v>
          </cell>
          <cell r="J144">
            <v>96000</v>
          </cell>
          <cell r="K144">
            <v>96000</v>
          </cell>
          <cell r="L144">
            <v>120000</v>
          </cell>
          <cell r="M144">
            <v>96000</v>
          </cell>
        </row>
        <row r="145">
          <cell r="A145" t="str">
            <v>Agrosuper Shanghai1022291</v>
          </cell>
          <cell r="B145" t="str">
            <v>1022291Agrosuper Shanghai</v>
          </cell>
          <cell r="C145" t="str">
            <v>Cerdo</v>
          </cell>
          <cell r="D145" t="str">
            <v>Pernil</v>
          </cell>
          <cell r="E145" t="str">
            <v>Pernil Mano</v>
          </cell>
          <cell r="F145" t="str">
            <v>Agrosuper Shanghai</v>
          </cell>
          <cell r="G145">
            <v>1022291</v>
          </cell>
          <cell r="H145" t="str">
            <v>GO PernilM B@ Bo Cj 20k AS</v>
          </cell>
          <cell r="I145">
            <v>48000</v>
          </cell>
          <cell r="J145">
            <v>48000</v>
          </cell>
          <cell r="K145">
            <v>48000</v>
          </cell>
          <cell r="L145">
            <v>72000</v>
          </cell>
          <cell r="M145">
            <v>119757</v>
          </cell>
        </row>
        <row r="146">
          <cell r="A146" t="str">
            <v>Agrosuper Shanghai1022183</v>
          </cell>
          <cell r="B146" t="str">
            <v>1022183Agrosuper Shanghai</v>
          </cell>
          <cell r="C146" t="str">
            <v>Cerdo</v>
          </cell>
          <cell r="D146" t="str">
            <v>Pernil</v>
          </cell>
          <cell r="E146" t="str">
            <v>Pernil Pierna</v>
          </cell>
          <cell r="F146" t="str">
            <v>Agrosuper Shanghai</v>
          </cell>
          <cell r="G146">
            <v>1022183</v>
          </cell>
          <cell r="H146" t="str">
            <v>GO PernilP@ Bo Cj 20k AS</v>
          </cell>
          <cell r="I146">
            <v>456000</v>
          </cell>
          <cell r="J146">
            <v>408000</v>
          </cell>
          <cell r="K146">
            <v>360000</v>
          </cell>
          <cell r="L146">
            <v>551000</v>
          </cell>
          <cell r="M146">
            <v>484400</v>
          </cell>
        </row>
        <row r="147">
          <cell r="A147" t="str">
            <v>Agro Sudamerica1020915</v>
          </cell>
          <cell r="B147" t="str">
            <v>1020915Agro Sudamerica</v>
          </cell>
          <cell r="C147" t="str">
            <v>Cerdo</v>
          </cell>
          <cell r="D147" t="str">
            <v>Pierna</v>
          </cell>
          <cell r="E147" t="str">
            <v>Pierna Entera</v>
          </cell>
          <cell r="F147" t="str">
            <v>Agro Sudamerica</v>
          </cell>
          <cell r="G147">
            <v>1020915</v>
          </cell>
          <cell r="H147" t="str">
            <v>GO Pna Nor@ Bo Cj 20k AS</v>
          </cell>
          <cell r="I147">
            <v>10000</v>
          </cell>
          <cell r="J147">
            <v>2000</v>
          </cell>
          <cell r="K147"/>
          <cell r="L147"/>
          <cell r="M147"/>
        </row>
        <row r="148">
          <cell r="A148" t="str">
            <v>Agrosuper Shanghai1021765</v>
          </cell>
          <cell r="B148" t="str">
            <v>1021765Agrosuper Shanghai</v>
          </cell>
          <cell r="C148" t="str">
            <v>Cerdo</v>
          </cell>
          <cell r="D148" t="str">
            <v>Pierna</v>
          </cell>
          <cell r="E148" t="str">
            <v>Pierna Entera</v>
          </cell>
          <cell r="F148" t="str">
            <v>Agrosuper Shanghai</v>
          </cell>
          <cell r="G148">
            <v>1021765</v>
          </cell>
          <cell r="H148" t="str">
            <v>GO Pna Nor@ Bo Cj 20k AS</v>
          </cell>
          <cell r="I148"/>
          <cell r="J148"/>
          <cell r="K148">
            <v>6760</v>
          </cell>
          <cell r="L148"/>
          <cell r="M148"/>
        </row>
        <row r="149">
          <cell r="A149" t="str">
            <v>Agro Sudamerica1020944</v>
          </cell>
          <cell r="B149" t="str">
            <v>1020944Agro Sudamerica</v>
          </cell>
          <cell r="C149" t="str">
            <v>Cerdo</v>
          </cell>
          <cell r="D149" t="str">
            <v>Pierna</v>
          </cell>
          <cell r="E149" t="str">
            <v>Pierna Pulpa</v>
          </cell>
          <cell r="F149" t="str">
            <v>Agro Sudamerica</v>
          </cell>
          <cell r="G149">
            <v>1020944</v>
          </cell>
          <cell r="H149" t="str">
            <v>GO PpPna 59@ Fi Cj 20k AS</v>
          </cell>
          <cell r="I149">
            <v>480000</v>
          </cell>
          <cell r="J149">
            <v>508001</v>
          </cell>
          <cell r="K149">
            <v>384000</v>
          </cell>
          <cell r="L149">
            <v>188000</v>
          </cell>
          <cell r="M149">
            <v>504000</v>
          </cell>
        </row>
        <row r="150">
          <cell r="A150" t="str">
            <v>Agro Sudamerica1021263</v>
          </cell>
          <cell r="B150" t="str">
            <v>1021263Agro Sudamerica</v>
          </cell>
          <cell r="C150" t="str">
            <v>Cerdo</v>
          </cell>
          <cell r="D150" t="str">
            <v>Pierna</v>
          </cell>
          <cell r="E150" t="str">
            <v>Pierna Pulpa</v>
          </cell>
          <cell r="F150" t="str">
            <v>Agro Sudamerica</v>
          </cell>
          <cell r="G150">
            <v>1021263</v>
          </cell>
          <cell r="H150" t="str">
            <v>GO PpPna 59@ Fi Cj 20k AS</v>
          </cell>
          <cell r="I150"/>
          <cell r="J150"/>
          <cell r="K150"/>
          <cell r="L150">
            <v>72000</v>
          </cell>
          <cell r="M150">
            <v>48000</v>
          </cell>
        </row>
        <row r="151">
          <cell r="A151" t="str">
            <v>Agro Sudamerica1022709</v>
          </cell>
          <cell r="B151" t="str">
            <v>1022709Agro Sudamerica</v>
          </cell>
          <cell r="C151" t="str">
            <v>Cerdo</v>
          </cell>
          <cell r="D151" t="str">
            <v>Pierna</v>
          </cell>
          <cell r="E151" t="str">
            <v>Pierna Pulpa</v>
          </cell>
          <cell r="F151" t="str">
            <v>Agro Sudamerica</v>
          </cell>
          <cell r="G151">
            <v>1022709</v>
          </cell>
          <cell r="H151" t="str">
            <v>GO PpPna 57@ Bo Cj AS</v>
          </cell>
          <cell r="I151"/>
          <cell r="J151">
            <v>65000</v>
          </cell>
          <cell r="K151">
            <v>48000</v>
          </cell>
          <cell r="L151">
            <v>120000</v>
          </cell>
          <cell r="M151">
            <v>83000</v>
          </cell>
        </row>
        <row r="152">
          <cell r="A152" t="str">
            <v>Agrosuper Shanghai1021733</v>
          </cell>
          <cell r="B152" t="str">
            <v>1021733Agrosuper Shanghai</v>
          </cell>
          <cell r="C152" t="str">
            <v>Cerdo</v>
          </cell>
          <cell r="D152" t="str">
            <v>Pierna</v>
          </cell>
          <cell r="E152" t="str">
            <v>Pierna Pulpa</v>
          </cell>
          <cell r="F152" t="str">
            <v>Agrosuper Shanghai</v>
          </cell>
          <cell r="G152">
            <v>1021733</v>
          </cell>
          <cell r="H152" t="str">
            <v>GO PpPna 59@ Cj 20k AS</v>
          </cell>
          <cell r="I152">
            <v>96000</v>
          </cell>
          <cell r="J152"/>
          <cell r="K152"/>
          <cell r="L152">
            <v>72000</v>
          </cell>
          <cell r="M152">
            <v>24000</v>
          </cell>
        </row>
        <row r="153">
          <cell r="A153" t="str">
            <v>Agrosuper Shanghai1023131</v>
          </cell>
          <cell r="B153" t="str">
            <v>1023131Agrosuper Shanghai</v>
          </cell>
          <cell r="C153" t="str">
            <v>Cerdo</v>
          </cell>
          <cell r="D153" t="str">
            <v>Pierna</v>
          </cell>
          <cell r="E153" t="str">
            <v>Pierna Pulpa</v>
          </cell>
          <cell r="F153" t="str">
            <v>Agrosuper Shanghai</v>
          </cell>
          <cell r="G153">
            <v>1023131</v>
          </cell>
          <cell r="H153" t="str">
            <v>GO Pna S/Hso C/Cue@ Cj 20k AS</v>
          </cell>
          <cell r="I153">
            <v>4224</v>
          </cell>
          <cell r="J153"/>
          <cell r="K153">
            <v>4200</v>
          </cell>
          <cell r="L153"/>
          <cell r="M153"/>
        </row>
        <row r="154">
          <cell r="A154" t="str">
            <v>Agro Sudamerica1021868</v>
          </cell>
          <cell r="B154" t="str">
            <v>1021868Agro Sudamerica</v>
          </cell>
          <cell r="C154" t="str">
            <v>Cerdo</v>
          </cell>
          <cell r="D154" t="str">
            <v>Pierna</v>
          </cell>
          <cell r="E154" t="str">
            <v>Pierna Pulpa Fina</v>
          </cell>
          <cell r="F154" t="str">
            <v>Agro Sudamerica</v>
          </cell>
          <cell r="G154">
            <v>1021868</v>
          </cell>
          <cell r="H154" t="str">
            <v>GO PpPna 54@ Cj 20k AS</v>
          </cell>
          <cell r="I154">
            <v>24000</v>
          </cell>
          <cell r="J154">
            <v>48000</v>
          </cell>
          <cell r="K154">
            <v>48000</v>
          </cell>
          <cell r="L154">
            <v>34000</v>
          </cell>
          <cell r="M154">
            <v>24000</v>
          </cell>
        </row>
        <row r="155">
          <cell r="A155" t="str">
            <v>Exportacion Directa1020284</v>
          </cell>
          <cell r="B155" t="str">
            <v>1020284Exportacion Directa</v>
          </cell>
          <cell r="C155" t="str">
            <v>Cerdo</v>
          </cell>
          <cell r="D155" t="str">
            <v>Pierna</v>
          </cell>
          <cell r="E155" t="str">
            <v>Pierna Pulpa Fina</v>
          </cell>
          <cell r="F155" t="str">
            <v>Exportacion Directa</v>
          </cell>
          <cell r="G155">
            <v>1020284</v>
          </cell>
          <cell r="H155" t="str">
            <v>GO Posta Negra 3P T@ Va Cj t-f JP</v>
          </cell>
          <cell r="I155">
            <v>11750</v>
          </cell>
          <cell r="J155">
            <v>5750</v>
          </cell>
          <cell r="K155">
            <v>4000</v>
          </cell>
          <cell r="L155">
            <v>17000</v>
          </cell>
          <cell r="M155">
            <v>23200</v>
          </cell>
        </row>
        <row r="156">
          <cell r="A156" t="str">
            <v>Exportacion Directa1020662</v>
          </cell>
          <cell r="B156" t="str">
            <v>1020662Exportacion Directa</v>
          </cell>
          <cell r="C156" t="str">
            <v>Cerdo</v>
          </cell>
          <cell r="D156" t="str">
            <v>Pierna</v>
          </cell>
          <cell r="E156" t="str">
            <v>Pierna Pulpa Fina</v>
          </cell>
          <cell r="F156" t="str">
            <v>Exportacion Directa</v>
          </cell>
          <cell r="G156">
            <v>1020662</v>
          </cell>
          <cell r="H156" t="str">
            <v>GO Ganso C/asto 3P@ Va Cj t-f AP</v>
          </cell>
          <cell r="I156">
            <v>30000</v>
          </cell>
          <cell r="J156">
            <v>5000</v>
          </cell>
          <cell r="K156">
            <v>4000</v>
          </cell>
          <cell r="L156">
            <v>20000</v>
          </cell>
          <cell r="M156">
            <v>22000</v>
          </cell>
        </row>
        <row r="157">
          <cell r="A157" t="str">
            <v>Exportacion Directa1020664</v>
          </cell>
          <cell r="B157" t="str">
            <v>1020664Exportacion Directa</v>
          </cell>
          <cell r="C157" t="str">
            <v>Cerdo</v>
          </cell>
          <cell r="D157" t="str">
            <v>Pierna</v>
          </cell>
          <cell r="E157" t="str">
            <v>Pierna Pulpa Fina</v>
          </cell>
          <cell r="F157" t="str">
            <v>Exportacion Directa</v>
          </cell>
          <cell r="G157">
            <v>1020664</v>
          </cell>
          <cell r="H157" t="str">
            <v>GO Ganso C/asto C/abas S/g@ Va Cj JP</v>
          </cell>
          <cell r="I157"/>
          <cell r="J157">
            <v>3000</v>
          </cell>
          <cell r="K157">
            <v>3000</v>
          </cell>
          <cell r="L157">
            <v>3000</v>
          </cell>
          <cell r="M157"/>
        </row>
        <row r="158">
          <cell r="A158" t="str">
            <v>Exportacion Directa1020665</v>
          </cell>
          <cell r="B158" t="str">
            <v>1020665Exportacion Directa</v>
          </cell>
          <cell r="C158" t="str">
            <v>Cerdo</v>
          </cell>
          <cell r="D158" t="str">
            <v>Pierna</v>
          </cell>
          <cell r="E158" t="str">
            <v>Pierna Pulpa Fina</v>
          </cell>
          <cell r="F158" t="str">
            <v>Exportacion Directa</v>
          </cell>
          <cell r="G158">
            <v>1020665</v>
          </cell>
          <cell r="H158" t="str">
            <v>GO Posta Rosada 3P@ Va Cj t-f AP</v>
          </cell>
          <cell r="I158">
            <v>11750</v>
          </cell>
          <cell r="J158">
            <v>4750</v>
          </cell>
          <cell r="K158">
            <v>5000</v>
          </cell>
          <cell r="L158">
            <v>15000</v>
          </cell>
          <cell r="M158">
            <v>17000</v>
          </cell>
        </row>
        <row r="159">
          <cell r="A159" t="str">
            <v>Exportacion Directa1020990</v>
          </cell>
          <cell r="B159" t="str">
            <v>1020990Exportacion Directa</v>
          </cell>
          <cell r="C159" t="str">
            <v>Cerdo</v>
          </cell>
          <cell r="D159" t="str">
            <v>Pierna</v>
          </cell>
          <cell r="E159" t="str">
            <v>Pierna Pulpa Fina</v>
          </cell>
          <cell r="F159" t="str">
            <v>Exportacion Directa</v>
          </cell>
          <cell r="G159">
            <v>1020990</v>
          </cell>
          <cell r="H159" t="str">
            <v>GO Ganso S/g S/abst DA@ Cj 12k AP</v>
          </cell>
          <cell r="I159">
            <v>8750</v>
          </cell>
          <cell r="J159">
            <v>4750</v>
          </cell>
          <cell r="K159">
            <v>7000</v>
          </cell>
          <cell r="L159">
            <v>13000</v>
          </cell>
          <cell r="M159">
            <v>13000</v>
          </cell>
        </row>
        <row r="160">
          <cell r="A160" t="str">
            <v>Exportacion Directa1020991</v>
          </cell>
          <cell r="B160" t="str">
            <v>1020991Exportacion Directa</v>
          </cell>
          <cell r="C160" t="str">
            <v>Cerdo</v>
          </cell>
          <cell r="D160" t="str">
            <v>Pierna</v>
          </cell>
          <cell r="E160" t="str">
            <v>Pierna Pulpa Fina</v>
          </cell>
          <cell r="F160" t="str">
            <v>Exportacion Directa</v>
          </cell>
          <cell r="G160">
            <v>1020991</v>
          </cell>
          <cell r="H160" t="str">
            <v>GO Asiento C/g DA@ Cj 12k JP</v>
          </cell>
          <cell r="I160">
            <v>1250</v>
          </cell>
          <cell r="J160">
            <v>5000</v>
          </cell>
          <cell r="K160">
            <v>5000</v>
          </cell>
          <cell r="L160">
            <v>60000</v>
          </cell>
          <cell r="M160">
            <v>10000</v>
          </cell>
        </row>
        <row r="161">
          <cell r="A161" t="str">
            <v>Agrosuper Asia1023144</v>
          </cell>
          <cell r="B161" t="str">
            <v>1023144Agrosuper Asia</v>
          </cell>
          <cell r="C161" t="str">
            <v>Cerdo</v>
          </cell>
          <cell r="D161" t="str">
            <v>Plancha</v>
          </cell>
          <cell r="E161" t="str">
            <v>Plancha c/Cuero</v>
          </cell>
          <cell r="F161" t="str">
            <v>Agrosuper Asia</v>
          </cell>
          <cell r="G161">
            <v>1023144</v>
          </cell>
          <cell r="H161" t="str">
            <v>GO Papda C/Cue granel@ Bo Cj AS</v>
          </cell>
          <cell r="I161"/>
          <cell r="J161"/>
          <cell r="K161"/>
          <cell r="L161"/>
          <cell r="M161">
            <v>24000</v>
          </cell>
        </row>
        <row r="162">
          <cell r="A162" t="str">
            <v>Agro Sudamerica1020349</v>
          </cell>
          <cell r="B162" t="str">
            <v>1020349Agro Sudamerica</v>
          </cell>
          <cell r="C162" t="str">
            <v>Cerdo</v>
          </cell>
          <cell r="D162" t="str">
            <v>Plancha</v>
          </cell>
          <cell r="E162" t="str">
            <v>Plancha s/Cuero</v>
          </cell>
          <cell r="F162" t="str">
            <v>Agro Sudamerica</v>
          </cell>
          <cell r="G162">
            <v>1020349</v>
          </cell>
          <cell r="H162" t="str">
            <v>GO Papda@ Cj t-f AS</v>
          </cell>
          <cell r="I162">
            <v>120000</v>
          </cell>
          <cell r="J162">
            <v>156000</v>
          </cell>
          <cell r="K162">
            <v>228000</v>
          </cell>
          <cell r="L162">
            <v>192000</v>
          </cell>
          <cell r="M162"/>
        </row>
        <row r="163">
          <cell r="A163" t="str">
            <v>Agro Sudamerica1022149</v>
          </cell>
          <cell r="B163" t="str">
            <v>1022149Agro Sudamerica</v>
          </cell>
          <cell r="C163" t="str">
            <v>Cerdo</v>
          </cell>
          <cell r="D163" t="str">
            <v>Plancha</v>
          </cell>
          <cell r="E163" t="str">
            <v>Plancha s/Cuero</v>
          </cell>
          <cell r="F163" t="str">
            <v>Agro Sudamerica</v>
          </cell>
          <cell r="G163">
            <v>1022149</v>
          </cell>
          <cell r="H163" t="str">
            <v>GO Plancha Rebaje Ent@ Cj 20k AS</v>
          </cell>
          <cell r="I163">
            <v>72000</v>
          </cell>
          <cell r="J163">
            <v>36000</v>
          </cell>
          <cell r="K163">
            <v>48000</v>
          </cell>
          <cell r="L163">
            <v>24000</v>
          </cell>
          <cell r="M163">
            <v>24000</v>
          </cell>
        </row>
        <row r="164">
          <cell r="A164" t="str">
            <v>Agrosuper Asia1021012</v>
          </cell>
          <cell r="B164" t="str">
            <v>1021012Agrosuper Asia</v>
          </cell>
          <cell r="C164" t="str">
            <v>Cerdo</v>
          </cell>
          <cell r="D164" t="str">
            <v>Plancha</v>
          </cell>
          <cell r="E164" t="str">
            <v>Plancha s/Cuero</v>
          </cell>
          <cell r="F164" t="str">
            <v>Agrosuper Asia</v>
          </cell>
          <cell r="G164">
            <v>1021012</v>
          </cell>
          <cell r="H164" t="str">
            <v>GO Papda K@ Cj 20k AK</v>
          </cell>
          <cell r="I164">
            <v>110000</v>
          </cell>
          <cell r="J164">
            <v>66000</v>
          </cell>
          <cell r="K164"/>
          <cell r="L164">
            <v>22000</v>
          </cell>
          <cell r="M164">
            <v>176010</v>
          </cell>
        </row>
        <row r="165">
          <cell r="A165" t="str">
            <v>Exportacion Directa1022987</v>
          </cell>
          <cell r="B165" t="str">
            <v>1022987Exportacion Directa</v>
          </cell>
          <cell r="C165" t="str">
            <v>Cerdo</v>
          </cell>
          <cell r="D165" t="str">
            <v>Plancha</v>
          </cell>
          <cell r="E165" t="str">
            <v>Plancha s/Cuero</v>
          </cell>
          <cell r="F165" t="str">
            <v>Exportacion Directa</v>
          </cell>
          <cell r="G165">
            <v>1022987</v>
          </cell>
          <cell r="H165" t="str">
            <v>GO Lom Tocino@ Bo Cj 20k AP</v>
          </cell>
          <cell r="I165"/>
          <cell r="J165">
            <v>30000</v>
          </cell>
          <cell r="K165">
            <v>24000</v>
          </cell>
          <cell r="L165">
            <v>48000</v>
          </cell>
          <cell r="M165">
            <v>24000</v>
          </cell>
        </row>
        <row r="166">
          <cell r="A166" t="str">
            <v>Agrosuper Asia1022283</v>
          </cell>
          <cell r="B166" t="str">
            <v>1022283Agrosuper Asia</v>
          </cell>
          <cell r="C166" t="str">
            <v>Cerdo</v>
          </cell>
          <cell r="D166" t="str">
            <v>Prolijado</v>
          </cell>
          <cell r="E166" t="str">
            <v>Prolijado Malaya</v>
          </cell>
          <cell r="F166" t="str">
            <v>Agrosuper Asia</v>
          </cell>
          <cell r="G166">
            <v>1022283</v>
          </cell>
          <cell r="H166" t="str">
            <v>GO Malaya 5-6mm@ Bo Cj 9k AS</v>
          </cell>
          <cell r="I166">
            <v>11000</v>
          </cell>
          <cell r="J166">
            <v>9000</v>
          </cell>
          <cell r="K166"/>
          <cell r="L166">
            <v>5000</v>
          </cell>
          <cell r="M166">
            <v>6000</v>
          </cell>
        </row>
        <row r="167">
          <cell r="A167" t="str">
            <v>Exportacion Directa1020774</v>
          </cell>
          <cell r="B167" t="str">
            <v>1020774Exportacion Directa</v>
          </cell>
          <cell r="C167" t="str">
            <v>Cerdo</v>
          </cell>
          <cell r="D167" t="str">
            <v>Prolijado</v>
          </cell>
          <cell r="E167" t="str">
            <v>Prolijado Malaya</v>
          </cell>
          <cell r="F167" t="str">
            <v>Exportacion Directa</v>
          </cell>
          <cell r="G167">
            <v>1020774</v>
          </cell>
          <cell r="H167" t="str">
            <v>GO Malaya Japon@ Va Cj JP</v>
          </cell>
          <cell r="I167">
            <v>6500</v>
          </cell>
          <cell r="J167">
            <v>9000</v>
          </cell>
          <cell r="K167">
            <v>7000</v>
          </cell>
          <cell r="L167">
            <v>7000</v>
          </cell>
          <cell r="M167">
            <v>12778</v>
          </cell>
        </row>
        <row r="168">
          <cell r="A168" t="str">
            <v>Exportacion Directa1022282</v>
          </cell>
          <cell r="B168" t="str">
            <v>1022282Exportacion Directa</v>
          </cell>
          <cell r="C168" t="str">
            <v>Cerdo</v>
          </cell>
          <cell r="D168" t="str">
            <v>Prolijado</v>
          </cell>
          <cell r="E168" t="str">
            <v>Prolijado Malaya</v>
          </cell>
          <cell r="F168" t="str">
            <v>Exportacion Directa</v>
          </cell>
          <cell r="G168">
            <v>1022282</v>
          </cell>
          <cell r="H168" t="str">
            <v>GO Malaya Japon@ Vp Fi Cj 20k AP</v>
          </cell>
          <cell r="I168"/>
          <cell r="J168"/>
          <cell r="K168"/>
          <cell r="L168">
            <v>3000</v>
          </cell>
          <cell r="M168">
            <v>2000</v>
          </cell>
        </row>
        <row r="169">
          <cell r="A169" t="str">
            <v>Agrosuper Asia1022607</v>
          </cell>
          <cell r="B169" t="str">
            <v>1022607Agrosuper Asia</v>
          </cell>
          <cell r="C169" t="str">
            <v>Cerdo</v>
          </cell>
          <cell r="D169" t="str">
            <v>Prolijado</v>
          </cell>
          <cell r="E169" t="str">
            <v>Prolijado Plateada</v>
          </cell>
          <cell r="F169" t="str">
            <v>Agrosuper Asia</v>
          </cell>
          <cell r="G169">
            <v>1022607</v>
          </cell>
          <cell r="H169" t="str">
            <v>GO Platead Lom TF@ Cj 10k AK (TS)</v>
          </cell>
          <cell r="I169">
            <v>22000</v>
          </cell>
          <cell r="J169">
            <v>22000</v>
          </cell>
          <cell r="K169">
            <v>22000</v>
          </cell>
          <cell r="L169">
            <v>44000</v>
          </cell>
          <cell r="M169">
            <v>44001</v>
          </cell>
        </row>
        <row r="170">
          <cell r="A170" t="str">
            <v>Agro Sudamerica1020412</v>
          </cell>
          <cell r="B170" t="str">
            <v>1020412Agro Sudamerica</v>
          </cell>
          <cell r="C170" t="str">
            <v>Cerdo</v>
          </cell>
          <cell r="D170" t="str">
            <v>Recortes</v>
          </cell>
          <cell r="E170" t="str">
            <v>Recortes No Magro</v>
          </cell>
          <cell r="F170" t="str">
            <v>Agro Sudamerica</v>
          </cell>
          <cell r="G170">
            <v>1020412</v>
          </cell>
          <cell r="H170" t="str">
            <v>GO Cne Long@ Cj t-f AS</v>
          </cell>
          <cell r="I170">
            <v>48000</v>
          </cell>
          <cell r="J170">
            <v>73000</v>
          </cell>
          <cell r="K170">
            <v>96000</v>
          </cell>
          <cell r="L170">
            <v>72000</v>
          </cell>
          <cell r="M170">
            <v>72000</v>
          </cell>
        </row>
        <row r="171">
          <cell r="A171" t="str">
            <v>Agro Sudamerica1021078</v>
          </cell>
          <cell r="B171" t="str">
            <v>1021078Agro Sudamerica</v>
          </cell>
          <cell r="C171" t="str">
            <v>Cerdo</v>
          </cell>
          <cell r="D171" t="str">
            <v>Recortes</v>
          </cell>
          <cell r="E171" t="str">
            <v>Recortes No Magro</v>
          </cell>
          <cell r="F171" t="str">
            <v>Agro Sudamerica</v>
          </cell>
          <cell r="G171">
            <v>1021078</v>
          </cell>
          <cell r="H171" t="str">
            <v>GO Triming 80/20@ Cj 20k AS</v>
          </cell>
          <cell r="I171">
            <v>48000</v>
          </cell>
          <cell r="J171">
            <v>107000</v>
          </cell>
          <cell r="K171">
            <v>143000</v>
          </cell>
          <cell r="L171">
            <v>96000</v>
          </cell>
          <cell r="M171">
            <v>96000</v>
          </cell>
        </row>
        <row r="172">
          <cell r="A172" t="str">
            <v>Agro Sudamerica1021082</v>
          </cell>
          <cell r="B172" t="str">
            <v>1021082Agro Sudamerica</v>
          </cell>
          <cell r="C172" t="str">
            <v>Cerdo</v>
          </cell>
          <cell r="D172" t="str">
            <v>Recortes</v>
          </cell>
          <cell r="E172" t="str">
            <v>Recortes No Magro</v>
          </cell>
          <cell r="F172" t="str">
            <v>Agro Sudamerica</v>
          </cell>
          <cell r="G172">
            <v>1021082</v>
          </cell>
          <cell r="H172" t="str">
            <v>GO Triming 70/30@ Cj 20k AS</v>
          </cell>
          <cell r="I172"/>
          <cell r="J172"/>
          <cell r="K172"/>
          <cell r="L172"/>
          <cell r="M172">
            <v>2500</v>
          </cell>
        </row>
        <row r="173">
          <cell r="A173" t="str">
            <v>Agro Sudamerica1021092</v>
          </cell>
          <cell r="B173" t="str">
            <v>1021092Agro Sudamerica</v>
          </cell>
          <cell r="C173" t="str">
            <v>Cerdo</v>
          </cell>
          <cell r="D173" t="str">
            <v>Recortes</v>
          </cell>
          <cell r="E173" t="str">
            <v>Recortes No Magro</v>
          </cell>
          <cell r="F173" t="str">
            <v>Agro Sudamerica</v>
          </cell>
          <cell r="G173">
            <v>1021092</v>
          </cell>
          <cell r="H173" t="str">
            <v>GO Triming 85/15@ Cj t-f 20k AS</v>
          </cell>
          <cell r="I173">
            <v>48000</v>
          </cell>
          <cell r="J173">
            <v>79070</v>
          </cell>
          <cell r="K173"/>
          <cell r="L173">
            <v>72000</v>
          </cell>
          <cell r="M173">
            <v>144000</v>
          </cell>
        </row>
        <row r="174">
          <cell r="A174" t="str">
            <v>Agro Sudamerica1021237</v>
          </cell>
          <cell r="B174" t="str">
            <v>1021237Agro Sudamerica</v>
          </cell>
          <cell r="C174" t="str">
            <v>Cerdo</v>
          </cell>
          <cell r="D174" t="str">
            <v>Recortes</v>
          </cell>
          <cell r="E174" t="str">
            <v>Recortes No Magro</v>
          </cell>
          <cell r="F174" t="str">
            <v>Agro Sudamerica</v>
          </cell>
          <cell r="G174">
            <v>1021237</v>
          </cell>
          <cell r="H174" t="str">
            <v>GO Triming 80/20@ Bo c/f Cj 20k AS</v>
          </cell>
          <cell r="I174"/>
          <cell r="J174"/>
          <cell r="K174"/>
          <cell r="L174">
            <v>61042</v>
          </cell>
          <cell r="M174">
            <v>13042</v>
          </cell>
        </row>
        <row r="175">
          <cell r="A175" t="str">
            <v>Agro Sudamerica1021550</v>
          </cell>
          <cell r="B175" t="str">
            <v>1021550Agro Sudamerica</v>
          </cell>
          <cell r="C175" t="str">
            <v>Cerdo</v>
          </cell>
          <cell r="D175" t="str">
            <v>Recortes</v>
          </cell>
          <cell r="E175" t="str">
            <v>Recortes No Magro</v>
          </cell>
          <cell r="F175" t="str">
            <v>Agro Sudamerica</v>
          </cell>
          <cell r="G175">
            <v>1021550</v>
          </cell>
          <cell r="H175" t="str">
            <v>GO Triming 85/15@ Cj 20k AS</v>
          </cell>
          <cell r="I175"/>
          <cell r="J175">
            <v>5780</v>
          </cell>
          <cell r="K175"/>
          <cell r="L175">
            <v>70958</v>
          </cell>
          <cell r="M175">
            <v>34958</v>
          </cell>
        </row>
        <row r="176">
          <cell r="A176" t="str">
            <v>Agro Sudamerica1021905</v>
          </cell>
          <cell r="B176" t="str">
            <v>1021905Agro Sudamerica</v>
          </cell>
          <cell r="C176" t="str">
            <v>Cerdo</v>
          </cell>
          <cell r="D176" t="str">
            <v>Recortes</v>
          </cell>
          <cell r="E176" t="str">
            <v>Recortes No Magro</v>
          </cell>
          <cell r="F176" t="str">
            <v>Agro Sudamerica</v>
          </cell>
          <cell r="G176">
            <v>1021905</v>
          </cell>
          <cell r="H176" t="str">
            <v>GO Reco 70/30 @ Cj 20k AS</v>
          </cell>
          <cell r="I176"/>
          <cell r="J176"/>
          <cell r="K176"/>
          <cell r="L176"/>
          <cell r="M176"/>
        </row>
        <row r="177">
          <cell r="A177" t="str">
            <v>Agro Sudamerica1022047</v>
          </cell>
          <cell r="B177" t="str">
            <v>1022047Agro Sudamerica</v>
          </cell>
          <cell r="C177" t="str">
            <v>Cerdo</v>
          </cell>
          <cell r="D177" t="str">
            <v>Recortes</v>
          </cell>
          <cell r="E177" t="str">
            <v>Recortes No Magro</v>
          </cell>
          <cell r="F177" t="str">
            <v>Agro Sudamerica</v>
          </cell>
          <cell r="G177">
            <v>1022047</v>
          </cell>
          <cell r="H177" t="str">
            <v>GO Triming Panc@ Cj 20k AS</v>
          </cell>
          <cell r="I177"/>
          <cell r="J177"/>
          <cell r="K177"/>
          <cell r="L177">
            <v>48000</v>
          </cell>
          <cell r="M177"/>
        </row>
        <row r="178">
          <cell r="A178" t="str">
            <v>Agro Sudamerica1022247</v>
          </cell>
          <cell r="B178" t="str">
            <v>1022247Agro Sudamerica</v>
          </cell>
          <cell r="C178" t="str">
            <v>Cerdo</v>
          </cell>
          <cell r="D178" t="str">
            <v>Recortes</v>
          </cell>
          <cell r="E178" t="str">
            <v>Recortes No Magro</v>
          </cell>
          <cell r="F178" t="str">
            <v>Agro Sudamerica</v>
          </cell>
          <cell r="G178">
            <v>1022247</v>
          </cell>
          <cell r="H178" t="str">
            <v>GO Triming 60/40@ Bo Cj AS</v>
          </cell>
          <cell r="I178"/>
          <cell r="J178"/>
          <cell r="K178"/>
          <cell r="L178">
            <v>48000</v>
          </cell>
          <cell r="M178"/>
        </row>
        <row r="179">
          <cell r="A179" t="str">
            <v>Agro Sudamerica1022654</v>
          </cell>
          <cell r="B179" t="str">
            <v>1022654Agro Sudamerica</v>
          </cell>
          <cell r="C179" t="str">
            <v>Cerdo</v>
          </cell>
          <cell r="D179" t="str">
            <v>Recortes</v>
          </cell>
          <cell r="E179" t="str">
            <v>Recortes No Magro</v>
          </cell>
          <cell r="F179" t="str">
            <v>Agro Sudamerica</v>
          </cell>
          <cell r="G179">
            <v>1022654</v>
          </cell>
          <cell r="H179" t="str">
            <v>GO Triming 90/10@ Cj 20k AS</v>
          </cell>
          <cell r="I179"/>
          <cell r="J179">
            <v>3360</v>
          </cell>
          <cell r="K179"/>
          <cell r="L179"/>
          <cell r="M179"/>
        </row>
        <row r="180">
          <cell r="A180" t="str">
            <v>Agro Sudamerica1022922</v>
          </cell>
          <cell r="B180" t="str">
            <v>1022922Agro Sudamerica</v>
          </cell>
          <cell r="C180" t="str">
            <v>Cerdo</v>
          </cell>
          <cell r="D180" t="str">
            <v>Recortes</v>
          </cell>
          <cell r="E180" t="str">
            <v>Recortes No Magro</v>
          </cell>
          <cell r="F180" t="str">
            <v>Agro Sudamerica</v>
          </cell>
          <cell r="G180">
            <v>1022922</v>
          </cell>
          <cell r="H180" t="str">
            <v>GO Triming Panc@ Cj 20k AS</v>
          </cell>
          <cell r="I180"/>
          <cell r="J180"/>
          <cell r="K180"/>
          <cell r="L180">
            <v>17000</v>
          </cell>
          <cell r="M180">
            <v>6000</v>
          </cell>
        </row>
        <row r="181">
          <cell r="A181" t="str">
            <v>Agrosuper Shanghai1022373</v>
          </cell>
          <cell r="B181" t="str">
            <v>1022373Agrosuper Shanghai</v>
          </cell>
          <cell r="C181" t="str">
            <v>Cerdo</v>
          </cell>
          <cell r="D181" t="str">
            <v>Recortes</v>
          </cell>
          <cell r="E181" t="str">
            <v>Recortes No Magro</v>
          </cell>
          <cell r="F181" t="str">
            <v>Agrosuper Shanghai</v>
          </cell>
          <cell r="G181">
            <v>1022373</v>
          </cell>
          <cell r="H181" t="str">
            <v>GO Reco 60/40 @ Cj 20k AS</v>
          </cell>
          <cell r="I181">
            <v>96000</v>
          </cell>
          <cell r="J181">
            <v>96000</v>
          </cell>
          <cell r="K181">
            <v>48000</v>
          </cell>
          <cell r="L181"/>
          <cell r="M181">
            <v>48000</v>
          </cell>
        </row>
        <row r="182">
          <cell r="A182" t="str">
            <v>Agrosuper Shanghai1022415</v>
          </cell>
          <cell r="B182" t="str">
            <v>1022415Agrosuper Shanghai</v>
          </cell>
          <cell r="C182" t="str">
            <v>Cerdo</v>
          </cell>
          <cell r="D182" t="str">
            <v>Recortes</v>
          </cell>
          <cell r="E182" t="str">
            <v>Recortes No Magro</v>
          </cell>
          <cell r="F182" t="str">
            <v>Agrosuper Shanghai</v>
          </cell>
          <cell r="G182">
            <v>1022415</v>
          </cell>
          <cell r="H182" t="str">
            <v>GO Reco 85/15 @ Cj 20k AS</v>
          </cell>
          <cell r="I182"/>
          <cell r="J182"/>
          <cell r="K182">
            <v>4084</v>
          </cell>
          <cell r="L182"/>
          <cell r="M182"/>
        </row>
        <row r="183">
          <cell r="A183" t="str">
            <v>Agrosuper Shanghai1023093</v>
          </cell>
          <cell r="B183" t="str">
            <v>1023093Agrosuper Shanghai</v>
          </cell>
          <cell r="C183" t="str">
            <v>Cerdo</v>
          </cell>
          <cell r="D183" t="str">
            <v>Recortes</v>
          </cell>
          <cell r="E183" t="str">
            <v>Recortes No Magro</v>
          </cell>
          <cell r="F183" t="str">
            <v>Agrosuper Shanghai</v>
          </cell>
          <cell r="G183">
            <v>1023093</v>
          </cell>
          <cell r="H183" t="str">
            <v>GO Cordon Lom@ Bo Cj 20k AS</v>
          </cell>
          <cell r="I183"/>
          <cell r="J183"/>
          <cell r="K183">
            <v>12000</v>
          </cell>
          <cell r="L183">
            <v>12000</v>
          </cell>
          <cell r="M183"/>
        </row>
        <row r="184">
          <cell r="A184" t="str">
            <v>Agrosuper Asia1023283</v>
          </cell>
          <cell r="B184" t="str">
            <v>1023283Agrosuper Asia</v>
          </cell>
          <cell r="C184" t="str">
            <v>Cerdo</v>
          </cell>
          <cell r="D184" t="str">
            <v>Subprod</v>
          </cell>
          <cell r="E184" t="str">
            <v>Subprod Grasa</v>
          </cell>
          <cell r="F184" t="str">
            <v>Agrosuper Asia</v>
          </cell>
          <cell r="G184">
            <v>1023283</v>
          </cell>
          <cell r="H184" t="str">
            <v>GO Grasa Chaleco@ Cj 10k AS</v>
          </cell>
          <cell r="I184">
            <v>120000</v>
          </cell>
          <cell r="J184">
            <v>96000</v>
          </cell>
          <cell r="K184">
            <v>178000</v>
          </cell>
          <cell r="L184">
            <v>216000</v>
          </cell>
          <cell r="M184">
            <v>144149</v>
          </cell>
        </row>
        <row r="185">
          <cell r="A185" t="str">
            <v>Agro Sudamerica1022406</v>
          </cell>
          <cell r="B185" t="str">
            <v>1022406Agro Sudamerica</v>
          </cell>
          <cell r="C185" t="str">
            <v>Cerdo</v>
          </cell>
          <cell r="D185" t="str">
            <v>Subprod</v>
          </cell>
          <cell r="E185" t="str">
            <v>Subprod Patas-Manos</v>
          </cell>
          <cell r="F185" t="str">
            <v>Agro Sudamerica</v>
          </cell>
          <cell r="G185">
            <v>1022406</v>
          </cell>
          <cell r="H185" t="str">
            <v>GO Patas B@ Bo Cj 20 k AS</v>
          </cell>
          <cell r="I185"/>
          <cell r="J185"/>
          <cell r="K185"/>
          <cell r="L185"/>
          <cell r="M185"/>
        </row>
        <row r="186">
          <cell r="A186" t="str">
            <v>Agrosuper Shanghai1021735</v>
          </cell>
          <cell r="B186" t="str">
            <v>1021735Agrosuper Shanghai</v>
          </cell>
          <cell r="C186" t="str">
            <v>Cerdo</v>
          </cell>
          <cell r="D186" t="str">
            <v>Subprod</v>
          </cell>
          <cell r="E186" t="str">
            <v>Subprod Patas-Manos</v>
          </cell>
          <cell r="F186" t="str">
            <v>Agrosuper Shanghai</v>
          </cell>
          <cell r="G186">
            <v>1021735</v>
          </cell>
          <cell r="H186" t="str">
            <v>GO Patas@ Cj 20k AS</v>
          </cell>
          <cell r="I186">
            <v>240000</v>
          </cell>
          <cell r="J186">
            <v>96000</v>
          </cell>
          <cell r="K186">
            <v>96000</v>
          </cell>
          <cell r="L186"/>
          <cell r="M186">
            <v>186020</v>
          </cell>
        </row>
        <row r="187">
          <cell r="A187" t="str">
            <v>Agrosuper Shanghai1021738</v>
          </cell>
          <cell r="B187" t="str">
            <v>1021738Agrosuper Shanghai</v>
          </cell>
          <cell r="C187" t="str">
            <v>Cerdo</v>
          </cell>
          <cell r="D187" t="str">
            <v>Subprod</v>
          </cell>
          <cell r="E187" t="str">
            <v>Subprod Patas-Manos</v>
          </cell>
          <cell r="F187" t="str">
            <v>Agrosuper Shanghai</v>
          </cell>
          <cell r="G187">
            <v>1021738</v>
          </cell>
          <cell r="H187" t="str">
            <v>GO Patas B@ Cj 20k AS</v>
          </cell>
          <cell r="I187">
            <v>48000</v>
          </cell>
          <cell r="J187"/>
          <cell r="K187"/>
          <cell r="L187">
            <v>24000</v>
          </cell>
          <cell r="M187"/>
        </row>
        <row r="188">
          <cell r="A188" t="str">
            <v>Agrosuper Shanghai1022748</v>
          </cell>
          <cell r="B188" t="str">
            <v>1022748Agrosuper Shanghai</v>
          </cell>
          <cell r="C188" t="str">
            <v>Cerdo</v>
          </cell>
          <cell r="D188" t="str">
            <v>Subprod</v>
          </cell>
          <cell r="E188" t="str">
            <v>Subprod Patas-Manos</v>
          </cell>
          <cell r="F188" t="str">
            <v>Agrosuper Shanghai</v>
          </cell>
          <cell r="G188">
            <v>1022748</v>
          </cell>
          <cell r="H188" t="str">
            <v>GO Manos@ Cj 10k AS</v>
          </cell>
          <cell r="I188">
            <v>144000</v>
          </cell>
          <cell r="J188"/>
          <cell r="K188">
            <v>84000</v>
          </cell>
          <cell r="L188">
            <v>132000</v>
          </cell>
          <cell r="M188">
            <v>96000</v>
          </cell>
        </row>
        <row r="189">
          <cell r="A189" t="str">
            <v>Agrosuper Asia1023305</v>
          </cell>
          <cell r="B189" t="str">
            <v>1023305Agrosuper Asia</v>
          </cell>
          <cell r="C189" t="str">
            <v>Cerdo</v>
          </cell>
          <cell r="D189" t="str">
            <v>Subprod</v>
          </cell>
          <cell r="E189" t="str">
            <v>Subprod Proteína y O</v>
          </cell>
          <cell r="F189" t="str">
            <v>Agrosuper Asia</v>
          </cell>
          <cell r="G189">
            <v>1023305</v>
          </cell>
          <cell r="H189" t="str">
            <v>GO Mucosa # Isotanque AS</v>
          </cell>
          <cell r="I189"/>
          <cell r="J189"/>
          <cell r="K189"/>
          <cell r="L189"/>
          <cell r="M189"/>
        </row>
        <row r="190">
          <cell r="A190" t="str">
            <v>Agro Sudamerica1022409</v>
          </cell>
          <cell r="B190" t="str">
            <v>1022409Agro Sudamerica</v>
          </cell>
          <cell r="C190" t="str">
            <v>Cerdo</v>
          </cell>
          <cell r="D190" t="str">
            <v>Subprod</v>
          </cell>
          <cell r="E190" t="str">
            <v>Subprod Tripa</v>
          </cell>
          <cell r="F190" t="str">
            <v>Agro Sudamerica</v>
          </cell>
          <cell r="G190">
            <v>1022409</v>
          </cell>
          <cell r="H190" t="str">
            <v>GO Tripa s/Cal# Bidon AS</v>
          </cell>
          <cell r="I190">
            <v>23940</v>
          </cell>
          <cell r="J190">
            <v>13680</v>
          </cell>
          <cell r="K190">
            <v>23940</v>
          </cell>
          <cell r="L190">
            <v>13680</v>
          </cell>
          <cell r="M190"/>
        </row>
        <row r="191">
          <cell r="A191" t="str">
            <v>Agro Sudamerica1022418</v>
          </cell>
          <cell r="B191" t="str">
            <v>1022418Agro Sudamerica</v>
          </cell>
          <cell r="C191" t="str">
            <v>Cerdo</v>
          </cell>
          <cell r="D191" t="str">
            <v>Subprod</v>
          </cell>
          <cell r="E191" t="str">
            <v>Subprod Tripa</v>
          </cell>
          <cell r="F191" t="str">
            <v>Agro Sudamerica</v>
          </cell>
          <cell r="G191">
            <v>1022418</v>
          </cell>
          <cell r="H191" t="str">
            <v>GO Tripa s/Cal# Bidon AS</v>
          </cell>
          <cell r="I191"/>
          <cell r="J191"/>
          <cell r="K191"/>
          <cell r="L191"/>
          <cell r="M191"/>
        </row>
        <row r="192">
          <cell r="A192" t="str">
            <v>Agro Sudamerica1022780</v>
          </cell>
          <cell r="B192" t="str">
            <v>1022780Agro Sudamerica</v>
          </cell>
          <cell r="C192" t="str">
            <v>Cerdo</v>
          </cell>
          <cell r="D192" t="str">
            <v>Subprod</v>
          </cell>
          <cell r="E192" t="str">
            <v>Subprod Tripa</v>
          </cell>
          <cell r="F192" t="str">
            <v>Agro Sudamerica</v>
          </cell>
          <cell r="G192">
            <v>1022780</v>
          </cell>
          <cell r="H192" t="str">
            <v>GO Tripa Calib 30/32# Bo Bidon AS</v>
          </cell>
          <cell r="I192"/>
          <cell r="J192"/>
          <cell r="K192"/>
          <cell r="L192"/>
          <cell r="M192"/>
        </row>
        <row r="193">
          <cell r="A193" t="str">
            <v>Agro Sudamerica1022781</v>
          </cell>
          <cell r="B193" t="str">
            <v>1022781Agro Sudamerica</v>
          </cell>
          <cell r="C193" t="str">
            <v>Cerdo</v>
          </cell>
          <cell r="D193" t="str">
            <v>Subprod</v>
          </cell>
          <cell r="E193" t="str">
            <v>Subprod Tripa</v>
          </cell>
          <cell r="F193" t="str">
            <v>Agro Sudamerica</v>
          </cell>
          <cell r="G193">
            <v>1022781</v>
          </cell>
          <cell r="H193" t="str">
            <v>GO Tripa Calib 32/35# Bo Bidon AS</v>
          </cell>
          <cell r="I193">
            <v>7067</v>
          </cell>
          <cell r="J193">
            <v>3060</v>
          </cell>
          <cell r="K193">
            <v>10282</v>
          </cell>
          <cell r="L193">
            <v>1500</v>
          </cell>
          <cell r="M193">
            <v>6600</v>
          </cell>
        </row>
        <row r="194">
          <cell r="A194" t="str">
            <v>Agro Sudamerica1022782</v>
          </cell>
          <cell r="B194" t="str">
            <v>1022782Agro Sudamerica</v>
          </cell>
          <cell r="C194" t="str">
            <v>Cerdo</v>
          </cell>
          <cell r="D194" t="str">
            <v>Subprod</v>
          </cell>
          <cell r="E194" t="str">
            <v>Subprod Tripa</v>
          </cell>
          <cell r="F194" t="str">
            <v>Agro Sudamerica</v>
          </cell>
          <cell r="G194">
            <v>1022782</v>
          </cell>
          <cell r="H194" t="str">
            <v>GO Tripa Calib 35/38# Bo Bidon AS</v>
          </cell>
          <cell r="I194">
            <v>18796</v>
          </cell>
          <cell r="J194">
            <v>3600</v>
          </cell>
          <cell r="K194"/>
          <cell r="L194"/>
          <cell r="M194">
            <v>3600</v>
          </cell>
        </row>
        <row r="195">
          <cell r="A195" t="str">
            <v>Agro Sudamerica1022783</v>
          </cell>
          <cell r="B195" t="str">
            <v>1022783Agro Sudamerica</v>
          </cell>
          <cell r="C195" t="str">
            <v>Cerdo</v>
          </cell>
          <cell r="D195" t="str">
            <v>Subprod</v>
          </cell>
          <cell r="E195" t="str">
            <v>Subprod Tripa</v>
          </cell>
          <cell r="F195" t="str">
            <v>Agro Sudamerica</v>
          </cell>
          <cell r="G195">
            <v>1022783</v>
          </cell>
          <cell r="H195" t="str">
            <v>GO Tripa Calib 38/40# Bo Bidon AS</v>
          </cell>
          <cell r="I195"/>
          <cell r="J195">
            <v>15600</v>
          </cell>
          <cell r="K195"/>
          <cell r="L195"/>
          <cell r="M195"/>
        </row>
        <row r="196">
          <cell r="A196" t="str">
            <v>Agro Sudamerica1022786</v>
          </cell>
          <cell r="B196" t="str">
            <v>1022786Agro Sudamerica</v>
          </cell>
          <cell r="C196" t="str">
            <v>Cerdo</v>
          </cell>
          <cell r="D196" t="str">
            <v>Subprod</v>
          </cell>
          <cell r="E196" t="str">
            <v>Subprod Tripa</v>
          </cell>
          <cell r="F196" t="str">
            <v>Agro Sudamerica</v>
          </cell>
          <cell r="G196">
            <v>1022786</v>
          </cell>
          <cell r="H196" t="str">
            <v>GO Trip Calib Tub 35/39 Azul# Bidon AS</v>
          </cell>
          <cell r="I196"/>
          <cell r="J196">
            <v>300</v>
          </cell>
          <cell r="K196"/>
          <cell r="L196">
            <v>1500</v>
          </cell>
          <cell r="M196">
            <v>1500</v>
          </cell>
        </row>
        <row r="197">
          <cell r="A197" t="str">
            <v>Agro Sudamerica1023270</v>
          </cell>
          <cell r="B197" t="str">
            <v>1023270Agro Sudamerica</v>
          </cell>
          <cell r="C197" t="str">
            <v>Cerdo</v>
          </cell>
          <cell r="D197" t="str">
            <v>Subprod</v>
          </cell>
          <cell r="E197" t="str">
            <v>Subprod Tripa</v>
          </cell>
          <cell r="F197" t="str">
            <v>Agro Sudamerica</v>
          </cell>
          <cell r="G197">
            <v>1023270</v>
          </cell>
          <cell r="H197" t="str">
            <v>GO Trip Calib Tub -/35 Rojo# Cj AS</v>
          </cell>
          <cell r="I197"/>
          <cell r="J197">
            <v>2700</v>
          </cell>
          <cell r="K197"/>
          <cell r="L197"/>
          <cell r="M197"/>
        </row>
        <row r="198">
          <cell r="A198" t="str">
            <v>Agro Sudamerica1023295</v>
          </cell>
          <cell r="B198" t="str">
            <v>1023295Agro Sudamerica</v>
          </cell>
          <cell r="C198" t="str">
            <v>Cerdo</v>
          </cell>
          <cell r="D198" t="str">
            <v>Subprod</v>
          </cell>
          <cell r="E198" t="str">
            <v>Subprod Tripa</v>
          </cell>
          <cell r="F198" t="str">
            <v>Agro Sudamerica</v>
          </cell>
          <cell r="G198">
            <v>1023295</v>
          </cell>
          <cell r="H198" t="str">
            <v>GO Trip Calib Tub 37/40 Azul# Cj AS</v>
          </cell>
          <cell r="I198"/>
          <cell r="J198">
            <v>2700</v>
          </cell>
          <cell r="K198"/>
          <cell r="L198"/>
          <cell r="M198"/>
        </row>
        <row r="199">
          <cell r="A199" t="str">
            <v>Exportacion Directa1020810</v>
          </cell>
          <cell r="B199" t="str">
            <v>1020810Exportacion Directa</v>
          </cell>
          <cell r="C199" t="str">
            <v>Cerdo</v>
          </cell>
          <cell r="D199" t="str">
            <v>Subprod</v>
          </cell>
          <cell r="E199" t="str">
            <v>Subprod Tripa</v>
          </cell>
          <cell r="F199" t="str">
            <v>Exportacion Directa</v>
          </cell>
          <cell r="G199">
            <v>1020810</v>
          </cell>
          <cell r="H199" t="str">
            <v>GO Recto@ Cj File AP</v>
          </cell>
          <cell r="I199">
            <v>5000</v>
          </cell>
          <cell r="J199">
            <v>6000</v>
          </cell>
          <cell r="K199">
            <v>2500</v>
          </cell>
          <cell r="L199"/>
          <cell r="M199">
            <v>6000</v>
          </cell>
        </row>
        <row r="200">
          <cell r="A200" t="str">
            <v>Agro Sudamerica1021101</v>
          </cell>
          <cell r="B200" t="str">
            <v>1021101Agro Sudamerica</v>
          </cell>
          <cell r="C200" t="str">
            <v>Cerdo</v>
          </cell>
          <cell r="D200" t="str">
            <v>Subprod</v>
          </cell>
          <cell r="E200" t="str">
            <v>Subprod Visceras</v>
          </cell>
          <cell r="F200" t="str">
            <v>Agro Sudamerica</v>
          </cell>
          <cell r="G200">
            <v>1021101</v>
          </cell>
          <cell r="H200" t="str">
            <v>GO Corazón Partido@ Cj t-f 20k AS</v>
          </cell>
          <cell r="I200">
            <v>12000</v>
          </cell>
          <cell r="J200">
            <v>48000</v>
          </cell>
          <cell r="K200">
            <v>24000</v>
          </cell>
          <cell r="L200">
            <v>24000</v>
          </cell>
          <cell r="M200">
            <v>28000</v>
          </cell>
        </row>
        <row r="201">
          <cell r="A201" t="str">
            <v>Agro Sudamerica1021105</v>
          </cell>
          <cell r="B201" t="str">
            <v>1021105Agro Sudamerica</v>
          </cell>
          <cell r="C201" t="str">
            <v>Cerdo</v>
          </cell>
          <cell r="D201" t="str">
            <v>Subprod</v>
          </cell>
          <cell r="E201" t="str">
            <v>Subprod Visceras</v>
          </cell>
          <cell r="F201" t="str">
            <v>Agro Sudamerica</v>
          </cell>
          <cell r="G201">
            <v>1021105</v>
          </cell>
          <cell r="H201" t="str">
            <v>GO Pulmon@ Cj 20k bca AS</v>
          </cell>
          <cell r="I201">
            <v>24000</v>
          </cell>
          <cell r="J201">
            <v>24000</v>
          </cell>
          <cell r="K201">
            <v>24000</v>
          </cell>
          <cell r="L201">
            <v>24000</v>
          </cell>
          <cell r="M201"/>
        </row>
        <row r="202">
          <cell r="A202" t="str">
            <v>Agro Sudamerica1021106</v>
          </cell>
          <cell r="B202" t="str">
            <v>1021106Agro Sudamerica</v>
          </cell>
          <cell r="C202" t="str">
            <v>Cerdo</v>
          </cell>
          <cell r="D202" t="str">
            <v>Subprod</v>
          </cell>
          <cell r="E202" t="str">
            <v>Subprod Visceras</v>
          </cell>
          <cell r="F202" t="str">
            <v>Agro Sudamerica</v>
          </cell>
          <cell r="G202">
            <v>1021106</v>
          </cell>
          <cell r="H202" t="str">
            <v>GO Pana S/Corazón@ Cj 20k AS</v>
          </cell>
          <cell r="I202">
            <v>96000</v>
          </cell>
          <cell r="J202">
            <v>144000</v>
          </cell>
          <cell r="K202">
            <v>96000</v>
          </cell>
          <cell r="L202">
            <v>120000</v>
          </cell>
          <cell r="M202">
            <v>48000</v>
          </cell>
        </row>
        <row r="203">
          <cell r="A203" t="str">
            <v>Agro Sudamerica1021903</v>
          </cell>
          <cell r="B203" t="str">
            <v>1021903Agro Sudamerica</v>
          </cell>
          <cell r="C203" t="str">
            <v>Cerdo</v>
          </cell>
          <cell r="D203" t="str">
            <v>Subprod</v>
          </cell>
          <cell r="E203" t="str">
            <v>Subprod Visceras</v>
          </cell>
          <cell r="F203" t="str">
            <v>Agro Sudamerica</v>
          </cell>
          <cell r="G203">
            <v>1021903</v>
          </cell>
          <cell r="H203" t="str">
            <v>GO Corazón Partido@ Cj 10k AS</v>
          </cell>
          <cell r="I203"/>
          <cell r="J203"/>
          <cell r="K203"/>
          <cell r="L203"/>
          <cell r="M203">
            <v>24000</v>
          </cell>
        </row>
        <row r="204">
          <cell r="A204" t="str">
            <v>Agro Sudamerica1023355</v>
          </cell>
          <cell r="B204" t="str">
            <v>1023355Agro Sudamerica</v>
          </cell>
          <cell r="C204" t="str">
            <v>Cerdo</v>
          </cell>
          <cell r="D204" t="str">
            <v>Subprod</v>
          </cell>
          <cell r="E204" t="str">
            <v>Subprod Visceras</v>
          </cell>
          <cell r="F204" t="str">
            <v>Agro Sudamerica</v>
          </cell>
          <cell r="G204">
            <v>1023355</v>
          </cell>
          <cell r="H204" t="str">
            <v>GO Pulmon@ Cj 20k AS</v>
          </cell>
          <cell r="I204"/>
          <cell r="J204"/>
          <cell r="K204"/>
          <cell r="L204"/>
          <cell r="M204">
            <v>24000</v>
          </cell>
        </row>
        <row r="205">
          <cell r="A205" t="str">
            <v>Agrosuper Asia1021655</v>
          </cell>
          <cell r="B205" t="str">
            <v>1021655Agrosuper Asia</v>
          </cell>
          <cell r="C205" t="str">
            <v>Cerdo</v>
          </cell>
          <cell r="D205" t="str">
            <v>Subprod</v>
          </cell>
          <cell r="E205" t="str">
            <v>Subprod Visceras</v>
          </cell>
          <cell r="F205" t="str">
            <v>Agrosuper Asia</v>
          </cell>
          <cell r="G205">
            <v>1021655</v>
          </cell>
          <cell r="H205" t="str">
            <v>GO Estómago Pouch@ Bo Cj 10k AS</v>
          </cell>
          <cell r="I205"/>
          <cell r="J205"/>
          <cell r="K205"/>
          <cell r="L205"/>
          <cell r="M205">
            <v>48000</v>
          </cell>
        </row>
        <row r="206">
          <cell r="A206" t="str">
            <v>Agrosuper Asia1023307</v>
          </cell>
          <cell r="B206" t="str">
            <v>1023307Agrosuper Asia</v>
          </cell>
          <cell r="C206" t="str">
            <v>Cerdo</v>
          </cell>
          <cell r="D206" t="str">
            <v>Subprod</v>
          </cell>
          <cell r="E206" t="str">
            <v>Subprod Visceras</v>
          </cell>
          <cell r="F206" t="str">
            <v>Agrosuper Asia</v>
          </cell>
          <cell r="G206">
            <v>1023307</v>
          </cell>
          <cell r="H206" t="str">
            <v>GO Pulmon@ Cj 20k AS</v>
          </cell>
          <cell r="I206">
            <v>22000</v>
          </cell>
          <cell r="J206">
            <v>24000</v>
          </cell>
          <cell r="K206">
            <v>22000</v>
          </cell>
          <cell r="L206">
            <v>48000</v>
          </cell>
          <cell r="M206">
            <v>24000</v>
          </cell>
        </row>
        <row r="207">
          <cell r="A207" t="str">
            <v>Agrosuper Asia1023326</v>
          </cell>
          <cell r="B207" t="str">
            <v>1023326Agrosuper Asia</v>
          </cell>
          <cell r="C207" t="str">
            <v>Cerdo</v>
          </cell>
          <cell r="D207" t="str">
            <v>Subprod</v>
          </cell>
          <cell r="E207" t="str">
            <v>Subprod Visceras</v>
          </cell>
          <cell r="F207" t="str">
            <v>Agrosuper Asia</v>
          </cell>
          <cell r="G207">
            <v>1023326</v>
          </cell>
          <cell r="H207" t="str">
            <v>GO Corazón Partido@ Cj 10k AS</v>
          </cell>
          <cell r="I207"/>
          <cell r="J207"/>
          <cell r="K207">
            <v>44000</v>
          </cell>
          <cell r="L207">
            <v>48000</v>
          </cell>
          <cell r="M207">
            <v>48003</v>
          </cell>
        </row>
        <row r="208">
          <cell r="A208" t="str">
            <v>Agrosuper Shanghai1021115</v>
          </cell>
          <cell r="B208" t="str">
            <v>1021115Agrosuper Shanghai</v>
          </cell>
          <cell r="C208" t="str">
            <v>Cerdo</v>
          </cell>
          <cell r="D208" t="str">
            <v>Subprod</v>
          </cell>
          <cell r="E208" t="str">
            <v>Subprod Visceras</v>
          </cell>
          <cell r="F208" t="str">
            <v>Agrosuper Shanghai</v>
          </cell>
          <cell r="G208">
            <v>1021115</v>
          </cell>
          <cell r="H208" t="str">
            <v>GO Estómago Pouch@ 20k bca AS</v>
          </cell>
          <cell r="I208">
            <v>72000</v>
          </cell>
          <cell r="J208">
            <v>48000</v>
          </cell>
          <cell r="K208">
            <v>24000</v>
          </cell>
          <cell r="L208">
            <v>48000</v>
          </cell>
          <cell r="M208">
            <v>48000</v>
          </cell>
        </row>
        <row r="209">
          <cell r="A209" t="str">
            <v>Exportacion Directa1021136</v>
          </cell>
          <cell r="B209" t="str">
            <v>1021136Exportacion Directa</v>
          </cell>
          <cell r="C209" t="str">
            <v>Cerdo</v>
          </cell>
          <cell r="D209" t="str">
            <v>Subprod</v>
          </cell>
          <cell r="E209" t="str">
            <v>Subprod Visceras</v>
          </cell>
          <cell r="F209" t="str">
            <v>Exportacion Directa</v>
          </cell>
          <cell r="G209">
            <v>1021136</v>
          </cell>
          <cell r="H209" t="str">
            <v>GO Tráquea@ Cj Lom Ctro AP</v>
          </cell>
          <cell r="I209">
            <v>5000</v>
          </cell>
          <cell r="J209">
            <v>3000</v>
          </cell>
          <cell r="K209">
            <v>4000</v>
          </cell>
          <cell r="L209">
            <v>5000</v>
          </cell>
          <cell r="M209">
            <v>7200</v>
          </cell>
        </row>
        <row r="210">
          <cell r="A210" t="str">
            <v>Africa1030332</v>
          </cell>
          <cell r="B210" t="str">
            <v>1030332Africa</v>
          </cell>
          <cell r="C210" t="str">
            <v>Pavo</v>
          </cell>
          <cell r="D210" t="str">
            <v>Ala</v>
          </cell>
          <cell r="E210" t="str">
            <v>Ala Trutro</v>
          </cell>
          <cell r="F210" t="str">
            <v>Africa</v>
          </cell>
          <cell r="G210">
            <v>1030332</v>
          </cell>
          <cell r="H210" t="str">
            <v>PV Tru Ala@ Ex Bo Cj AS</v>
          </cell>
          <cell r="I210"/>
          <cell r="J210">
            <v>24000</v>
          </cell>
          <cell r="K210">
            <v>24000</v>
          </cell>
          <cell r="L210">
            <v>24000</v>
          </cell>
          <cell r="M210">
            <v>72000</v>
          </cell>
        </row>
        <row r="211">
          <cell r="A211" t="str">
            <v>Agro Sudamerica1030332</v>
          </cell>
          <cell r="B211" t="str">
            <v>1030332Agro Sudamerica</v>
          </cell>
          <cell r="C211" t="str">
            <v>Pavo</v>
          </cell>
          <cell r="D211" t="str">
            <v>Ala</v>
          </cell>
          <cell r="E211" t="str">
            <v>Ala Trutro</v>
          </cell>
          <cell r="F211" t="str">
            <v>Agro Sudamerica</v>
          </cell>
          <cell r="G211">
            <v>1030332</v>
          </cell>
          <cell r="H211" t="str">
            <v>PV Tru Ala@ Ex Bo Cj AS</v>
          </cell>
          <cell r="I211">
            <v>48000</v>
          </cell>
          <cell r="J211">
            <v>168000</v>
          </cell>
          <cell r="K211">
            <v>72000</v>
          </cell>
          <cell r="L211">
            <v>48000</v>
          </cell>
          <cell r="M211">
            <v>48000</v>
          </cell>
        </row>
        <row r="212">
          <cell r="A212" t="str">
            <v>Agro Sudamerica1030739</v>
          </cell>
          <cell r="B212" t="str">
            <v>1030739Agro Sudamerica</v>
          </cell>
          <cell r="C212" t="str">
            <v>Pavo</v>
          </cell>
          <cell r="D212" t="str">
            <v>Ala</v>
          </cell>
          <cell r="E212" t="str">
            <v>Ala Trutro</v>
          </cell>
          <cell r="F212" t="str">
            <v>Agro Sudamerica</v>
          </cell>
          <cell r="G212">
            <v>1030739</v>
          </cell>
          <cell r="H212" t="str">
            <v>PV MA Tru Ala@ Bo Cj 15k AS</v>
          </cell>
          <cell r="I212"/>
          <cell r="J212"/>
          <cell r="K212"/>
          <cell r="L212"/>
          <cell r="M212"/>
        </row>
        <row r="213">
          <cell r="A213" t="str">
            <v>Africa1030635</v>
          </cell>
          <cell r="B213" t="str">
            <v>1030635Africa</v>
          </cell>
          <cell r="C213" t="str">
            <v>Pavo</v>
          </cell>
          <cell r="D213" t="str">
            <v>Menudencias</v>
          </cell>
          <cell r="E213" t="str">
            <v>Menudencias Cogote</v>
          </cell>
          <cell r="F213" t="str">
            <v>Africa</v>
          </cell>
          <cell r="G213">
            <v>1030635</v>
          </cell>
          <cell r="H213" t="str">
            <v>PV Cog MA@ Bo Cj 10k AS</v>
          </cell>
          <cell r="I213"/>
          <cell r="J213"/>
          <cell r="K213"/>
          <cell r="L213"/>
          <cell r="M213"/>
        </row>
        <row r="214">
          <cell r="A214" t="str">
            <v>Agrosuper Asia1030309</v>
          </cell>
          <cell r="B214" t="str">
            <v>1030309Agrosuper Asia</v>
          </cell>
          <cell r="C214" t="str">
            <v>Pavo</v>
          </cell>
          <cell r="D214" t="str">
            <v>Menudencias</v>
          </cell>
          <cell r="E214" t="str">
            <v>Menudencias Cogote</v>
          </cell>
          <cell r="F214" t="str">
            <v>Agrosuper Asia</v>
          </cell>
          <cell r="G214">
            <v>1030309</v>
          </cell>
          <cell r="H214" t="str">
            <v>PV Cog MA 15 kg@ Bo Cj 15k SO</v>
          </cell>
          <cell r="I214">
            <v>16000</v>
          </cell>
          <cell r="J214"/>
          <cell r="K214">
            <v>22000</v>
          </cell>
          <cell r="L214"/>
          <cell r="M214"/>
        </row>
        <row r="215">
          <cell r="A215" t="str">
            <v>Agro Sudamerica1030498</v>
          </cell>
          <cell r="B215" t="str">
            <v>1030498Agro Sudamerica</v>
          </cell>
          <cell r="C215" t="str">
            <v>Pavo</v>
          </cell>
          <cell r="D215" t="str">
            <v>Menudencias</v>
          </cell>
          <cell r="E215" t="str">
            <v>Menudencias Contre</v>
          </cell>
          <cell r="F215" t="str">
            <v>Agro Sudamerica</v>
          </cell>
          <cell r="G215">
            <v>1030498</v>
          </cell>
          <cell r="H215" t="str">
            <v>PV Contre@ Bo Cj 10k AS</v>
          </cell>
          <cell r="I215"/>
          <cell r="J215"/>
          <cell r="K215"/>
          <cell r="L215"/>
          <cell r="M215"/>
        </row>
        <row r="216">
          <cell r="A216" t="str">
            <v>Africa1030378</v>
          </cell>
          <cell r="B216" t="str">
            <v>1030378Africa</v>
          </cell>
          <cell r="C216" t="str">
            <v>Pavo</v>
          </cell>
          <cell r="D216" t="str">
            <v>Menudencias</v>
          </cell>
          <cell r="E216" t="str">
            <v>Menudencias Corazón</v>
          </cell>
          <cell r="F216" t="str">
            <v>Africa</v>
          </cell>
          <cell r="G216">
            <v>1030378</v>
          </cell>
          <cell r="H216" t="str">
            <v>PV Corazón@ Blo 10k Cj AS</v>
          </cell>
          <cell r="I216">
            <v>6000</v>
          </cell>
          <cell r="J216"/>
          <cell r="K216"/>
          <cell r="L216"/>
          <cell r="M216"/>
        </row>
        <row r="217">
          <cell r="A217" t="str">
            <v>Africa1030388</v>
          </cell>
          <cell r="B217" t="str">
            <v>1030388Africa</v>
          </cell>
          <cell r="C217" t="str">
            <v>Pavo</v>
          </cell>
          <cell r="D217" t="str">
            <v>Patas</v>
          </cell>
          <cell r="E217" t="str">
            <v>Patas Garras</v>
          </cell>
          <cell r="F217" t="str">
            <v>Africa</v>
          </cell>
          <cell r="G217">
            <v>1030388</v>
          </cell>
          <cell r="H217" t="str">
            <v>PV Garra B MA@ Bo Cj 15k SO</v>
          </cell>
          <cell r="I217">
            <v>6000</v>
          </cell>
          <cell r="J217"/>
          <cell r="K217"/>
          <cell r="L217"/>
          <cell r="M217"/>
        </row>
        <row r="218">
          <cell r="A218" t="str">
            <v>Agro Sudamerica1030780</v>
          </cell>
          <cell r="B218" t="str">
            <v>1030780Agro Sudamerica</v>
          </cell>
          <cell r="C218" t="str">
            <v>Pavo</v>
          </cell>
          <cell r="D218" t="str">
            <v>Pech</v>
          </cell>
          <cell r="E218" t="str">
            <v>Pech Entera</v>
          </cell>
          <cell r="F218" t="str">
            <v>Agro Sudamerica</v>
          </cell>
          <cell r="G218">
            <v>1030780</v>
          </cell>
          <cell r="H218" t="str">
            <v>PV Pch Ent c/p s/m@ Bo Cj 20k AS</v>
          </cell>
          <cell r="I218"/>
          <cell r="J218"/>
          <cell r="K218"/>
          <cell r="L218"/>
          <cell r="M218"/>
        </row>
        <row r="219">
          <cell r="A219" t="str">
            <v>Agro Sudamerica1030732</v>
          </cell>
          <cell r="B219" t="str">
            <v>1030732Agro Sudamerica</v>
          </cell>
          <cell r="C219" t="str">
            <v>Pavo</v>
          </cell>
          <cell r="D219" t="str">
            <v>Pech Desh</v>
          </cell>
          <cell r="E219" t="str">
            <v>Pech Desh c/Piel</v>
          </cell>
          <cell r="F219" t="str">
            <v>Agro Sudamerica</v>
          </cell>
          <cell r="G219">
            <v>1030732</v>
          </cell>
          <cell r="H219" t="str">
            <v>PV PchDeh Mrps C/piel@ Cj 18k AS</v>
          </cell>
          <cell r="I219"/>
          <cell r="J219"/>
          <cell r="K219"/>
          <cell r="L219"/>
          <cell r="M219"/>
        </row>
        <row r="220">
          <cell r="A220" t="str">
            <v>Agro Sudamerica1030670</v>
          </cell>
          <cell r="B220" t="str">
            <v>1030670Agro Sudamerica</v>
          </cell>
          <cell r="C220" t="str">
            <v>Pavo</v>
          </cell>
          <cell r="D220" t="str">
            <v>Pech Desh</v>
          </cell>
          <cell r="E220" t="str">
            <v>Pech Desh s/Piel</v>
          </cell>
          <cell r="F220" t="str">
            <v>Agro Sudamerica</v>
          </cell>
          <cell r="G220">
            <v>1030670</v>
          </cell>
          <cell r="H220" t="str">
            <v>PV PchDeh S/p c/f MA@ Cj 15k AS</v>
          </cell>
          <cell r="I220">
            <v>24000</v>
          </cell>
          <cell r="J220">
            <v>96000</v>
          </cell>
          <cell r="K220">
            <v>48000</v>
          </cell>
          <cell r="L220">
            <v>72000</v>
          </cell>
          <cell r="M220">
            <v>72000</v>
          </cell>
        </row>
        <row r="221">
          <cell r="A221" t="str">
            <v>Agrosuper Asia1030542</v>
          </cell>
          <cell r="B221" t="str">
            <v>1030542Agrosuper Asia</v>
          </cell>
          <cell r="C221" t="str">
            <v>Pavo</v>
          </cell>
          <cell r="D221" t="str">
            <v>Pech Desh</v>
          </cell>
          <cell r="E221" t="str">
            <v>Pech Desh s/Piel</v>
          </cell>
          <cell r="F221" t="str">
            <v>Agrosuper Asia</v>
          </cell>
          <cell r="G221">
            <v>1030542</v>
          </cell>
          <cell r="H221" t="str">
            <v>PV PchDeh S/p S/f@ Bo Cj 15k SO</v>
          </cell>
          <cell r="I221"/>
          <cell r="J221"/>
          <cell r="K221"/>
          <cell r="L221"/>
          <cell r="M221"/>
        </row>
        <row r="222">
          <cell r="A222" t="str">
            <v>Agro Sudamerica1030720</v>
          </cell>
          <cell r="B222" t="str">
            <v>1030720Agro Sudamerica</v>
          </cell>
          <cell r="C222" t="str">
            <v>Pavo</v>
          </cell>
          <cell r="D222" t="str">
            <v>Recortes</v>
          </cell>
          <cell r="E222" t="str">
            <v>Recortes Piel</v>
          </cell>
          <cell r="F222" t="str">
            <v>Agro Sudamerica</v>
          </cell>
          <cell r="G222">
            <v>1030720</v>
          </cell>
          <cell r="H222" t="str">
            <v>PV Piel Tru@ Bo Cj AS</v>
          </cell>
          <cell r="I222"/>
          <cell r="J222">
            <v>24000</v>
          </cell>
          <cell r="K222">
            <v>24000</v>
          </cell>
          <cell r="L222">
            <v>28001</v>
          </cell>
          <cell r="M222">
            <v>48000</v>
          </cell>
        </row>
        <row r="223">
          <cell r="A223" t="str">
            <v>Africa1030224</v>
          </cell>
          <cell r="B223" t="str">
            <v>1030224Africa</v>
          </cell>
          <cell r="C223" t="str">
            <v>Pavo</v>
          </cell>
          <cell r="D223" t="str">
            <v>Trutro</v>
          </cell>
          <cell r="E223" t="str">
            <v>Trutro Largo</v>
          </cell>
          <cell r="F223" t="str">
            <v>Africa</v>
          </cell>
          <cell r="G223">
            <v>1030224</v>
          </cell>
          <cell r="H223" t="str">
            <v>PV Tru Larg@ Bo Cj 15k AS</v>
          </cell>
          <cell r="I223">
            <v>12000</v>
          </cell>
          <cell r="J223"/>
          <cell r="K223">
            <v>48000</v>
          </cell>
          <cell r="L223">
            <v>52000</v>
          </cell>
          <cell r="M223">
            <v>96000</v>
          </cell>
        </row>
        <row r="224">
          <cell r="A224" t="str">
            <v>Agro Sudamerica1030224</v>
          </cell>
          <cell r="B224" t="str">
            <v>1030224Agro Sudamerica</v>
          </cell>
          <cell r="C224" t="str">
            <v>Pavo</v>
          </cell>
          <cell r="D224" t="str">
            <v>Trutro</v>
          </cell>
          <cell r="E224" t="str">
            <v>Trutro Largo</v>
          </cell>
          <cell r="F224" t="str">
            <v>Agro Sudamerica</v>
          </cell>
          <cell r="G224">
            <v>1030224</v>
          </cell>
          <cell r="H224" t="str">
            <v>PV Tru Larg@ Bo Cj 15k AS</v>
          </cell>
          <cell r="I224">
            <v>48000</v>
          </cell>
          <cell r="J224">
            <v>72000</v>
          </cell>
          <cell r="K224">
            <v>48000</v>
          </cell>
          <cell r="L224">
            <v>48000</v>
          </cell>
          <cell r="M224">
            <v>48000</v>
          </cell>
        </row>
        <row r="225">
          <cell r="A225" t="str">
            <v>Agrosuper Asia1030535</v>
          </cell>
          <cell r="B225" t="str">
            <v>1030535Agrosuper Asia</v>
          </cell>
          <cell r="C225" t="str">
            <v>Pavo</v>
          </cell>
          <cell r="D225" t="str">
            <v>Trutro</v>
          </cell>
          <cell r="E225" t="str">
            <v>Trutro Largo</v>
          </cell>
          <cell r="F225" t="str">
            <v>Agrosuper Asia</v>
          </cell>
          <cell r="G225">
            <v>1030535</v>
          </cell>
          <cell r="H225" t="str">
            <v>PV Tru Larg MA@ Bo Cj SO</v>
          </cell>
          <cell r="I225">
            <v>6000</v>
          </cell>
          <cell r="J225"/>
          <cell r="K225">
            <v>28000</v>
          </cell>
          <cell r="L225">
            <v>44000</v>
          </cell>
          <cell r="M225">
            <v>43998</v>
          </cell>
        </row>
        <row r="226">
          <cell r="A226" t="str">
            <v>Africa1030545</v>
          </cell>
          <cell r="B226" t="str">
            <v>1030545Africa</v>
          </cell>
          <cell r="C226" t="str">
            <v>Pavo</v>
          </cell>
          <cell r="D226" t="str">
            <v>Trutro Desh</v>
          </cell>
          <cell r="E226" t="str">
            <v>Trutro Desh Corto</v>
          </cell>
          <cell r="F226" t="str">
            <v>Africa</v>
          </cell>
          <cell r="G226">
            <v>1030545</v>
          </cell>
          <cell r="H226" t="str">
            <v>PV TruDeh Cort S/h S/p@ Bo Cj AS</v>
          </cell>
          <cell r="I226"/>
          <cell r="J226"/>
          <cell r="K226"/>
          <cell r="L226">
            <v>20000</v>
          </cell>
          <cell r="M226"/>
        </row>
        <row r="227">
          <cell r="A227" t="str">
            <v>Agro Sudamerica1030545</v>
          </cell>
          <cell r="B227" t="str">
            <v>1030545Agro Sudamerica</v>
          </cell>
          <cell r="C227" t="str">
            <v>Pavo</v>
          </cell>
          <cell r="D227" t="str">
            <v>Trutro Desh</v>
          </cell>
          <cell r="E227" t="str">
            <v>Trutro Desh Corto</v>
          </cell>
          <cell r="F227" t="str">
            <v>Agro Sudamerica</v>
          </cell>
          <cell r="G227">
            <v>1030545</v>
          </cell>
          <cell r="H227" t="str">
            <v>PV TruDeh Cort S/h S/p@ Bo Cj AS</v>
          </cell>
          <cell r="I227">
            <v>24000</v>
          </cell>
          <cell r="J227">
            <v>48000</v>
          </cell>
          <cell r="K227">
            <v>44000</v>
          </cell>
          <cell r="L227">
            <v>24000</v>
          </cell>
          <cell r="M227">
            <v>72000</v>
          </cell>
        </row>
        <row r="228">
          <cell r="A228" t="str">
            <v>Africa1030355</v>
          </cell>
          <cell r="B228" t="str">
            <v>1030355Africa</v>
          </cell>
          <cell r="C228" t="str">
            <v>Pavo</v>
          </cell>
          <cell r="D228" t="str">
            <v>Varios</v>
          </cell>
          <cell r="E228" t="str">
            <v>Varios Carcasa</v>
          </cell>
          <cell r="F228" t="str">
            <v>Africa</v>
          </cell>
          <cell r="G228">
            <v>1030355</v>
          </cell>
          <cell r="H228" t="str">
            <v>PV Rabadilla@ Bo Cj 10K AS</v>
          </cell>
          <cell r="I228">
            <v>72000</v>
          </cell>
          <cell r="J228">
            <v>72000</v>
          </cell>
          <cell r="K228">
            <v>72000</v>
          </cell>
          <cell r="L228">
            <v>72000</v>
          </cell>
          <cell r="M228"/>
        </row>
        <row r="229">
          <cell r="A229" t="str">
            <v>Agro Sudamerica1012602</v>
          </cell>
          <cell r="B229" t="str">
            <v>1012602Agro Sudamerica</v>
          </cell>
          <cell r="C229" t="str">
            <v>Pollo</v>
          </cell>
          <cell r="D229" t="str">
            <v>Ala</v>
          </cell>
          <cell r="E229" t="str">
            <v>Ala Centro</v>
          </cell>
          <cell r="F229" t="str">
            <v>Agro Sudamerica</v>
          </cell>
          <cell r="G229">
            <v>1012602</v>
          </cell>
          <cell r="H229" t="str">
            <v>PO Ala Ctro NMr IQF@ Cj 20k AS</v>
          </cell>
          <cell r="I229"/>
          <cell r="J229"/>
          <cell r="K229"/>
          <cell r="L229"/>
          <cell r="M229"/>
        </row>
        <row r="230">
          <cell r="A230" t="str">
            <v>Agrosuper Asia1012012</v>
          </cell>
          <cell r="B230" t="str">
            <v>1012012Agrosuper Asia</v>
          </cell>
          <cell r="C230" t="str">
            <v>Pollo</v>
          </cell>
          <cell r="D230" t="str">
            <v>Ala</v>
          </cell>
          <cell r="E230" t="str">
            <v>Ala Centro</v>
          </cell>
          <cell r="F230" t="str">
            <v>Agrosuper Asia</v>
          </cell>
          <cell r="G230">
            <v>1012012</v>
          </cell>
          <cell r="H230" t="str">
            <v>PO Ala Ctro Mr@ Fi Cj 18k AS</v>
          </cell>
          <cell r="I230">
            <v>108000</v>
          </cell>
          <cell r="J230">
            <v>88000</v>
          </cell>
          <cell r="K230"/>
          <cell r="L230"/>
          <cell r="M230"/>
        </row>
        <row r="231">
          <cell r="A231" t="str">
            <v>Agrosuper Shanghai1011586</v>
          </cell>
          <cell r="B231" t="str">
            <v>1011586Agrosuper Shanghai</v>
          </cell>
          <cell r="C231" t="str">
            <v>Pollo</v>
          </cell>
          <cell r="D231" t="str">
            <v>Ala</v>
          </cell>
          <cell r="E231" t="str">
            <v>Ala Centro</v>
          </cell>
          <cell r="F231" t="str">
            <v>Agrosuper Shanghai</v>
          </cell>
          <cell r="G231">
            <v>1011586</v>
          </cell>
          <cell r="H231" t="str">
            <v>PO Ala Media B 4x10@ Cj 20k AS</v>
          </cell>
          <cell r="I231">
            <v>96000</v>
          </cell>
          <cell r="J231">
            <v>72000</v>
          </cell>
          <cell r="K231">
            <v>48000</v>
          </cell>
          <cell r="L231">
            <v>48000</v>
          </cell>
          <cell r="M231">
            <v>48000</v>
          </cell>
        </row>
        <row r="232">
          <cell r="A232" t="str">
            <v>Agrosuper Shanghai1012452</v>
          </cell>
          <cell r="B232" t="str">
            <v>1012452Agrosuper Shanghai</v>
          </cell>
          <cell r="C232" t="str">
            <v>Pollo</v>
          </cell>
          <cell r="D232" t="str">
            <v>Ala</v>
          </cell>
          <cell r="E232" t="str">
            <v>Ala Centro</v>
          </cell>
          <cell r="F232" t="str">
            <v>Agrosuper Shanghai</v>
          </cell>
          <cell r="G232">
            <v>1012452</v>
          </cell>
          <cell r="H232" t="str">
            <v>PO Ala Media Grado B@ Cj AS</v>
          </cell>
          <cell r="I232">
            <v>24000</v>
          </cell>
          <cell r="J232">
            <v>72000</v>
          </cell>
          <cell r="K232">
            <v>37721</v>
          </cell>
          <cell r="L232"/>
          <cell r="M232">
            <v>24000</v>
          </cell>
        </row>
        <row r="233">
          <cell r="A233" t="str">
            <v>Agrosuper Shanghai1012455</v>
          </cell>
          <cell r="B233" t="str">
            <v>1012455Agrosuper Shanghai</v>
          </cell>
          <cell r="C233" t="str">
            <v>Pollo</v>
          </cell>
          <cell r="D233" t="str">
            <v>Ala</v>
          </cell>
          <cell r="E233" t="str">
            <v>Ala Centro-Punta</v>
          </cell>
          <cell r="F233" t="str">
            <v>Agrosuper Shanghai</v>
          </cell>
          <cell r="G233">
            <v>1012455</v>
          </cell>
          <cell r="H233" t="str">
            <v>PO Ctro Pta Ala Choice@ Cj 20k AS</v>
          </cell>
          <cell r="I233">
            <v>144000</v>
          </cell>
          <cell r="J233">
            <v>48000</v>
          </cell>
          <cell r="K233">
            <v>48000</v>
          </cell>
          <cell r="L233">
            <v>120000</v>
          </cell>
          <cell r="M233">
            <v>120000</v>
          </cell>
        </row>
        <row r="234">
          <cell r="A234" t="str">
            <v>Agro Sudamerica1012699</v>
          </cell>
          <cell r="B234" t="str">
            <v>1012699Agro Sudamerica</v>
          </cell>
          <cell r="C234" t="str">
            <v>Pollo</v>
          </cell>
          <cell r="D234" t="str">
            <v>Ala</v>
          </cell>
          <cell r="E234" t="str">
            <v>Ala Trutro</v>
          </cell>
          <cell r="F234" t="str">
            <v>Agro Sudamerica</v>
          </cell>
          <cell r="G234">
            <v>1012699</v>
          </cell>
          <cell r="H234" t="str">
            <v>PO Tru- Ctro Ala 4x10NMr@Bo Cj 20k SD</v>
          </cell>
          <cell r="I234"/>
          <cell r="J234"/>
          <cell r="K234">
            <v>80</v>
          </cell>
          <cell r="L234"/>
          <cell r="M234"/>
        </row>
        <row r="235">
          <cell r="A235" t="str">
            <v>Africa1012719</v>
          </cell>
          <cell r="B235" t="str">
            <v>1012719Africa</v>
          </cell>
          <cell r="C235" t="str">
            <v>Pollo</v>
          </cell>
          <cell r="D235" t="str">
            <v>Carne Recuperada</v>
          </cell>
          <cell r="E235" t="str">
            <v>Carne Recuperada ADM</v>
          </cell>
          <cell r="F235" t="str">
            <v>Africa</v>
          </cell>
          <cell r="G235">
            <v>1012719</v>
          </cell>
          <cell r="H235" t="str">
            <v>PO Ppa Esp@ 2 Blox10kg CJ AS SD</v>
          </cell>
          <cell r="I235"/>
          <cell r="J235"/>
          <cell r="K235"/>
          <cell r="L235"/>
          <cell r="M235"/>
        </row>
        <row r="236">
          <cell r="A236" t="str">
            <v>Agro Sudamerica1012556</v>
          </cell>
          <cell r="B236" t="str">
            <v>1012556Agro Sudamerica</v>
          </cell>
          <cell r="C236" t="str">
            <v>Pollo</v>
          </cell>
          <cell r="D236" t="str">
            <v>Carne Recuperada</v>
          </cell>
          <cell r="E236" t="str">
            <v>Carne Recuperada ADM</v>
          </cell>
          <cell r="F236" t="str">
            <v>Agro Sudamerica</v>
          </cell>
          <cell r="G236">
            <v>1012556</v>
          </cell>
          <cell r="H236" t="str">
            <v>PO CDM 14% proteina@ Cj 20k AS</v>
          </cell>
          <cell r="I236"/>
          <cell r="J236"/>
          <cell r="K236">
            <v>24000</v>
          </cell>
          <cell r="L236">
            <v>72000</v>
          </cell>
          <cell r="M236">
            <v>48000</v>
          </cell>
        </row>
        <row r="237">
          <cell r="A237" t="str">
            <v>Agro Sudamerica1012719</v>
          </cell>
          <cell r="B237" t="str">
            <v>1012719Agro Sudamerica</v>
          </cell>
          <cell r="C237" t="str">
            <v>Pollo</v>
          </cell>
          <cell r="D237" t="str">
            <v>Carne Recuperada</v>
          </cell>
          <cell r="E237" t="str">
            <v>Carne Recuperada ADM</v>
          </cell>
          <cell r="F237" t="str">
            <v>Agro Sudamerica</v>
          </cell>
          <cell r="G237">
            <v>1012719</v>
          </cell>
          <cell r="H237" t="str">
            <v>PO Ppa Esp@ 2 Blox10kg CJ AS SD</v>
          </cell>
          <cell r="I237">
            <v>192000</v>
          </cell>
          <cell r="J237">
            <v>423600</v>
          </cell>
          <cell r="K237">
            <v>357200</v>
          </cell>
          <cell r="L237">
            <v>144000</v>
          </cell>
          <cell r="M237">
            <v>358600</v>
          </cell>
        </row>
        <row r="238">
          <cell r="A238" t="str">
            <v>Agro Sudamerica1011421</v>
          </cell>
          <cell r="B238" t="str">
            <v>1011421Agro Sudamerica</v>
          </cell>
          <cell r="C238" t="str">
            <v>Pollo</v>
          </cell>
          <cell r="D238" t="str">
            <v>Carne Recuperada</v>
          </cell>
          <cell r="E238" t="str">
            <v>Carne Recuperada Pul</v>
          </cell>
          <cell r="F238" t="str">
            <v>Agro Sudamerica</v>
          </cell>
          <cell r="G238">
            <v>1011421</v>
          </cell>
          <cell r="H238" t="str">
            <v>PO Ppa Esp 50 Pim@ Cj 20k AS</v>
          </cell>
          <cell r="I238">
            <v>620000</v>
          </cell>
          <cell r="J238">
            <v>696000</v>
          </cell>
          <cell r="K238">
            <v>840000</v>
          </cell>
          <cell r="L238">
            <v>720000</v>
          </cell>
          <cell r="M238">
            <v>888000</v>
          </cell>
        </row>
        <row r="239">
          <cell r="A239" t="str">
            <v>Agro Sudamerica1011558</v>
          </cell>
          <cell r="B239" t="str">
            <v>1011558Agro Sudamerica</v>
          </cell>
          <cell r="C239" t="str">
            <v>Pollo</v>
          </cell>
          <cell r="D239" t="str">
            <v>Carne Recuperada</v>
          </cell>
          <cell r="E239" t="str">
            <v>Carne Recuperada Pul</v>
          </cell>
          <cell r="F239" t="str">
            <v>Agro Sudamerica</v>
          </cell>
          <cell r="G239">
            <v>1011558</v>
          </cell>
          <cell r="H239" t="str">
            <v>PO Ppa Esp@ 2 blo x 10k Cj AS</v>
          </cell>
          <cell r="I239">
            <v>192000</v>
          </cell>
          <cell r="J239">
            <v>408000</v>
          </cell>
          <cell r="K239">
            <v>288000</v>
          </cell>
          <cell r="L239">
            <v>264000</v>
          </cell>
          <cell r="M239">
            <v>168000</v>
          </cell>
        </row>
        <row r="240">
          <cell r="A240" t="str">
            <v>Agrosuper Asia1012612</v>
          </cell>
          <cell r="B240" t="str">
            <v>1012612Agrosuper Asia</v>
          </cell>
          <cell r="C240" t="str">
            <v>Pollo</v>
          </cell>
          <cell r="D240" t="str">
            <v>Carne Recuperada</v>
          </cell>
          <cell r="E240" t="str">
            <v>Carne Recuperada Pul</v>
          </cell>
          <cell r="F240" t="str">
            <v>Agrosuper Asia</v>
          </cell>
          <cell r="G240">
            <v>1012612</v>
          </cell>
          <cell r="H240" t="str">
            <v>PO Ppa Esp Blo@ Bo Cj 20k AS</v>
          </cell>
          <cell r="I240">
            <v>625000</v>
          </cell>
          <cell r="J240">
            <v>625000</v>
          </cell>
          <cell r="K240">
            <v>950000</v>
          </cell>
          <cell r="L240">
            <v>1100000</v>
          </cell>
          <cell r="M240">
            <v>1291866</v>
          </cell>
        </row>
        <row r="241">
          <cell r="A241" t="str">
            <v>Africa1011042</v>
          </cell>
          <cell r="B241" t="str">
            <v>1011042Africa</v>
          </cell>
          <cell r="C241" t="str">
            <v>Pollo</v>
          </cell>
          <cell r="D241" t="str">
            <v>Cazuela</v>
          </cell>
          <cell r="E241" t="str">
            <v>Cazuela Espinazo</v>
          </cell>
          <cell r="F241" t="str">
            <v>Africa</v>
          </cell>
          <cell r="G241">
            <v>1011042</v>
          </cell>
          <cell r="H241" t="str">
            <v>PO Pta Espinaz@ Cj 10k AS</v>
          </cell>
          <cell r="I241">
            <v>48000</v>
          </cell>
          <cell r="J241">
            <v>288000</v>
          </cell>
          <cell r="K241">
            <v>120000</v>
          </cell>
          <cell r="L241">
            <v>144000</v>
          </cell>
          <cell r="M241">
            <v>24000</v>
          </cell>
        </row>
        <row r="242">
          <cell r="A242" t="str">
            <v>Agro Sudamerica1011042</v>
          </cell>
          <cell r="B242" t="str">
            <v>1011042Agro Sudamerica</v>
          </cell>
          <cell r="C242" t="str">
            <v>Pollo</v>
          </cell>
          <cell r="D242" t="str">
            <v>Cazuela</v>
          </cell>
          <cell r="E242" t="str">
            <v>Cazuela Espinazo</v>
          </cell>
          <cell r="F242" t="str">
            <v>Agro Sudamerica</v>
          </cell>
          <cell r="G242">
            <v>1011042</v>
          </cell>
          <cell r="H242" t="str">
            <v>PO Pta Espinaz@ Cj 10k AS</v>
          </cell>
          <cell r="I242">
            <v>24000</v>
          </cell>
          <cell r="J242"/>
          <cell r="K242">
            <v>23960</v>
          </cell>
          <cell r="L242"/>
          <cell r="M242">
            <v>72000</v>
          </cell>
        </row>
        <row r="243">
          <cell r="A243" t="str">
            <v>Agro Sudamerica1012698</v>
          </cell>
          <cell r="B243" t="str">
            <v>1012698Agro Sudamerica</v>
          </cell>
          <cell r="C243" t="str">
            <v>Pollo</v>
          </cell>
          <cell r="D243" t="str">
            <v>Filete</v>
          </cell>
          <cell r="E243" t="str">
            <v>Filete</v>
          </cell>
          <cell r="F243" t="str">
            <v>Agro Sudamerica</v>
          </cell>
          <cell r="G243">
            <v>1012698</v>
          </cell>
          <cell r="H243" t="str">
            <v>PO File 4x10 NMr SD@ CJ AS</v>
          </cell>
          <cell r="I243"/>
          <cell r="J243"/>
          <cell r="K243">
            <v>80</v>
          </cell>
          <cell r="L243"/>
          <cell r="M243"/>
        </row>
        <row r="244">
          <cell r="A244" t="str">
            <v>Africa1010877</v>
          </cell>
          <cell r="B244" t="str">
            <v>1010877Africa</v>
          </cell>
          <cell r="C244" t="str">
            <v>Pollo</v>
          </cell>
          <cell r="D244" t="str">
            <v>Menudencias</v>
          </cell>
          <cell r="E244" t="str">
            <v>Menudencias Contre</v>
          </cell>
          <cell r="F244" t="str">
            <v>Africa</v>
          </cell>
          <cell r="G244">
            <v>1010877</v>
          </cell>
          <cell r="H244" t="str">
            <v>PO Molleja Mrps@ Cj 10k AS</v>
          </cell>
          <cell r="I244"/>
          <cell r="J244"/>
          <cell r="K244">
            <v>48000</v>
          </cell>
          <cell r="L244">
            <v>48000</v>
          </cell>
          <cell r="M244">
            <v>72000</v>
          </cell>
        </row>
        <row r="245">
          <cell r="A245" t="str">
            <v>Africa1012207</v>
          </cell>
          <cell r="B245" t="str">
            <v>1012207Africa</v>
          </cell>
          <cell r="C245" t="str">
            <v>Pollo</v>
          </cell>
          <cell r="D245" t="str">
            <v>Menudencias</v>
          </cell>
          <cell r="E245" t="str">
            <v>Menudencias Contre</v>
          </cell>
          <cell r="F245" t="str">
            <v>Africa</v>
          </cell>
          <cell r="G245">
            <v>1012207</v>
          </cell>
          <cell r="H245" t="str">
            <v>PO Ctre Mrps@ Bo 12x1k Cj AS</v>
          </cell>
          <cell r="I245"/>
          <cell r="J245"/>
          <cell r="K245">
            <v>31476</v>
          </cell>
          <cell r="L245"/>
          <cell r="M245"/>
        </row>
        <row r="246">
          <cell r="A246" t="str">
            <v>Agro Sudamerica1010877</v>
          </cell>
          <cell r="B246" t="str">
            <v>1010877Agro Sudamerica</v>
          </cell>
          <cell r="C246" t="str">
            <v>Pollo</v>
          </cell>
          <cell r="D246" t="str">
            <v>Menudencias</v>
          </cell>
          <cell r="E246" t="str">
            <v>Menudencias Contre</v>
          </cell>
          <cell r="F246" t="str">
            <v>Agro Sudamerica</v>
          </cell>
          <cell r="G246">
            <v>1010877</v>
          </cell>
          <cell r="H246" t="str">
            <v>PO Molleja Mrps@ Cj 10k AS</v>
          </cell>
          <cell r="I246">
            <v>96000</v>
          </cell>
          <cell r="J246">
            <v>123000</v>
          </cell>
          <cell r="K246">
            <v>95960</v>
          </cell>
          <cell r="L246">
            <v>48000</v>
          </cell>
          <cell r="M246">
            <v>115000</v>
          </cell>
        </row>
        <row r="247">
          <cell r="A247" t="str">
            <v>Agro Sudamerica1012207</v>
          </cell>
          <cell r="B247" t="str">
            <v>1012207Agro Sudamerica</v>
          </cell>
          <cell r="C247" t="str">
            <v>Pollo</v>
          </cell>
          <cell r="D247" t="str">
            <v>Menudencias</v>
          </cell>
          <cell r="E247" t="str">
            <v>Menudencias Contre</v>
          </cell>
          <cell r="F247" t="str">
            <v>Agro Sudamerica</v>
          </cell>
          <cell r="G247">
            <v>1012207</v>
          </cell>
          <cell r="H247" t="str">
            <v>PO Ctre Mrps@ Bo 12x1k Cj AS</v>
          </cell>
          <cell r="I247">
            <v>24000</v>
          </cell>
          <cell r="J247">
            <v>60000</v>
          </cell>
          <cell r="K247">
            <v>55476</v>
          </cell>
          <cell r="L247">
            <v>24000</v>
          </cell>
          <cell r="M247">
            <v>48000</v>
          </cell>
        </row>
        <row r="248">
          <cell r="A248" t="str">
            <v>Agro Sudamerica1012362</v>
          </cell>
          <cell r="B248" t="str">
            <v>1012362Agro Sudamerica</v>
          </cell>
          <cell r="C248" t="str">
            <v>Pollo</v>
          </cell>
          <cell r="D248" t="str">
            <v>Menudencias</v>
          </cell>
          <cell r="E248" t="str">
            <v>Menudencias Corazón</v>
          </cell>
          <cell r="F248" t="str">
            <v>Agro Sudamerica</v>
          </cell>
          <cell r="G248">
            <v>1012362</v>
          </cell>
          <cell r="H248" t="str">
            <v>PO Corazon@ Cj 18k AS</v>
          </cell>
          <cell r="I248"/>
          <cell r="J248">
            <v>3000</v>
          </cell>
          <cell r="K248"/>
          <cell r="L248"/>
          <cell r="M248">
            <v>13000</v>
          </cell>
        </row>
        <row r="249">
          <cell r="A249" t="str">
            <v>Agro Sudamerica1012778</v>
          </cell>
          <cell r="B249" t="str">
            <v>1012778Agro Sudamerica</v>
          </cell>
          <cell r="C249" t="str">
            <v>Pollo</v>
          </cell>
          <cell r="D249" t="str">
            <v>Menudencias</v>
          </cell>
          <cell r="E249" t="str">
            <v>Menudencias Corazón</v>
          </cell>
          <cell r="F249" t="str">
            <v>Agro Sudamerica</v>
          </cell>
          <cell r="G249">
            <v>1012778</v>
          </cell>
          <cell r="H249" t="str">
            <v>PO Corazón@ Placa Cj 19kg SD</v>
          </cell>
          <cell r="I249"/>
          <cell r="J249"/>
          <cell r="K249"/>
          <cell r="L249"/>
          <cell r="M249">
            <v>24000</v>
          </cell>
        </row>
        <row r="250">
          <cell r="A250" t="str">
            <v>Agrosuper Brasil1011560</v>
          </cell>
          <cell r="B250" t="str">
            <v>1011560Agrosuper Brasil</v>
          </cell>
          <cell r="C250" t="str">
            <v>Pollo</v>
          </cell>
          <cell r="D250" t="str">
            <v>Menudencias</v>
          </cell>
          <cell r="E250" t="str">
            <v>Menudencias Corazón</v>
          </cell>
          <cell r="F250" t="str">
            <v>Agrosuper Brasil</v>
          </cell>
          <cell r="G250">
            <v>1011560</v>
          </cell>
          <cell r="H250" t="str">
            <v>PO Corazón@ Bo Cj 18k AS</v>
          </cell>
          <cell r="I250"/>
          <cell r="J250">
            <v>24000</v>
          </cell>
          <cell r="K250"/>
          <cell r="L250"/>
          <cell r="M250">
            <v>24000</v>
          </cell>
        </row>
        <row r="251">
          <cell r="A251" t="str">
            <v>Agrosuper Brasil1012362</v>
          </cell>
          <cell r="B251" t="str">
            <v>1012362Agrosuper Brasil</v>
          </cell>
          <cell r="C251" t="str">
            <v>Pollo</v>
          </cell>
          <cell r="D251" t="str">
            <v>Menudencias</v>
          </cell>
          <cell r="E251" t="str">
            <v>Menudencias Corazón</v>
          </cell>
          <cell r="F251" t="str">
            <v>Agrosuper Brasil</v>
          </cell>
          <cell r="G251">
            <v>1012362</v>
          </cell>
          <cell r="H251" t="str">
            <v>PO Corazon@ Cj 18k AS</v>
          </cell>
          <cell r="I251">
            <v>24000</v>
          </cell>
          <cell r="J251">
            <v>24000</v>
          </cell>
          <cell r="K251">
            <v>47990</v>
          </cell>
          <cell r="L251">
            <v>23995</v>
          </cell>
          <cell r="M251">
            <v>24000</v>
          </cell>
        </row>
        <row r="252">
          <cell r="A252" t="str">
            <v>Agrosuper Brasil1012674</v>
          </cell>
          <cell r="B252" t="str">
            <v>1012674Agrosuper Brasil</v>
          </cell>
          <cell r="C252" t="str">
            <v>Pollo</v>
          </cell>
          <cell r="D252" t="str">
            <v>Menudencias</v>
          </cell>
          <cell r="E252" t="str">
            <v>Menudencias Corazón</v>
          </cell>
          <cell r="F252" t="str">
            <v>Agrosuper Brasil</v>
          </cell>
          <cell r="G252">
            <v>1012674</v>
          </cell>
          <cell r="H252" t="str">
            <v>PO Corazon@Pla Cj 19k</v>
          </cell>
          <cell r="I252">
            <v>24000</v>
          </cell>
          <cell r="J252">
            <v>72000</v>
          </cell>
          <cell r="K252">
            <v>24000</v>
          </cell>
          <cell r="L252">
            <v>23995</v>
          </cell>
          <cell r="M252">
            <v>24000</v>
          </cell>
        </row>
        <row r="253">
          <cell r="A253" t="str">
            <v>Agro Sudamerica1012283</v>
          </cell>
          <cell r="B253" t="str">
            <v>1012283Agro Sudamerica</v>
          </cell>
          <cell r="C253" t="str">
            <v>Pollo</v>
          </cell>
          <cell r="D253" t="str">
            <v>Menudencias</v>
          </cell>
          <cell r="E253" t="str">
            <v>Menudencias Pana</v>
          </cell>
          <cell r="F253" t="str">
            <v>Agro Sudamerica</v>
          </cell>
          <cell r="G253">
            <v>1012283</v>
          </cell>
          <cell r="H253" t="str">
            <v>PO Pana S/Corazón@ Cj 20k AS</v>
          </cell>
          <cell r="I253">
            <v>72000</v>
          </cell>
          <cell r="J253">
            <v>48000</v>
          </cell>
          <cell r="K253">
            <v>60779</v>
          </cell>
          <cell r="L253">
            <v>48000</v>
          </cell>
          <cell r="M253">
            <v>48000</v>
          </cell>
        </row>
        <row r="254">
          <cell r="A254" t="str">
            <v>Agro Sudamerica1012763</v>
          </cell>
          <cell r="B254" t="str">
            <v>1012763Agro Sudamerica</v>
          </cell>
          <cell r="C254" t="str">
            <v>Pollo</v>
          </cell>
          <cell r="D254" t="str">
            <v>Menudencias</v>
          </cell>
          <cell r="E254" t="str">
            <v>Menudencias Pana</v>
          </cell>
          <cell r="F254" t="str">
            <v>Agro Sudamerica</v>
          </cell>
          <cell r="G254">
            <v>1012763</v>
          </cell>
          <cell r="H254" t="str">
            <v>PO Pana S/cora blo@Cj 20kg AS</v>
          </cell>
          <cell r="I254"/>
          <cell r="J254"/>
          <cell r="K254">
            <v>48000</v>
          </cell>
          <cell r="L254">
            <v>48000</v>
          </cell>
          <cell r="M254">
            <v>48000</v>
          </cell>
        </row>
        <row r="255">
          <cell r="A255" t="str">
            <v>Agrosuper Shanghai1012312</v>
          </cell>
          <cell r="B255" t="str">
            <v>1012312Agrosuper Shanghai</v>
          </cell>
          <cell r="C255" t="str">
            <v>Pollo</v>
          </cell>
          <cell r="D255" t="str">
            <v>Muestra</v>
          </cell>
          <cell r="E255" t="str">
            <v>Muestra</v>
          </cell>
          <cell r="F255" t="str">
            <v>Agrosuper Shanghai</v>
          </cell>
          <cell r="G255">
            <v>1012312</v>
          </cell>
          <cell r="H255" t="str">
            <v>PO Piel @ Cj 20k AS MUESTRA SAG</v>
          </cell>
          <cell r="I255"/>
          <cell r="J255"/>
          <cell r="K255"/>
          <cell r="L255"/>
          <cell r="M255"/>
        </row>
        <row r="256">
          <cell r="A256" t="str">
            <v>Agrosuper Shanghai1011968</v>
          </cell>
          <cell r="B256" t="str">
            <v>1011968Agrosuper Shanghai</v>
          </cell>
          <cell r="C256" t="str">
            <v>Pollo</v>
          </cell>
          <cell r="D256" t="str">
            <v>Patas</v>
          </cell>
          <cell r="E256" t="str">
            <v>Patas Garras</v>
          </cell>
          <cell r="F256" t="str">
            <v>Agrosuper Shanghai</v>
          </cell>
          <cell r="G256">
            <v>1011968</v>
          </cell>
          <cell r="H256" t="str">
            <v>PO Garra L A@ Bo Cj 20k AS</v>
          </cell>
          <cell r="I256">
            <v>5660</v>
          </cell>
          <cell r="J256"/>
          <cell r="K256"/>
          <cell r="L256"/>
          <cell r="M256"/>
        </row>
        <row r="257">
          <cell r="A257" t="str">
            <v>Agrosuper Shanghai1012448</v>
          </cell>
          <cell r="B257" t="str">
            <v>1012448Agrosuper Shanghai</v>
          </cell>
          <cell r="C257" t="str">
            <v>Pollo</v>
          </cell>
          <cell r="D257" t="str">
            <v>Patas</v>
          </cell>
          <cell r="E257" t="str">
            <v>Patas Garras</v>
          </cell>
          <cell r="F257" t="str">
            <v>Agrosuper Shanghai</v>
          </cell>
          <cell r="G257">
            <v>1012448</v>
          </cell>
          <cell r="H257" t="str">
            <v>PO Garra Economy@ Cj 20k AS</v>
          </cell>
          <cell r="I257">
            <v>168000</v>
          </cell>
          <cell r="J257">
            <v>144000</v>
          </cell>
          <cell r="K257">
            <v>96000</v>
          </cell>
          <cell r="L257">
            <v>144000</v>
          </cell>
          <cell r="M257">
            <v>168000</v>
          </cell>
        </row>
        <row r="258">
          <cell r="A258" t="str">
            <v>Agrosuper Shanghai1012502</v>
          </cell>
          <cell r="B258" t="str">
            <v>1012502Agrosuper Shanghai</v>
          </cell>
          <cell r="C258" t="str">
            <v>Pollo</v>
          </cell>
          <cell r="D258" t="str">
            <v>Patas</v>
          </cell>
          <cell r="E258" t="str">
            <v>Patas Garras</v>
          </cell>
          <cell r="F258" t="str">
            <v>Agrosuper Shanghai</v>
          </cell>
          <cell r="G258">
            <v>1012502</v>
          </cell>
          <cell r="H258" t="str">
            <v>PO Garra Large B@ Cj 20k AS</v>
          </cell>
          <cell r="I258"/>
          <cell r="J258"/>
          <cell r="K258"/>
          <cell r="L258"/>
          <cell r="M258">
            <v>12000</v>
          </cell>
        </row>
        <row r="259">
          <cell r="A259" t="str">
            <v>Agrosuper Shanghai1012503</v>
          </cell>
          <cell r="B259" t="str">
            <v>1012503Agrosuper Shanghai</v>
          </cell>
          <cell r="C259" t="str">
            <v>Pollo</v>
          </cell>
          <cell r="D259" t="str">
            <v>Patas</v>
          </cell>
          <cell r="E259" t="str">
            <v>Patas Garras</v>
          </cell>
          <cell r="F259" t="str">
            <v>Agrosuper Shanghai</v>
          </cell>
          <cell r="G259">
            <v>1012503</v>
          </cell>
          <cell r="H259" t="str">
            <v>PO Garra M B@ Cj 20k AS</v>
          </cell>
          <cell r="I259">
            <v>14000</v>
          </cell>
          <cell r="J259"/>
          <cell r="K259"/>
          <cell r="L259"/>
          <cell r="M259">
            <v>12000</v>
          </cell>
        </row>
        <row r="260">
          <cell r="A260" t="str">
            <v>Agrosuper Shanghai1012504</v>
          </cell>
          <cell r="B260" t="str">
            <v>1012504Agrosuper Shanghai</v>
          </cell>
          <cell r="C260" t="str">
            <v>Pollo</v>
          </cell>
          <cell r="D260" t="str">
            <v>Patas</v>
          </cell>
          <cell r="E260" t="str">
            <v>Patas Garras</v>
          </cell>
          <cell r="F260" t="str">
            <v>Agrosuper Shanghai</v>
          </cell>
          <cell r="G260">
            <v>1012504</v>
          </cell>
          <cell r="H260" t="str">
            <v>PO Garra Economy@ Cj 20k AS</v>
          </cell>
          <cell r="I260">
            <v>48000</v>
          </cell>
          <cell r="J260">
            <v>72000</v>
          </cell>
          <cell r="K260">
            <v>24000</v>
          </cell>
          <cell r="L260">
            <v>24000</v>
          </cell>
          <cell r="M260">
            <v>72000</v>
          </cell>
        </row>
        <row r="261">
          <cell r="A261" t="str">
            <v>Agrosuper Shanghai1012598</v>
          </cell>
          <cell r="B261" t="str">
            <v>1012598Agrosuper Shanghai</v>
          </cell>
          <cell r="C261" t="str">
            <v>Pollo</v>
          </cell>
          <cell r="D261" t="str">
            <v>Patas</v>
          </cell>
          <cell r="E261" t="str">
            <v>Patas Garras</v>
          </cell>
          <cell r="F261" t="str">
            <v>Agrosuper Shanghai</v>
          </cell>
          <cell r="G261">
            <v>1012598</v>
          </cell>
          <cell r="H261" t="str">
            <v>GA Garra G Large B@ Cj 20k AS</v>
          </cell>
          <cell r="I261">
            <v>4340</v>
          </cell>
          <cell r="J261"/>
          <cell r="K261">
            <v>10660</v>
          </cell>
          <cell r="L261"/>
          <cell r="M261"/>
        </row>
        <row r="262">
          <cell r="A262" t="str">
            <v>Agro Sudamerica1011047</v>
          </cell>
          <cell r="B262" t="str">
            <v>1011047Agro Sudamerica</v>
          </cell>
          <cell r="C262" t="str">
            <v>Pollo</v>
          </cell>
          <cell r="D262" t="str">
            <v>Pechuga Desh</v>
          </cell>
          <cell r="E262" t="str">
            <v>Pechuga Desh s/Piel</v>
          </cell>
          <cell r="F262" t="str">
            <v>Agro Sudamerica</v>
          </cell>
          <cell r="G262">
            <v>1011047</v>
          </cell>
          <cell r="H262" t="str">
            <v>PO PchDeh &gt;170g NMr@ Cj 10k SP</v>
          </cell>
          <cell r="I262"/>
          <cell r="J262"/>
          <cell r="K262"/>
          <cell r="L262"/>
          <cell r="M262"/>
        </row>
        <row r="263">
          <cell r="A263" t="str">
            <v>Agro Sudamerica1011127</v>
          </cell>
          <cell r="B263" t="str">
            <v>1011127Agro Sudamerica</v>
          </cell>
          <cell r="C263" t="str">
            <v>Pollo</v>
          </cell>
          <cell r="D263" t="str">
            <v>Pechuga Desh</v>
          </cell>
          <cell r="E263" t="str">
            <v>Pechuga Desh s/Piel</v>
          </cell>
          <cell r="F263" t="str">
            <v>Agro Sudamerica</v>
          </cell>
          <cell r="G263">
            <v>1011127</v>
          </cell>
          <cell r="H263" t="str">
            <v>PO PchDeh Random Mr Mex@ Cj 10k AS</v>
          </cell>
          <cell r="I263"/>
          <cell r="J263"/>
          <cell r="K263">
            <v>47000</v>
          </cell>
          <cell r="L263">
            <v>24000</v>
          </cell>
          <cell r="M263"/>
        </row>
        <row r="264">
          <cell r="A264" t="str">
            <v>Agro Sudamerica1011250</v>
          </cell>
          <cell r="B264" t="str">
            <v>1011250Agro Sudamerica</v>
          </cell>
          <cell r="C264" t="str">
            <v>Pollo</v>
          </cell>
          <cell r="D264" t="str">
            <v>Pechuga Desh</v>
          </cell>
          <cell r="E264" t="str">
            <v>Pechuga Desh s/Piel</v>
          </cell>
          <cell r="F264" t="str">
            <v>Agro Sudamerica</v>
          </cell>
          <cell r="G264">
            <v>1011250</v>
          </cell>
          <cell r="H264" t="str">
            <v>PO PchDeh NMr s/cal 4x10@ Cj 20k Am AS</v>
          </cell>
          <cell r="I264"/>
          <cell r="J264"/>
          <cell r="K264"/>
          <cell r="L264"/>
          <cell r="M264"/>
        </row>
        <row r="265">
          <cell r="A265" t="str">
            <v>Agro Sudamerica1012552</v>
          </cell>
          <cell r="B265" t="str">
            <v>1012552Agro Sudamerica</v>
          </cell>
          <cell r="C265" t="str">
            <v>Pollo</v>
          </cell>
          <cell r="D265" t="str">
            <v>Pechuga Desh</v>
          </cell>
          <cell r="E265" t="str">
            <v>Pechuga Desh s/Piel</v>
          </cell>
          <cell r="F265" t="str">
            <v>Agro Sudamerica</v>
          </cell>
          <cell r="G265">
            <v>1012552</v>
          </cell>
          <cell r="H265" t="str">
            <v>PO PchDeh Random@ Cj 10k AS</v>
          </cell>
          <cell r="I265">
            <v>48000</v>
          </cell>
          <cell r="J265">
            <v>48000</v>
          </cell>
          <cell r="K265">
            <v>48000</v>
          </cell>
          <cell r="L265">
            <v>24000</v>
          </cell>
          <cell r="M265">
            <v>72000</v>
          </cell>
        </row>
        <row r="266">
          <cell r="A266" t="str">
            <v>Agro Sudamerica1012744</v>
          </cell>
          <cell r="B266" t="str">
            <v>1012744Agro Sudamerica</v>
          </cell>
          <cell r="C266" t="str">
            <v>Pollo</v>
          </cell>
          <cell r="D266" t="str">
            <v>Pechuga Desh</v>
          </cell>
          <cell r="E266" t="str">
            <v>Pechuga Desh s/Piel</v>
          </cell>
          <cell r="F266" t="str">
            <v>Agro Sudamerica</v>
          </cell>
          <cell r="G266">
            <v>1012744</v>
          </cell>
          <cell r="H266" t="str">
            <v>PO Pch Deh NMr@SD Cj 20kg AS</v>
          </cell>
          <cell r="I266"/>
          <cell r="J266">
            <v>143000</v>
          </cell>
          <cell r="K266">
            <v>72000</v>
          </cell>
          <cell r="L266">
            <v>24000</v>
          </cell>
          <cell r="M266">
            <v>24000</v>
          </cell>
        </row>
        <row r="267">
          <cell r="A267" t="str">
            <v>Agro Sudamerica1011582</v>
          </cell>
          <cell r="B267" t="str">
            <v>1011582Agro Sudamerica</v>
          </cell>
          <cell r="C267" t="str">
            <v>Pollo</v>
          </cell>
          <cell r="D267" t="str">
            <v>Reproductor</v>
          </cell>
          <cell r="E267" t="str">
            <v>Reproductor Gallina</v>
          </cell>
          <cell r="F267" t="str">
            <v>Agro Sudamerica</v>
          </cell>
          <cell r="G267">
            <v>1011582</v>
          </cell>
          <cell r="H267" t="str">
            <v>GA S/m@ Gr Cj bca AS</v>
          </cell>
          <cell r="I267">
            <v>24000</v>
          </cell>
          <cell r="J267">
            <v>82000</v>
          </cell>
          <cell r="K267">
            <v>60000</v>
          </cell>
          <cell r="L267">
            <v>24000</v>
          </cell>
          <cell r="M267">
            <v>46500</v>
          </cell>
        </row>
        <row r="268">
          <cell r="A268" t="str">
            <v>Agro Sudamerica1012208</v>
          </cell>
          <cell r="B268" t="str">
            <v>1012208Agro Sudamerica</v>
          </cell>
          <cell r="C268" t="str">
            <v>Pollo</v>
          </cell>
          <cell r="D268" t="str">
            <v>Reproductor</v>
          </cell>
          <cell r="E268" t="str">
            <v>Reproductor Gallina</v>
          </cell>
          <cell r="F268" t="str">
            <v>Agro Sudamerica</v>
          </cell>
          <cell r="G268">
            <v>1012208</v>
          </cell>
          <cell r="H268" t="str">
            <v>GA S/m@ Bo Cj AS</v>
          </cell>
          <cell r="I268">
            <v>24000</v>
          </cell>
          <cell r="J268">
            <v>120000</v>
          </cell>
          <cell r="K268">
            <v>72000</v>
          </cell>
          <cell r="L268"/>
          <cell r="M268">
            <v>24000</v>
          </cell>
        </row>
        <row r="269">
          <cell r="A269" t="str">
            <v>Agro Sudamerica1011290</v>
          </cell>
          <cell r="B269" t="str">
            <v>1011290Agro Sudamerica</v>
          </cell>
          <cell r="C269" t="str">
            <v>Pollo</v>
          </cell>
          <cell r="D269" t="str">
            <v>Subprod</v>
          </cell>
          <cell r="E269" t="str">
            <v>Subprod Piel</v>
          </cell>
          <cell r="F269" t="str">
            <v>Agro Sudamerica</v>
          </cell>
          <cell r="G269">
            <v>1011290</v>
          </cell>
          <cell r="H269" t="str">
            <v>PO Pch Piel@ Cj 20k AS</v>
          </cell>
          <cell r="I269">
            <v>24000</v>
          </cell>
          <cell r="J269">
            <v>23700</v>
          </cell>
          <cell r="K269"/>
          <cell r="L269">
            <v>24000</v>
          </cell>
          <cell r="M269"/>
        </row>
        <row r="270">
          <cell r="A270" t="str">
            <v>Agro Sudamerica1011422</v>
          </cell>
          <cell r="B270" t="str">
            <v>1011422Agro Sudamerica</v>
          </cell>
          <cell r="C270" t="str">
            <v>Pollo</v>
          </cell>
          <cell r="D270" t="str">
            <v>Subprod</v>
          </cell>
          <cell r="E270" t="str">
            <v>Subprod Piel</v>
          </cell>
          <cell r="F270" t="str">
            <v>Agro Sudamerica</v>
          </cell>
          <cell r="G270">
            <v>1011422</v>
          </cell>
          <cell r="H270" t="str">
            <v>PO Pch Piel Pim 50 ppm@ Cj 14 AS</v>
          </cell>
          <cell r="I270"/>
          <cell r="J270"/>
          <cell r="K270">
            <v>24000</v>
          </cell>
          <cell r="L270"/>
          <cell r="M270"/>
        </row>
        <row r="271">
          <cell r="A271" t="str">
            <v>Agro Sudamerica1011888</v>
          </cell>
          <cell r="B271" t="str">
            <v>1011888Agro Sudamerica</v>
          </cell>
          <cell r="C271" t="str">
            <v>Pollo</v>
          </cell>
          <cell r="D271" t="str">
            <v>Subprod</v>
          </cell>
          <cell r="E271" t="str">
            <v>Subprod Piel</v>
          </cell>
          <cell r="F271" t="str">
            <v>Agro Sudamerica</v>
          </cell>
          <cell r="G271">
            <v>1011888</v>
          </cell>
          <cell r="H271" t="str">
            <v>PO Piel de pollo@ CJ As</v>
          </cell>
          <cell r="I271"/>
          <cell r="J271"/>
          <cell r="K271"/>
          <cell r="L271"/>
          <cell r="M271"/>
        </row>
        <row r="272">
          <cell r="A272" t="str">
            <v>Agro Sudamerica1011939</v>
          </cell>
          <cell r="B272" t="str">
            <v>1011939Agro Sudamerica</v>
          </cell>
          <cell r="C272" t="str">
            <v>Pollo</v>
          </cell>
          <cell r="D272" t="str">
            <v>Trutro</v>
          </cell>
          <cell r="E272" t="str">
            <v>Trutro Largo</v>
          </cell>
          <cell r="F272" t="str">
            <v>Agro Sudamerica</v>
          </cell>
          <cell r="G272">
            <v>1011939</v>
          </cell>
          <cell r="H272" t="str">
            <v>PO Tru Larg@ NNII Cj 15k</v>
          </cell>
          <cell r="I272"/>
          <cell r="J272"/>
          <cell r="K272"/>
          <cell r="L272"/>
          <cell r="M272"/>
        </row>
        <row r="273">
          <cell r="A273" t="str">
            <v>Agrosuper Shanghai1030525</v>
          </cell>
          <cell r="B273" t="str">
            <v>1030525Agrosuper Shanghai</v>
          </cell>
          <cell r="C273" t="str">
            <v>Pavo</v>
          </cell>
          <cell r="D273" t="str">
            <v>Ala</v>
          </cell>
          <cell r="E273" t="str">
            <v>Ala Trutro</v>
          </cell>
          <cell r="F273" t="str">
            <v>Agrosuper Shanghai</v>
          </cell>
          <cell r="G273">
            <v>1030525</v>
          </cell>
          <cell r="H273" t="str">
            <v>PV Tru Ala@ Ex blo Cj 15k SO</v>
          </cell>
        </row>
        <row r="274">
          <cell r="A274" t="str">
            <v>Africa1030744</v>
          </cell>
          <cell r="B274" t="str">
            <v>1030744Africa</v>
          </cell>
          <cell r="C274" t="str">
            <v>Pavo</v>
          </cell>
          <cell r="D274" t="str">
            <v>Menudencias</v>
          </cell>
          <cell r="E274" t="str">
            <v>Menudencias Cabeza</v>
          </cell>
          <cell r="F274" t="str">
            <v>Africa</v>
          </cell>
          <cell r="G274">
            <v>1030744</v>
          </cell>
          <cell r="H274" t="str">
            <v>PV Cab Ent MA@ Cj 15k AS</v>
          </cell>
        </row>
        <row r="275">
          <cell r="A275" t="str">
            <v>Africa1030498</v>
          </cell>
          <cell r="B275" t="str">
            <v>1030498Africa</v>
          </cell>
          <cell r="C275" t="str">
            <v>Pavo</v>
          </cell>
          <cell r="D275" t="str">
            <v>Menudencias</v>
          </cell>
          <cell r="E275" t="str">
            <v>Menudencias Contre</v>
          </cell>
          <cell r="F275" t="str">
            <v>Africa</v>
          </cell>
          <cell r="G275">
            <v>1030498</v>
          </cell>
          <cell r="H275" t="str">
            <v>PV Contre@ Bo Cj 10k SO</v>
          </cell>
        </row>
        <row r="276">
          <cell r="A276" t="str">
            <v>Africa1030720</v>
          </cell>
          <cell r="B276" t="str">
            <v>1030720Africa</v>
          </cell>
          <cell r="C276" t="str">
            <v>Pavo</v>
          </cell>
          <cell r="D276" t="str">
            <v>Recortes</v>
          </cell>
          <cell r="E276" t="str">
            <v>Recortes Piel</v>
          </cell>
          <cell r="F276" t="str">
            <v>Africa</v>
          </cell>
          <cell r="G276">
            <v>1030720</v>
          </cell>
          <cell r="H276" t="str">
            <v>PV PIEL TRU@ BO CJ AS</v>
          </cell>
        </row>
        <row r="277">
          <cell r="A277" t="str">
            <v>Agro Sudamerica1030230</v>
          </cell>
          <cell r="B277" t="str">
            <v>1030230Agro Sudamerica</v>
          </cell>
          <cell r="C277" t="str">
            <v>Pavo</v>
          </cell>
          <cell r="D277" t="str">
            <v>Recortes</v>
          </cell>
          <cell r="E277" t="str">
            <v>Recortes Piel</v>
          </cell>
          <cell r="F277" t="str">
            <v>Agro Sudamerica</v>
          </cell>
          <cell r="G277">
            <v>1030230</v>
          </cell>
          <cell r="H277" t="str">
            <v>Pv Piel Tru@ Bo Cj So</v>
          </cell>
        </row>
        <row r="278">
          <cell r="A278" t="str">
            <v>Agro Sudamerica1100407</v>
          </cell>
          <cell r="B278" t="str">
            <v>1100407Agro Sudamerica</v>
          </cell>
          <cell r="C278" t="str">
            <v>Elaborado</v>
          </cell>
          <cell r="D278" t="str">
            <v>Empanizado</v>
          </cell>
          <cell r="E278" t="str">
            <v>Empanizados Nuggets</v>
          </cell>
          <cell r="F278" t="str">
            <v>Agro Sudamerica</v>
          </cell>
          <cell r="G278">
            <v>1100407</v>
          </cell>
          <cell r="H278" t="str">
            <v>Nugg Pollo Uru@ Bo Cj 1k SH</v>
          </cell>
          <cell r="I278">
            <v>0</v>
          </cell>
          <cell r="J278"/>
          <cell r="K278">
            <v>9000</v>
          </cell>
          <cell r="L278">
            <v>12000</v>
          </cell>
          <cell r="M278"/>
        </row>
        <row r="279">
          <cell r="A279" t="str">
            <v>Agro Sudamerica1100408</v>
          </cell>
          <cell r="B279" t="str">
            <v>1100408Agro Sudamerica</v>
          </cell>
          <cell r="C279" t="str">
            <v>Elaborado</v>
          </cell>
          <cell r="D279" t="str">
            <v>Empanizado</v>
          </cell>
          <cell r="E279" t="str">
            <v>Empanizados Nuggets</v>
          </cell>
          <cell r="F279" t="str">
            <v>Agro Sudamerica</v>
          </cell>
          <cell r="G279">
            <v>1100408</v>
          </cell>
          <cell r="H279" t="str">
            <v>Nugg Pollo Uru@ Film 2.5k SH</v>
          </cell>
          <cell r="I279">
            <v>0</v>
          </cell>
          <cell r="J279"/>
          <cell r="K279">
            <v>9000</v>
          </cell>
          <cell r="L279">
            <v>6000</v>
          </cell>
          <cell r="M279"/>
        </row>
        <row r="280">
          <cell r="A280" t="str">
            <v>Agrosuper Asia1100492</v>
          </cell>
          <cell r="B280" t="str">
            <v>1100492Agrosuper Asia</v>
          </cell>
          <cell r="C280" t="str">
            <v>Elaborado</v>
          </cell>
          <cell r="D280" t="str">
            <v>Empanizado</v>
          </cell>
          <cell r="E280" t="str">
            <v>Empanizados Nuggets</v>
          </cell>
          <cell r="F280" t="str">
            <v>Agrosuper Asia</v>
          </cell>
          <cell r="G280">
            <v>1100492</v>
          </cell>
          <cell r="H280" t="str">
            <v>Figuritas Pollo@ Bo Cj 1,5Lb AS</v>
          </cell>
          <cell r="I280"/>
          <cell r="J280"/>
          <cell r="K280">
            <v>3108.96</v>
          </cell>
          <cell r="L280"/>
          <cell r="M280"/>
        </row>
        <row r="310">
          <cell r="C310"/>
        </row>
      </sheetData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 Meses"/>
      <sheetName val="Analisis"/>
      <sheetName val="Base"/>
      <sheetName val="TD"/>
      <sheetName val="TD Conf-AP"/>
      <sheetName val="Base Conf-AP"/>
      <sheetName val="Conf. Dist."/>
      <sheetName val="TD Terrestres"/>
      <sheetName val="Base Terrestres Programados"/>
      <sheetName val="TD Puerto"/>
      <sheetName val="Din Conf-AP"/>
      <sheetName val="Base Puerto"/>
      <sheetName val="Din puerto"/>
      <sheetName val="Pedidos en Sistema"/>
      <sheetName val="Stock"/>
      <sheetName val="Produccion"/>
      <sheetName val="Plan de Ventas"/>
      <sheetName val="RV MES 2-3"/>
      <sheetName val="BAJAS"/>
      <sheetName val="Stat Pedido N-1 y Actual"/>
      <sheetName val="Proyeccion Semana N-1"/>
      <sheetName val="Proyeccion Mes Semana N-1"/>
      <sheetName val="Produccion Mensual"/>
      <sheetName val="Inventario Cierre Mes"/>
      <sheetName val="% Mes"/>
      <sheetName val="Promedio Kilos"/>
      <sheetName val="Proyeccion Ultimos 3 Me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C4" t="str">
            <v>Alcanza</v>
          </cell>
        </row>
      </sheetData>
      <sheetData sheetId="11"/>
      <sheetData sheetId="12">
        <row r="1">
          <cell r="B1" t="str">
            <v>Tipo de venta</v>
          </cell>
          <cell r="C1" t="str">
            <v>EX</v>
          </cell>
        </row>
        <row r="2">
          <cell r="B2" t="str">
            <v>Considerar</v>
          </cell>
          <cell r="C2" t="str">
            <v>No Considerado</v>
          </cell>
        </row>
        <row r="3">
          <cell r="B3" t="str">
            <v>Ubicación (puerto / Planta)</v>
          </cell>
          <cell r="C3" t="str">
            <v>(Todas)</v>
          </cell>
        </row>
        <row r="5">
          <cell r="A5" t="str">
            <v>OficinaMaterial</v>
          </cell>
          <cell r="B5" t="str">
            <v>Oficina</v>
          </cell>
          <cell r="C5" t="str">
            <v>Material</v>
          </cell>
          <cell r="D5" t="str">
            <v>Suma de Kilos</v>
          </cell>
        </row>
        <row r="6">
          <cell r="A6" t="str">
            <v>AGRO MEXICO1012764</v>
          </cell>
          <cell r="B6" t="str">
            <v>AGRO MEXICO</v>
          </cell>
          <cell r="C6">
            <v>1012764</v>
          </cell>
          <cell r="D6">
            <v>24005.13</v>
          </cell>
        </row>
        <row r="7">
          <cell r="A7" t="str">
            <v>AGRO MEXICO1030802</v>
          </cell>
          <cell r="B7" t="str">
            <v>AGRO MEXICO</v>
          </cell>
          <cell r="C7">
            <v>1030802</v>
          </cell>
          <cell r="D7">
            <v>24006.314999999999</v>
          </cell>
        </row>
        <row r="8">
          <cell r="A8" t="str">
            <v>AGRO SUDAMERICA1011421</v>
          </cell>
          <cell r="B8" t="str">
            <v>AGRO SUDAMERICA</v>
          </cell>
          <cell r="C8">
            <v>1011421</v>
          </cell>
          <cell r="D8">
            <v>47986.89</v>
          </cell>
        </row>
        <row r="9">
          <cell r="A9" t="str">
            <v>AGRO SUDAMERICA1012283</v>
          </cell>
          <cell r="B9" t="str">
            <v>AGRO SUDAMERICA</v>
          </cell>
          <cell r="C9">
            <v>1012283</v>
          </cell>
          <cell r="D9">
            <v>23995.67</v>
          </cell>
        </row>
        <row r="10">
          <cell r="A10" t="str">
            <v>AGRO SUDAMERICA1012778</v>
          </cell>
          <cell r="B10" t="str">
            <v>AGRO SUDAMERICA</v>
          </cell>
          <cell r="C10">
            <v>1012778</v>
          </cell>
          <cell r="D10">
            <v>24017.284</v>
          </cell>
        </row>
        <row r="11">
          <cell r="A11" t="str">
            <v>AGRO SUDAMERICA1020352</v>
          </cell>
          <cell r="B11" t="str">
            <v>AGRO SUDAMERICA</v>
          </cell>
          <cell r="C11">
            <v>1020352</v>
          </cell>
          <cell r="D11">
            <v>23990.9</v>
          </cell>
        </row>
        <row r="12">
          <cell r="A12" t="str">
            <v>AGRO SUDAMERICA1020925</v>
          </cell>
          <cell r="B12" t="str">
            <v>AGRO SUDAMERICA</v>
          </cell>
          <cell r="C12">
            <v>1020925</v>
          </cell>
          <cell r="D12">
            <v>23984.63</v>
          </cell>
        </row>
        <row r="13">
          <cell r="A13" t="str">
            <v>AGRO SUDAMERICA1021187</v>
          </cell>
          <cell r="B13" t="str">
            <v>AGRO SUDAMERICA</v>
          </cell>
          <cell r="C13">
            <v>1021187</v>
          </cell>
          <cell r="D13">
            <v>23996.01</v>
          </cell>
        </row>
        <row r="14">
          <cell r="A14" t="str">
            <v>AGRO SUDAMERICA1022196</v>
          </cell>
          <cell r="B14" t="str">
            <v>AGRO SUDAMERICA</v>
          </cell>
          <cell r="C14">
            <v>1022196</v>
          </cell>
          <cell r="D14">
            <v>978.41</v>
          </cell>
        </row>
        <row r="15">
          <cell r="A15" t="str">
            <v>AGRO SUDAMERICA1022855</v>
          </cell>
          <cell r="B15" t="str">
            <v>AGRO SUDAMERICA</v>
          </cell>
          <cell r="C15">
            <v>1022855</v>
          </cell>
          <cell r="D15">
            <v>22991.33</v>
          </cell>
        </row>
        <row r="16">
          <cell r="A16" t="str">
            <v>AGRO SUDAMERICA1030817</v>
          </cell>
          <cell r="B16" t="str">
            <v>AGRO SUDAMERICA</v>
          </cell>
          <cell r="C16">
            <v>1030817</v>
          </cell>
          <cell r="D16">
            <v>23942.799999999999</v>
          </cell>
        </row>
        <row r="17">
          <cell r="A17" t="str">
            <v>AGROSUPER ASIA1012612</v>
          </cell>
          <cell r="B17" t="str">
            <v>AGROSUPER ASIA</v>
          </cell>
          <cell r="C17">
            <v>1012612</v>
          </cell>
          <cell r="D17">
            <v>221977.08000000002</v>
          </cell>
        </row>
        <row r="18">
          <cell r="A18" t="str">
            <v>AGROSUPER ASIA1020860</v>
          </cell>
          <cell r="B18" t="str">
            <v>AGROSUPER ASIA</v>
          </cell>
          <cell r="C18">
            <v>1020860</v>
          </cell>
          <cell r="D18">
            <v>44010.8</v>
          </cell>
        </row>
        <row r="19">
          <cell r="A19" t="str">
            <v>AGROSUPER ASIA1020861</v>
          </cell>
          <cell r="B19" t="str">
            <v>AGROSUPER ASIA</v>
          </cell>
          <cell r="C19">
            <v>1020861</v>
          </cell>
          <cell r="D19">
            <v>33012.01</v>
          </cell>
        </row>
        <row r="20">
          <cell r="A20" t="str">
            <v>AGROSUPER ASIA1021150</v>
          </cell>
          <cell r="B20" t="str">
            <v>AGROSUPER ASIA</v>
          </cell>
          <cell r="C20">
            <v>1021150</v>
          </cell>
          <cell r="D20">
            <v>22000</v>
          </cell>
        </row>
        <row r="21">
          <cell r="A21" t="str">
            <v>AGROSUPER ASIA1021156</v>
          </cell>
          <cell r="B21" t="str">
            <v>AGROSUPER ASIA</v>
          </cell>
          <cell r="C21">
            <v>1021156</v>
          </cell>
          <cell r="D21">
            <v>24000</v>
          </cell>
        </row>
        <row r="22">
          <cell r="A22" t="str">
            <v>AGROSUPER ASIA1021204</v>
          </cell>
          <cell r="B22" t="str">
            <v>AGROSUPER ASIA</v>
          </cell>
          <cell r="C22">
            <v>1021204</v>
          </cell>
          <cell r="D22">
            <v>24000</v>
          </cell>
        </row>
        <row r="23">
          <cell r="A23" t="str">
            <v>AGROSUPER ASIA1021665</v>
          </cell>
          <cell r="B23" t="str">
            <v>AGROSUPER ASIA</v>
          </cell>
          <cell r="C23">
            <v>1021665</v>
          </cell>
          <cell r="D23">
            <v>20424.509999999998</v>
          </cell>
        </row>
        <row r="24">
          <cell r="A24" t="str">
            <v>AGROSUPER ASIA1022182</v>
          </cell>
          <cell r="B24" t="str">
            <v>AGROSUPER ASIA</v>
          </cell>
          <cell r="C24">
            <v>1022182</v>
          </cell>
          <cell r="D24">
            <v>1000</v>
          </cell>
        </row>
        <row r="25">
          <cell r="A25" t="str">
            <v>AGROSUPER ASIA1022885</v>
          </cell>
          <cell r="B25" t="str">
            <v>AGROSUPER ASIA</v>
          </cell>
          <cell r="C25">
            <v>1022885</v>
          </cell>
          <cell r="D25">
            <v>22010.76</v>
          </cell>
        </row>
        <row r="26">
          <cell r="A26" t="str">
            <v>AGROSUPER ASIA1022887</v>
          </cell>
          <cell r="B26" t="str">
            <v>AGROSUPER ASIA</v>
          </cell>
          <cell r="C26">
            <v>1022887</v>
          </cell>
          <cell r="D26">
            <v>109027.76000000001</v>
          </cell>
        </row>
        <row r="27">
          <cell r="A27" t="str">
            <v>AGROSUPER ASIA1023435</v>
          </cell>
          <cell r="B27" t="str">
            <v>AGROSUPER ASIA</v>
          </cell>
          <cell r="C27">
            <v>1023435</v>
          </cell>
          <cell r="D27">
            <v>72129.42</v>
          </cell>
        </row>
        <row r="28">
          <cell r="A28" t="str">
            <v>AGROSUPER ASIA1023438</v>
          </cell>
          <cell r="B28" t="str">
            <v>AGROSUPER ASIA</v>
          </cell>
          <cell r="C28">
            <v>1023438</v>
          </cell>
          <cell r="D28">
            <v>48020.03</v>
          </cell>
        </row>
        <row r="29">
          <cell r="A29" t="str">
            <v>Total general</v>
          </cell>
          <cell r="B29" t="str">
            <v>Total general</v>
          </cell>
          <cell r="D29">
            <v>905507.73900000018</v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Pedidos"/>
      <sheetName val="DELAY"/>
      <sheetName val="Base Stock"/>
      <sheetName val="TD Stock"/>
      <sheetName val="Hoja5"/>
      <sheetName val="Calendario ciclo"/>
      <sheetName val="TD Conf-AP"/>
    </sheetNames>
    <sheetDataSet>
      <sheetData sheetId="0">
        <row r="1">
          <cell r="D1" t="str">
            <v>Codigo Material</v>
          </cell>
          <cell r="E1" t="str">
            <v>Descripcion Material</v>
          </cell>
          <cell r="F1" t="str">
            <v>Cantidad Pedida</v>
          </cell>
          <cell r="G1" t="str">
            <v>UM</v>
          </cell>
          <cell r="H1" t="str">
            <v>Centro Sumin.</v>
          </cell>
          <cell r="I1" t="str">
            <v>Estado Pedido</v>
          </cell>
          <cell r="J1" t="str">
            <v>Fecha Ingreso</v>
          </cell>
          <cell r="K1" t="str">
            <v>Fecha requerida de Despacho</v>
          </cell>
          <cell r="L1" t="str">
            <v>Fecha Conf. Logíst.</v>
          </cell>
          <cell r="M1" t="str">
            <v>Fecha Producc.</v>
          </cell>
          <cell r="N1" t="str">
            <v>Fecha Real Despacho</v>
          </cell>
          <cell r="O1" t="str">
            <v>Organización Ventas</v>
          </cell>
          <cell r="P1" t="str">
            <v>Ofici</v>
          </cell>
          <cell r="Q1" t="str">
            <v>Oficina</v>
          </cell>
          <cell r="R1" t="str">
            <v>Sec</v>
          </cell>
          <cell r="S1" t="str">
            <v>Cod. sector</v>
          </cell>
          <cell r="T1" t="str">
            <v>País</v>
          </cell>
          <cell r="U1" t="str">
            <v>Puerto Destino Ped</v>
          </cell>
          <cell r="V1" t="str">
            <v>Cod. Solicitante</v>
          </cell>
          <cell r="W1" t="str">
            <v>Nombre Solicitante</v>
          </cell>
          <cell r="X1" t="str">
            <v>N°Pedido del Cliente</v>
          </cell>
          <cell r="Y1" t="str">
            <v>Incoterm</v>
          </cell>
          <cell r="Z1" t="str">
            <v>Vía de Pago</v>
          </cell>
          <cell r="AA1" t="str">
            <v>Estado del Producto</v>
          </cell>
          <cell r="AB1" t="str">
            <v>Nivel 1 Jerarquia</v>
          </cell>
          <cell r="AC1" t="str">
            <v>Nivel 2 Jerarquia</v>
          </cell>
          <cell r="AD1" t="str">
            <v>Tipo de venta</v>
          </cell>
        </row>
        <row r="2">
          <cell r="D2">
            <v>1020904</v>
          </cell>
          <cell r="E2" t="str">
            <v>GO PANC C/CUE@ CJ PANC 230 TJ</v>
          </cell>
          <cell r="F2">
            <v>22000</v>
          </cell>
          <cell r="G2" t="str">
            <v>KG</v>
          </cell>
          <cell r="H2" t="str">
            <v>PLANTA LO MIRANDA</v>
          </cell>
          <cell r="I2" t="str">
            <v>DECISION COMERCIAL</v>
          </cell>
          <cell r="J2">
            <v>44572</v>
          </cell>
          <cell r="K2">
            <v>44845</v>
          </cell>
          <cell r="O2" t="str">
            <v>U007 AGROSUPER S.A.</v>
          </cell>
          <cell r="P2" t="str">
            <v>00HK</v>
          </cell>
          <cell r="Q2" t="str">
            <v>AGROSUPER ASIA</v>
          </cell>
          <cell r="R2" t="str">
            <v>02</v>
          </cell>
          <cell r="S2" t="str">
            <v>COREA DEL SUR</v>
          </cell>
          <cell r="T2" t="str">
            <v>000045 BUSAN {PUSAN}, PUERTO</v>
          </cell>
          <cell r="U2" t="str">
            <v>200000725</v>
          </cell>
          <cell r="V2" t="str">
            <v>Tae won trade Co., Ltd</v>
          </cell>
          <cell r="W2" t="str">
            <v>M0304201NS00203</v>
          </cell>
          <cell r="X2" t="str">
            <v>CFR</v>
          </cell>
          <cell r="Y2" t="str">
            <v>CARTA CREDITO</v>
          </cell>
          <cell r="Z2" t="str">
            <v>CONGELADO</v>
          </cell>
          <cell r="AA2" t="str">
            <v>PANCETA</v>
          </cell>
          <cell r="AB2" t="str">
            <v>PANCETA C/CUERO</v>
          </cell>
          <cell r="AC2" t="str">
            <v>PANCETA C/CUERO</v>
          </cell>
          <cell r="AD2" t="str">
            <v>EX</v>
          </cell>
        </row>
        <row r="3">
          <cell r="D3">
            <v>1020905</v>
          </cell>
          <cell r="E3" t="str">
            <v>GO PANC C/CUE@ CJ PANC 230 AK</v>
          </cell>
          <cell r="F3">
            <v>22000</v>
          </cell>
          <cell r="G3" t="str">
            <v>KG</v>
          </cell>
          <cell r="H3" t="str">
            <v>PLANTA LO MIRANDA</v>
          </cell>
          <cell r="I3" t="str">
            <v>A PROGRAMAR</v>
          </cell>
          <cell r="J3">
            <v>44580</v>
          </cell>
          <cell r="K3">
            <v>44840</v>
          </cell>
          <cell r="L3">
            <v>44878</v>
          </cell>
          <cell r="O3" t="str">
            <v>U007 AGROSUPER S.A.</v>
          </cell>
          <cell r="P3" t="str">
            <v>00HK</v>
          </cell>
          <cell r="Q3" t="str">
            <v>AGROSUPER ASIA</v>
          </cell>
          <cell r="R3" t="str">
            <v>02</v>
          </cell>
          <cell r="S3" t="str">
            <v>COREA DEL SUR</v>
          </cell>
          <cell r="T3" t="str">
            <v>000045 BUSAN {PUSAN}, PUERTO</v>
          </cell>
          <cell r="U3" t="str">
            <v>200001410</v>
          </cell>
          <cell r="V3" t="str">
            <v>Meat and Meat Co. Ltd</v>
          </cell>
          <cell r="W3" t="str">
            <v>2022_FEB</v>
          </cell>
          <cell r="X3" t="str">
            <v>CFR</v>
          </cell>
          <cell r="Y3" t="str">
            <v>PAGO C/COPIA DOCTO.</v>
          </cell>
          <cell r="Z3" t="str">
            <v>CONGELADO</v>
          </cell>
          <cell r="AA3" t="str">
            <v>PANCETA</v>
          </cell>
          <cell r="AB3" t="str">
            <v>PANCETA C/CUERO</v>
          </cell>
          <cell r="AC3" t="str">
            <v>PANCETA C/CUERO</v>
          </cell>
          <cell r="AD3" t="str">
            <v>EX</v>
          </cell>
        </row>
        <row r="4">
          <cell r="D4">
            <v>1020905</v>
          </cell>
          <cell r="E4" t="str">
            <v>GO PANC C/CUE@ CJ PANC 230 AK</v>
          </cell>
          <cell r="F4">
            <v>22000</v>
          </cell>
          <cell r="G4" t="str">
            <v>KG</v>
          </cell>
          <cell r="H4" t="str">
            <v>PLANTA LO MIRANDA</v>
          </cell>
          <cell r="I4" t="str">
            <v>DECISION COMERCIAL</v>
          </cell>
          <cell r="J4">
            <v>44580</v>
          </cell>
          <cell r="K4">
            <v>44779</v>
          </cell>
          <cell r="L4">
            <v>44778</v>
          </cell>
          <cell r="O4" t="str">
            <v>U007 AGROSUPER S.A.</v>
          </cell>
          <cell r="P4" t="str">
            <v>00HK</v>
          </cell>
          <cell r="Q4" t="str">
            <v>AGROSUPER ASIA</v>
          </cell>
          <cell r="R4" t="str">
            <v>02</v>
          </cell>
          <cell r="S4" t="str">
            <v>COREA DEL SUR</v>
          </cell>
          <cell r="T4" t="str">
            <v>000045 BUSAN {PUSAN}, PUERTO</v>
          </cell>
          <cell r="U4" t="str">
            <v>200001410</v>
          </cell>
          <cell r="V4" t="str">
            <v>Meat and Meat Co. Ltd</v>
          </cell>
          <cell r="W4" t="str">
            <v>2022_FEB</v>
          </cell>
          <cell r="X4" t="str">
            <v>CFR</v>
          </cell>
          <cell r="Y4" t="str">
            <v>PAGO C/COPIA DOCTO.</v>
          </cell>
          <cell r="Z4" t="str">
            <v>CONGELADO</v>
          </cell>
          <cell r="AA4" t="str">
            <v>PANCETA</v>
          </cell>
          <cell r="AB4" t="str">
            <v>PANCETA C/CUERO</v>
          </cell>
          <cell r="AC4" t="str">
            <v>PANCETA C/CUERO</v>
          </cell>
          <cell r="AD4" t="str">
            <v>EX</v>
          </cell>
        </row>
        <row r="5">
          <cell r="D5">
            <v>1020905</v>
          </cell>
          <cell r="E5" t="str">
            <v>GO PANC C/CUE@ CJ PANC 230 AK</v>
          </cell>
          <cell r="F5">
            <v>22000</v>
          </cell>
          <cell r="G5" t="str">
            <v>KG</v>
          </cell>
          <cell r="H5" t="str">
            <v>PLANTA LO MIRANDA</v>
          </cell>
          <cell r="I5" t="str">
            <v>EN PRODUCCION</v>
          </cell>
          <cell r="J5">
            <v>44589</v>
          </cell>
          <cell r="K5">
            <v>44840</v>
          </cell>
          <cell r="O5" t="str">
            <v>U007 AGROSUPER S.A.</v>
          </cell>
          <cell r="P5" t="str">
            <v>00HK</v>
          </cell>
          <cell r="Q5" t="str">
            <v>AGROSUPER ASIA</v>
          </cell>
          <cell r="R5" t="str">
            <v>02</v>
          </cell>
          <cell r="S5" t="str">
            <v>COREA DEL SUR</v>
          </cell>
          <cell r="T5" t="str">
            <v>000045 BUSAN {PUSAN}, PUERTO</v>
          </cell>
          <cell r="U5" t="str">
            <v>200001410</v>
          </cell>
          <cell r="V5" t="str">
            <v>Meat and Meat Co. Ltd</v>
          </cell>
          <cell r="W5" t="str">
            <v>2022_FEB</v>
          </cell>
          <cell r="X5" t="str">
            <v>CFR</v>
          </cell>
          <cell r="Y5" t="str">
            <v>PAGO C/COPIA DOCTO.</v>
          </cell>
          <cell r="Z5" t="str">
            <v>CONGELADO</v>
          </cell>
          <cell r="AA5" t="str">
            <v>PANCETA</v>
          </cell>
          <cell r="AB5" t="str">
            <v>PANCETA C/CUERO</v>
          </cell>
          <cell r="AC5" t="str">
            <v>PANCETA C/CUERO</v>
          </cell>
          <cell r="AD5" t="str">
            <v>EX</v>
          </cell>
        </row>
        <row r="6">
          <cell r="D6">
            <v>1020925</v>
          </cell>
          <cell r="E6" t="str">
            <v>GO GRASA FORRO PNA LIMP@ CJ 20K AS</v>
          </cell>
          <cell r="F6">
            <v>24000</v>
          </cell>
          <cell r="G6" t="str">
            <v>KG</v>
          </cell>
          <cell r="H6" t="str">
            <v>PLANTA LO MIRANDA</v>
          </cell>
          <cell r="I6" t="str">
            <v>A PROGRAMAR</v>
          </cell>
          <cell r="J6">
            <v>44607</v>
          </cell>
          <cell r="K6">
            <v>44691</v>
          </cell>
          <cell r="L6">
            <v>44650</v>
          </cell>
          <cell r="M6">
            <v>44713</v>
          </cell>
          <cell r="O6" t="str">
            <v>U007 AGROSUPER S.A.</v>
          </cell>
          <cell r="P6" t="str">
            <v>00AS</v>
          </cell>
          <cell r="Q6" t="str">
            <v>AGRO SUDAMERICA</v>
          </cell>
          <cell r="R6" t="str">
            <v>02</v>
          </cell>
          <cell r="S6" t="str">
            <v>ECUADOR</v>
          </cell>
          <cell r="T6" t="str">
            <v>000027 GUAYAQUIL, PUERTO</v>
          </cell>
          <cell r="U6" t="str">
            <v>200001485</v>
          </cell>
          <cell r="V6" t="str">
            <v>ITALIMENTOS CIA. LTDA.</v>
          </cell>
          <cell r="W6" t="str">
            <v>ROSARIO***</v>
          </cell>
          <cell r="X6" t="str">
            <v>CFR</v>
          </cell>
          <cell r="Y6" t="str">
            <v>CTA CTE O CRED.DIRECTO</v>
          </cell>
          <cell r="Z6" t="str">
            <v>CONGELADO</v>
          </cell>
          <cell r="AA6" t="str">
            <v>GRASAS</v>
          </cell>
          <cell r="AB6" t="str">
            <v>GRASA FORRO</v>
          </cell>
          <cell r="AC6" t="str">
            <v>SUBPROD GRASA FORRO PIERNA LIMPIO</v>
          </cell>
          <cell r="AD6" t="str">
            <v>EX</v>
          </cell>
        </row>
        <row r="7">
          <cell r="D7">
            <v>1012674</v>
          </cell>
          <cell r="E7" t="str">
            <v>PO CORAZON@PLA CJ 19K</v>
          </cell>
          <cell r="F7">
            <v>23995</v>
          </cell>
          <cell r="G7" t="str">
            <v>KG</v>
          </cell>
          <cell r="H7" t="str">
            <v>PLANTA LO MIRANDA</v>
          </cell>
          <cell r="I7" t="str">
            <v>EN PRODUCCION</v>
          </cell>
          <cell r="J7">
            <v>44617</v>
          </cell>
          <cell r="K7">
            <v>44657</v>
          </cell>
          <cell r="O7" t="str">
            <v>U007 AGROSUPER S.A.</v>
          </cell>
          <cell r="P7" t="str">
            <v>00AB</v>
          </cell>
          <cell r="Q7" t="str">
            <v>AGROSUPER BRASIL</v>
          </cell>
          <cell r="R7" t="str">
            <v>01</v>
          </cell>
          <cell r="S7" t="str">
            <v>BRASIL</v>
          </cell>
          <cell r="T7" t="str">
            <v>000285 ITAJAI, TERRESTRE</v>
          </cell>
          <cell r="U7" t="str">
            <v>200003994</v>
          </cell>
          <cell r="V7" t="str">
            <v>PARKER-MIGLIORINI INTERNATIONAL</v>
          </cell>
          <cell r="W7" t="str">
            <v>PMI 868527  ###</v>
          </cell>
          <cell r="X7" t="str">
            <v>FCA</v>
          </cell>
          <cell r="Y7" t="str">
            <v>CTA CTE O CRED.DIRECTO</v>
          </cell>
          <cell r="Z7" t="str">
            <v>CONGELADO</v>
          </cell>
          <cell r="AA7" t="str">
            <v>MENUDENCIAS</v>
          </cell>
          <cell r="AB7" t="str">
            <v>MENUDENCIAS CORAZÓN</v>
          </cell>
          <cell r="AC7" t="str">
            <v>MENUDENCIAS CORAZÓN NORMAL</v>
          </cell>
          <cell r="AD7" t="str">
            <v>EX</v>
          </cell>
        </row>
        <row r="8">
          <cell r="D8">
            <v>1021929</v>
          </cell>
          <cell r="E8" t="str">
            <v>GO PANC LAM 3MM@ CJ 10K AS</v>
          </cell>
          <cell r="F8">
            <v>1000</v>
          </cell>
          <cell r="G8" t="str">
            <v>KG</v>
          </cell>
          <cell r="H8" t="str">
            <v>PLANTA LO MIRANDA</v>
          </cell>
          <cell r="I8" t="str">
            <v>EN PRODUCCION</v>
          </cell>
          <cell r="J8">
            <v>44624</v>
          </cell>
          <cell r="K8">
            <v>44648</v>
          </cell>
          <cell r="O8" t="str">
            <v>U007 AGROSUPER S.A.</v>
          </cell>
          <cell r="P8" t="str">
            <v>00AJ</v>
          </cell>
          <cell r="Q8" t="str">
            <v>ANDES ASIA</v>
          </cell>
          <cell r="R8" t="str">
            <v>02</v>
          </cell>
          <cell r="S8" t="str">
            <v>JAPÓN</v>
          </cell>
          <cell r="T8" t="str">
            <v>2000 YOKOHAMA (ADUANA PRINCIPA</v>
          </cell>
          <cell r="U8" t="str">
            <v>200000018</v>
          </cell>
          <cell r="V8" t="str">
            <v>Andes Asia, Inc.</v>
          </cell>
          <cell r="W8" t="str">
            <v>AA2564</v>
          </cell>
          <cell r="X8" t="str">
            <v>CIF</v>
          </cell>
          <cell r="Y8" t="str">
            <v>CTA CTE O CRED.DIRECTO</v>
          </cell>
          <cell r="Z8" t="str">
            <v>CONGELADO</v>
          </cell>
          <cell r="AA8" t="str">
            <v>PANCETA</v>
          </cell>
          <cell r="AB8" t="str">
            <v>PANCETA C/CUERO</v>
          </cell>
          <cell r="AC8" t="str">
            <v>PANCETA C/CUERO LAMINADO</v>
          </cell>
          <cell r="AD8" t="str">
            <v>NA</v>
          </cell>
        </row>
        <row r="9">
          <cell r="D9">
            <v>1022863</v>
          </cell>
          <cell r="E9" t="str">
            <v>GO LOM VET M@ CJ 9K AS</v>
          </cell>
          <cell r="F9">
            <v>9000</v>
          </cell>
          <cell r="G9" t="str">
            <v>KG</v>
          </cell>
          <cell r="H9" t="str">
            <v>PLANTA LO MIRANDA</v>
          </cell>
          <cell r="I9" t="str">
            <v>EN PRODUCCION</v>
          </cell>
          <cell r="J9">
            <v>44624</v>
          </cell>
          <cell r="K9">
            <v>44648</v>
          </cell>
          <cell r="O9" t="str">
            <v>U007 AGROSUPER S.A.</v>
          </cell>
          <cell r="P9" t="str">
            <v>00AJ</v>
          </cell>
          <cell r="Q9" t="str">
            <v>ANDES ASIA</v>
          </cell>
          <cell r="R9" t="str">
            <v>02</v>
          </cell>
          <cell r="S9" t="str">
            <v>JAPÓN</v>
          </cell>
          <cell r="T9" t="str">
            <v>2000 YOKOHAMA (ADUANA PRINCIPA</v>
          </cell>
          <cell r="U9" t="str">
            <v>200000018</v>
          </cell>
          <cell r="V9" t="str">
            <v>Andes Asia, Inc.</v>
          </cell>
          <cell r="W9" t="str">
            <v>AA2564</v>
          </cell>
          <cell r="X9" t="str">
            <v>CIF</v>
          </cell>
          <cell r="Y9" t="str">
            <v>CTA CTE O CRED.DIRECTO</v>
          </cell>
          <cell r="Z9" t="str">
            <v>CONGELADO</v>
          </cell>
          <cell r="AA9" t="str">
            <v>LOMO</v>
          </cell>
          <cell r="AB9" t="str">
            <v>LOMO VETADO</v>
          </cell>
          <cell r="AC9" t="str">
            <v>LOMO VETADO &gt;2.0K</v>
          </cell>
          <cell r="AD9" t="str">
            <v>NA</v>
          </cell>
        </row>
        <row r="10">
          <cell r="D10">
            <v>1022865</v>
          </cell>
          <cell r="E10" t="str">
            <v>GO PAN TEC S/CUERO M@ CJ 17K AS</v>
          </cell>
          <cell r="F10">
            <v>5000</v>
          </cell>
          <cell r="G10" t="str">
            <v>KG</v>
          </cell>
          <cell r="H10" t="str">
            <v>PLANTA LO MIRANDA</v>
          </cell>
          <cell r="I10" t="str">
            <v>EN PRODUCCION</v>
          </cell>
          <cell r="J10">
            <v>44624</v>
          </cell>
          <cell r="K10">
            <v>44648</v>
          </cell>
          <cell r="O10" t="str">
            <v>U007 AGROSUPER S.A.</v>
          </cell>
          <cell r="P10" t="str">
            <v>00AJ</v>
          </cell>
          <cell r="Q10" t="str">
            <v>ANDES ASIA</v>
          </cell>
          <cell r="R10" t="str">
            <v>02</v>
          </cell>
          <cell r="S10" t="str">
            <v>JAPÓN</v>
          </cell>
          <cell r="T10" t="str">
            <v>2000 YOKOHAMA (ADUANA PRINCIPA</v>
          </cell>
          <cell r="U10" t="str">
            <v>200000018</v>
          </cell>
          <cell r="V10" t="str">
            <v>Andes Asia, Inc.</v>
          </cell>
          <cell r="W10" t="str">
            <v>AA2564</v>
          </cell>
          <cell r="X10" t="str">
            <v>CIF</v>
          </cell>
          <cell r="Y10" t="str">
            <v>CTA CTE O CRED.DIRECTO</v>
          </cell>
          <cell r="Z10" t="str">
            <v>CONGELADO</v>
          </cell>
          <cell r="AA10" t="str">
            <v>PANCETA</v>
          </cell>
          <cell r="AB10" t="str">
            <v>PANCETA S/CUERO</v>
          </cell>
          <cell r="AC10" t="str">
            <v>PANCETA S/CUERO TECLA</v>
          </cell>
          <cell r="AD10" t="str">
            <v>NA</v>
          </cell>
        </row>
        <row r="11">
          <cell r="D11">
            <v>1021944</v>
          </cell>
          <cell r="E11" t="str">
            <v>GO DIAFRAG@ VA CJ 8K AS</v>
          </cell>
          <cell r="F11">
            <v>3000</v>
          </cell>
          <cell r="G11" t="str">
            <v>KG</v>
          </cell>
          <cell r="H11" t="str">
            <v>PLANTA LO MIRANDA</v>
          </cell>
          <cell r="I11" t="str">
            <v>EN PRODUCCION</v>
          </cell>
          <cell r="J11">
            <v>44624</v>
          </cell>
          <cell r="K11">
            <v>44648</v>
          </cell>
          <cell r="O11" t="str">
            <v>U007 AGROSUPER S.A.</v>
          </cell>
          <cell r="P11" t="str">
            <v>00AJ</v>
          </cell>
          <cell r="Q11" t="str">
            <v>ANDES ASIA</v>
          </cell>
          <cell r="R11" t="str">
            <v>02</v>
          </cell>
          <cell r="S11" t="str">
            <v>JAPÓN</v>
          </cell>
          <cell r="T11" t="str">
            <v>2000 YOKOHAMA (ADUANA PRINCIPA</v>
          </cell>
          <cell r="U11" t="str">
            <v>200000018</v>
          </cell>
          <cell r="V11" t="str">
            <v>Andes Asia, Inc.</v>
          </cell>
          <cell r="W11" t="str">
            <v>AA2564</v>
          </cell>
          <cell r="X11" t="str">
            <v>CIF</v>
          </cell>
          <cell r="Y11" t="str">
            <v>CTA CTE O CRED.DIRECTO</v>
          </cell>
          <cell r="Z11" t="str">
            <v>CONGELADO</v>
          </cell>
          <cell r="AA11" t="str">
            <v>RECORTES</v>
          </cell>
          <cell r="AB11" t="str">
            <v>DIAFRAGMA</v>
          </cell>
          <cell r="AC11" t="str">
            <v>DIAFRAGMA</v>
          </cell>
          <cell r="AD11" t="str">
            <v>NA</v>
          </cell>
        </row>
        <row r="12">
          <cell r="D12">
            <v>1021945</v>
          </cell>
          <cell r="E12" t="str">
            <v>GO LENGUA JAPON@ CJ 10K AS</v>
          </cell>
          <cell r="F12">
            <v>3000</v>
          </cell>
          <cell r="G12" t="str">
            <v>KG</v>
          </cell>
          <cell r="H12" t="str">
            <v>PLANTA LO MIRANDA</v>
          </cell>
          <cell r="I12" t="str">
            <v>EN PRODUCCION</v>
          </cell>
          <cell r="J12">
            <v>44624</v>
          </cell>
          <cell r="K12">
            <v>44648</v>
          </cell>
          <cell r="O12" t="str">
            <v>U007 AGROSUPER S.A.</v>
          </cell>
          <cell r="P12" t="str">
            <v>00AJ</v>
          </cell>
          <cell r="Q12" t="str">
            <v>ANDES ASIA</v>
          </cell>
          <cell r="R12" t="str">
            <v>02</v>
          </cell>
          <cell r="S12" t="str">
            <v>JAPÓN</v>
          </cell>
          <cell r="T12" t="str">
            <v>2000 YOKOHAMA (ADUANA PRINCIPA</v>
          </cell>
          <cell r="U12" t="str">
            <v>200000018</v>
          </cell>
          <cell r="V12" t="str">
            <v>Andes Asia, Inc.</v>
          </cell>
          <cell r="W12" t="str">
            <v>AA2564</v>
          </cell>
          <cell r="X12" t="str">
            <v>CIF</v>
          </cell>
          <cell r="Y12" t="str">
            <v>CTA CTE O CRED.DIRECTO</v>
          </cell>
          <cell r="Z12" t="str">
            <v>CONGELADO</v>
          </cell>
          <cell r="AA12" t="str">
            <v>CABEZA</v>
          </cell>
          <cell r="AB12" t="str">
            <v>CABEZA DERIVADOS</v>
          </cell>
          <cell r="AC12" t="str">
            <v>CABEZA DERIVADOS LENGUA</v>
          </cell>
          <cell r="AD12" t="str">
            <v>NA</v>
          </cell>
        </row>
        <row r="13">
          <cell r="D13">
            <v>1021931</v>
          </cell>
          <cell r="E13" t="str">
            <v>GO PTA COS 3H@ BO CJ 10K AS</v>
          </cell>
          <cell r="F13">
            <v>3000</v>
          </cell>
          <cell r="G13" t="str">
            <v>KG</v>
          </cell>
          <cell r="H13" t="str">
            <v>PLANTA LO MIRANDA</v>
          </cell>
          <cell r="I13" t="str">
            <v>EN PRODUCCION</v>
          </cell>
          <cell r="J13">
            <v>44624</v>
          </cell>
          <cell r="K13">
            <v>44648</v>
          </cell>
          <cell r="M13">
            <v>44768</v>
          </cell>
          <cell r="O13" t="str">
            <v>U007 AGROSUPER S.A.</v>
          </cell>
          <cell r="P13" t="str">
            <v>00AJ</v>
          </cell>
          <cell r="Q13" t="str">
            <v>ANDES ASIA</v>
          </cell>
          <cell r="R13" t="str">
            <v>02</v>
          </cell>
          <cell r="S13" t="str">
            <v>JAPÓN</v>
          </cell>
          <cell r="T13" t="str">
            <v>2000 YOKOHAMA (ADUANA PRINCIPA</v>
          </cell>
          <cell r="U13" t="str">
            <v>200000018</v>
          </cell>
          <cell r="V13" t="str">
            <v>Andes Asia, Inc.</v>
          </cell>
          <cell r="W13" t="str">
            <v>AA2564</v>
          </cell>
          <cell r="X13" t="str">
            <v>CIF</v>
          </cell>
          <cell r="Y13" t="str">
            <v>CTA CTE O CRED.DIRECTO</v>
          </cell>
          <cell r="Z13" t="str">
            <v>CONGELADO</v>
          </cell>
          <cell r="AA13" t="str">
            <v>COST-PEC</v>
          </cell>
          <cell r="AB13" t="str">
            <v>COST-PEC TROZOS</v>
          </cell>
          <cell r="AC13" t="str">
            <v>COST-PEC TROZOS PUNTA COSTILLAR</v>
          </cell>
          <cell r="AD13" t="str">
            <v>NA</v>
          </cell>
        </row>
        <row r="14">
          <cell r="D14">
            <v>1023391</v>
          </cell>
          <cell r="E14" t="str">
            <v>GO TRIMING 90/10@ CJ 20K AS</v>
          </cell>
          <cell r="F14">
            <v>23380</v>
          </cell>
          <cell r="G14" t="str">
            <v>KG</v>
          </cell>
          <cell r="H14" t="str">
            <v>PLANTA ROSARIO</v>
          </cell>
          <cell r="I14" t="str">
            <v>A PROGRAMAR</v>
          </cell>
          <cell r="J14">
            <v>44642</v>
          </cell>
          <cell r="K14">
            <v>44645</v>
          </cell>
          <cell r="O14" t="str">
            <v>U007 AGROSUPER S.A.</v>
          </cell>
          <cell r="P14" t="str">
            <v>00AS</v>
          </cell>
          <cell r="Q14" t="str">
            <v>AGRO SUDAMERICA</v>
          </cell>
          <cell r="R14" t="str">
            <v>02</v>
          </cell>
          <cell r="S14" t="str">
            <v>REP.DOMINICANA</v>
          </cell>
          <cell r="T14" t="str">
            <v>000158 CAUCEDO, PUERTO</v>
          </cell>
          <cell r="U14" t="str">
            <v>200003241</v>
          </cell>
          <cell r="V14" t="str">
            <v>LIBOMI ENTERPRISE S.R.L.</v>
          </cell>
          <cell r="W14" t="str">
            <v>STOCK RUSIA</v>
          </cell>
          <cell r="X14" t="str">
            <v>CIF</v>
          </cell>
          <cell r="Y14" t="str">
            <v>PAGO ANTIC. – PAGO C/COPIA DOC</v>
          </cell>
          <cell r="Z14" t="str">
            <v>CONGELADO</v>
          </cell>
          <cell r="AA14" t="str">
            <v>RECORTES</v>
          </cell>
          <cell r="AB14" t="str">
            <v>RECORTES NO MAGRO</v>
          </cell>
          <cell r="AC14" t="str">
            <v>RECORTES NO MAGRO TRIMING 90/10</v>
          </cell>
          <cell r="AD14" t="str">
            <v>EX</v>
          </cell>
        </row>
        <row r="15">
          <cell r="D15">
            <v>1023319</v>
          </cell>
          <cell r="E15" t="str">
            <v>GO RECO 90/10 @ BO CJ 20K AS</v>
          </cell>
          <cell r="F15">
            <v>620</v>
          </cell>
          <cell r="G15" t="str">
            <v>KG</v>
          </cell>
          <cell r="H15" t="str">
            <v>PLANTA ROSARIO</v>
          </cell>
          <cell r="I15" t="str">
            <v>A PROGRAMAR</v>
          </cell>
          <cell r="J15">
            <v>44642</v>
          </cell>
          <cell r="K15">
            <v>44645</v>
          </cell>
          <cell r="O15" t="str">
            <v>U007 AGROSUPER S.A.</v>
          </cell>
          <cell r="P15" t="str">
            <v>00AS</v>
          </cell>
          <cell r="Q15" t="str">
            <v>AGRO SUDAMERICA</v>
          </cell>
          <cell r="R15" t="str">
            <v>02</v>
          </cell>
          <cell r="S15" t="str">
            <v>REP.DOMINICANA</v>
          </cell>
          <cell r="T15" t="str">
            <v>000158 CAUCEDO, PUERTO</v>
          </cell>
          <cell r="U15" t="str">
            <v>200003241</v>
          </cell>
          <cell r="V15" t="str">
            <v>LIBOMI ENTERPRISE S.R.L.</v>
          </cell>
          <cell r="W15" t="str">
            <v>STOCK RUSIA</v>
          </cell>
          <cell r="X15" t="str">
            <v>CIF</v>
          </cell>
          <cell r="Y15" t="str">
            <v>PAGO ANTIC. – PAGO C/COPIA DOC</v>
          </cell>
          <cell r="Z15" t="str">
            <v>CONGELADO</v>
          </cell>
          <cell r="AA15" t="str">
            <v>RECORTES</v>
          </cell>
          <cell r="AB15" t="str">
            <v>RECORTES NO MAGRO</v>
          </cell>
          <cell r="AC15" t="str">
            <v>RECORTES NO MAGRO TRIMING 90/10</v>
          </cell>
          <cell r="AD15" t="str">
            <v>EX</v>
          </cell>
        </row>
        <row r="16">
          <cell r="D16">
            <v>1012525</v>
          </cell>
          <cell r="E16" t="str">
            <v>PO GARRA J@ BO CJ 20K AS</v>
          </cell>
          <cell r="F16">
            <v>24000</v>
          </cell>
          <cell r="G16" t="str">
            <v>KG</v>
          </cell>
          <cell r="H16" t="str">
            <v>PLANTA LO MIRANDA</v>
          </cell>
          <cell r="I16" t="str">
            <v>EN PRODUCCION</v>
          </cell>
          <cell r="J16">
            <v>44652</v>
          </cell>
          <cell r="K16">
            <v>44665</v>
          </cell>
          <cell r="O16" t="str">
            <v>U007 AGROSUPER S.A.</v>
          </cell>
          <cell r="P16" t="str">
            <v>00GO</v>
          </cell>
          <cell r="Q16" t="str">
            <v>AGROSUPER SHANGHAI</v>
          </cell>
          <cell r="R16" t="str">
            <v>01</v>
          </cell>
          <cell r="S16" t="str">
            <v>CHINA</v>
          </cell>
          <cell r="T16" t="str">
            <v>000020 YANTIAN, CHINA</v>
          </cell>
          <cell r="U16" t="str">
            <v>200002390</v>
          </cell>
          <cell r="V16" t="str">
            <v>Agrosuper China Co., Ltd.</v>
          </cell>
          <cell r="W16" t="str">
            <v/>
          </cell>
          <cell r="X16" t="str">
            <v>CIF</v>
          </cell>
          <cell r="Y16" t="str">
            <v>CTA CTE O CRED.DIRECTO</v>
          </cell>
          <cell r="Z16" t="str">
            <v>CONGELADO</v>
          </cell>
          <cell r="AA16" t="str">
            <v>PATAS</v>
          </cell>
          <cell r="AB16" t="str">
            <v>PATAS GARRAS</v>
          </cell>
          <cell r="AC16" t="str">
            <v>PATAS GARRAS JUMBO</v>
          </cell>
          <cell r="AD16" t="str">
            <v>NA</v>
          </cell>
        </row>
        <row r="17">
          <cell r="D17">
            <v>1030710</v>
          </cell>
          <cell r="E17" t="str">
            <v>PV CORAZON S/A@BLO 15KG JP SO</v>
          </cell>
          <cell r="F17">
            <v>11025</v>
          </cell>
          <cell r="G17" t="str">
            <v>KG</v>
          </cell>
          <cell r="H17" t="str">
            <v>SOPRAVAL PLANTA / CECINAS 2</v>
          </cell>
          <cell r="I17" t="str">
            <v>A PROGRAMAR</v>
          </cell>
          <cell r="J17">
            <v>44679</v>
          </cell>
          <cell r="K17">
            <v>44711</v>
          </cell>
          <cell r="O17" t="str">
            <v>U020 AGROSUPER COMER ALIM</v>
          </cell>
          <cell r="P17" t="str">
            <v>00AE</v>
          </cell>
          <cell r="Q17" t="str">
            <v>AGRO EUROPA</v>
          </cell>
          <cell r="R17" t="str">
            <v>03</v>
          </cell>
          <cell r="S17" t="str">
            <v>ALEMANIA</v>
          </cell>
          <cell r="T17" t="str">
            <v>4532 HAMBURG, PORT</v>
          </cell>
          <cell r="U17" t="str">
            <v>200000007</v>
          </cell>
          <cell r="V17" t="str">
            <v>AGROEUROPA S.P.A</v>
          </cell>
          <cell r="W17" t="str">
            <v/>
          </cell>
          <cell r="X17" t="str">
            <v>CFR</v>
          </cell>
          <cell r="Y17" t="str">
            <v>CTA CTE O CRED.DIRECTO</v>
          </cell>
          <cell r="Z17" t="str">
            <v>CONGELADO</v>
          </cell>
          <cell r="AA17" t="str">
            <v>MENUDENCIAS</v>
          </cell>
          <cell r="AB17" t="str">
            <v>MENUDENCIAS CORAZÓN</v>
          </cell>
          <cell r="AC17" t="str">
            <v>MENUDENCIAS CORAZÓN NORMAL</v>
          </cell>
          <cell r="AD17" t="str">
            <v>NA</v>
          </cell>
        </row>
        <row r="18">
          <cell r="D18">
            <v>1030804</v>
          </cell>
          <cell r="E18" t="str">
            <v>PV HIGA INDUS@ BO JP 600K AS</v>
          </cell>
          <cell r="F18">
            <v>10800</v>
          </cell>
          <cell r="G18" t="str">
            <v>KG</v>
          </cell>
          <cell r="H18" t="str">
            <v>SOPRAVAL PLANTA / CECINAS 2</v>
          </cell>
          <cell r="I18" t="str">
            <v>A PROGRAMAR</v>
          </cell>
          <cell r="J18">
            <v>44679</v>
          </cell>
          <cell r="K18">
            <v>44711</v>
          </cell>
          <cell r="O18" t="str">
            <v>U020 AGROSUPER COMER ALIM</v>
          </cell>
          <cell r="P18" t="str">
            <v>00AE</v>
          </cell>
          <cell r="Q18" t="str">
            <v>AGRO EUROPA</v>
          </cell>
          <cell r="R18" t="str">
            <v>03</v>
          </cell>
          <cell r="S18" t="str">
            <v>ALEMANIA</v>
          </cell>
          <cell r="T18" t="str">
            <v>4532 HAMBURG, PORT</v>
          </cell>
          <cell r="U18" t="str">
            <v>200000007</v>
          </cell>
          <cell r="V18" t="str">
            <v>AGROEUROPA S.P.A</v>
          </cell>
          <cell r="W18" t="str">
            <v/>
          </cell>
          <cell r="X18" t="str">
            <v>CFR</v>
          </cell>
          <cell r="Y18" t="str">
            <v>CTA CTE O CRED.DIRECTO</v>
          </cell>
          <cell r="Z18" t="str">
            <v>CONGELADO</v>
          </cell>
          <cell r="AA18" t="str">
            <v>MENUDENCIAS</v>
          </cell>
          <cell r="AB18" t="str">
            <v>MENUDENCIAS HÍGADO</v>
          </cell>
          <cell r="AC18" t="str">
            <v>MENUDENCIAS HÍGADO NORMAL</v>
          </cell>
          <cell r="AD18" t="str">
            <v>NA</v>
          </cell>
        </row>
        <row r="19">
          <cell r="D19">
            <v>1011968</v>
          </cell>
          <cell r="E19" t="str">
            <v>PO GARRA L A@ BO CJ 20K AS</v>
          </cell>
          <cell r="F19">
            <v>24000</v>
          </cell>
          <cell r="G19" t="str">
            <v>KG</v>
          </cell>
          <cell r="H19" t="str">
            <v>PLANTA LO MIRANDA</v>
          </cell>
          <cell r="I19" t="str">
            <v>EN PRODUCCION</v>
          </cell>
          <cell r="J19">
            <v>44680</v>
          </cell>
          <cell r="K19">
            <v>44702</v>
          </cell>
          <cell r="O19" t="str">
            <v>U007 AGROSUPER S.A.</v>
          </cell>
          <cell r="P19" t="str">
            <v>00GO</v>
          </cell>
          <cell r="Q19" t="str">
            <v>AGROSUPER SHANGHAI</v>
          </cell>
          <cell r="R19" t="str">
            <v>01</v>
          </cell>
          <cell r="S19" t="str">
            <v>CHINA</v>
          </cell>
          <cell r="T19" t="str">
            <v>000020 YANTIAN, CHINA</v>
          </cell>
          <cell r="U19" t="str">
            <v>200002390</v>
          </cell>
          <cell r="V19" t="str">
            <v>Agrosuper China Co., Ltd.</v>
          </cell>
          <cell r="W19" t="str">
            <v/>
          </cell>
          <cell r="X19" t="str">
            <v>CIF</v>
          </cell>
          <cell r="Y19" t="str">
            <v>CTA CTE O CRED.DIRECTO</v>
          </cell>
          <cell r="Z19" t="str">
            <v>CONGELADO</v>
          </cell>
          <cell r="AA19" t="str">
            <v>PATAS</v>
          </cell>
          <cell r="AB19" t="str">
            <v>PATAS GARRAS</v>
          </cell>
          <cell r="AC19" t="str">
            <v>PATAS GARRAS LARGE A</v>
          </cell>
          <cell r="AD19" t="str">
            <v>NA</v>
          </cell>
        </row>
        <row r="20">
          <cell r="D20">
            <v>1022995</v>
          </cell>
          <cell r="E20" t="str">
            <v>GO PANC TEC /C CUE S/H@ CJ 20K AS</v>
          </cell>
          <cell r="F20">
            <v>2000</v>
          </cell>
          <cell r="G20" t="str">
            <v>KG</v>
          </cell>
          <cell r="H20" t="str">
            <v>PLANTA LO MIRANDA</v>
          </cell>
          <cell r="I20" t="str">
            <v>EN PRODUCCION</v>
          </cell>
          <cell r="J20">
            <v>44680</v>
          </cell>
          <cell r="K20">
            <v>44709</v>
          </cell>
          <cell r="O20" t="str">
            <v>U007 AGROSUPER S.A.</v>
          </cell>
          <cell r="P20" t="str">
            <v>00GO</v>
          </cell>
          <cell r="Q20" t="str">
            <v>AGROSUPER SHANGHAI</v>
          </cell>
          <cell r="R20" t="str">
            <v>02</v>
          </cell>
          <cell r="S20" t="str">
            <v>CHINA</v>
          </cell>
          <cell r="T20" t="str">
            <v>000020 YANTIAN, CHINA</v>
          </cell>
          <cell r="U20" t="str">
            <v>200002390</v>
          </cell>
          <cell r="V20" t="str">
            <v>Agrosuper China Co., Ltd.</v>
          </cell>
          <cell r="W20" t="str">
            <v/>
          </cell>
          <cell r="X20" t="str">
            <v>CIF</v>
          </cell>
          <cell r="Y20" t="str">
            <v>CTA CTE O CRED.DIRECTO</v>
          </cell>
          <cell r="Z20" t="str">
            <v>CONGELADO</v>
          </cell>
          <cell r="AA20" t="str">
            <v>PANCETA</v>
          </cell>
          <cell r="AB20" t="str">
            <v>PANCETA C/CUERO</v>
          </cell>
          <cell r="AC20" t="str">
            <v>PANCETA C/CUERO TECLA</v>
          </cell>
          <cell r="AD20" t="str">
            <v>NA</v>
          </cell>
        </row>
        <row r="21">
          <cell r="D21">
            <v>1023143</v>
          </cell>
          <cell r="E21" t="str">
            <v>GO PLATEAD@ FI CJ 20K AS</v>
          </cell>
          <cell r="F21">
            <v>1000</v>
          </cell>
          <cell r="G21" t="str">
            <v>KG</v>
          </cell>
          <cell r="H21" t="str">
            <v>PLANTA LO MIRANDA</v>
          </cell>
          <cell r="I21" t="str">
            <v>EN PRODUCCION</v>
          </cell>
          <cell r="J21">
            <v>44680</v>
          </cell>
          <cell r="K21">
            <v>44709</v>
          </cell>
          <cell r="O21" t="str">
            <v>U007 AGROSUPER S.A.</v>
          </cell>
          <cell r="P21" t="str">
            <v>00GO</v>
          </cell>
          <cell r="Q21" t="str">
            <v>AGROSUPER SHANGHAI</v>
          </cell>
          <cell r="R21" t="str">
            <v>02</v>
          </cell>
          <cell r="S21" t="str">
            <v>CHINA</v>
          </cell>
          <cell r="T21" t="str">
            <v>000020 YANTIAN, CHINA</v>
          </cell>
          <cell r="U21" t="str">
            <v>200002390</v>
          </cell>
          <cell r="V21" t="str">
            <v>Agrosuper China Co., Ltd.</v>
          </cell>
          <cell r="W21" t="str">
            <v/>
          </cell>
          <cell r="X21" t="str">
            <v>CIF</v>
          </cell>
          <cell r="Y21" t="str">
            <v>CTA CTE O CRED.DIRECTO</v>
          </cell>
          <cell r="Z21" t="str">
            <v>CONGELADO</v>
          </cell>
          <cell r="AA21" t="str">
            <v>PROLIJADO</v>
          </cell>
          <cell r="AB21" t="str">
            <v>PROLIJADO PLATEADA</v>
          </cell>
          <cell r="AC21" t="str">
            <v>PROLIJADO PLATEADA</v>
          </cell>
          <cell r="AD21" t="str">
            <v>NA</v>
          </cell>
        </row>
        <row r="22">
          <cell r="D22">
            <v>1021082</v>
          </cell>
          <cell r="E22" t="str">
            <v>GO TRIMING 70/30@ CJ 20K AS</v>
          </cell>
          <cell r="F22">
            <v>24000</v>
          </cell>
          <cell r="G22" t="str">
            <v>KG</v>
          </cell>
          <cell r="H22" t="str">
            <v>PRECISA</v>
          </cell>
          <cell r="I22" t="str">
            <v>EN PRODUCCION</v>
          </cell>
          <cell r="J22">
            <v>44683</v>
          </cell>
          <cell r="K22">
            <v>44691</v>
          </cell>
          <cell r="L22">
            <v>44722</v>
          </cell>
          <cell r="M22">
            <v>44741</v>
          </cell>
          <cell r="O22" t="str">
            <v>U007 AGROSUPER S.A.</v>
          </cell>
          <cell r="P22" t="str">
            <v>00AS</v>
          </cell>
          <cell r="Q22" t="str">
            <v>AGRO SUDAMERICA</v>
          </cell>
          <cell r="R22" t="str">
            <v>02</v>
          </cell>
          <cell r="S22" t="str">
            <v>COLOMBIA</v>
          </cell>
          <cell r="T22" t="str">
            <v>000218 CARTAGENA, PUERTO</v>
          </cell>
          <cell r="U22" t="str">
            <v>200003895</v>
          </cell>
          <cell r="V22" t="str">
            <v>COM. HERMANOS ALVAREZ NUÑEZ SAS</v>
          </cell>
          <cell r="W22" t="str">
            <v>DO I10127*** NO PROGRAMAR</v>
          </cell>
          <cell r="X22" t="str">
            <v>CIF</v>
          </cell>
          <cell r="Y22" t="str">
            <v>CTA CTE O CRED.DIRECTO</v>
          </cell>
          <cell r="Z22" t="str">
            <v>CONGELADO</v>
          </cell>
          <cell r="AA22" t="str">
            <v>RECORTES</v>
          </cell>
          <cell r="AB22" t="str">
            <v>RECORTES NO MAGRO</v>
          </cell>
          <cell r="AC22" t="str">
            <v>RECORTES NO MAGRO TRIMING 70/30</v>
          </cell>
          <cell r="AD22" t="str">
            <v>EX</v>
          </cell>
        </row>
        <row r="23">
          <cell r="D23">
            <v>1023265</v>
          </cell>
          <cell r="E23" t="str">
            <v>GO PTA COS 2H@ BO CJ 10K AS</v>
          </cell>
          <cell r="F23">
            <v>2000</v>
          </cell>
          <cell r="G23" t="str">
            <v>KG</v>
          </cell>
          <cell r="H23" t="str">
            <v>PLANTA ROSARIO</v>
          </cell>
          <cell r="I23" t="str">
            <v>EN PRODUCCION</v>
          </cell>
          <cell r="J23">
            <v>44687</v>
          </cell>
          <cell r="K23">
            <v>44711</v>
          </cell>
          <cell r="L23">
            <v>44787</v>
          </cell>
          <cell r="M23">
            <v>44768</v>
          </cell>
          <cell r="O23" t="str">
            <v>U007 AGROSUPER S.A.</v>
          </cell>
          <cell r="P23" t="str">
            <v>00AJ</v>
          </cell>
          <cell r="Q23" t="str">
            <v>ANDES ASIA</v>
          </cell>
          <cell r="R23" t="str">
            <v>02</v>
          </cell>
          <cell r="S23" t="str">
            <v>JAPÓN</v>
          </cell>
          <cell r="T23" t="str">
            <v>2000 YOKOHAMA (ADUANA PRINCIPA</v>
          </cell>
          <cell r="U23" t="str">
            <v>200000018</v>
          </cell>
          <cell r="V23" t="str">
            <v>Andes Asia, Inc.</v>
          </cell>
          <cell r="W23" t="str">
            <v>AA2874</v>
          </cell>
          <cell r="X23" t="str">
            <v>CIF</v>
          </cell>
          <cell r="Y23" t="str">
            <v>CTA CTE O CRED.DIRECTO</v>
          </cell>
          <cell r="Z23" t="str">
            <v>CONGELADO</v>
          </cell>
          <cell r="AA23" t="str">
            <v>COST-PEC</v>
          </cell>
          <cell r="AB23" t="str">
            <v>COST-PEC TROZOS</v>
          </cell>
          <cell r="AC23" t="str">
            <v>COST-PEC TROZOS PUNTA COSTILLAR</v>
          </cell>
          <cell r="AD23" t="str">
            <v>NA</v>
          </cell>
        </row>
        <row r="24">
          <cell r="D24">
            <v>1022128</v>
          </cell>
          <cell r="E24" t="str">
            <v>GO GANSO C/ASIENTO@ BOL CJ 14K AS</v>
          </cell>
          <cell r="F24">
            <v>3000</v>
          </cell>
          <cell r="G24" t="str">
            <v>KG</v>
          </cell>
          <cell r="H24" t="str">
            <v>PLANTA LO MIRANDA</v>
          </cell>
          <cell r="I24" t="str">
            <v>A PROGRAMAR</v>
          </cell>
          <cell r="J24">
            <v>44687</v>
          </cell>
          <cell r="K24">
            <v>44711</v>
          </cell>
          <cell r="O24" t="str">
            <v>U007 AGROSUPER S.A.</v>
          </cell>
          <cell r="P24" t="str">
            <v>00AJ</v>
          </cell>
          <cell r="Q24" t="str">
            <v>ANDES ASIA</v>
          </cell>
          <cell r="R24" t="str">
            <v>02</v>
          </cell>
          <cell r="S24" t="str">
            <v>JAPÓN</v>
          </cell>
          <cell r="T24" t="str">
            <v>2000 YOKOHAMA (ADUANA PRINCIPA</v>
          </cell>
          <cell r="U24" t="str">
            <v>200000018</v>
          </cell>
          <cell r="V24" t="str">
            <v>Andes Asia, Inc.</v>
          </cell>
          <cell r="W24" t="str">
            <v>AA2665</v>
          </cell>
          <cell r="X24" t="str">
            <v>CIF</v>
          </cell>
          <cell r="Y24" t="str">
            <v>CTA CTE O CRED.DIRECTO</v>
          </cell>
          <cell r="Z24" t="str">
            <v>CONGELADO</v>
          </cell>
          <cell r="AA24" t="str">
            <v>PIERNA</v>
          </cell>
          <cell r="AB24" t="str">
            <v>PIERNA PULPA FINA</v>
          </cell>
          <cell r="AC24" t="str">
            <v>PIERNA PULPA FINA MUSC SEP</v>
          </cell>
          <cell r="AD24" t="str">
            <v>NA</v>
          </cell>
        </row>
        <row r="25">
          <cell r="D25">
            <v>1022621</v>
          </cell>
          <cell r="E25" t="str">
            <v>GO PANC S/TEC N @ FI CJ AS</v>
          </cell>
          <cell r="F25">
            <v>3000</v>
          </cell>
          <cell r="G25" t="str">
            <v>KG</v>
          </cell>
          <cell r="H25" t="str">
            <v>PLANTA LO MIRANDA</v>
          </cell>
          <cell r="I25" t="str">
            <v>A PROGRAMAR</v>
          </cell>
          <cell r="J25">
            <v>44687</v>
          </cell>
          <cell r="K25">
            <v>44711</v>
          </cell>
          <cell r="O25" t="str">
            <v>U007 AGROSUPER S.A.</v>
          </cell>
          <cell r="P25" t="str">
            <v>00AJ</v>
          </cell>
          <cell r="Q25" t="str">
            <v>ANDES ASIA</v>
          </cell>
          <cell r="R25" t="str">
            <v>02</v>
          </cell>
          <cell r="S25" t="str">
            <v>JAPÓN</v>
          </cell>
          <cell r="T25" t="str">
            <v>2000 YOKOHAMA (ADUANA PRINCIPA</v>
          </cell>
          <cell r="U25" t="str">
            <v>200000018</v>
          </cell>
          <cell r="V25" t="str">
            <v>Andes Asia, Inc.</v>
          </cell>
          <cell r="W25" t="str">
            <v>AA2665</v>
          </cell>
          <cell r="X25" t="str">
            <v>CIF</v>
          </cell>
          <cell r="Y25" t="str">
            <v>CTA CTE O CRED.DIRECTO</v>
          </cell>
          <cell r="Z25" t="str">
            <v>CONGELADO</v>
          </cell>
          <cell r="AA25" t="str">
            <v>PANCETA</v>
          </cell>
          <cell r="AB25" t="str">
            <v>PANCETA S/CUERO</v>
          </cell>
          <cell r="AC25" t="str">
            <v>PANCETA S/CUERO S/TECLA</v>
          </cell>
          <cell r="AD25" t="str">
            <v>NA</v>
          </cell>
        </row>
        <row r="26">
          <cell r="D26">
            <v>1022751</v>
          </cell>
          <cell r="E26" t="str">
            <v>GO PPPAL 1P EX@ CJ 14K AS</v>
          </cell>
          <cell r="F26">
            <v>3000</v>
          </cell>
          <cell r="G26" t="str">
            <v>KG</v>
          </cell>
          <cell r="H26" t="str">
            <v>PLANTA LO MIRANDA</v>
          </cell>
          <cell r="I26" t="str">
            <v>A PROGRAMAR</v>
          </cell>
          <cell r="J26">
            <v>44687</v>
          </cell>
          <cell r="K26">
            <v>44711</v>
          </cell>
          <cell r="O26" t="str">
            <v>U007 AGROSUPER S.A.</v>
          </cell>
          <cell r="P26" t="str">
            <v>00AJ</v>
          </cell>
          <cell r="Q26" t="str">
            <v>ANDES ASIA</v>
          </cell>
          <cell r="R26" t="str">
            <v>02</v>
          </cell>
          <cell r="S26" t="str">
            <v>JAPÓN</v>
          </cell>
          <cell r="T26" t="str">
            <v>2000 YOKOHAMA (ADUANA PRINCIPA</v>
          </cell>
          <cell r="U26" t="str">
            <v>200000018</v>
          </cell>
          <cell r="V26" t="str">
            <v>Andes Asia, Inc.</v>
          </cell>
          <cell r="W26" t="str">
            <v>AA2665</v>
          </cell>
          <cell r="X26" t="str">
            <v>CIF</v>
          </cell>
          <cell r="Y26" t="str">
            <v>CTA CTE O CRED.DIRECTO</v>
          </cell>
          <cell r="Z26" t="str">
            <v>CONGELADO</v>
          </cell>
          <cell r="AA26" t="str">
            <v>PALETA</v>
          </cell>
          <cell r="AB26" t="str">
            <v>PALETA ENTERA</v>
          </cell>
          <cell r="AC26" t="str">
            <v>PALETA ENTERA PICNIC</v>
          </cell>
          <cell r="AD26" t="str">
            <v>NA</v>
          </cell>
        </row>
        <row r="27">
          <cell r="D27">
            <v>1022863</v>
          </cell>
          <cell r="E27" t="str">
            <v>GO LOM VET M@ CJ 9K AS</v>
          </cell>
          <cell r="F27">
            <v>3000</v>
          </cell>
          <cell r="G27" t="str">
            <v>KG</v>
          </cell>
          <cell r="H27" t="str">
            <v>PLANTA LO MIRANDA</v>
          </cell>
          <cell r="I27" t="str">
            <v>A PROGRAMAR</v>
          </cell>
          <cell r="J27">
            <v>44687</v>
          </cell>
          <cell r="K27">
            <v>44711</v>
          </cell>
          <cell r="O27" t="str">
            <v>U007 AGROSUPER S.A.</v>
          </cell>
          <cell r="P27" t="str">
            <v>00AJ</v>
          </cell>
          <cell r="Q27" t="str">
            <v>ANDES ASIA</v>
          </cell>
          <cell r="R27" t="str">
            <v>02</v>
          </cell>
          <cell r="S27" t="str">
            <v>JAPÓN</v>
          </cell>
          <cell r="T27" t="str">
            <v>2000 YOKOHAMA (ADUANA PRINCIPA</v>
          </cell>
          <cell r="U27" t="str">
            <v>200000018</v>
          </cell>
          <cell r="V27" t="str">
            <v>Andes Asia, Inc.</v>
          </cell>
          <cell r="W27" t="str">
            <v>AA2665</v>
          </cell>
          <cell r="X27" t="str">
            <v>CIF</v>
          </cell>
          <cell r="Y27" t="str">
            <v>CTA CTE O CRED.DIRECTO</v>
          </cell>
          <cell r="Z27" t="str">
            <v>CONGELADO</v>
          </cell>
          <cell r="AA27" t="str">
            <v>LOMO</v>
          </cell>
          <cell r="AB27" t="str">
            <v>LOMO VETADO</v>
          </cell>
          <cell r="AC27" t="str">
            <v>LOMO VETADO &gt;2.0K</v>
          </cell>
          <cell r="AD27" t="str">
            <v>NA</v>
          </cell>
        </row>
        <row r="28">
          <cell r="D28">
            <v>1022864</v>
          </cell>
          <cell r="E28" t="str">
            <v>GO LOM VET L@ CJ 11K AS</v>
          </cell>
          <cell r="F28">
            <v>2000</v>
          </cell>
          <cell r="G28" t="str">
            <v>KG</v>
          </cell>
          <cell r="H28" t="str">
            <v>PLANTA LO MIRANDA</v>
          </cell>
          <cell r="I28" t="str">
            <v>A PROGRAMAR</v>
          </cell>
          <cell r="J28">
            <v>44687</v>
          </cell>
          <cell r="K28">
            <v>44711</v>
          </cell>
          <cell r="O28" t="str">
            <v>U007 AGROSUPER S.A.</v>
          </cell>
          <cell r="P28" t="str">
            <v>00AJ</v>
          </cell>
          <cell r="Q28" t="str">
            <v>ANDES ASIA</v>
          </cell>
          <cell r="R28" t="str">
            <v>02</v>
          </cell>
          <cell r="S28" t="str">
            <v>JAPÓN</v>
          </cell>
          <cell r="T28" t="str">
            <v>2000 YOKOHAMA (ADUANA PRINCIPA</v>
          </cell>
          <cell r="U28" t="str">
            <v>200000018</v>
          </cell>
          <cell r="V28" t="str">
            <v>Andes Asia, Inc.</v>
          </cell>
          <cell r="W28" t="str">
            <v>AA2665</v>
          </cell>
          <cell r="X28" t="str">
            <v>CIF</v>
          </cell>
          <cell r="Y28" t="str">
            <v>CTA CTE O CRED.DIRECTO</v>
          </cell>
          <cell r="Z28" t="str">
            <v>CONGELADO</v>
          </cell>
          <cell r="AA28" t="str">
            <v>LOMO</v>
          </cell>
          <cell r="AB28" t="str">
            <v>LOMO VETADO</v>
          </cell>
          <cell r="AC28" t="str">
            <v>LOMO VETADO &gt;2.0K</v>
          </cell>
          <cell r="AD28" t="str">
            <v>NA</v>
          </cell>
        </row>
        <row r="29">
          <cell r="D29">
            <v>1022866</v>
          </cell>
          <cell r="E29" t="str">
            <v>GO PAN TEC S/CUERO L@ CJ 19K AS</v>
          </cell>
          <cell r="F29">
            <v>3000</v>
          </cell>
          <cell r="G29" t="str">
            <v>KG</v>
          </cell>
          <cell r="H29" t="str">
            <v>PLANTA LO MIRANDA</v>
          </cell>
          <cell r="I29" t="str">
            <v>A PROGRAMAR</v>
          </cell>
          <cell r="J29">
            <v>44687</v>
          </cell>
          <cell r="K29">
            <v>44711</v>
          </cell>
          <cell r="O29" t="str">
            <v>U007 AGROSUPER S.A.</v>
          </cell>
          <cell r="P29" t="str">
            <v>00AJ</v>
          </cell>
          <cell r="Q29" t="str">
            <v>ANDES ASIA</v>
          </cell>
          <cell r="R29" t="str">
            <v>02</v>
          </cell>
          <cell r="S29" t="str">
            <v>JAPÓN</v>
          </cell>
          <cell r="T29" t="str">
            <v>2000 YOKOHAMA (ADUANA PRINCIPA</v>
          </cell>
          <cell r="U29" t="str">
            <v>200000018</v>
          </cell>
          <cell r="V29" t="str">
            <v>Andes Asia, Inc.</v>
          </cell>
          <cell r="W29" t="str">
            <v>AA2665</v>
          </cell>
          <cell r="X29" t="str">
            <v>CIF</v>
          </cell>
          <cell r="Y29" t="str">
            <v>CTA CTE O CRED.DIRECTO</v>
          </cell>
          <cell r="Z29" t="str">
            <v>CONGELADO</v>
          </cell>
          <cell r="AA29" t="str">
            <v>PANCETA</v>
          </cell>
          <cell r="AB29" t="str">
            <v>PANCETA S/CUERO</v>
          </cell>
          <cell r="AC29" t="str">
            <v>PANCETA S/CUERO TECLA</v>
          </cell>
          <cell r="AD29" t="str">
            <v>NA</v>
          </cell>
        </row>
        <row r="30">
          <cell r="D30">
            <v>1023247</v>
          </cell>
          <cell r="E30" t="str">
            <v>GO PANC LAM 2.5MM@ CJ 5K AS</v>
          </cell>
          <cell r="F30">
            <v>1000</v>
          </cell>
          <cell r="G30" t="str">
            <v>KG</v>
          </cell>
          <cell r="H30" t="str">
            <v>PLANTA LO MIRANDA</v>
          </cell>
          <cell r="I30" t="str">
            <v>A PROGRAMAR</v>
          </cell>
          <cell r="J30">
            <v>44687</v>
          </cell>
          <cell r="K30">
            <v>44711</v>
          </cell>
          <cell r="O30" t="str">
            <v>U007 AGROSUPER S.A.</v>
          </cell>
          <cell r="P30" t="str">
            <v>00AJ</v>
          </cell>
          <cell r="Q30" t="str">
            <v>ANDES ASIA</v>
          </cell>
          <cell r="R30" t="str">
            <v>02</v>
          </cell>
          <cell r="S30" t="str">
            <v>JAPÓN</v>
          </cell>
          <cell r="T30" t="str">
            <v>2000 YOKOHAMA (ADUANA PRINCIPA</v>
          </cell>
          <cell r="U30" t="str">
            <v>200000018</v>
          </cell>
          <cell r="V30" t="str">
            <v>Andes Asia, Inc.</v>
          </cell>
          <cell r="W30" t="str">
            <v>AA2665</v>
          </cell>
          <cell r="X30" t="str">
            <v>CIF</v>
          </cell>
          <cell r="Y30" t="str">
            <v>CTA CTE O CRED.DIRECTO</v>
          </cell>
          <cell r="Z30" t="str">
            <v>CONGELADO</v>
          </cell>
          <cell r="AA30" t="str">
            <v>PANCETA</v>
          </cell>
          <cell r="AB30" t="str">
            <v>PANCETA S/CUERO</v>
          </cell>
          <cell r="AC30" t="str">
            <v>PANCETA S/CUERO S/TECLA</v>
          </cell>
          <cell r="AD30" t="str">
            <v>NA</v>
          </cell>
        </row>
        <row r="31">
          <cell r="D31">
            <v>1021944</v>
          </cell>
          <cell r="E31" t="str">
            <v>GO DIAFRAG@ VA CJ 8K AS</v>
          </cell>
          <cell r="F31">
            <v>3000</v>
          </cell>
          <cell r="G31" t="str">
            <v>KG</v>
          </cell>
          <cell r="H31" t="str">
            <v>PLANTA LO MIRANDA</v>
          </cell>
          <cell r="I31" t="str">
            <v>A PROGRAMAR</v>
          </cell>
          <cell r="J31">
            <v>44687</v>
          </cell>
          <cell r="K31">
            <v>44711</v>
          </cell>
          <cell r="O31" t="str">
            <v>U007 AGROSUPER S.A.</v>
          </cell>
          <cell r="P31" t="str">
            <v>00AJ</v>
          </cell>
          <cell r="Q31" t="str">
            <v>ANDES ASIA</v>
          </cell>
          <cell r="R31" t="str">
            <v>02</v>
          </cell>
          <cell r="S31" t="str">
            <v>JAPÓN</v>
          </cell>
          <cell r="T31" t="str">
            <v>2000 YOKOHAMA (ADUANA PRINCIPA</v>
          </cell>
          <cell r="U31" t="str">
            <v>200000018</v>
          </cell>
          <cell r="V31" t="str">
            <v>Andes Asia, Inc.</v>
          </cell>
          <cell r="W31" t="str">
            <v>AA2665</v>
          </cell>
          <cell r="X31" t="str">
            <v>CIF</v>
          </cell>
          <cell r="Y31" t="str">
            <v>CTA CTE O CRED.DIRECTO</v>
          </cell>
          <cell r="Z31" t="str">
            <v>CONGELADO</v>
          </cell>
          <cell r="AA31" t="str">
            <v>RECORTES</v>
          </cell>
          <cell r="AB31" t="str">
            <v>DIAFRAGMA</v>
          </cell>
          <cell r="AC31" t="str">
            <v>DIAFRAGMA</v>
          </cell>
          <cell r="AD31" t="str">
            <v>NA</v>
          </cell>
        </row>
        <row r="32">
          <cell r="D32">
            <v>1021945</v>
          </cell>
          <cell r="E32" t="str">
            <v>GO LENGUA JAPON@ CJ 10K AS</v>
          </cell>
          <cell r="F32">
            <v>3000</v>
          </cell>
          <cell r="G32" t="str">
            <v>KG</v>
          </cell>
          <cell r="H32" t="str">
            <v>PLANTA LO MIRANDA</v>
          </cell>
          <cell r="I32" t="str">
            <v>A PROGRAMAR</v>
          </cell>
          <cell r="J32">
            <v>44687</v>
          </cell>
          <cell r="K32">
            <v>44711</v>
          </cell>
          <cell r="O32" t="str">
            <v>U007 AGROSUPER S.A.</v>
          </cell>
          <cell r="P32" t="str">
            <v>00AJ</v>
          </cell>
          <cell r="Q32" t="str">
            <v>ANDES ASIA</v>
          </cell>
          <cell r="R32" t="str">
            <v>02</v>
          </cell>
          <cell r="S32" t="str">
            <v>JAPÓN</v>
          </cell>
          <cell r="T32" t="str">
            <v>2000 YOKOHAMA (ADUANA PRINCIPA</v>
          </cell>
          <cell r="U32" t="str">
            <v>200000018</v>
          </cell>
          <cell r="V32" t="str">
            <v>Andes Asia, Inc.</v>
          </cell>
          <cell r="W32" t="str">
            <v>AA2665</v>
          </cell>
          <cell r="X32" t="str">
            <v>CIF</v>
          </cell>
          <cell r="Y32" t="str">
            <v>CTA CTE O CRED.DIRECTO</v>
          </cell>
          <cell r="Z32" t="str">
            <v>CONGELADO</v>
          </cell>
          <cell r="AA32" t="str">
            <v>CABEZA</v>
          </cell>
          <cell r="AB32" t="str">
            <v>CABEZA DERIVADOS</v>
          </cell>
          <cell r="AC32" t="str">
            <v>CABEZA DERIVADOS LENGUA</v>
          </cell>
          <cell r="AD32" t="str">
            <v>NA</v>
          </cell>
        </row>
        <row r="33">
          <cell r="D33">
            <v>1012674</v>
          </cell>
          <cell r="E33" t="str">
            <v>PO CORAZON@PLA CJ 19K</v>
          </cell>
          <cell r="F33">
            <v>23995</v>
          </cell>
          <cell r="G33" t="str">
            <v>KG</v>
          </cell>
          <cell r="H33" t="str">
            <v>PLANTA LO MIRANDA</v>
          </cell>
          <cell r="I33" t="str">
            <v>EN PRODUCCION</v>
          </cell>
          <cell r="J33">
            <v>44692</v>
          </cell>
          <cell r="K33">
            <v>44752</v>
          </cell>
          <cell r="O33" t="str">
            <v>U007 AGROSUPER S.A.</v>
          </cell>
          <cell r="P33" t="str">
            <v>00AB</v>
          </cell>
          <cell r="Q33" t="str">
            <v>AGROSUPER BRASIL</v>
          </cell>
          <cell r="R33" t="str">
            <v>01</v>
          </cell>
          <cell r="S33" t="str">
            <v>BRASIL</v>
          </cell>
          <cell r="T33" t="str">
            <v>000350 CANOAS - RIO GRANDE DO</v>
          </cell>
          <cell r="U33" t="str">
            <v>200003655</v>
          </cell>
          <cell r="V33" t="str">
            <v>PARKER-MIGLIORINI INTERNATIONAL DO</v>
          </cell>
          <cell r="W33" t="str">
            <v>PMI 512478  ETIQ NUEVA ###</v>
          </cell>
          <cell r="X33" t="str">
            <v>FCA</v>
          </cell>
          <cell r="Y33" t="str">
            <v>CTA CTE O CRED.DIRECTO</v>
          </cell>
          <cell r="Z33" t="str">
            <v>CONGELADO</v>
          </cell>
          <cell r="AA33" t="str">
            <v>MENUDENCIAS</v>
          </cell>
          <cell r="AB33" t="str">
            <v>MENUDENCIAS CORAZÓN</v>
          </cell>
          <cell r="AC33" t="str">
            <v>MENUDENCIAS CORAZÓN NORMAL</v>
          </cell>
          <cell r="AD33" t="str">
            <v>EX</v>
          </cell>
        </row>
        <row r="34">
          <cell r="D34">
            <v>1012208</v>
          </cell>
          <cell r="E34" t="str">
            <v>GA S/M@ BO CJ AS</v>
          </cell>
          <cell r="F34">
            <v>24000</v>
          </cell>
          <cell r="G34" t="str">
            <v>KG</v>
          </cell>
          <cell r="H34" t="str">
            <v>F. SAN VICENTE</v>
          </cell>
          <cell r="I34" t="str">
            <v>EN PRODUCCION</v>
          </cell>
          <cell r="J34">
            <v>44694</v>
          </cell>
          <cell r="K34">
            <v>44696</v>
          </cell>
          <cell r="L34">
            <v>44820</v>
          </cell>
          <cell r="M34">
            <v>44747</v>
          </cell>
          <cell r="O34" t="str">
            <v>U007 AGROSUPER S.A.</v>
          </cell>
          <cell r="P34" t="str">
            <v>00AS</v>
          </cell>
          <cell r="Q34" t="str">
            <v>AGRO SUDAMERICA</v>
          </cell>
          <cell r="R34" t="str">
            <v>01</v>
          </cell>
          <cell r="S34" t="str">
            <v>PERÚ</v>
          </cell>
          <cell r="T34" t="str">
            <v>000059 CALLAO, PUERTO</v>
          </cell>
          <cell r="U34" t="str">
            <v>200003271</v>
          </cell>
          <cell r="V34" t="str">
            <v>SODEXO PERU SAC</v>
          </cell>
          <cell r="W34" t="str">
            <v>***</v>
          </cell>
          <cell r="X34" t="str">
            <v>CIF</v>
          </cell>
          <cell r="Y34" t="str">
            <v>CTA CTE O CRED.DIRECTO</v>
          </cell>
          <cell r="Z34" t="str">
            <v>CONGELADO</v>
          </cell>
          <cell r="AA34" t="str">
            <v>REPRODUCTOR</v>
          </cell>
          <cell r="AB34" t="str">
            <v>REPRODUCTOR GALLINA</v>
          </cell>
          <cell r="AC34" t="str">
            <v>REPRODUCTOR GALLINA S/MENUDENCIA</v>
          </cell>
          <cell r="AD34" t="str">
            <v>EX</v>
          </cell>
        </row>
        <row r="35">
          <cell r="D35">
            <v>1011967</v>
          </cell>
          <cell r="E35" t="str">
            <v>PO GARRA J@ BO CJ 20K AS</v>
          </cell>
          <cell r="F35">
            <v>12000</v>
          </cell>
          <cell r="G35" t="str">
            <v>KG</v>
          </cell>
          <cell r="H35" t="str">
            <v>PLANTA LO MIRANDA</v>
          </cell>
          <cell r="I35" t="str">
            <v>EN PRODUCCION</v>
          </cell>
          <cell r="J35">
            <v>44711</v>
          </cell>
          <cell r="K35">
            <v>44719</v>
          </cell>
          <cell r="O35" t="str">
            <v>U007 AGROSUPER S.A.</v>
          </cell>
          <cell r="P35" t="str">
            <v>00GO</v>
          </cell>
          <cell r="Q35" t="str">
            <v>AGROSUPER SHANGHAI</v>
          </cell>
          <cell r="R35" t="str">
            <v>01</v>
          </cell>
          <cell r="S35" t="str">
            <v>CHINA</v>
          </cell>
          <cell r="T35" t="str">
            <v>000021 SHANGHAI, CHINA</v>
          </cell>
          <cell r="U35" t="str">
            <v>200002390</v>
          </cell>
          <cell r="V35" t="str">
            <v>Agrosuper China Co., Ltd.</v>
          </cell>
          <cell r="W35" t="str">
            <v/>
          </cell>
          <cell r="X35" t="str">
            <v>CIF</v>
          </cell>
          <cell r="Y35" t="str">
            <v>CTA CTE O CRED.DIRECTO</v>
          </cell>
          <cell r="Z35" t="str">
            <v>CONGELADO</v>
          </cell>
          <cell r="AA35" t="str">
            <v>PATAS</v>
          </cell>
          <cell r="AB35" t="str">
            <v>PATAS GARRAS</v>
          </cell>
          <cell r="AC35" t="str">
            <v>PATAS GARRAS JUMBO</v>
          </cell>
          <cell r="AD35" t="str">
            <v>NA</v>
          </cell>
        </row>
        <row r="36">
          <cell r="D36">
            <v>1012005</v>
          </cell>
          <cell r="E36" t="str">
            <v>PO GARRA IQF@ BO CJ AS</v>
          </cell>
          <cell r="F36">
            <v>12000</v>
          </cell>
          <cell r="G36" t="str">
            <v>KG</v>
          </cell>
          <cell r="H36" t="str">
            <v>PLANTA LO MIRANDA</v>
          </cell>
          <cell r="I36" t="str">
            <v>EN PRODUCCION</v>
          </cell>
          <cell r="J36">
            <v>44711</v>
          </cell>
          <cell r="K36">
            <v>44719</v>
          </cell>
          <cell r="O36" t="str">
            <v>U007 AGROSUPER S.A.</v>
          </cell>
          <cell r="P36" t="str">
            <v>00GO</v>
          </cell>
          <cell r="Q36" t="str">
            <v>AGROSUPER SHANGHAI</v>
          </cell>
          <cell r="R36" t="str">
            <v>01</v>
          </cell>
          <cell r="S36" t="str">
            <v>CHINA</v>
          </cell>
          <cell r="T36" t="str">
            <v>000021 SHANGHAI, CHINA</v>
          </cell>
          <cell r="U36" t="str">
            <v>200002390</v>
          </cell>
          <cell r="V36" t="str">
            <v>Agrosuper China Co., Ltd.</v>
          </cell>
          <cell r="W36" t="str">
            <v/>
          </cell>
          <cell r="X36" t="str">
            <v>CIF</v>
          </cell>
          <cell r="Y36" t="str">
            <v>CTA CTE O CRED.DIRECTO</v>
          </cell>
          <cell r="Z36" t="str">
            <v>CONGELADO</v>
          </cell>
          <cell r="AA36" t="str">
            <v>PATAS</v>
          </cell>
          <cell r="AB36" t="str">
            <v>PATAS GARRAS</v>
          </cell>
          <cell r="AC36" t="str">
            <v>PATAS GARRAS EXP</v>
          </cell>
          <cell r="AD36" t="str">
            <v>NA</v>
          </cell>
        </row>
        <row r="37">
          <cell r="D37">
            <v>1021664</v>
          </cell>
          <cell r="E37" t="str">
            <v>GO PECHO S/CUE K@ CJ 20K TJ</v>
          </cell>
          <cell r="F37">
            <v>17000</v>
          </cell>
          <cell r="G37" t="str">
            <v>KG</v>
          </cell>
          <cell r="H37" t="str">
            <v>ICESTAR</v>
          </cell>
          <cell r="I37" t="str">
            <v>PROGRAMADO</v>
          </cell>
          <cell r="J37">
            <v>44713</v>
          </cell>
          <cell r="K37">
            <v>44718</v>
          </cell>
          <cell r="L37">
            <v>44792</v>
          </cell>
          <cell r="O37" t="str">
            <v>U007 AGROSUPER S.A.</v>
          </cell>
          <cell r="P37" t="str">
            <v>00HK</v>
          </cell>
          <cell r="Q37" t="str">
            <v>AGROSUPER ASIA</v>
          </cell>
          <cell r="R37" t="str">
            <v>02</v>
          </cell>
          <cell r="S37" t="str">
            <v>COREA DEL SUR</v>
          </cell>
          <cell r="T37" t="str">
            <v>000045 BUSAN {PUSAN}, PUERTO</v>
          </cell>
          <cell r="U37" t="str">
            <v>200000725</v>
          </cell>
          <cell r="V37" t="str">
            <v>Tae won trade Co., Ltd</v>
          </cell>
          <cell r="W37" t="str">
            <v>MD19N2206NU00121</v>
          </cell>
          <cell r="X37" t="str">
            <v>CFR</v>
          </cell>
          <cell r="Y37" t="str">
            <v>CARTA CREDITO</v>
          </cell>
          <cell r="Z37" t="str">
            <v>CONGELADO</v>
          </cell>
          <cell r="AA37" t="str">
            <v>COST-PEC</v>
          </cell>
          <cell r="AB37" t="str">
            <v>COST-PEC ENTERO</v>
          </cell>
          <cell r="AC37" t="str">
            <v>COST-PEC ENTERO PECHO S/CUERO</v>
          </cell>
          <cell r="AD37" t="str">
            <v>EX</v>
          </cell>
        </row>
        <row r="38">
          <cell r="D38">
            <v>1022283</v>
          </cell>
          <cell r="E38" t="str">
            <v>GO MALAYA 5-6MM@ BO CJ 9K HW</v>
          </cell>
          <cell r="F38">
            <v>5000</v>
          </cell>
          <cell r="G38" t="str">
            <v>KG</v>
          </cell>
          <cell r="H38" t="str">
            <v>PLANTA ROSARIO</v>
          </cell>
          <cell r="I38" t="str">
            <v>PROGRAMADO</v>
          </cell>
          <cell r="J38">
            <v>44713</v>
          </cell>
          <cell r="K38">
            <v>44718</v>
          </cell>
          <cell r="L38">
            <v>44792</v>
          </cell>
          <cell r="O38" t="str">
            <v>U007 AGROSUPER S.A.</v>
          </cell>
          <cell r="P38" t="str">
            <v>00HK</v>
          </cell>
          <cell r="Q38" t="str">
            <v>AGROSUPER ASIA</v>
          </cell>
          <cell r="R38" t="str">
            <v>02</v>
          </cell>
          <cell r="S38" t="str">
            <v>COREA DEL SUR</v>
          </cell>
          <cell r="T38" t="str">
            <v>000045 BUSAN {PUSAN}, PUERTO</v>
          </cell>
          <cell r="U38" t="str">
            <v>200000725</v>
          </cell>
          <cell r="V38" t="str">
            <v>Tae won trade Co., Ltd</v>
          </cell>
          <cell r="W38" t="str">
            <v>MD19N2206NU00121</v>
          </cell>
          <cell r="X38" t="str">
            <v>CFR</v>
          </cell>
          <cell r="Y38" t="str">
            <v>CARTA CREDITO</v>
          </cell>
          <cell r="Z38" t="str">
            <v>CONGELADO</v>
          </cell>
          <cell r="AA38" t="str">
            <v>PROLIJADO</v>
          </cell>
          <cell r="AB38" t="str">
            <v>PROLIJADO MALAYA</v>
          </cell>
          <cell r="AC38" t="str">
            <v>PROLIJADO MALAYA PAPADA</v>
          </cell>
          <cell r="AD38" t="str">
            <v>EX</v>
          </cell>
        </row>
        <row r="39">
          <cell r="D39">
            <v>1022418</v>
          </cell>
          <cell r="E39" t="str">
            <v>GO TRIPA S/CAL # BIDON AS</v>
          </cell>
          <cell r="F39">
            <v>23940</v>
          </cell>
          <cell r="G39" t="str">
            <v>KG</v>
          </cell>
          <cell r="H39" t="str">
            <v>PLANTA LO MIRANDA</v>
          </cell>
          <cell r="I39" t="str">
            <v>A PROGRAMAR</v>
          </cell>
          <cell r="J39">
            <v>44713</v>
          </cell>
          <cell r="K39">
            <v>44719</v>
          </cell>
          <cell r="L39">
            <v>44822</v>
          </cell>
          <cell r="O39" t="str">
            <v>U007 AGROSUPER S.A.</v>
          </cell>
          <cell r="P39" t="str">
            <v>00GO</v>
          </cell>
          <cell r="Q39" t="str">
            <v>AGROSUPER SHANGHAI</v>
          </cell>
          <cell r="R39" t="str">
            <v>02</v>
          </cell>
          <cell r="S39" t="str">
            <v>CHINA</v>
          </cell>
          <cell r="T39" t="str">
            <v>000021 SHANGHAI, CHINA</v>
          </cell>
          <cell r="U39" t="str">
            <v>200004240</v>
          </cell>
          <cell r="V39" t="str">
            <v>Taizhou Cai Food Co,Ltd</v>
          </cell>
          <cell r="W39" t="str">
            <v>20220602</v>
          </cell>
          <cell r="X39" t="str">
            <v>CFR</v>
          </cell>
          <cell r="Y39" t="str">
            <v>PAGO ANTIC. – PAGO C/COPIA DOC</v>
          </cell>
          <cell r="Z39" t="str">
            <v>REFRIGERADO</v>
          </cell>
          <cell r="AA39" t="str">
            <v>SUBPROD</v>
          </cell>
          <cell r="AB39" t="str">
            <v>SUBPROD TRIPA</v>
          </cell>
          <cell r="AC39" t="str">
            <v>SUBPROD TRIPA SALADA SIN CALIBRE</v>
          </cell>
          <cell r="AD39" t="str">
            <v>EX</v>
          </cell>
        </row>
        <row r="40">
          <cell r="D40">
            <v>1030265</v>
          </cell>
          <cell r="E40" t="str">
            <v>PV PCHDEH S/P@ JP SO</v>
          </cell>
          <cell r="F40">
            <v>21600</v>
          </cell>
          <cell r="G40" t="str">
            <v>KG</v>
          </cell>
          <cell r="H40" t="str">
            <v>SOPRAVAL PLANTA / CECINAS 2</v>
          </cell>
          <cell r="I40" t="str">
            <v>EN PRODUCCION</v>
          </cell>
          <cell r="J40">
            <v>44713</v>
          </cell>
          <cell r="K40">
            <v>44722</v>
          </cell>
          <cell r="O40" t="str">
            <v>U020 AGROSUPER COMER ALIM</v>
          </cell>
          <cell r="P40" t="str">
            <v>00AE</v>
          </cell>
          <cell r="Q40" t="str">
            <v>AGRO EUROPA</v>
          </cell>
          <cell r="R40" t="str">
            <v>03</v>
          </cell>
          <cell r="S40" t="str">
            <v>PAÍSES BAJOS</v>
          </cell>
          <cell r="T40" t="str">
            <v>000058 ROTTERDAM, PUERTO</v>
          </cell>
          <cell r="U40" t="str">
            <v>200000007</v>
          </cell>
          <cell r="V40" t="str">
            <v>AGROEUROPA S.P.A</v>
          </cell>
          <cell r="W40" t="str">
            <v>TT ROTTERDAM</v>
          </cell>
          <cell r="X40" t="str">
            <v>CFR</v>
          </cell>
          <cell r="Y40" t="str">
            <v>CTA CTE O CRED.DIRECTO</v>
          </cell>
          <cell r="Z40" t="str">
            <v>CONGELADO</v>
          </cell>
          <cell r="AA40" t="str">
            <v>PECH DESH</v>
          </cell>
          <cell r="AB40" t="str">
            <v>PECH DESH S/PIEL</v>
          </cell>
          <cell r="AC40" t="str">
            <v>PECH DESH S/PIEL NORMAL</v>
          </cell>
          <cell r="AD40" t="str">
            <v>NA</v>
          </cell>
        </row>
        <row r="41">
          <cell r="D41">
            <v>1020861</v>
          </cell>
          <cell r="E41" t="str">
            <v>GO LOM VET@ CJ 12K TJ</v>
          </cell>
          <cell r="F41">
            <v>12000</v>
          </cell>
          <cell r="G41" t="str">
            <v>KG</v>
          </cell>
          <cell r="H41" t="str">
            <v>PLANTA LO MIRANDA</v>
          </cell>
          <cell r="I41" t="str">
            <v>EN PRODUCCION</v>
          </cell>
          <cell r="J41">
            <v>44721</v>
          </cell>
          <cell r="K41">
            <v>44721</v>
          </cell>
          <cell r="O41" t="str">
            <v>U007 AGROSUPER S.A.</v>
          </cell>
          <cell r="P41" t="str">
            <v>00HK</v>
          </cell>
          <cell r="Q41" t="str">
            <v>AGROSUPER ASIA</v>
          </cell>
          <cell r="R41" t="str">
            <v>02</v>
          </cell>
          <cell r="S41" t="str">
            <v>COREA DEL SUR</v>
          </cell>
          <cell r="T41" t="str">
            <v>000045 BUSAN {PUSAN}, PUERTO</v>
          </cell>
          <cell r="U41" t="str">
            <v>200000725</v>
          </cell>
          <cell r="V41" t="str">
            <v>Tae won trade Co., Ltd</v>
          </cell>
          <cell r="W41" t="str">
            <v>M04V82206NS00139</v>
          </cell>
          <cell r="X41" t="str">
            <v>CFR</v>
          </cell>
          <cell r="Y41" t="str">
            <v>CARTA CREDITO</v>
          </cell>
          <cell r="Z41" t="str">
            <v>CONGELADO</v>
          </cell>
          <cell r="AA41" t="str">
            <v>LOMO</v>
          </cell>
          <cell r="AB41" t="str">
            <v>LOMO VETADO</v>
          </cell>
          <cell r="AC41" t="str">
            <v>LOMO VETADO K (JAPÓN)</v>
          </cell>
          <cell r="AD41" t="str">
            <v>EX</v>
          </cell>
        </row>
        <row r="42">
          <cell r="D42">
            <v>1022986</v>
          </cell>
          <cell r="E42" t="str">
            <v>GO PANC S/CUE MAD@ CJ 16,4K PANC TJ</v>
          </cell>
          <cell r="F42">
            <v>5000</v>
          </cell>
          <cell r="G42" t="str">
            <v>KG</v>
          </cell>
          <cell r="H42" t="str">
            <v>PLANTA LO MIRANDA</v>
          </cell>
          <cell r="I42" t="str">
            <v>EN PRODUCCION</v>
          </cell>
          <cell r="J42">
            <v>44721</v>
          </cell>
          <cell r="K42">
            <v>44721</v>
          </cell>
          <cell r="O42" t="str">
            <v>U007 AGROSUPER S.A.</v>
          </cell>
          <cell r="P42" t="str">
            <v>00HK</v>
          </cell>
          <cell r="Q42" t="str">
            <v>AGROSUPER ASIA</v>
          </cell>
          <cell r="R42" t="str">
            <v>02</v>
          </cell>
          <cell r="S42" t="str">
            <v>COREA DEL SUR</v>
          </cell>
          <cell r="T42" t="str">
            <v>000045 BUSAN {PUSAN}, PUERTO</v>
          </cell>
          <cell r="U42" t="str">
            <v>200000725</v>
          </cell>
          <cell r="V42" t="str">
            <v>Tae won trade Co., Ltd</v>
          </cell>
          <cell r="W42" t="str">
            <v>M04V82206NS00139</v>
          </cell>
          <cell r="X42" t="str">
            <v>CFR</v>
          </cell>
          <cell r="Y42" t="str">
            <v>CARTA CREDITO</v>
          </cell>
          <cell r="Z42" t="str">
            <v>CONGELADO</v>
          </cell>
          <cell r="AA42" t="str">
            <v>PANCETA</v>
          </cell>
          <cell r="AB42" t="str">
            <v>PANCETA S/CUERO</v>
          </cell>
          <cell r="AC42" t="str">
            <v>PANCETA S/CUERO</v>
          </cell>
          <cell r="AD42" t="str">
            <v>EX</v>
          </cell>
        </row>
        <row r="43">
          <cell r="D43">
            <v>1022985</v>
          </cell>
          <cell r="E43" t="str">
            <v>GO LOM VET MAD@ CJ 8,5K TJ</v>
          </cell>
          <cell r="F43">
            <v>5000</v>
          </cell>
          <cell r="G43" t="str">
            <v>KG</v>
          </cell>
          <cell r="H43" t="str">
            <v>PLANTA LO MIRANDA</v>
          </cell>
          <cell r="I43" t="str">
            <v>EN PRODUCCION</v>
          </cell>
          <cell r="J43">
            <v>44721</v>
          </cell>
          <cell r="K43">
            <v>44721</v>
          </cell>
          <cell r="O43" t="str">
            <v>U007 AGROSUPER S.A.</v>
          </cell>
          <cell r="P43" t="str">
            <v>00HK</v>
          </cell>
          <cell r="Q43" t="str">
            <v>AGROSUPER ASIA</v>
          </cell>
          <cell r="R43" t="str">
            <v>02</v>
          </cell>
          <cell r="S43" t="str">
            <v>COREA DEL SUR</v>
          </cell>
          <cell r="T43" t="str">
            <v>000045 BUSAN {PUSAN}, PUERTO</v>
          </cell>
          <cell r="U43" t="str">
            <v>200000725</v>
          </cell>
          <cell r="V43" t="str">
            <v>Tae won trade Co., Ltd</v>
          </cell>
          <cell r="W43" t="str">
            <v>M04V82206NS00139</v>
          </cell>
          <cell r="X43" t="str">
            <v>CFR</v>
          </cell>
          <cell r="Y43" t="str">
            <v>CARTA CREDITO</v>
          </cell>
          <cell r="Z43" t="str">
            <v>CONGELADO</v>
          </cell>
          <cell r="AA43" t="str">
            <v>LOMO</v>
          </cell>
          <cell r="AB43" t="str">
            <v>LOMO VETADO</v>
          </cell>
          <cell r="AC43" t="str">
            <v>LOMO VETADO K (JAPÓN)</v>
          </cell>
          <cell r="AD43" t="str">
            <v>EX</v>
          </cell>
        </row>
        <row r="44">
          <cell r="D44">
            <v>1023292</v>
          </cell>
          <cell r="E44" t="str">
            <v>GO TRIPA CALIB 32/35# BIDON AS</v>
          </cell>
          <cell r="F44">
            <v>28274.400000000001</v>
          </cell>
          <cell r="G44" t="str">
            <v>KG</v>
          </cell>
          <cell r="H44" t="str">
            <v>PLANTA ROSARIO</v>
          </cell>
          <cell r="I44" t="str">
            <v>EN PRODUCCION</v>
          </cell>
          <cell r="J44">
            <v>44721</v>
          </cell>
          <cell r="K44">
            <v>44757</v>
          </cell>
          <cell r="O44" t="str">
            <v>U020 AGROSUPER COMER ALIM</v>
          </cell>
          <cell r="P44" t="str">
            <v>00AE</v>
          </cell>
          <cell r="Q44" t="str">
            <v>AGRO EUROPA</v>
          </cell>
          <cell r="R44" t="str">
            <v>02</v>
          </cell>
          <cell r="S44" t="str">
            <v>ESPAÑA</v>
          </cell>
          <cell r="T44" t="str">
            <v>0811 BARCELONA, MARÍTIMA (IMPO</v>
          </cell>
          <cell r="U44" t="str">
            <v>200000007</v>
          </cell>
          <cell r="V44" t="str">
            <v>AGROEUROPA S.P.A</v>
          </cell>
          <cell r="W44" t="str">
            <v>AGRIMARES</v>
          </cell>
          <cell r="X44" t="str">
            <v>CFR</v>
          </cell>
          <cell r="Y44" t="str">
            <v>CTA CTE O CRED.DIRECTO</v>
          </cell>
          <cell r="Z44" t="str">
            <v>NO REFRIGERADO</v>
          </cell>
          <cell r="AA44" t="str">
            <v>SUBPROD</v>
          </cell>
          <cell r="AB44" t="str">
            <v>SUBPROD TRIPA</v>
          </cell>
          <cell r="AC44" t="str">
            <v>SUBPROD TRIPA VÍCERAS</v>
          </cell>
          <cell r="AD44" t="str">
            <v>NA</v>
          </cell>
        </row>
        <row r="45">
          <cell r="D45">
            <v>1022409</v>
          </cell>
          <cell r="E45" t="str">
            <v>GO TRIPA S/CAL# BIDON AS</v>
          </cell>
          <cell r="F45">
            <v>23940</v>
          </cell>
          <cell r="G45" t="str">
            <v>KG</v>
          </cell>
          <cell r="H45" t="str">
            <v>PLANTA ROSARIO</v>
          </cell>
          <cell r="I45" t="str">
            <v>SOBRE INGRESO</v>
          </cell>
          <cell r="J45">
            <v>44725</v>
          </cell>
          <cell r="K45">
            <v>44762</v>
          </cell>
          <cell r="O45" t="str">
            <v>U007 AGROSUPER S.A.</v>
          </cell>
          <cell r="P45" t="str">
            <v>00AS</v>
          </cell>
          <cell r="Q45" t="str">
            <v>AGRO SUDAMERICA</v>
          </cell>
          <cell r="R45" t="str">
            <v>02</v>
          </cell>
          <cell r="S45" t="str">
            <v>COLOMBIA</v>
          </cell>
          <cell r="T45" t="str">
            <v>000023 BUENAVENTURA, PUERTO</v>
          </cell>
          <cell r="U45" t="str">
            <v>200001680</v>
          </cell>
          <cell r="V45" t="str">
            <v>GRUPO AL S.A.S.</v>
          </cell>
          <cell r="W45" t="str">
            <v>***</v>
          </cell>
          <cell r="X45" t="str">
            <v>CIF</v>
          </cell>
          <cell r="Y45" t="str">
            <v>CTA CTE O CRED.DIRECTO</v>
          </cell>
          <cell r="Z45" t="str">
            <v>REFRIGERADO</v>
          </cell>
          <cell r="AA45" t="str">
            <v>SUBPROD</v>
          </cell>
          <cell r="AB45" t="str">
            <v>SUBPROD TRIPA</v>
          </cell>
          <cell r="AC45" t="str">
            <v>SUBPROD TRIPA SALADA SIN CALIBRE</v>
          </cell>
          <cell r="AD45" t="str">
            <v>EX</v>
          </cell>
        </row>
        <row r="46">
          <cell r="D46">
            <v>1023444</v>
          </cell>
          <cell r="E46" t="str">
            <v>GO TRIMING 70/30@ CJ 20K AS</v>
          </cell>
          <cell r="F46">
            <v>11649</v>
          </cell>
          <cell r="G46" t="str">
            <v>KG</v>
          </cell>
          <cell r="H46" t="str">
            <v>PLANTA LO MIRANDA</v>
          </cell>
          <cell r="I46" t="str">
            <v>EN PRODUCCION</v>
          </cell>
          <cell r="J46">
            <v>44726</v>
          </cell>
          <cell r="K46">
            <v>44732</v>
          </cell>
          <cell r="O46" t="str">
            <v>U007 AGROSUPER S.A.</v>
          </cell>
          <cell r="P46" t="str">
            <v>00AS</v>
          </cell>
          <cell r="Q46" t="str">
            <v>AGRO SUDAMERICA</v>
          </cell>
          <cell r="R46" t="str">
            <v>02</v>
          </cell>
          <cell r="S46" t="str">
            <v>URUGUAY</v>
          </cell>
          <cell r="T46" t="str">
            <v>000074 MONTEVIDEO, TERRESTRE</v>
          </cell>
          <cell r="U46" t="str">
            <v>200000271</v>
          </cell>
          <cell r="V46" t="str">
            <v>Wilisol S.A.</v>
          </cell>
          <cell r="W46" t="str">
            <v>###</v>
          </cell>
          <cell r="X46" t="str">
            <v>FCA</v>
          </cell>
          <cell r="Y46" t="str">
            <v>CTA CTE O CRED.DIRECTO</v>
          </cell>
          <cell r="Z46" t="str">
            <v>CONGELADO</v>
          </cell>
          <cell r="AA46" t="str">
            <v>RECORTES</v>
          </cell>
          <cell r="AB46" t="str">
            <v>RECORTES NO MAGRO</v>
          </cell>
          <cell r="AC46" t="str">
            <v>RECORTES NO MAGRO TRIMING 70/30</v>
          </cell>
          <cell r="AD46" t="str">
            <v>EX</v>
          </cell>
        </row>
        <row r="47">
          <cell r="D47">
            <v>1022928</v>
          </cell>
          <cell r="E47" t="str">
            <v>GO CUE GRANEL ESP CC@CJ 20K AS</v>
          </cell>
          <cell r="F47">
            <v>11351</v>
          </cell>
          <cell r="G47" t="str">
            <v>KG</v>
          </cell>
          <cell r="H47" t="str">
            <v>PLANTA LO MIRANDA</v>
          </cell>
          <cell r="I47" t="str">
            <v>EN PRODUCCION</v>
          </cell>
          <cell r="J47">
            <v>44726</v>
          </cell>
          <cell r="K47">
            <v>44732</v>
          </cell>
          <cell r="O47" t="str">
            <v>U007 AGROSUPER S.A.</v>
          </cell>
          <cell r="P47" t="str">
            <v>00AS</v>
          </cell>
          <cell r="Q47" t="str">
            <v>AGRO SUDAMERICA</v>
          </cell>
          <cell r="R47" t="str">
            <v>02</v>
          </cell>
          <cell r="S47" t="str">
            <v>URUGUAY</v>
          </cell>
          <cell r="T47" t="str">
            <v>000074 MONTEVIDEO, TERRESTRE</v>
          </cell>
          <cell r="U47" t="str">
            <v>200000271</v>
          </cell>
          <cell r="V47" t="str">
            <v>Wilisol S.A.</v>
          </cell>
          <cell r="W47" t="str">
            <v>###</v>
          </cell>
          <cell r="X47" t="str">
            <v>FCA</v>
          </cell>
          <cell r="Y47" t="str">
            <v>CTA CTE O CRED.DIRECTO</v>
          </cell>
          <cell r="Z47" t="str">
            <v>CONGELADO</v>
          </cell>
          <cell r="AA47" t="str">
            <v>CUEROS</v>
          </cell>
          <cell r="AB47" t="str">
            <v>CUERO MIXTO</v>
          </cell>
          <cell r="AC47" t="str">
            <v>CUERO GRANEL ESPECIAL</v>
          </cell>
          <cell r="AD47" t="str">
            <v>EX</v>
          </cell>
        </row>
        <row r="48">
          <cell r="D48">
            <v>1030279</v>
          </cell>
          <cell r="E48" t="str">
            <v>PV TRUDEH CORT S/P@ JP SO</v>
          </cell>
          <cell r="F48">
            <v>21600</v>
          </cell>
          <cell r="G48" t="str">
            <v>KG</v>
          </cell>
          <cell r="H48" t="str">
            <v>SOPRAVAL PLANTA / CECINAS 2</v>
          </cell>
          <cell r="I48" t="str">
            <v>EN PRODUCCION</v>
          </cell>
          <cell r="J48">
            <v>44741</v>
          </cell>
          <cell r="K48">
            <v>44752</v>
          </cell>
          <cell r="O48" t="str">
            <v>U020 AGROSUPER COMER ALIM</v>
          </cell>
          <cell r="P48" t="str">
            <v>00AE</v>
          </cell>
          <cell r="Q48" t="str">
            <v>AGRO EUROPA</v>
          </cell>
          <cell r="R48" t="str">
            <v>03</v>
          </cell>
          <cell r="S48" t="str">
            <v>PAÍSES BAJOS</v>
          </cell>
          <cell r="T48" t="str">
            <v>000058 ROTTERDAM, PUERTO</v>
          </cell>
          <cell r="U48" t="str">
            <v>200000007</v>
          </cell>
          <cell r="V48" t="str">
            <v>AGROEUROPA S.P.A</v>
          </cell>
          <cell r="W48" t="str">
            <v>TT HOLLAND</v>
          </cell>
          <cell r="X48" t="str">
            <v>CFR</v>
          </cell>
          <cell r="Y48" t="str">
            <v>CTA CTE O CRED.DIRECTO</v>
          </cell>
          <cell r="Z48" t="str">
            <v>CONGELADO</v>
          </cell>
          <cell r="AA48" t="str">
            <v>TRUTRO DESH</v>
          </cell>
          <cell r="AB48" t="str">
            <v>TRUTRO DESH CORTO</v>
          </cell>
          <cell r="AC48" t="str">
            <v>TRUTRO DESH CORTO S/PIEL</v>
          </cell>
          <cell r="AD48" t="str">
            <v>NA</v>
          </cell>
        </row>
        <row r="49">
          <cell r="D49">
            <v>1022786</v>
          </cell>
          <cell r="E49" t="str">
            <v>GO TRIP CALIB TUB 35/39 AZUL# BIDON AS</v>
          </cell>
          <cell r="F49">
            <v>760.5</v>
          </cell>
          <cell r="G49" t="str">
            <v>KG</v>
          </cell>
          <cell r="H49" t="str">
            <v>PLANTA INSUBAN</v>
          </cell>
          <cell r="I49" t="str">
            <v>EN PRODUCCION</v>
          </cell>
          <cell r="J49">
            <v>44741</v>
          </cell>
          <cell r="K49">
            <v>44781</v>
          </cell>
          <cell r="O49" t="str">
            <v>U007 AGROSUPER S.A.</v>
          </cell>
          <cell r="P49" t="str">
            <v>00AS</v>
          </cell>
          <cell r="Q49" t="str">
            <v>AGRO SUDAMERICA</v>
          </cell>
          <cell r="R49" t="str">
            <v>02</v>
          </cell>
          <cell r="S49" t="str">
            <v>COSTA RICA</v>
          </cell>
          <cell r="T49" t="str">
            <v>000206 CALDERA, PUERTO</v>
          </cell>
          <cell r="U49" t="str">
            <v>200002899</v>
          </cell>
          <cell r="V49" t="str">
            <v>COINVERSIONES CORPORATIVAS S.A.</v>
          </cell>
          <cell r="W49" t="str">
            <v/>
          </cell>
          <cell r="X49" t="str">
            <v>CIF</v>
          </cell>
          <cell r="Y49" t="str">
            <v>PAGO ANTICIPADO</v>
          </cell>
          <cell r="Z49" t="str">
            <v>NO REFRIGERADO</v>
          </cell>
          <cell r="AA49" t="str">
            <v>SUBPROD</v>
          </cell>
          <cell r="AB49" t="str">
            <v>SUBPROD TRIPA</v>
          </cell>
          <cell r="AC49" t="str">
            <v>SUBPROD TRIPA VÍCERAS</v>
          </cell>
          <cell r="AD49" t="str">
            <v>EX</v>
          </cell>
        </row>
        <row r="50">
          <cell r="D50">
            <v>1022781</v>
          </cell>
          <cell r="E50" t="str">
            <v>GO TRIPA CALIB 32/35# BO BIDON AS</v>
          </cell>
          <cell r="F50">
            <v>3855.6</v>
          </cell>
          <cell r="G50" t="str">
            <v>KG</v>
          </cell>
          <cell r="H50" t="str">
            <v>PLANTA INSUBAN</v>
          </cell>
          <cell r="I50" t="str">
            <v>EN PRODUCCION</v>
          </cell>
          <cell r="J50">
            <v>44741</v>
          </cell>
          <cell r="K50">
            <v>44781</v>
          </cell>
          <cell r="O50" t="str">
            <v>U007 AGROSUPER S.A.</v>
          </cell>
          <cell r="P50" t="str">
            <v>00AS</v>
          </cell>
          <cell r="Q50" t="str">
            <v>AGRO SUDAMERICA</v>
          </cell>
          <cell r="R50" t="str">
            <v>02</v>
          </cell>
          <cell r="S50" t="str">
            <v>COSTA RICA</v>
          </cell>
          <cell r="T50" t="str">
            <v>000206 CALDERA, PUERTO</v>
          </cell>
          <cell r="U50" t="str">
            <v>200002899</v>
          </cell>
          <cell r="V50" t="str">
            <v>COINVERSIONES CORPORATIVAS S.A.</v>
          </cell>
          <cell r="W50" t="str">
            <v/>
          </cell>
          <cell r="X50" t="str">
            <v>CIF</v>
          </cell>
          <cell r="Y50" t="str">
            <v>PAGO ANTICIPADO</v>
          </cell>
          <cell r="Z50" t="str">
            <v>NO REFRIGERADO</v>
          </cell>
          <cell r="AA50" t="str">
            <v>SUBPROD</v>
          </cell>
          <cell r="AB50" t="str">
            <v>SUBPROD TRIPA</v>
          </cell>
          <cell r="AC50" t="str">
            <v>SUBPROD TRIPA VÍCERAS</v>
          </cell>
          <cell r="AD50" t="str">
            <v>EX</v>
          </cell>
        </row>
        <row r="51">
          <cell r="D51">
            <v>1012503</v>
          </cell>
          <cell r="E51" t="str">
            <v>PO GARRA M B@ CJ 20K AS</v>
          </cell>
          <cell r="F51">
            <v>24000</v>
          </cell>
          <cell r="G51" t="str">
            <v>KG</v>
          </cell>
          <cell r="H51" t="str">
            <v>PLANTA LO MIRANDA</v>
          </cell>
          <cell r="I51" t="str">
            <v>A PROGRAMAR</v>
          </cell>
          <cell r="J51">
            <v>44742</v>
          </cell>
          <cell r="K51">
            <v>44749</v>
          </cell>
          <cell r="L51">
            <v>44781</v>
          </cell>
          <cell r="O51" t="str">
            <v>U007 AGROSUPER S.A.</v>
          </cell>
          <cell r="P51" t="str">
            <v>00GO</v>
          </cell>
          <cell r="Q51" t="str">
            <v>AGROSUPER SHANGHAI</v>
          </cell>
          <cell r="R51" t="str">
            <v>01</v>
          </cell>
          <cell r="S51" t="str">
            <v>CHINA</v>
          </cell>
          <cell r="T51" t="str">
            <v>000020 YANTIAN, CHINA</v>
          </cell>
          <cell r="U51" t="str">
            <v>200002390</v>
          </cell>
          <cell r="V51" t="str">
            <v>Agrosuper China Co., Ltd.</v>
          </cell>
          <cell r="W51" t="str">
            <v/>
          </cell>
          <cell r="X51" t="str">
            <v>CIF</v>
          </cell>
          <cell r="Y51" t="str">
            <v>CTA CTE O CRED.DIRECTO</v>
          </cell>
          <cell r="Z51" t="str">
            <v>CONGELADO</v>
          </cell>
          <cell r="AA51" t="str">
            <v>PATAS</v>
          </cell>
          <cell r="AB51" t="str">
            <v>PATAS GARRAS</v>
          </cell>
          <cell r="AC51" t="str">
            <v>PATAS GARRAS MEDIUM B</v>
          </cell>
          <cell r="AD51" t="str">
            <v>NA</v>
          </cell>
        </row>
        <row r="52">
          <cell r="D52">
            <v>1012503</v>
          </cell>
          <cell r="E52" t="str">
            <v>PO GARRA M B@ CJ 20K AS</v>
          </cell>
          <cell r="F52">
            <v>24000</v>
          </cell>
          <cell r="G52" t="str">
            <v>KG</v>
          </cell>
          <cell r="H52" t="str">
            <v>PLANTA LO MIRANDA</v>
          </cell>
          <cell r="I52" t="str">
            <v>A PROGRAMAR</v>
          </cell>
          <cell r="J52">
            <v>44742</v>
          </cell>
          <cell r="K52">
            <v>44749</v>
          </cell>
          <cell r="L52">
            <v>44789</v>
          </cell>
          <cell r="O52" t="str">
            <v>U007 AGROSUPER S.A.</v>
          </cell>
          <cell r="P52" t="str">
            <v>00GO</v>
          </cell>
          <cell r="Q52" t="str">
            <v>AGROSUPER SHANGHAI</v>
          </cell>
          <cell r="R52" t="str">
            <v>01</v>
          </cell>
          <cell r="S52" t="str">
            <v>CHINA</v>
          </cell>
          <cell r="T52" t="str">
            <v>000020 YANTIAN, CHINA</v>
          </cell>
          <cell r="U52" t="str">
            <v>200002390</v>
          </cell>
          <cell r="V52" t="str">
            <v>Agrosuper China Co., Ltd.</v>
          </cell>
          <cell r="W52" t="str">
            <v/>
          </cell>
          <cell r="X52" t="str">
            <v>CIF</v>
          </cell>
          <cell r="Y52" t="str">
            <v>CTA CTE O CRED.DIRECTO</v>
          </cell>
          <cell r="Z52" t="str">
            <v>CONGELADO</v>
          </cell>
          <cell r="AA52" t="str">
            <v>PATAS</v>
          </cell>
          <cell r="AB52" t="str">
            <v>PATAS GARRAS</v>
          </cell>
          <cell r="AC52" t="str">
            <v>PATAS GARRAS MEDIUM B</v>
          </cell>
          <cell r="AD52" t="str">
            <v>NA</v>
          </cell>
        </row>
        <row r="53">
          <cell r="D53">
            <v>1012503</v>
          </cell>
          <cell r="E53" t="str">
            <v>PO GARRA M B@ CJ 20K AS</v>
          </cell>
          <cell r="F53">
            <v>24000</v>
          </cell>
          <cell r="G53" t="str">
            <v>KG</v>
          </cell>
          <cell r="H53" t="str">
            <v>PLANTA LO MIRANDA</v>
          </cell>
          <cell r="I53" t="str">
            <v>EN PRODUCCION</v>
          </cell>
          <cell r="J53">
            <v>44742</v>
          </cell>
          <cell r="K53">
            <v>44749</v>
          </cell>
          <cell r="O53" t="str">
            <v>U007 AGROSUPER S.A.</v>
          </cell>
          <cell r="P53" t="str">
            <v>00GO</v>
          </cell>
          <cell r="Q53" t="str">
            <v>AGROSUPER SHANGHAI</v>
          </cell>
          <cell r="R53" t="str">
            <v>01</v>
          </cell>
          <cell r="S53" t="str">
            <v>CHINA</v>
          </cell>
          <cell r="T53" t="str">
            <v>000020 YANTIAN, CHINA</v>
          </cell>
          <cell r="U53" t="str">
            <v>200002390</v>
          </cell>
          <cell r="V53" t="str">
            <v>Agrosuper China Co., Ltd.</v>
          </cell>
          <cell r="W53" t="str">
            <v/>
          </cell>
          <cell r="X53" t="str">
            <v>CIF</v>
          </cell>
          <cell r="Y53" t="str">
            <v>CTA CTE O CRED.DIRECTO</v>
          </cell>
          <cell r="Z53" t="str">
            <v>CONGELADO</v>
          </cell>
          <cell r="AA53" t="str">
            <v>PATAS</v>
          </cell>
          <cell r="AB53" t="str">
            <v>PATAS GARRAS</v>
          </cell>
          <cell r="AC53" t="str">
            <v>PATAS GARRAS MEDIUM B</v>
          </cell>
          <cell r="AD53" t="str">
            <v>NA</v>
          </cell>
        </row>
        <row r="54">
          <cell r="D54">
            <v>1012503</v>
          </cell>
          <cell r="E54" t="str">
            <v>PO GARRA M B@ CJ 20K AS</v>
          </cell>
          <cell r="F54">
            <v>24000</v>
          </cell>
          <cell r="G54" t="str">
            <v>KG</v>
          </cell>
          <cell r="H54" t="str">
            <v>PLANTA LO MIRANDA</v>
          </cell>
          <cell r="I54" t="str">
            <v>EN PRODUCCION</v>
          </cell>
          <cell r="J54">
            <v>44742</v>
          </cell>
          <cell r="K54">
            <v>44749</v>
          </cell>
          <cell r="O54" t="str">
            <v>U007 AGROSUPER S.A.</v>
          </cell>
          <cell r="P54" t="str">
            <v>00GO</v>
          </cell>
          <cell r="Q54" t="str">
            <v>AGROSUPER SHANGHAI</v>
          </cell>
          <cell r="R54" t="str">
            <v>01</v>
          </cell>
          <cell r="S54" t="str">
            <v>CHINA</v>
          </cell>
          <cell r="T54" t="str">
            <v>000020 YANTIAN, CHINA</v>
          </cell>
          <cell r="U54" t="str">
            <v>200002390</v>
          </cell>
          <cell r="V54" t="str">
            <v>Agrosuper China Co., Ltd.</v>
          </cell>
          <cell r="W54" t="str">
            <v/>
          </cell>
          <cell r="X54" t="str">
            <v>CIF</v>
          </cell>
          <cell r="Y54" t="str">
            <v>CTA CTE O CRED.DIRECTO</v>
          </cell>
          <cell r="Z54" t="str">
            <v>CONGELADO</v>
          </cell>
          <cell r="AA54" t="str">
            <v>PATAS</v>
          </cell>
          <cell r="AB54" t="str">
            <v>PATAS GARRAS</v>
          </cell>
          <cell r="AC54" t="str">
            <v>PATAS GARRAS MEDIUM B</v>
          </cell>
          <cell r="AD54" t="str">
            <v>NA</v>
          </cell>
        </row>
        <row r="55">
          <cell r="D55">
            <v>1012503</v>
          </cell>
          <cell r="E55" t="str">
            <v>PO GARRA M B@ CJ 20K AS</v>
          </cell>
          <cell r="F55">
            <v>24000</v>
          </cell>
          <cell r="G55" t="str">
            <v>KG</v>
          </cell>
          <cell r="H55" t="str">
            <v>PLANTA LO MIRANDA</v>
          </cell>
          <cell r="I55" t="str">
            <v>EN PRODUCCION</v>
          </cell>
          <cell r="J55">
            <v>44742</v>
          </cell>
          <cell r="K55">
            <v>44749</v>
          </cell>
          <cell r="O55" t="str">
            <v>U007 AGROSUPER S.A.</v>
          </cell>
          <cell r="P55" t="str">
            <v>00GO</v>
          </cell>
          <cell r="Q55" t="str">
            <v>AGROSUPER SHANGHAI</v>
          </cell>
          <cell r="R55" t="str">
            <v>01</v>
          </cell>
          <cell r="S55" t="str">
            <v>CHINA</v>
          </cell>
          <cell r="T55" t="str">
            <v>000020 YANTIAN, CHINA</v>
          </cell>
          <cell r="U55" t="str">
            <v>200002390</v>
          </cell>
          <cell r="V55" t="str">
            <v>Agrosuper China Co., Ltd.</v>
          </cell>
          <cell r="W55" t="str">
            <v/>
          </cell>
          <cell r="X55" t="str">
            <v>CIF</v>
          </cell>
          <cell r="Y55" t="str">
            <v>CTA CTE O CRED.DIRECTO</v>
          </cell>
          <cell r="Z55" t="str">
            <v>CONGELADO</v>
          </cell>
          <cell r="AA55" t="str">
            <v>PATAS</v>
          </cell>
          <cell r="AB55" t="str">
            <v>PATAS GARRAS</v>
          </cell>
          <cell r="AC55" t="str">
            <v>PATAS GARRAS MEDIUM B</v>
          </cell>
          <cell r="AD55" t="str">
            <v>NA</v>
          </cell>
        </row>
        <row r="56">
          <cell r="D56">
            <v>1012503</v>
          </cell>
          <cell r="E56" t="str">
            <v>PO GARRA M B@ CJ 20K AS</v>
          </cell>
          <cell r="F56">
            <v>24000</v>
          </cell>
          <cell r="G56" t="str">
            <v>KG</v>
          </cell>
          <cell r="H56" t="str">
            <v>PLANTA LO MIRANDA</v>
          </cell>
          <cell r="I56" t="str">
            <v>EN PRODUCCION</v>
          </cell>
          <cell r="J56">
            <v>44742</v>
          </cell>
          <cell r="K56">
            <v>44749</v>
          </cell>
          <cell r="O56" t="str">
            <v>U007 AGROSUPER S.A.</v>
          </cell>
          <cell r="P56" t="str">
            <v>00GO</v>
          </cell>
          <cell r="Q56" t="str">
            <v>AGROSUPER SHANGHAI</v>
          </cell>
          <cell r="R56" t="str">
            <v>01</v>
          </cell>
          <cell r="S56" t="str">
            <v>CHINA</v>
          </cell>
          <cell r="T56" t="str">
            <v>000020 YANTIAN, CHINA</v>
          </cell>
          <cell r="U56" t="str">
            <v>200002390</v>
          </cell>
          <cell r="V56" t="str">
            <v>Agrosuper China Co., Ltd.</v>
          </cell>
          <cell r="W56" t="str">
            <v/>
          </cell>
          <cell r="X56" t="str">
            <v>CIF</v>
          </cell>
          <cell r="Y56" t="str">
            <v>CTA CTE O CRED.DIRECTO</v>
          </cell>
          <cell r="Z56" t="str">
            <v>CONGELADO</v>
          </cell>
          <cell r="AA56" t="str">
            <v>PATAS</v>
          </cell>
          <cell r="AB56" t="str">
            <v>PATAS GARRAS</v>
          </cell>
          <cell r="AC56" t="str">
            <v>PATAS GARRAS MEDIUM B</v>
          </cell>
          <cell r="AD56" t="str">
            <v>NA</v>
          </cell>
        </row>
        <row r="57">
          <cell r="D57">
            <v>1022379</v>
          </cell>
          <cell r="E57" t="str">
            <v>GO PPPAL 77@ BO CJ AS</v>
          </cell>
          <cell r="F57">
            <v>24000</v>
          </cell>
          <cell r="G57" t="str">
            <v>KG</v>
          </cell>
          <cell r="H57" t="str">
            <v>FRIGORÍFICO EL MILAGRO</v>
          </cell>
          <cell r="I57" t="str">
            <v>A PROGRAMAR</v>
          </cell>
          <cell r="J57">
            <v>44742</v>
          </cell>
          <cell r="K57">
            <v>44749</v>
          </cell>
          <cell r="L57">
            <v>44791</v>
          </cell>
          <cell r="M57">
            <v>44782</v>
          </cell>
          <cell r="O57" t="str">
            <v>U007 AGROSUPER S.A.</v>
          </cell>
          <cell r="P57" t="str">
            <v>00GO</v>
          </cell>
          <cell r="Q57" t="str">
            <v>AGROSUPER SHANGHAI</v>
          </cell>
          <cell r="R57" t="str">
            <v>02</v>
          </cell>
          <cell r="S57" t="str">
            <v>CHINA</v>
          </cell>
          <cell r="T57" t="str">
            <v>000021 SHANGHAI, CHINA</v>
          </cell>
          <cell r="U57" t="str">
            <v>200002390</v>
          </cell>
          <cell r="V57" t="str">
            <v>Agrosuper China Co., Ltd.</v>
          </cell>
          <cell r="W57" t="str">
            <v/>
          </cell>
          <cell r="X57" t="str">
            <v>CIF</v>
          </cell>
          <cell r="Y57" t="str">
            <v>CTA CTE O CRED.DIRECTO</v>
          </cell>
          <cell r="Z57" t="str">
            <v>CONGELADO</v>
          </cell>
          <cell r="AA57" t="str">
            <v>PALETA</v>
          </cell>
          <cell r="AB57" t="str">
            <v>PALETA PULPA</v>
          </cell>
          <cell r="AC57" t="str">
            <v>PALETA PULPA 77</v>
          </cell>
          <cell r="AD57" t="str">
            <v>NA</v>
          </cell>
        </row>
        <row r="58">
          <cell r="D58">
            <v>1022379</v>
          </cell>
          <cell r="E58" t="str">
            <v>GO PPPAL 77@ BO CJ AS</v>
          </cell>
          <cell r="F58">
            <v>24000</v>
          </cell>
          <cell r="G58" t="str">
            <v>KG</v>
          </cell>
          <cell r="H58" t="str">
            <v>FRIOFORT</v>
          </cell>
          <cell r="I58" t="str">
            <v>A PROGRAMAR</v>
          </cell>
          <cell r="J58">
            <v>44742</v>
          </cell>
          <cell r="K58">
            <v>44756</v>
          </cell>
          <cell r="L58">
            <v>44799</v>
          </cell>
          <cell r="O58" t="str">
            <v>U007 AGROSUPER S.A.</v>
          </cell>
          <cell r="P58" t="str">
            <v>00GO</v>
          </cell>
          <cell r="Q58" t="str">
            <v>AGROSUPER SHANGHAI</v>
          </cell>
          <cell r="R58" t="str">
            <v>02</v>
          </cell>
          <cell r="S58" t="str">
            <v>CHINA</v>
          </cell>
          <cell r="T58" t="str">
            <v>000021 SHANGHAI, CHINA</v>
          </cell>
          <cell r="U58" t="str">
            <v>200002390</v>
          </cell>
          <cell r="V58" t="str">
            <v>Agrosuper China Co., Ltd.</v>
          </cell>
          <cell r="W58" t="str">
            <v/>
          </cell>
          <cell r="X58" t="str">
            <v>CIF</v>
          </cell>
          <cell r="Y58" t="str">
            <v>CTA CTE O CRED.DIRECTO</v>
          </cell>
          <cell r="Z58" t="str">
            <v>CONGELADO</v>
          </cell>
          <cell r="AA58" t="str">
            <v>PALETA</v>
          </cell>
          <cell r="AB58" t="str">
            <v>PALETA PULPA</v>
          </cell>
          <cell r="AC58" t="str">
            <v>PALETA PULPA 77</v>
          </cell>
          <cell r="AD58" t="str">
            <v>NA</v>
          </cell>
        </row>
        <row r="59">
          <cell r="D59">
            <v>1021737</v>
          </cell>
          <cell r="E59" t="str">
            <v>GO MANOS B@ CJ 20K AS</v>
          </cell>
          <cell r="F59">
            <v>24000</v>
          </cell>
          <cell r="G59" t="str">
            <v>KG</v>
          </cell>
          <cell r="H59" t="str">
            <v>PLANTA LO MIRANDA</v>
          </cell>
          <cell r="I59" t="str">
            <v>CONFIRMADO</v>
          </cell>
          <cell r="J59">
            <v>44742</v>
          </cell>
          <cell r="K59">
            <v>44749</v>
          </cell>
          <cell r="L59">
            <v>44872</v>
          </cell>
          <cell r="O59" t="str">
            <v>U007 AGROSUPER S.A.</v>
          </cell>
          <cell r="P59" t="str">
            <v>00GO</v>
          </cell>
          <cell r="Q59" t="str">
            <v>AGROSUPER SHANGHAI</v>
          </cell>
          <cell r="R59" t="str">
            <v>02</v>
          </cell>
          <cell r="S59" t="str">
            <v>CHINA</v>
          </cell>
          <cell r="T59" t="str">
            <v>000302 TIANJIN XINGANG, CHINA</v>
          </cell>
          <cell r="U59" t="str">
            <v>200002390</v>
          </cell>
          <cell r="V59" t="str">
            <v>Agrosuper China Co., Ltd.</v>
          </cell>
          <cell r="W59" t="str">
            <v/>
          </cell>
          <cell r="X59" t="str">
            <v>CIF</v>
          </cell>
          <cell r="Y59" t="str">
            <v>CTA CTE O CRED.DIRECTO</v>
          </cell>
          <cell r="Z59" t="str">
            <v>CONGELADO</v>
          </cell>
          <cell r="AA59" t="str">
            <v>SUBPROD</v>
          </cell>
          <cell r="AB59" t="str">
            <v>SUBPROD PATAS-MANOS</v>
          </cell>
          <cell r="AC59" t="str">
            <v>SUBPROD PATAS-MANOS MANOS</v>
          </cell>
          <cell r="AD59" t="str">
            <v>NA</v>
          </cell>
        </row>
        <row r="60">
          <cell r="D60">
            <v>1022169</v>
          </cell>
          <cell r="E60" t="str">
            <v>GO CARTILAG LOMO@ CJ 10K AS</v>
          </cell>
          <cell r="F60">
            <v>24000</v>
          </cell>
          <cell r="G60" t="str">
            <v>KG</v>
          </cell>
          <cell r="H60" t="str">
            <v>PRECISA</v>
          </cell>
          <cell r="I60" t="str">
            <v>A PROGRAMAR</v>
          </cell>
          <cell r="J60">
            <v>44742</v>
          </cell>
          <cell r="K60">
            <v>44749</v>
          </cell>
          <cell r="L60">
            <v>44778</v>
          </cell>
          <cell r="M60">
            <v>44768</v>
          </cell>
          <cell r="O60" t="str">
            <v>U007 AGROSUPER S.A.</v>
          </cell>
          <cell r="P60" t="str">
            <v>00GO</v>
          </cell>
          <cell r="Q60" t="str">
            <v>AGROSUPER SHANGHAI</v>
          </cell>
          <cell r="R60" t="str">
            <v>02</v>
          </cell>
          <cell r="S60" t="str">
            <v>CHINA</v>
          </cell>
          <cell r="T60" t="str">
            <v>000021 SHANGHAI, CHINA</v>
          </cell>
          <cell r="U60" t="str">
            <v>200002390</v>
          </cell>
          <cell r="V60" t="str">
            <v>Agrosuper China Co., Ltd.</v>
          </cell>
          <cell r="W60" t="str">
            <v/>
          </cell>
          <cell r="X60" t="str">
            <v>CIF</v>
          </cell>
          <cell r="Y60" t="str">
            <v>CTA CTE O CRED.DIRECTO</v>
          </cell>
          <cell r="Z60" t="str">
            <v>CONGELADO</v>
          </cell>
          <cell r="AA60" t="str">
            <v>RECORTES</v>
          </cell>
          <cell r="AB60" t="str">
            <v>RECORTES NO MAGRO</v>
          </cell>
          <cell r="AC60" t="str">
            <v>RECORTES NO MAGRO CARTILAGO LOMO</v>
          </cell>
          <cell r="AD60" t="str">
            <v>NA</v>
          </cell>
        </row>
        <row r="61">
          <cell r="D61">
            <v>1022640</v>
          </cell>
          <cell r="E61" t="str">
            <v>GO CAB ROJ ENT S/L@ CJ 20K AS</v>
          </cell>
          <cell r="F61">
            <v>24000</v>
          </cell>
          <cell r="G61" t="str">
            <v>KG</v>
          </cell>
          <cell r="H61" t="str">
            <v>PRECISA</v>
          </cell>
          <cell r="I61" t="str">
            <v>PROGRAMADO</v>
          </cell>
          <cell r="J61">
            <v>44742</v>
          </cell>
          <cell r="K61">
            <v>44756</v>
          </cell>
          <cell r="L61">
            <v>44865</v>
          </cell>
          <cell r="O61" t="str">
            <v>U007 AGROSUPER S.A.</v>
          </cell>
          <cell r="P61" t="str">
            <v>00GO</v>
          </cell>
          <cell r="Q61" t="str">
            <v>AGROSUPER SHANGHAI</v>
          </cell>
          <cell r="R61" t="str">
            <v>02</v>
          </cell>
          <cell r="S61" t="str">
            <v>CHINA</v>
          </cell>
          <cell r="T61" t="str">
            <v>000302 TIANJIN XINGANG, CHINA</v>
          </cell>
          <cell r="U61" t="str">
            <v>200002390</v>
          </cell>
          <cell r="V61" t="str">
            <v>Agrosuper China Co., Ltd.</v>
          </cell>
          <cell r="W61" t="str">
            <v/>
          </cell>
          <cell r="X61" t="str">
            <v>CIF</v>
          </cell>
          <cell r="Y61" t="str">
            <v>CTA CTE O CRED.DIRECTO</v>
          </cell>
          <cell r="Z61" t="str">
            <v>CONGELADO</v>
          </cell>
          <cell r="AA61" t="str">
            <v>CABEZA</v>
          </cell>
          <cell r="AB61" t="str">
            <v>CABEZA ENTERA</v>
          </cell>
          <cell r="AC61" t="str">
            <v>CABEZA ENTERA S/L</v>
          </cell>
          <cell r="AD61" t="str">
            <v>NA</v>
          </cell>
        </row>
        <row r="62">
          <cell r="D62">
            <v>1021733</v>
          </cell>
          <cell r="E62" t="str">
            <v>GO PPPNA 59@ CJ 20K AS</v>
          </cell>
          <cell r="F62">
            <v>18000</v>
          </cell>
          <cell r="G62" t="str">
            <v>KG</v>
          </cell>
          <cell r="H62" t="str">
            <v>PLANTA LO MIRANDA</v>
          </cell>
          <cell r="I62" t="str">
            <v>A PROGRAMAR</v>
          </cell>
          <cell r="J62">
            <v>44742</v>
          </cell>
          <cell r="K62">
            <v>44742</v>
          </cell>
          <cell r="O62" t="str">
            <v>U007 AGROSUPER S.A.</v>
          </cell>
          <cell r="P62" t="str">
            <v>00GO</v>
          </cell>
          <cell r="Q62" t="str">
            <v>AGROSUPER SHANGHAI</v>
          </cell>
          <cell r="R62" t="str">
            <v>02</v>
          </cell>
          <cell r="S62" t="str">
            <v>CHINA</v>
          </cell>
          <cell r="T62" t="str">
            <v>000021 SHANGHAI, CHINA</v>
          </cell>
          <cell r="U62" t="str">
            <v>200002390</v>
          </cell>
          <cell r="V62" t="str">
            <v>Agrosuper China Co., Ltd.</v>
          </cell>
          <cell r="W62" t="str">
            <v/>
          </cell>
          <cell r="X62" t="str">
            <v>CIF</v>
          </cell>
          <cell r="Y62" t="str">
            <v>CTA CTE O CRED.DIRECTO</v>
          </cell>
          <cell r="Z62" t="str">
            <v>CONGELADO</v>
          </cell>
          <cell r="AA62" t="str">
            <v>PIERNA</v>
          </cell>
          <cell r="AB62" t="str">
            <v>PIERNA PULPA</v>
          </cell>
          <cell r="AC62" t="str">
            <v>PIERNA PULPA 59</v>
          </cell>
          <cell r="AD62" t="str">
            <v>NA</v>
          </cell>
        </row>
        <row r="63">
          <cell r="D63">
            <v>1021905</v>
          </cell>
          <cell r="E63" t="str">
            <v>GO RECO 70/30 @ CJ 20K AS</v>
          </cell>
          <cell r="F63">
            <v>6000</v>
          </cell>
          <cell r="G63" t="str">
            <v>KG</v>
          </cell>
          <cell r="H63" t="str">
            <v>PLANTA LO MIRANDA</v>
          </cell>
          <cell r="I63" t="str">
            <v>A PROGRAMAR</v>
          </cell>
          <cell r="J63">
            <v>44742</v>
          </cell>
          <cell r="K63">
            <v>44742</v>
          </cell>
          <cell r="O63" t="str">
            <v>U007 AGROSUPER S.A.</v>
          </cell>
          <cell r="P63" t="str">
            <v>00GO</v>
          </cell>
          <cell r="Q63" t="str">
            <v>AGROSUPER SHANGHAI</v>
          </cell>
          <cell r="R63" t="str">
            <v>02</v>
          </cell>
          <cell r="S63" t="str">
            <v>CHINA</v>
          </cell>
          <cell r="T63" t="str">
            <v>000021 SHANGHAI, CHINA</v>
          </cell>
          <cell r="U63" t="str">
            <v>200002390</v>
          </cell>
          <cell r="V63" t="str">
            <v>Agrosuper China Co., Ltd.</v>
          </cell>
          <cell r="W63" t="str">
            <v/>
          </cell>
          <cell r="X63" t="str">
            <v>CIF</v>
          </cell>
          <cell r="Y63" t="str">
            <v>CTA CTE O CRED.DIRECTO</v>
          </cell>
          <cell r="Z63" t="str">
            <v>CONGELADO</v>
          </cell>
          <cell r="AA63" t="str">
            <v>RECORTES</v>
          </cell>
          <cell r="AB63" t="str">
            <v>RECORTES NO MAGRO</v>
          </cell>
          <cell r="AC63" t="str">
            <v>RECORTES NO MAGRO TRIMING 70/30</v>
          </cell>
          <cell r="AD63" t="str">
            <v>NA</v>
          </cell>
        </row>
        <row r="64">
          <cell r="D64">
            <v>1020925</v>
          </cell>
          <cell r="E64" t="str">
            <v>GO GRASA FORRO PNA LIMP@ CJ 20K AS</v>
          </cell>
          <cell r="F64">
            <v>24000</v>
          </cell>
          <cell r="G64" t="str">
            <v>KG</v>
          </cell>
          <cell r="H64" t="str">
            <v>FRIOFORT</v>
          </cell>
          <cell r="I64" t="str">
            <v>A PROGRAMAR</v>
          </cell>
          <cell r="J64">
            <v>44742</v>
          </cell>
          <cell r="K64">
            <v>44760</v>
          </cell>
          <cell r="M64">
            <v>44767</v>
          </cell>
          <cell r="O64" t="str">
            <v>U007 AGROSUPER S.A.</v>
          </cell>
          <cell r="P64" t="str">
            <v>00AS</v>
          </cell>
          <cell r="Q64" t="str">
            <v>AGRO SUDAMERICA</v>
          </cell>
          <cell r="R64" t="str">
            <v>02</v>
          </cell>
          <cell r="S64" t="str">
            <v>ECUADOR</v>
          </cell>
          <cell r="T64" t="str">
            <v>000027 GUAYAQUIL, PUERTO</v>
          </cell>
          <cell r="U64" t="str">
            <v>200001414</v>
          </cell>
          <cell r="V64" t="str">
            <v>DIGECA S. A. Distribuidora de carne</v>
          </cell>
          <cell r="W64" t="str">
            <v>ROSARIO***</v>
          </cell>
          <cell r="X64" t="str">
            <v>CIF</v>
          </cell>
          <cell r="Y64" t="str">
            <v>CTA CTE O CRED.DIRECTO</v>
          </cell>
          <cell r="Z64" t="str">
            <v>CONGELADO</v>
          </cell>
          <cell r="AA64" t="str">
            <v>GRASAS</v>
          </cell>
          <cell r="AB64" t="str">
            <v>GRASA FORRO</v>
          </cell>
          <cell r="AC64" t="str">
            <v>SUBPROD GRASA FORRO PIERNA LIMPIO</v>
          </cell>
          <cell r="AD64" t="str">
            <v>EX</v>
          </cell>
        </row>
        <row r="65">
          <cell r="D65">
            <v>1022866</v>
          </cell>
          <cell r="E65" t="str">
            <v>GO PAN TEC S/CUERO L@ CJ 19K AS</v>
          </cell>
          <cell r="F65">
            <v>3000</v>
          </cell>
          <cell r="G65" t="str">
            <v>KG</v>
          </cell>
          <cell r="H65" t="str">
            <v>PLANTA LO MIRANDA</v>
          </cell>
          <cell r="I65" t="str">
            <v>A PROGRAMAR</v>
          </cell>
          <cell r="J65">
            <v>44743</v>
          </cell>
          <cell r="K65">
            <v>44755</v>
          </cell>
          <cell r="L65">
            <v>44866</v>
          </cell>
          <cell r="O65" t="str">
            <v>U007 AGROSUPER S.A.</v>
          </cell>
          <cell r="P65" t="str">
            <v>00AJ</v>
          </cell>
          <cell r="Q65" t="str">
            <v>ANDES ASIA</v>
          </cell>
          <cell r="R65" t="str">
            <v>02</v>
          </cell>
          <cell r="S65" t="str">
            <v>JAPÓN</v>
          </cell>
          <cell r="T65" t="str">
            <v>2000 YOKOHAMA (ADUANA PRINCIPA</v>
          </cell>
          <cell r="U65" t="str">
            <v>200000018</v>
          </cell>
          <cell r="V65" t="str">
            <v>Andes Asia, Inc.</v>
          </cell>
          <cell r="W65" t="str">
            <v>AA2738</v>
          </cell>
          <cell r="X65" t="str">
            <v>CIF</v>
          </cell>
          <cell r="Y65" t="str">
            <v>CTA CTE O CRED.DIRECTO</v>
          </cell>
          <cell r="Z65" t="str">
            <v>CONGELADO</v>
          </cell>
          <cell r="AA65" t="str">
            <v>PANCETA</v>
          </cell>
          <cell r="AB65" t="str">
            <v>PANCETA S/CUERO</v>
          </cell>
          <cell r="AC65" t="str">
            <v>PANCETA S/CUERO TECLA</v>
          </cell>
          <cell r="AD65" t="str">
            <v>NA</v>
          </cell>
        </row>
        <row r="66">
          <cell r="D66">
            <v>1022864</v>
          </cell>
          <cell r="E66" t="str">
            <v>GO LOM VET L@ CJ 11K AS</v>
          </cell>
          <cell r="F66">
            <v>6000</v>
          </cell>
          <cell r="G66" t="str">
            <v>KG</v>
          </cell>
          <cell r="H66" t="str">
            <v>PLANTA LO MIRANDA</v>
          </cell>
          <cell r="I66" t="str">
            <v>A PROGRAMAR</v>
          </cell>
          <cell r="J66">
            <v>44743</v>
          </cell>
          <cell r="K66">
            <v>44755</v>
          </cell>
          <cell r="L66">
            <v>44866</v>
          </cell>
          <cell r="O66" t="str">
            <v>U007 AGROSUPER S.A.</v>
          </cell>
          <cell r="P66" t="str">
            <v>00AJ</v>
          </cell>
          <cell r="Q66" t="str">
            <v>ANDES ASIA</v>
          </cell>
          <cell r="R66" t="str">
            <v>02</v>
          </cell>
          <cell r="S66" t="str">
            <v>JAPÓN</v>
          </cell>
          <cell r="T66" t="str">
            <v>2000 YOKOHAMA (ADUANA PRINCIPA</v>
          </cell>
          <cell r="U66" t="str">
            <v>200000018</v>
          </cell>
          <cell r="V66" t="str">
            <v>Andes Asia, Inc.</v>
          </cell>
          <cell r="W66" t="str">
            <v>AA2738</v>
          </cell>
          <cell r="X66" t="str">
            <v>CIF</v>
          </cell>
          <cell r="Y66" t="str">
            <v>CTA CTE O CRED.DIRECTO</v>
          </cell>
          <cell r="Z66" t="str">
            <v>CONGELADO</v>
          </cell>
          <cell r="AA66" t="str">
            <v>LOMO</v>
          </cell>
          <cell r="AB66" t="str">
            <v>LOMO VETADO</v>
          </cell>
          <cell r="AC66" t="str">
            <v>LOMO VETADO &gt;2.0K</v>
          </cell>
          <cell r="AD66" t="str">
            <v>NA</v>
          </cell>
        </row>
        <row r="67">
          <cell r="D67">
            <v>1022863</v>
          </cell>
          <cell r="E67" t="str">
            <v>GO LOM VET M@ CJ 9K AS</v>
          </cell>
          <cell r="F67">
            <v>2000</v>
          </cell>
          <cell r="G67" t="str">
            <v>KG</v>
          </cell>
          <cell r="H67" t="str">
            <v>PLANTA LO MIRANDA</v>
          </cell>
          <cell r="I67" t="str">
            <v>A PROGRAMAR</v>
          </cell>
          <cell r="J67">
            <v>44743</v>
          </cell>
          <cell r="K67">
            <v>44755</v>
          </cell>
          <cell r="L67">
            <v>44866</v>
          </cell>
          <cell r="O67" t="str">
            <v>U007 AGROSUPER S.A.</v>
          </cell>
          <cell r="P67" t="str">
            <v>00AJ</v>
          </cell>
          <cell r="Q67" t="str">
            <v>ANDES ASIA</v>
          </cell>
          <cell r="R67" t="str">
            <v>02</v>
          </cell>
          <cell r="S67" t="str">
            <v>JAPÓN</v>
          </cell>
          <cell r="T67" t="str">
            <v>2000 YOKOHAMA (ADUANA PRINCIPA</v>
          </cell>
          <cell r="U67" t="str">
            <v>200000018</v>
          </cell>
          <cell r="V67" t="str">
            <v>Andes Asia, Inc.</v>
          </cell>
          <cell r="W67" t="str">
            <v>AA2738</v>
          </cell>
          <cell r="X67" t="str">
            <v>CIF</v>
          </cell>
          <cell r="Y67" t="str">
            <v>CTA CTE O CRED.DIRECTO</v>
          </cell>
          <cell r="Z67" t="str">
            <v>CONGELADO</v>
          </cell>
          <cell r="AA67" t="str">
            <v>LOMO</v>
          </cell>
          <cell r="AB67" t="str">
            <v>LOMO VETADO</v>
          </cell>
          <cell r="AC67" t="str">
            <v>LOMO VETADO &gt;2.0K</v>
          </cell>
          <cell r="AD67" t="str">
            <v>NA</v>
          </cell>
        </row>
        <row r="68">
          <cell r="D68">
            <v>1022751</v>
          </cell>
          <cell r="E68" t="str">
            <v>GO PPPAL 1P EX@ CJ 14K AS</v>
          </cell>
          <cell r="F68">
            <v>2000</v>
          </cell>
          <cell r="G68" t="str">
            <v>KG</v>
          </cell>
          <cell r="H68" t="str">
            <v>PLANTA LO MIRANDA</v>
          </cell>
          <cell r="I68" t="str">
            <v>A PROGRAMAR</v>
          </cell>
          <cell r="J68">
            <v>44743</v>
          </cell>
          <cell r="K68">
            <v>44755</v>
          </cell>
          <cell r="L68">
            <v>44866</v>
          </cell>
          <cell r="O68" t="str">
            <v>U007 AGROSUPER S.A.</v>
          </cell>
          <cell r="P68" t="str">
            <v>00AJ</v>
          </cell>
          <cell r="Q68" t="str">
            <v>ANDES ASIA</v>
          </cell>
          <cell r="R68" t="str">
            <v>02</v>
          </cell>
          <cell r="S68" t="str">
            <v>JAPÓN</v>
          </cell>
          <cell r="T68" t="str">
            <v>2000 YOKOHAMA (ADUANA PRINCIPA</v>
          </cell>
          <cell r="U68" t="str">
            <v>200000018</v>
          </cell>
          <cell r="V68" t="str">
            <v>Andes Asia, Inc.</v>
          </cell>
          <cell r="W68" t="str">
            <v>AA2738</v>
          </cell>
          <cell r="X68" t="str">
            <v>CIF</v>
          </cell>
          <cell r="Y68" t="str">
            <v>CTA CTE O CRED.DIRECTO</v>
          </cell>
          <cell r="Z68" t="str">
            <v>CONGELADO</v>
          </cell>
          <cell r="AA68" t="str">
            <v>PALETA</v>
          </cell>
          <cell r="AB68" t="str">
            <v>PALETA ENTERA</v>
          </cell>
          <cell r="AC68" t="str">
            <v>PALETA ENTERA PICNIC</v>
          </cell>
          <cell r="AD68" t="str">
            <v>NA</v>
          </cell>
        </row>
        <row r="69">
          <cell r="D69">
            <v>1022621</v>
          </cell>
          <cell r="E69" t="str">
            <v>GO PANC S/TEC N @ FI CJ AS</v>
          </cell>
          <cell r="F69">
            <v>2000</v>
          </cell>
          <cell r="G69" t="str">
            <v>KG</v>
          </cell>
          <cell r="H69" t="str">
            <v>PLANTA LO MIRANDA</v>
          </cell>
          <cell r="I69" t="str">
            <v>A PROGRAMAR</v>
          </cell>
          <cell r="J69">
            <v>44743</v>
          </cell>
          <cell r="K69">
            <v>44755</v>
          </cell>
          <cell r="L69">
            <v>44866</v>
          </cell>
          <cell r="O69" t="str">
            <v>U007 AGROSUPER S.A.</v>
          </cell>
          <cell r="P69" t="str">
            <v>00AJ</v>
          </cell>
          <cell r="Q69" t="str">
            <v>ANDES ASIA</v>
          </cell>
          <cell r="R69" t="str">
            <v>02</v>
          </cell>
          <cell r="S69" t="str">
            <v>JAPÓN</v>
          </cell>
          <cell r="T69" t="str">
            <v>2000 YOKOHAMA (ADUANA PRINCIPA</v>
          </cell>
          <cell r="U69" t="str">
            <v>200000018</v>
          </cell>
          <cell r="V69" t="str">
            <v>Andes Asia, Inc.</v>
          </cell>
          <cell r="W69" t="str">
            <v>AA2738</v>
          </cell>
          <cell r="X69" t="str">
            <v>CIF</v>
          </cell>
          <cell r="Y69" t="str">
            <v>CTA CTE O CRED.DIRECTO</v>
          </cell>
          <cell r="Z69" t="str">
            <v>CONGELADO</v>
          </cell>
          <cell r="AA69" t="str">
            <v>PANCETA</v>
          </cell>
          <cell r="AB69" t="str">
            <v>PANCETA S/CUERO</v>
          </cell>
          <cell r="AC69" t="str">
            <v>PANCETA S/CUERO S/TECLA</v>
          </cell>
          <cell r="AD69" t="str">
            <v>NA</v>
          </cell>
        </row>
        <row r="70">
          <cell r="D70">
            <v>1022398</v>
          </cell>
          <cell r="E70" t="str">
            <v>GO GANSO C/ASTO S/G 3P@ BO CJ AS</v>
          </cell>
          <cell r="F70">
            <v>2000</v>
          </cell>
          <cell r="G70" t="str">
            <v>KG</v>
          </cell>
          <cell r="H70" t="str">
            <v>PLANTA LO MIRANDA</v>
          </cell>
          <cell r="I70" t="str">
            <v>A PROGRAMAR</v>
          </cell>
          <cell r="J70">
            <v>44743</v>
          </cell>
          <cell r="K70">
            <v>44755</v>
          </cell>
          <cell r="L70">
            <v>44866</v>
          </cell>
          <cell r="O70" t="str">
            <v>U007 AGROSUPER S.A.</v>
          </cell>
          <cell r="P70" t="str">
            <v>00AJ</v>
          </cell>
          <cell r="Q70" t="str">
            <v>ANDES ASIA</v>
          </cell>
          <cell r="R70" t="str">
            <v>02</v>
          </cell>
          <cell r="S70" t="str">
            <v>JAPÓN</v>
          </cell>
          <cell r="T70" t="str">
            <v>2000 YOKOHAMA (ADUANA PRINCIPA</v>
          </cell>
          <cell r="U70" t="str">
            <v>200000018</v>
          </cell>
          <cell r="V70" t="str">
            <v>Andes Asia, Inc.</v>
          </cell>
          <cell r="W70" t="str">
            <v>AA2738</v>
          </cell>
          <cell r="X70" t="str">
            <v>CIF</v>
          </cell>
          <cell r="Y70" t="str">
            <v>CTA CTE O CRED.DIRECTO</v>
          </cell>
          <cell r="Z70" t="str">
            <v>CONGELADO</v>
          </cell>
          <cell r="AA70" t="str">
            <v>PIERNA</v>
          </cell>
          <cell r="AB70" t="str">
            <v>PIERNA PULPA FINA</v>
          </cell>
          <cell r="AC70" t="str">
            <v>PIERNA PULPA FINA MUSC SEP</v>
          </cell>
          <cell r="AD70" t="str">
            <v>NA</v>
          </cell>
        </row>
        <row r="71">
          <cell r="D71">
            <v>1022141</v>
          </cell>
          <cell r="E71" t="str">
            <v>GO POSTA NEGRA D@ CJ AS</v>
          </cell>
          <cell r="F71">
            <v>4000</v>
          </cell>
          <cell r="G71" t="str">
            <v>KG</v>
          </cell>
          <cell r="H71" t="str">
            <v>PLANTA LO MIRANDA</v>
          </cell>
          <cell r="I71" t="str">
            <v>A PROGRAMAR</v>
          </cell>
          <cell r="J71">
            <v>44743</v>
          </cell>
          <cell r="K71">
            <v>44755</v>
          </cell>
          <cell r="L71">
            <v>44866</v>
          </cell>
          <cell r="O71" t="str">
            <v>U007 AGROSUPER S.A.</v>
          </cell>
          <cell r="P71" t="str">
            <v>00AJ</v>
          </cell>
          <cell r="Q71" t="str">
            <v>ANDES ASIA</v>
          </cell>
          <cell r="R71" t="str">
            <v>02</v>
          </cell>
          <cell r="S71" t="str">
            <v>JAPÓN</v>
          </cell>
          <cell r="T71" t="str">
            <v>2000 YOKOHAMA (ADUANA PRINCIPA</v>
          </cell>
          <cell r="U71" t="str">
            <v>200000018</v>
          </cell>
          <cell r="V71" t="str">
            <v>Andes Asia, Inc.</v>
          </cell>
          <cell r="W71" t="str">
            <v>AA2738</v>
          </cell>
          <cell r="X71" t="str">
            <v>CIF</v>
          </cell>
          <cell r="Y71" t="str">
            <v>CTA CTE O CRED.DIRECTO</v>
          </cell>
          <cell r="Z71" t="str">
            <v>CONGELADO</v>
          </cell>
          <cell r="AA71" t="str">
            <v>PIERNA</v>
          </cell>
          <cell r="AB71" t="str">
            <v>PIERNA PULPA FINA</v>
          </cell>
          <cell r="AC71" t="str">
            <v>PIERNA PULPA FINA MUSC SEP</v>
          </cell>
          <cell r="AD71" t="str">
            <v>NA</v>
          </cell>
        </row>
        <row r="72">
          <cell r="D72">
            <v>1021922</v>
          </cell>
          <cell r="E72" t="str">
            <v>GO FILE C/CAB@ CJ 5K AS</v>
          </cell>
          <cell r="F72">
            <v>1000</v>
          </cell>
          <cell r="G72" t="str">
            <v>KG</v>
          </cell>
          <cell r="H72" t="str">
            <v>PLANTA LO MIRANDA</v>
          </cell>
          <cell r="I72" t="str">
            <v>A PROGRAMAR</v>
          </cell>
          <cell r="J72">
            <v>44743</v>
          </cell>
          <cell r="K72">
            <v>44755</v>
          </cell>
          <cell r="L72">
            <v>44866</v>
          </cell>
          <cell r="O72" t="str">
            <v>U007 AGROSUPER S.A.</v>
          </cell>
          <cell r="P72" t="str">
            <v>00AJ</v>
          </cell>
          <cell r="Q72" t="str">
            <v>ANDES ASIA</v>
          </cell>
          <cell r="R72" t="str">
            <v>02</v>
          </cell>
          <cell r="S72" t="str">
            <v>JAPÓN</v>
          </cell>
          <cell r="T72" t="str">
            <v>2000 YOKOHAMA (ADUANA PRINCIPA</v>
          </cell>
          <cell r="U72" t="str">
            <v>200000018</v>
          </cell>
          <cell r="V72" t="str">
            <v>Andes Asia, Inc.</v>
          </cell>
          <cell r="W72" t="str">
            <v>AA2738</v>
          </cell>
          <cell r="X72" t="str">
            <v>CIF</v>
          </cell>
          <cell r="Y72" t="str">
            <v>CTA CTE O CRED.DIRECTO</v>
          </cell>
          <cell r="Z72" t="str">
            <v>CONGELADO</v>
          </cell>
          <cell r="AA72" t="str">
            <v>FILETE</v>
          </cell>
          <cell r="AB72" t="str">
            <v>FILETE C/CABEZA</v>
          </cell>
          <cell r="AC72" t="str">
            <v>FILETE C/CABEZA</v>
          </cell>
          <cell r="AD72" t="str">
            <v>NA</v>
          </cell>
        </row>
        <row r="73">
          <cell r="D73">
            <v>1021931</v>
          </cell>
          <cell r="E73" t="str">
            <v>GO PTA COS 3H@ BO CJ 10K AS</v>
          </cell>
          <cell r="F73">
            <v>2000</v>
          </cell>
          <cell r="G73" t="str">
            <v>KG</v>
          </cell>
          <cell r="H73" t="str">
            <v>PLANTA LO MIRANDA</v>
          </cell>
          <cell r="I73" t="str">
            <v>A PROGRAMAR</v>
          </cell>
          <cell r="J73">
            <v>44743</v>
          </cell>
          <cell r="K73">
            <v>44755</v>
          </cell>
          <cell r="L73">
            <v>44866</v>
          </cell>
          <cell r="M73">
            <v>44768</v>
          </cell>
          <cell r="O73" t="str">
            <v>U007 AGROSUPER S.A.</v>
          </cell>
          <cell r="P73" t="str">
            <v>00AJ</v>
          </cell>
          <cell r="Q73" t="str">
            <v>ANDES ASIA</v>
          </cell>
          <cell r="R73" t="str">
            <v>02</v>
          </cell>
          <cell r="S73" t="str">
            <v>JAPÓN</v>
          </cell>
          <cell r="T73" t="str">
            <v>2000 YOKOHAMA (ADUANA PRINCIPA</v>
          </cell>
          <cell r="U73" t="str">
            <v>200000018</v>
          </cell>
          <cell r="V73" t="str">
            <v>Andes Asia, Inc.</v>
          </cell>
          <cell r="W73" t="str">
            <v>AA2738</v>
          </cell>
          <cell r="X73" t="str">
            <v>CIF</v>
          </cell>
          <cell r="Y73" t="str">
            <v>CTA CTE O CRED.DIRECTO</v>
          </cell>
          <cell r="Z73" t="str">
            <v>CONGELADO</v>
          </cell>
          <cell r="AA73" t="str">
            <v>COST-PEC</v>
          </cell>
          <cell r="AB73" t="str">
            <v>COST-PEC TROZOS</v>
          </cell>
          <cell r="AC73" t="str">
            <v>COST-PEC TROZOS PUNTA COSTILLAR</v>
          </cell>
          <cell r="AD73" t="str">
            <v>NA</v>
          </cell>
        </row>
        <row r="74">
          <cell r="D74">
            <v>1021922</v>
          </cell>
          <cell r="E74" t="str">
            <v>GO FILE C/CAB@ CJ 5K AS</v>
          </cell>
          <cell r="F74">
            <v>1000</v>
          </cell>
          <cell r="G74" t="str">
            <v>KG</v>
          </cell>
          <cell r="H74" t="str">
            <v>PLANTA LO MIRANDA</v>
          </cell>
          <cell r="I74" t="str">
            <v>EN PRODUCCION</v>
          </cell>
          <cell r="J74">
            <v>44743</v>
          </cell>
          <cell r="K74">
            <v>44762</v>
          </cell>
          <cell r="O74" t="str">
            <v>U007 AGROSUPER S.A.</v>
          </cell>
          <cell r="P74" t="str">
            <v>00AJ</v>
          </cell>
          <cell r="Q74" t="str">
            <v>ANDES ASIA</v>
          </cell>
          <cell r="R74" t="str">
            <v>02</v>
          </cell>
          <cell r="S74" t="str">
            <v>JAPÓN</v>
          </cell>
          <cell r="T74" t="str">
            <v>2000 YOKOHAMA (ADUANA PRINCIPA</v>
          </cell>
          <cell r="U74" t="str">
            <v>200000018</v>
          </cell>
          <cell r="V74" t="str">
            <v>Andes Asia, Inc.</v>
          </cell>
          <cell r="W74" t="str">
            <v>AA2741</v>
          </cell>
          <cell r="X74" t="str">
            <v>CIF</v>
          </cell>
          <cell r="Y74" t="str">
            <v>CTA CTE O CRED.DIRECTO</v>
          </cell>
          <cell r="Z74" t="str">
            <v>CONGELADO</v>
          </cell>
          <cell r="AA74" t="str">
            <v>FILETE</v>
          </cell>
          <cell r="AB74" t="str">
            <v>FILETE C/CABEZA</v>
          </cell>
          <cell r="AC74" t="str">
            <v>FILETE C/CABEZA</v>
          </cell>
          <cell r="AD74" t="str">
            <v>NA</v>
          </cell>
        </row>
        <row r="75">
          <cell r="D75">
            <v>1022141</v>
          </cell>
          <cell r="E75" t="str">
            <v>GO POSTA NEGRA D@ CJ AS</v>
          </cell>
          <cell r="F75">
            <v>4000</v>
          </cell>
          <cell r="G75" t="str">
            <v>KG</v>
          </cell>
          <cell r="H75" t="str">
            <v>PLANTA LO MIRANDA</v>
          </cell>
          <cell r="I75" t="str">
            <v>EN PRODUCCION</v>
          </cell>
          <cell r="J75">
            <v>44743</v>
          </cell>
          <cell r="K75">
            <v>44762</v>
          </cell>
          <cell r="O75" t="str">
            <v>U007 AGROSUPER S.A.</v>
          </cell>
          <cell r="P75" t="str">
            <v>00AJ</v>
          </cell>
          <cell r="Q75" t="str">
            <v>ANDES ASIA</v>
          </cell>
          <cell r="R75" t="str">
            <v>02</v>
          </cell>
          <cell r="S75" t="str">
            <v>JAPÓN</v>
          </cell>
          <cell r="T75" t="str">
            <v>2000 YOKOHAMA (ADUANA PRINCIPA</v>
          </cell>
          <cell r="U75" t="str">
            <v>200000018</v>
          </cell>
          <cell r="V75" t="str">
            <v>Andes Asia, Inc.</v>
          </cell>
          <cell r="W75" t="str">
            <v>AA2741</v>
          </cell>
          <cell r="X75" t="str">
            <v>CIF</v>
          </cell>
          <cell r="Y75" t="str">
            <v>CTA CTE O CRED.DIRECTO</v>
          </cell>
          <cell r="Z75" t="str">
            <v>CONGELADO</v>
          </cell>
          <cell r="AA75" t="str">
            <v>PIERNA</v>
          </cell>
          <cell r="AB75" t="str">
            <v>PIERNA PULPA FINA</v>
          </cell>
          <cell r="AC75" t="str">
            <v>PIERNA PULPA FINA MUSC SEP</v>
          </cell>
          <cell r="AD75" t="str">
            <v>NA</v>
          </cell>
        </row>
        <row r="76">
          <cell r="D76">
            <v>1022398</v>
          </cell>
          <cell r="E76" t="str">
            <v>GO GANSO C/ASTO S/G 3P@ BO CJ AS</v>
          </cell>
          <cell r="F76">
            <v>2000</v>
          </cell>
          <cell r="G76" t="str">
            <v>KG</v>
          </cell>
          <cell r="H76" t="str">
            <v>PLANTA LO MIRANDA</v>
          </cell>
          <cell r="I76" t="str">
            <v>EN PRODUCCION</v>
          </cell>
          <cell r="J76">
            <v>44743</v>
          </cell>
          <cell r="K76">
            <v>44762</v>
          </cell>
          <cell r="O76" t="str">
            <v>U007 AGROSUPER S.A.</v>
          </cell>
          <cell r="P76" t="str">
            <v>00AJ</v>
          </cell>
          <cell r="Q76" t="str">
            <v>ANDES ASIA</v>
          </cell>
          <cell r="R76" t="str">
            <v>02</v>
          </cell>
          <cell r="S76" t="str">
            <v>JAPÓN</v>
          </cell>
          <cell r="T76" t="str">
            <v>2000 YOKOHAMA (ADUANA PRINCIPA</v>
          </cell>
          <cell r="U76" t="str">
            <v>200000018</v>
          </cell>
          <cell r="V76" t="str">
            <v>Andes Asia, Inc.</v>
          </cell>
          <cell r="W76" t="str">
            <v>AA2741</v>
          </cell>
          <cell r="X76" t="str">
            <v>CIF</v>
          </cell>
          <cell r="Y76" t="str">
            <v>CTA CTE O CRED.DIRECTO</v>
          </cell>
          <cell r="Z76" t="str">
            <v>CONGELADO</v>
          </cell>
          <cell r="AA76" t="str">
            <v>PIERNA</v>
          </cell>
          <cell r="AB76" t="str">
            <v>PIERNA PULPA FINA</v>
          </cell>
          <cell r="AC76" t="str">
            <v>PIERNA PULPA FINA MUSC SEP</v>
          </cell>
          <cell r="AD76" t="str">
            <v>NA</v>
          </cell>
        </row>
        <row r="77">
          <cell r="D77">
            <v>1022621</v>
          </cell>
          <cell r="E77" t="str">
            <v>GO PANC S/TEC N @ FI CJ AS</v>
          </cell>
          <cell r="F77">
            <v>2000</v>
          </cell>
          <cell r="G77" t="str">
            <v>KG</v>
          </cell>
          <cell r="H77" t="str">
            <v>PLANTA LO MIRANDA</v>
          </cell>
          <cell r="I77" t="str">
            <v>EN PRODUCCION</v>
          </cell>
          <cell r="J77">
            <v>44743</v>
          </cell>
          <cell r="K77">
            <v>44762</v>
          </cell>
          <cell r="O77" t="str">
            <v>U007 AGROSUPER S.A.</v>
          </cell>
          <cell r="P77" t="str">
            <v>00AJ</v>
          </cell>
          <cell r="Q77" t="str">
            <v>ANDES ASIA</v>
          </cell>
          <cell r="R77" t="str">
            <v>02</v>
          </cell>
          <cell r="S77" t="str">
            <v>JAPÓN</v>
          </cell>
          <cell r="T77" t="str">
            <v>2000 YOKOHAMA (ADUANA PRINCIPA</v>
          </cell>
          <cell r="U77" t="str">
            <v>200000018</v>
          </cell>
          <cell r="V77" t="str">
            <v>Andes Asia, Inc.</v>
          </cell>
          <cell r="W77" t="str">
            <v>AA2741</v>
          </cell>
          <cell r="X77" t="str">
            <v>CIF</v>
          </cell>
          <cell r="Y77" t="str">
            <v>CTA CTE O CRED.DIRECTO</v>
          </cell>
          <cell r="Z77" t="str">
            <v>CONGELADO</v>
          </cell>
          <cell r="AA77" t="str">
            <v>PANCETA</v>
          </cell>
          <cell r="AB77" t="str">
            <v>PANCETA S/CUERO</v>
          </cell>
          <cell r="AC77" t="str">
            <v>PANCETA S/CUERO S/TECLA</v>
          </cell>
          <cell r="AD77" t="str">
            <v>NA</v>
          </cell>
        </row>
        <row r="78">
          <cell r="D78">
            <v>1022751</v>
          </cell>
          <cell r="E78" t="str">
            <v>GO PPPAL 1P EX@ CJ 14K AS</v>
          </cell>
          <cell r="F78">
            <v>2000</v>
          </cell>
          <cell r="G78" t="str">
            <v>KG</v>
          </cell>
          <cell r="H78" t="str">
            <v>PLANTA LO MIRANDA</v>
          </cell>
          <cell r="I78" t="str">
            <v>EN PRODUCCION</v>
          </cell>
          <cell r="J78">
            <v>44743</v>
          </cell>
          <cell r="K78">
            <v>44762</v>
          </cell>
          <cell r="O78" t="str">
            <v>U007 AGROSUPER S.A.</v>
          </cell>
          <cell r="P78" t="str">
            <v>00AJ</v>
          </cell>
          <cell r="Q78" t="str">
            <v>ANDES ASIA</v>
          </cell>
          <cell r="R78" t="str">
            <v>02</v>
          </cell>
          <cell r="S78" t="str">
            <v>JAPÓN</v>
          </cell>
          <cell r="T78" t="str">
            <v>2000 YOKOHAMA (ADUANA PRINCIPA</v>
          </cell>
          <cell r="U78" t="str">
            <v>200000018</v>
          </cell>
          <cell r="V78" t="str">
            <v>Andes Asia, Inc.</v>
          </cell>
          <cell r="W78" t="str">
            <v>AA2741</v>
          </cell>
          <cell r="X78" t="str">
            <v>CIF</v>
          </cell>
          <cell r="Y78" t="str">
            <v>CTA CTE O CRED.DIRECTO</v>
          </cell>
          <cell r="Z78" t="str">
            <v>CONGELADO</v>
          </cell>
          <cell r="AA78" t="str">
            <v>PALETA</v>
          </cell>
          <cell r="AB78" t="str">
            <v>PALETA ENTERA</v>
          </cell>
          <cell r="AC78" t="str">
            <v>PALETA ENTERA PICNIC</v>
          </cell>
          <cell r="AD78" t="str">
            <v>NA</v>
          </cell>
        </row>
        <row r="79">
          <cell r="D79">
            <v>1022863</v>
          </cell>
          <cell r="E79" t="str">
            <v>GO LOM VET M@ CJ 9K AS</v>
          </cell>
          <cell r="F79">
            <v>2000</v>
          </cell>
          <cell r="G79" t="str">
            <v>KG</v>
          </cell>
          <cell r="H79" t="str">
            <v>PLANTA LO MIRANDA</v>
          </cell>
          <cell r="I79" t="str">
            <v>EN PRODUCCION</v>
          </cell>
          <cell r="J79">
            <v>44743</v>
          </cell>
          <cell r="K79">
            <v>44762</v>
          </cell>
          <cell r="O79" t="str">
            <v>U007 AGROSUPER S.A.</v>
          </cell>
          <cell r="P79" t="str">
            <v>00AJ</v>
          </cell>
          <cell r="Q79" t="str">
            <v>ANDES ASIA</v>
          </cell>
          <cell r="R79" t="str">
            <v>02</v>
          </cell>
          <cell r="S79" t="str">
            <v>JAPÓN</v>
          </cell>
          <cell r="T79" t="str">
            <v>2000 YOKOHAMA (ADUANA PRINCIPA</v>
          </cell>
          <cell r="U79" t="str">
            <v>200000018</v>
          </cell>
          <cell r="V79" t="str">
            <v>Andes Asia, Inc.</v>
          </cell>
          <cell r="W79" t="str">
            <v>AA2741</v>
          </cell>
          <cell r="X79" t="str">
            <v>CIF</v>
          </cell>
          <cell r="Y79" t="str">
            <v>CTA CTE O CRED.DIRECTO</v>
          </cell>
          <cell r="Z79" t="str">
            <v>CONGELADO</v>
          </cell>
          <cell r="AA79" t="str">
            <v>LOMO</v>
          </cell>
          <cell r="AB79" t="str">
            <v>LOMO VETADO</v>
          </cell>
          <cell r="AC79" t="str">
            <v>LOMO VETADO &gt;2.0K</v>
          </cell>
          <cell r="AD79" t="str">
            <v>NA</v>
          </cell>
        </row>
        <row r="80">
          <cell r="D80">
            <v>1022864</v>
          </cell>
          <cell r="E80" t="str">
            <v>GO LOM VET L@ CJ 11K AS</v>
          </cell>
          <cell r="F80">
            <v>6000</v>
          </cell>
          <cell r="G80" t="str">
            <v>KG</v>
          </cell>
          <cell r="H80" t="str">
            <v>PLANTA LO MIRANDA</v>
          </cell>
          <cell r="I80" t="str">
            <v>EN PRODUCCION</v>
          </cell>
          <cell r="J80">
            <v>44743</v>
          </cell>
          <cell r="K80">
            <v>44762</v>
          </cell>
          <cell r="O80" t="str">
            <v>U007 AGROSUPER S.A.</v>
          </cell>
          <cell r="P80" t="str">
            <v>00AJ</v>
          </cell>
          <cell r="Q80" t="str">
            <v>ANDES ASIA</v>
          </cell>
          <cell r="R80" t="str">
            <v>02</v>
          </cell>
          <cell r="S80" t="str">
            <v>JAPÓN</v>
          </cell>
          <cell r="T80" t="str">
            <v>2000 YOKOHAMA (ADUANA PRINCIPA</v>
          </cell>
          <cell r="U80" t="str">
            <v>200000018</v>
          </cell>
          <cell r="V80" t="str">
            <v>Andes Asia, Inc.</v>
          </cell>
          <cell r="W80" t="str">
            <v>AA2741</v>
          </cell>
          <cell r="X80" t="str">
            <v>CIF</v>
          </cell>
          <cell r="Y80" t="str">
            <v>CTA CTE O CRED.DIRECTO</v>
          </cell>
          <cell r="Z80" t="str">
            <v>CONGELADO</v>
          </cell>
          <cell r="AA80" t="str">
            <v>LOMO</v>
          </cell>
          <cell r="AB80" t="str">
            <v>LOMO VETADO</v>
          </cell>
          <cell r="AC80" t="str">
            <v>LOMO VETADO &gt;2.0K</v>
          </cell>
          <cell r="AD80" t="str">
            <v>NA</v>
          </cell>
        </row>
        <row r="81">
          <cell r="D81">
            <v>1022866</v>
          </cell>
          <cell r="E81" t="str">
            <v>GO PAN TEC S/CUERO L@ CJ 19K AS</v>
          </cell>
          <cell r="F81">
            <v>3000</v>
          </cell>
          <cell r="G81" t="str">
            <v>KG</v>
          </cell>
          <cell r="H81" t="str">
            <v>PLANTA LO MIRANDA</v>
          </cell>
          <cell r="I81" t="str">
            <v>EN PRODUCCION</v>
          </cell>
          <cell r="J81">
            <v>44743</v>
          </cell>
          <cell r="K81">
            <v>44762</v>
          </cell>
          <cell r="O81" t="str">
            <v>U007 AGROSUPER S.A.</v>
          </cell>
          <cell r="P81" t="str">
            <v>00AJ</v>
          </cell>
          <cell r="Q81" t="str">
            <v>ANDES ASIA</v>
          </cell>
          <cell r="R81" t="str">
            <v>02</v>
          </cell>
          <cell r="S81" t="str">
            <v>JAPÓN</v>
          </cell>
          <cell r="T81" t="str">
            <v>2000 YOKOHAMA (ADUANA PRINCIPA</v>
          </cell>
          <cell r="U81" t="str">
            <v>200000018</v>
          </cell>
          <cell r="V81" t="str">
            <v>Andes Asia, Inc.</v>
          </cell>
          <cell r="W81" t="str">
            <v>AA2741</v>
          </cell>
          <cell r="X81" t="str">
            <v>CIF</v>
          </cell>
          <cell r="Y81" t="str">
            <v>CTA CTE O CRED.DIRECTO</v>
          </cell>
          <cell r="Z81" t="str">
            <v>CONGELADO</v>
          </cell>
          <cell r="AA81" t="str">
            <v>PANCETA</v>
          </cell>
          <cell r="AB81" t="str">
            <v>PANCETA S/CUERO</v>
          </cell>
          <cell r="AC81" t="str">
            <v>PANCETA S/CUERO TECLA</v>
          </cell>
          <cell r="AD81" t="str">
            <v>NA</v>
          </cell>
        </row>
        <row r="82">
          <cell r="D82">
            <v>1021931</v>
          </cell>
          <cell r="E82" t="str">
            <v>GO PTA COS 3H@ BO CJ 10K AS</v>
          </cell>
          <cell r="F82">
            <v>2000</v>
          </cell>
          <cell r="G82" t="str">
            <v>KG</v>
          </cell>
          <cell r="H82" t="str">
            <v>PLANTA LO MIRANDA</v>
          </cell>
          <cell r="I82" t="str">
            <v>EN PRODUCCION</v>
          </cell>
          <cell r="J82">
            <v>44743</v>
          </cell>
          <cell r="K82">
            <v>44762</v>
          </cell>
          <cell r="O82" t="str">
            <v>U007 AGROSUPER S.A.</v>
          </cell>
          <cell r="P82" t="str">
            <v>00AJ</v>
          </cell>
          <cell r="Q82" t="str">
            <v>ANDES ASIA</v>
          </cell>
          <cell r="R82" t="str">
            <v>02</v>
          </cell>
          <cell r="S82" t="str">
            <v>JAPÓN</v>
          </cell>
          <cell r="T82" t="str">
            <v>2000 YOKOHAMA (ADUANA PRINCIPA</v>
          </cell>
          <cell r="U82" t="str">
            <v>200000018</v>
          </cell>
          <cell r="V82" t="str">
            <v>Andes Asia, Inc.</v>
          </cell>
          <cell r="W82" t="str">
            <v>AA2741</v>
          </cell>
          <cell r="X82" t="str">
            <v>CIF</v>
          </cell>
          <cell r="Y82" t="str">
            <v>CTA CTE O CRED.DIRECTO</v>
          </cell>
          <cell r="Z82" t="str">
            <v>CONGELADO</v>
          </cell>
          <cell r="AA82" t="str">
            <v>COST-PEC</v>
          </cell>
          <cell r="AB82" t="str">
            <v>COST-PEC TROZOS</v>
          </cell>
          <cell r="AC82" t="str">
            <v>COST-PEC TROZOS PUNTA COSTILLAR</v>
          </cell>
          <cell r="AD82" t="str">
            <v>NA</v>
          </cell>
        </row>
        <row r="83">
          <cell r="D83">
            <v>1022142</v>
          </cell>
          <cell r="E83" t="str">
            <v>GO POSTA ROSADA@ CJ AS</v>
          </cell>
          <cell r="F83">
            <v>5000</v>
          </cell>
          <cell r="G83" t="str">
            <v>KG</v>
          </cell>
          <cell r="H83" t="str">
            <v>PLANTA LO MIRANDA</v>
          </cell>
          <cell r="I83" t="str">
            <v>EN PRODUCCION</v>
          </cell>
          <cell r="J83">
            <v>44743</v>
          </cell>
          <cell r="K83">
            <v>44770</v>
          </cell>
          <cell r="O83" t="str">
            <v>U007 AGROSUPER S.A.</v>
          </cell>
          <cell r="P83" t="str">
            <v>00AJ</v>
          </cell>
          <cell r="Q83" t="str">
            <v>ANDES ASIA</v>
          </cell>
          <cell r="R83" t="str">
            <v>02</v>
          </cell>
          <cell r="S83" t="str">
            <v>JAPÓN</v>
          </cell>
          <cell r="T83" t="str">
            <v>2000 YOKOHAMA (ADUANA PRINCIPA</v>
          </cell>
          <cell r="U83" t="str">
            <v>200000018</v>
          </cell>
          <cell r="V83" t="str">
            <v>Andes Asia, Inc.</v>
          </cell>
          <cell r="W83" t="str">
            <v>AA2747</v>
          </cell>
          <cell r="X83" t="str">
            <v>CIF</v>
          </cell>
          <cell r="Y83" t="str">
            <v>CTA CTE O CRED.DIRECTO</v>
          </cell>
          <cell r="Z83" t="str">
            <v>CONGELADO</v>
          </cell>
          <cell r="AA83" t="str">
            <v>PIERNA</v>
          </cell>
          <cell r="AB83" t="str">
            <v>PIERNA PULPA FINA</v>
          </cell>
          <cell r="AC83" t="str">
            <v>PIERNA PULPA FINA MUSC SEP</v>
          </cell>
          <cell r="AD83" t="str">
            <v>NA</v>
          </cell>
        </row>
        <row r="84">
          <cell r="D84">
            <v>1022515</v>
          </cell>
          <cell r="E84" t="str">
            <v>GO PANC TEC C/CUE@ FI CJ PANC AS</v>
          </cell>
          <cell r="F84">
            <v>2000</v>
          </cell>
          <cell r="G84" t="str">
            <v>KG</v>
          </cell>
          <cell r="H84" t="str">
            <v>PLANTA LO MIRANDA</v>
          </cell>
          <cell r="I84" t="str">
            <v>EN PRODUCCION</v>
          </cell>
          <cell r="J84">
            <v>44743</v>
          </cell>
          <cell r="K84">
            <v>44770</v>
          </cell>
          <cell r="O84" t="str">
            <v>U007 AGROSUPER S.A.</v>
          </cell>
          <cell r="P84" t="str">
            <v>00AJ</v>
          </cell>
          <cell r="Q84" t="str">
            <v>ANDES ASIA</v>
          </cell>
          <cell r="R84" t="str">
            <v>02</v>
          </cell>
          <cell r="S84" t="str">
            <v>JAPÓN</v>
          </cell>
          <cell r="T84" t="str">
            <v>2000 YOKOHAMA (ADUANA PRINCIPA</v>
          </cell>
          <cell r="U84" t="str">
            <v>200000018</v>
          </cell>
          <cell r="V84" t="str">
            <v>Andes Asia, Inc.</v>
          </cell>
          <cell r="W84" t="str">
            <v>AA2747</v>
          </cell>
          <cell r="X84" t="str">
            <v>CIF</v>
          </cell>
          <cell r="Y84" t="str">
            <v>CTA CTE O CRED.DIRECTO</v>
          </cell>
          <cell r="Z84" t="str">
            <v>CONGELADO</v>
          </cell>
          <cell r="AA84" t="str">
            <v>PANCETA</v>
          </cell>
          <cell r="AB84" t="str">
            <v>PANCETA C/CUERO</v>
          </cell>
          <cell r="AC84" t="str">
            <v>PANCETA C/CUERO TECLA</v>
          </cell>
          <cell r="AD84" t="str">
            <v>NA</v>
          </cell>
        </row>
        <row r="85">
          <cell r="D85">
            <v>1022621</v>
          </cell>
          <cell r="E85" t="str">
            <v>GO PANC S/TEC N @ FI CJ AS</v>
          </cell>
          <cell r="F85">
            <v>4000</v>
          </cell>
          <cell r="G85" t="str">
            <v>KG</v>
          </cell>
          <cell r="H85" t="str">
            <v>PLANTA LO MIRANDA</v>
          </cell>
          <cell r="I85" t="str">
            <v>EN PRODUCCION</v>
          </cell>
          <cell r="J85">
            <v>44743</v>
          </cell>
          <cell r="K85">
            <v>44770</v>
          </cell>
          <cell r="O85" t="str">
            <v>U007 AGROSUPER S.A.</v>
          </cell>
          <cell r="P85" t="str">
            <v>00AJ</v>
          </cell>
          <cell r="Q85" t="str">
            <v>ANDES ASIA</v>
          </cell>
          <cell r="R85" t="str">
            <v>02</v>
          </cell>
          <cell r="S85" t="str">
            <v>JAPÓN</v>
          </cell>
          <cell r="T85" t="str">
            <v>2000 YOKOHAMA (ADUANA PRINCIPA</v>
          </cell>
          <cell r="U85" t="str">
            <v>200000018</v>
          </cell>
          <cell r="V85" t="str">
            <v>Andes Asia, Inc.</v>
          </cell>
          <cell r="W85" t="str">
            <v>AA2747</v>
          </cell>
          <cell r="X85" t="str">
            <v>CIF</v>
          </cell>
          <cell r="Y85" t="str">
            <v>CTA CTE O CRED.DIRECTO</v>
          </cell>
          <cell r="Z85" t="str">
            <v>CONGELADO</v>
          </cell>
          <cell r="AA85" t="str">
            <v>PANCETA</v>
          </cell>
          <cell r="AB85" t="str">
            <v>PANCETA S/CUERO</v>
          </cell>
          <cell r="AC85" t="str">
            <v>PANCETA S/CUERO S/TECLA</v>
          </cell>
          <cell r="AD85" t="str">
            <v>NA</v>
          </cell>
        </row>
        <row r="86">
          <cell r="D86">
            <v>1022863</v>
          </cell>
          <cell r="E86" t="str">
            <v>GO LOM VET M@ CJ 9K AS</v>
          </cell>
          <cell r="F86">
            <v>1000</v>
          </cell>
          <cell r="G86" t="str">
            <v>KG</v>
          </cell>
          <cell r="H86" t="str">
            <v>PLANTA LO MIRANDA</v>
          </cell>
          <cell r="I86" t="str">
            <v>EN PRODUCCION</v>
          </cell>
          <cell r="J86">
            <v>44743</v>
          </cell>
          <cell r="K86">
            <v>44770</v>
          </cell>
          <cell r="O86" t="str">
            <v>U007 AGROSUPER S.A.</v>
          </cell>
          <cell r="P86" t="str">
            <v>00AJ</v>
          </cell>
          <cell r="Q86" t="str">
            <v>ANDES ASIA</v>
          </cell>
          <cell r="R86" t="str">
            <v>02</v>
          </cell>
          <cell r="S86" t="str">
            <v>JAPÓN</v>
          </cell>
          <cell r="T86" t="str">
            <v>2000 YOKOHAMA (ADUANA PRINCIPA</v>
          </cell>
          <cell r="U86" t="str">
            <v>200000018</v>
          </cell>
          <cell r="V86" t="str">
            <v>Andes Asia, Inc.</v>
          </cell>
          <cell r="W86" t="str">
            <v>AA2747</v>
          </cell>
          <cell r="X86" t="str">
            <v>CIF</v>
          </cell>
          <cell r="Y86" t="str">
            <v>CTA CTE O CRED.DIRECTO</v>
          </cell>
          <cell r="Z86" t="str">
            <v>CONGELADO</v>
          </cell>
          <cell r="AA86" t="str">
            <v>LOMO</v>
          </cell>
          <cell r="AB86" t="str">
            <v>LOMO VETADO</v>
          </cell>
          <cell r="AC86" t="str">
            <v>LOMO VETADO &gt;2.0K</v>
          </cell>
          <cell r="AD86" t="str">
            <v>NA</v>
          </cell>
        </row>
        <row r="87">
          <cell r="D87">
            <v>1022864</v>
          </cell>
          <cell r="E87" t="str">
            <v>GO LOM VET L@ CJ 11K AS</v>
          </cell>
          <cell r="F87">
            <v>7000</v>
          </cell>
          <cell r="G87" t="str">
            <v>KG</v>
          </cell>
          <cell r="H87" t="str">
            <v>PLANTA LO MIRANDA</v>
          </cell>
          <cell r="I87" t="str">
            <v>EN PRODUCCION</v>
          </cell>
          <cell r="J87">
            <v>44743</v>
          </cell>
          <cell r="K87">
            <v>44770</v>
          </cell>
          <cell r="O87" t="str">
            <v>U007 AGROSUPER S.A.</v>
          </cell>
          <cell r="P87" t="str">
            <v>00AJ</v>
          </cell>
          <cell r="Q87" t="str">
            <v>ANDES ASIA</v>
          </cell>
          <cell r="R87" t="str">
            <v>02</v>
          </cell>
          <cell r="S87" t="str">
            <v>JAPÓN</v>
          </cell>
          <cell r="T87" t="str">
            <v>2000 YOKOHAMA (ADUANA PRINCIPA</v>
          </cell>
          <cell r="U87" t="str">
            <v>200000018</v>
          </cell>
          <cell r="V87" t="str">
            <v>Andes Asia, Inc.</v>
          </cell>
          <cell r="W87" t="str">
            <v>AA2747</v>
          </cell>
          <cell r="X87" t="str">
            <v>CIF</v>
          </cell>
          <cell r="Y87" t="str">
            <v>CTA CTE O CRED.DIRECTO</v>
          </cell>
          <cell r="Z87" t="str">
            <v>CONGELADO</v>
          </cell>
          <cell r="AA87" t="str">
            <v>LOMO</v>
          </cell>
          <cell r="AB87" t="str">
            <v>LOMO VETADO</v>
          </cell>
          <cell r="AC87" t="str">
            <v>LOMO VETADO &gt;2.0K</v>
          </cell>
          <cell r="AD87" t="str">
            <v>NA</v>
          </cell>
        </row>
        <row r="88">
          <cell r="D88">
            <v>1021944</v>
          </cell>
          <cell r="E88" t="str">
            <v>GO DIAFRAG@ VA CJ 8K AS</v>
          </cell>
          <cell r="F88">
            <v>3000</v>
          </cell>
          <cell r="G88" t="str">
            <v>KG</v>
          </cell>
          <cell r="H88" t="str">
            <v>PLANTA LO MIRANDA</v>
          </cell>
          <cell r="I88" t="str">
            <v>EN PRODUCCION</v>
          </cell>
          <cell r="J88">
            <v>44743</v>
          </cell>
          <cell r="K88">
            <v>44770</v>
          </cell>
          <cell r="O88" t="str">
            <v>U007 AGROSUPER S.A.</v>
          </cell>
          <cell r="P88" t="str">
            <v>00AJ</v>
          </cell>
          <cell r="Q88" t="str">
            <v>ANDES ASIA</v>
          </cell>
          <cell r="R88" t="str">
            <v>02</v>
          </cell>
          <cell r="S88" t="str">
            <v>JAPÓN</v>
          </cell>
          <cell r="T88" t="str">
            <v>2000 YOKOHAMA (ADUANA PRINCIPA</v>
          </cell>
          <cell r="U88" t="str">
            <v>200000018</v>
          </cell>
          <cell r="V88" t="str">
            <v>Andes Asia, Inc.</v>
          </cell>
          <cell r="W88" t="str">
            <v>AA2747</v>
          </cell>
          <cell r="X88" t="str">
            <v>CIF</v>
          </cell>
          <cell r="Y88" t="str">
            <v>CTA CTE O CRED.DIRECTO</v>
          </cell>
          <cell r="Z88" t="str">
            <v>CONGELADO</v>
          </cell>
          <cell r="AA88" t="str">
            <v>RECORTES</v>
          </cell>
          <cell r="AB88" t="str">
            <v>DIAFRAGMA</v>
          </cell>
          <cell r="AC88" t="str">
            <v>DIAFRAGMA</v>
          </cell>
          <cell r="AD88" t="str">
            <v>NA</v>
          </cell>
        </row>
        <row r="89">
          <cell r="D89">
            <v>1021987</v>
          </cell>
          <cell r="E89" t="str">
            <v>GO RECTO@ CJ 10K AS</v>
          </cell>
          <cell r="F89">
            <v>2000</v>
          </cell>
          <cell r="G89" t="str">
            <v>KG</v>
          </cell>
          <cell r="H89" t="str">
            <v>PLANTA LO MIRANDA</v>
          </cell>
          <cell r="I89" t="str">
            <v>EN PRODUCCION</v>
          </cell>
          <cell r="J89">
            <v>44743</v>
          </cell>
          <cell r="K89">
            <v>44770</v>
          </cell>
          <cell r="O89" t="str">
            <v>U007 AGROSUPER S.A.</v>
          </cell>
          <cell r="P89" t="str">
            <v>00AJ</v>
          </cell>
          <cell r="Q89" t="str">
            <v>ANDES ASIA</v>
          </cell>
          <cell r="R89" t="str">
            <v>02</v>
          </cell>
          <cell r="S89" t="str">
            <v>JAPÓN</v>
          </cell>
          <cell r="T89" t="str">
            <v>2000 YOKOHAMA (ADUANA PRINCIPA</v>
          </cell>
          <cell r="U89" t="str">
            <v>200000018</v>
          </cell>
          <cell r="V89" t="str">
            <v>Andes Asia, Inc.</v>
          </cell>
          <cell r="W89" t="str">
            <v>AA2747</v>
          </cell>
          <cell r="X89" t="str">
            <v>CIF</v>
          </cell>
          <cell r="Y89" t="str">
            <v>CTA CTE O CRED.DIRECTO</v>
          </cell>
          <cell r="Z89" t="str">
            <v>CONGELADO</v>
          </cell>
          <cell r="AA89" t="str">
            <v>SUBPROD</v>
          </cell>
          <cell r="AB89" t="str">
            <v>SUBPROD TRIPA</v>
          </cell>
          <cell r="AC89" t="str">
            <v>SUBPROD TRIPA RECTO</v>
          </cell>
          <cell r="AD89" t="str">
            <v>NA</v>
          </cell>
        </row>
        <row r="90">
          <cell r="D90">
            <v>1023422</v>
          </cell>
          <cell r="E90" t="str">
            <v>GO TRIPA S/CAL# BIDON AS</v>
          </cell>
          <cell r="F90">
            <v>7874.9999999999991</v>
          </cell>
          <cell r="G90" t="str">
            <v>KG</v>
          </cell>
          <cell r="H90" t="str">
            <v>PLANTA ROSARIO</v>
          </cell>
          <cell r="I90" t="str">
            <v>VALIDADO</v>
          </cell>
          <cell r="J90">
            <v>44746</v>
          </cell>
          <cell r="K90">
            <v>44788</v>
          </cell>
          <cell r="O90" t="str">
            <v>U020 AGROSUPER COMER ALIM</v>
          </cell>
          <cell r="P90" t="str">
            <v>00AE</v>
          </cell>
          <cell r="Q90" t="str">
            <v>AGRO EUROPA</v>
          </cell>
          <cell r="R90" t="str">
            <v>02</v>
          </cell>
          <cell r="S90" t="str">
            <v>ESPAÑA</v>
          </cell>
          <cell r="T90" t="str">
            <v>0811 BARCELONA, MARÍTIMA (IMPO</v>
          </cell>
          <cell r="U90" t="str">
            <v>200000007</v>
          </cell>
          <cell r="V90" t="str">
            <v>AGROEUROPA S.P.A</v>
          </cell>
          <cell r="W90" t="str">
            <v>AGRIMARES</v>
          </cell>
          <cell r="X90" t="str">
            <v>CFR</v>
          </cell>
          <cell r="Y90" t="str">
            <v>CTA CTE O CRED.DIRECTO</v>
          </cell>
          <cell r="Z90" t="str">
            <v>REFRIGERADO</v>
          </cell>
          <cell r="AA90" t="str">
            <v>SUBPROD</v>
          </cell>
          <cell r="AB90" t="str">
            <v>SUBPROD TRIPA</v>
          </cell>
          <cell r="AC90" t="str">
            <v>SUBPROD TRIPA SALADA SIN CALIBRE</v>
          </cell>
          <cell r="AD90" t="str">
            <v>NA</v>
          </cell>
        </row>
        <row r="91">
          <cell r="D91">
            <v>1023354</v>
          </cell>
          <cell r="E91" t="str">
            <v>GO PERNILM 1 KG DOWN@ CJ 10K AS</v>
          </cell>
          <cell r="F91">
            <v>24000</v>
          </cell>
          <cell r="G91" t="str">
            <v>KG</v>
          </cell>
          <cell r="H91" t="str">
            <v>PLANTA LO MIRANDA</v>
          </cell>
          <cell r="I91" t="str">
            <v>EN PRODUCCION</v>
          </cell>
          <cell r="J91">
            <v>44747</v>
          </cell>
          <cell r="K91">
            <v>44762</v>
          </cell>
          <cell r="O91" t="str">
            <v>U007 AGROSUPER S.A.</v>
          </cell>
          <cell r="P91" t="str">
            <v>00GO</v>
          </cell>
          <cell r="Q91" t="str">
            <v>AGROSUPER SHANGHAI</v>
          </cell>
          <cell r="R91" t="str">
            <v>02</v>
          </cell>
          <cell r="S91" t="str">
            <v>CHINA</v>
          </cell>
          <cell r="T91" t="str">
            <v>000021 SHANGHAI, CHINA</v>
          </cell>
          <cell r="U91" t="str">
            <v>200002390</v>
          </cell>
          <cell r="V91" t="str">
            <v>Agrosuper China Co., Ltd.</v>
          </cell>
          <cell r="W91" t="str">
            <v/>
          </cell>
          <cell r="X91" t="str">
            <v>CIF</v>
          </cell>
          <cell r="Y91" t="str">
            <v>CTA CTE O CRED.DIRECTO</v>
          </cell>
          <cell r="Z91" t="str">
            <v>CONGELADO</v>
          </cell>
          <cell r="AA91" t="str">
            <v>PERNIL</v>
          </cell>
          <cell r="AB91" t="str">
            <v>PERNIL MANO</v>
          </cell>
          <cell r="AC91" t="str">
            <v>PERNIL MANO NORMAL</v>
          </cell>
          <cell r="AD91" t="str">
            <v>NA</v>
          </cell>
        </row>
        <row r="92">
          <cell r="D92">
            <v>1023354</v>
          </cell>
          <cell r="E92" t="str">
            <v>GO PERNILM 1 KG DOWN@ CJ 10K AS</v>
          </cell>
          <cell r="F92">
            <v>24000</v>
          </cell>
          <cell r="G92" t="str">
            <v>KG</v>
          </cell>
          <cell r="H92" t="str">
            <v>PLANTA LO MIRANDA</v>
          </cell>
          <cell r="I92" t="str">
            <v>EN PRODUCCION</v>
          </cell>
          <cell r="J92">
            <v>44747</v>
          </cell>
          <cell r="K92">
            <v>44762</v>
          </cell>
          <cell r="O92" t="str">
            <v>U007 AGROSUPER S.A.</v>
          </cell>
          <cell r="P92" t="str">
            <v>00GO</v>
          </cell>
          <cell r="Q92" t="str">
            <v>AGROSUPER SHANGHAI</v>
          </cell>
          <cell r="R92" t="str">
            <v>02</v>
          </cell>
          <cell r="S92" t="str">
            <v>CHINA</v>
          </cell>
          <cell r="T92" t="str">
            <v>000021 SHANGHAI, CHINA</v>
          </cell>
          <cell r="U92" t="str">
            <v>200002390</v>
          </cell>
          <cell r="V92" t="str">
            <v>Agrosuper China Co., Ltd.</v>
          </cell>
          <cell r="W92" t="str">
            <v/>
          </cell>
          <cell r="X92" t="str">
            <v>CIF</v>
          </cell>
          <cell r="Y92" t="str">
            <v>CTA CTE O CRED.DIRECTO</v>
          </cell>
          <cell r="Z92" t="str">
            <v>CONGELADO</v>
          </cell>
          <cell r="AA92" t="str">
            <v>PERNIL</v>
          </cell>
          <cell r="AB92" t="str">
            <v>PERNIL MANO</v>
          </cell>
          <cell r="AC92" t="str">
            <v>PERNIL MANO NORMAL</v>
          </cell>
          <cell r="AD92" t="str">
            <v>NA</v>
          </cell>
        </row>
        <row r="93">
          <cell r="D93">
            <v>1012108</v>
          </cell>
          <cell r="E93" t="str">
            <v>PO PCHDEH 5OZ MR@ CJ AS</v>
          </cell>
          <cell r="F93">
            <v>19958.399987392</v>
          </cell>
          <cell r="G93" t="str">
            <v>KG</v>
          </cell>
          <cell r="H93" t="str">
            <v>F. SAN VICENTE</v>
          </cell>
          <cell r="I93" t="str">
            <v>EMITIDO</v>
          </cell>
          <cell r="J93">
            <v>44747</v>
          </cell>
          <cell r="K93">
            <v>44756</v>
          </cell>
          <cell r="O93" t="str">
            <v>U007 AGROSUPER S.A.</v>
          </cell>
          <cell r="P93" t="str">
            <v>00AA</v>
          </cell>
          <cell r="Q93" t="str">
            <v>AGRO AMERICA</v>
          </cell>
          <cell r="R93" t="str">
            <v>01</v>
          </cell>
          <cell r="S93" t="str">
            <v>EE.UU.</v>
          </cell>
          <cell r="T93" t="str">
            <v>000221 SAVANNAH, PUERTO</v>
          </cell>
          <cell r="U93" t="str">
            <v>200000004</v>
          </cell>
          <cell r="V93" t="str">
            <v>Agro America LLC</v>
          </cell>
          <cell r="W93" t="str">
            <v>PEDIDO QUE SE DEBE BLOQUEAR</v>
          </cell>
          <cell r="X93" t="str">
            <v>CIF</v>
          </cell>
          <cell r="Y93" t="str">
            <v>CTA CTE O CRED.DIRECTO</v>
          </cell>
          <cell r="Z93" t="str">
            <v>CONGELADO</v>
          </cell>
          <cell r="AA93" t="str">
            <v>PECHUGA DESH</v>
          </cell>
          <cell r="AB93" t="str">
            <v>PECHUGA DESH S/PIEL S/GRASA S/FILETE</v>
          </cell>
          <cell r="AC93" t="str">
            <v>PECHUGA DESH 130-160G</v>
          </cell>
          <cell r="AD93" t="str">
            <v>NA</v>
          </cell>
        </row>
        <row r="94">
          <cell r="D94">
            <v>1020367</v>
          </cell>
          <cell r="E94" t="str">
            <v>GO GORD LOM TOCINO@ CJ T-F AS</v>
          </cell>
          <cell r="F94">
            <v>7000</v>
          </cell>
          <cell r="G94" t="str">
            <v>KG</v>
          </cell>
          <cell r="H94" t="str">
            <v>PLANTA ROSARIO</v>
          </cell>
          <cell r="I94" t="str">
            <v>PROGRAMADO</v>
          </cell>
          <cell r="J94">
            <v>44748</v>
          </cell>
          <cell r="K94">
            <v>44764</v>
          </cell>
          <cell r="L94">
            <v>44802</v>
          </cell>
          <cell r="O94" t="str">
            <v>U007 AGROSUPER S.A.</v>
          </cell>
          <cell r="P94" t="str">
            <v>00AS</v>
          </cell>
          <cell r="Q94" t="str">
            <v>AGRO SUDAMERICA</v>
          </cell>
          <cell r="R94" t="str">
            <v>02</v>
          </cell>
          <cell r="S94" t="str">
            <v>URUGUAY</v>
          </cell>
          <cell r="T94" t="str">
            <v>000074 MONTEVIDEO, TERRESTRE</v>
          </cell>
          <cell r="U94" t="str">
            <v>200000271</v>
          </cell>
          <cell r="V94" t="str">
            <v>Wilisol S.A.</v>
          </cell>
          <cell r="W94" t="str">
            <v>###</v>
          </cell>
          <cell r="X94" t="str">
            <v>FCA</v>
          </cell>
          <cell r="Y94" t="str">
            <v>CTA CTE O CRED.DIRECTO</v>
          </cell>
          <cell r="Z94" t="str">
            <v>CONGELADO</v>
          </cell>
          <cell r="AA94" t="str">
            <v>GRASAS</v>
          </cell>
          <cell r="AB94" t="str">
            <v>GRASA GORDURA</v>
          </cell>
          <cell r="AC94" t="str">
            <v>SUBPROD GRASA GORDURA LOMO TOCINO</v>
          </cell>
          <cell r="AD94" t="str">
            <v>EX</v>
          </cell>
        </row>
        <row r="95">
          <cell r="D95">
            <v>1021111</v>
          </cell>
          <cell r="E95" t="str">
            <v>GO EPIPLÓN@ CJ 20K AS</v>
          </cell>
          <cell r="F95">
            <v>6000</v>
          </cell>
          <cell r="G95" t="str">
            <v>KG</v>
          </cell>
          <cell r="H95" t="str">
            <v>PLANTA ROSARIO</v>
          </cell>
          <cell r="I95" t="str">
            <v>PROGRAMADO</v>
          </cell>
          <cell r="J95">
            <v>44748</v>
          </cell>
          <cell r="K95">
            <v>44764</v>
          </cell>
          <cell r="L95">
            <v>44802</v>
          </cell>
          <cell r="O95" t="str">
            <v>U007 AGROSUPER S.A.</v>
          </cell>
          <cell r="P95" t="str">
            <v>00AS</v>
          </cell>
          <cell r="Q95" t="str">
            <v>AGRO SUDAMERICA</v>
          </cell>
          <cell r="R95" t="str">
            <v>02</v>
          </cell>
          <cell r="S95" t="str">
            <v>URUGUAY</v>
          </cell>
          <cell r="T95" t="str">
            <v>000074 MONTEVIDEO, TERRESTRE</v>
          </cell>
          <cell r="U95" t="str">
            <v>200000271</v>
          </cell>
          <cell r="V95" t="str">
            <v>Wilisol S.A.</v>
          </cell>
          <cell r="W95" t="str">
            <v>###</v>
          </cell>
          <cell r="X95" t="str">
            <v>FCA</v>
          </cell>
          <cell r="Y95" t="str">
            <v>CTA CTE O CRED.DIRECTO</v>
          </cell>
          <cell r="Z95" t="str">
            <v>CONGELADO</v>
          </cell>
          <cell r="AA95" t="str">
            <v>GRASAS</v>
          </cell>
          <cell r="AB95" t="str">
            <v>GRASA INTERIOR</v>
          </cell>
          <cell r="AC95" t="str">
            <v>SUBPROD GRASA EPIPLÓN</v>
          </cell>
          <cell r="AD95" t="str">
            <v>EX</v>
          </cell>
        </row>
        <row r="96">
          <cell r="D96">
            <v>1020367</v>
          </cell>
          <cell r="E96" t="str">
            <v>GO GORD LOM TOCINO@ CJ T-F AS</v>
          </cell>
          <cell r="F96">
            <v>10000</v>
          </cell>
          <cell r="G96" t="str">
            <v>KG</v>
          </cell>
          <cell r="H96" t="str">
            <v>PLANTA ROSARIO</v>
          </cell>
          <cell r="I96" t="str">
            <v>PROGRAMADO</v>
          </cell>
          <cell r="J96">
            <v>44748</v>
          </cell>
          <cell r="K96">
            <v>44764</v>
          </cell>
          <cell r="L96">
            <v>44802</v>
          </cell>
          <cell r="O96" t="str">
            <v>U007 AGROSUPER S.A.</v>
          </cell>
          <cell r="P96" t="str">
            <v>00AS</v>
          </cell>
          <cell r="Q96" t="str">
            <v>AGRO SUDAMERICA</v>
          </cell>
          <cell r="R96" t="str">
            <v>02</v>
          </cell>
          <cell r="S96" t="str">
            <v>URUGUAY</v>
          </cell>
          <cell r="T96" t="str">
            <v>000074 MONTEVIDEO, TERRESTRE</v>
          </cell>
          <cell r="U96" t="str">
            <v>200000271</v>
          </cell>
          <cell r="V96" t="str">
            <v>Wilisol S.A.</v>
          </cell>
          <cell r="W96" t="str">
            <v>###</v>
          </cell>
          <cell r="X96" t="str">
            <v>FCA</v>
          </cell>
          <cell r="Y96" t="str">
            <v>CTA CTE O CRED.DIRECTO</v>
          </cell>
          <cell r="Z96" t="str">
            <v>CONGELADO</v>
          </cell>
          <cell r="AA96" t="str">
            <v>GRASAS</v>
          </cell>
          <cell r="AB96" t="str">
            <v>GRASA GORDURA</v>
          </cell>
          <cell r="AC96" t="str">
            <v>SUBPROD GRASA GORDURA LOMO TOCINO</v>
          </cell>
          <cell r="AD96" t="str">
            <v>EX</v>
          </cell>
        </row>
        <row r="97">
          <cell r="D97">
            <v>1023397</v>
          </cell>
          <cell r="E97" t="str">
            <v>GO GORD ESP@ CJ 20K AS</v>
          </cell>
          <cell r="F97">
            <v>24000</v>
          </cell>
          <cell r="G97" t="str">
            <v>KG</v>
          </cell>
          <cell r="H97" t="str">
            <v>PLANTA ROSARIO</v>
          </cell>
          <cell r="I97" t="str">
            <v>CONFIRMADO</v>
          </cell>
          <cell r="J97">
            <v>44749</v>
          </cell>
          <cell r="K97">
            <v>44748</v>
          </cell>
          <cell r="L97">
            <v>44816</v>
          </cell>
          <cell r="M97">
            <v>44803</v>
          </cell>
          <cell r="O97" t="str">
            <v>U007 AGROSUPER S.A.</v>
          </cell>
          <cell r="P97" t="str">
            <v>00HK</v>
          </cell>
          <cell r="Q97" t="str">
            <v>AGROSUPER ASIA</v>
          </cell>
          <cell r="R97" t="str">
            <v>02</v>
          </cell>
          <cell r="S97" t="str">
            <v>FILIPINAS</v>
          </cell>
          <cell r="T97" t="str">
            <v>000162 MANILA, PUERTO</v>
          </cell>
          <cell r="U97" t="str">
            <v>200004410</v>
          </cell>
          <cell r="V97" t="str">
            <v>Golden Acres Food Service Corporati</v>
          </cell>
          <cell r="W97" t="str">
            <v>4255</v>
          </cell>
          <cell r="X97" t="str">
            <v>CIF</v>
          </cell>
          <cell r="Y97" t="str">
            <v>PAGO ANTIC. – PAGO C/COPIA DOC</v>
          </cell>
          <cell r="Z97" t="str">
            <v>CONGELADO</v>
          </cell>
          <cell r="AA97" t="str">
            <v>GRASAS</v>
          </cell>
          <cell r="AB97" t="str">
            <v>GRASA GORDURA</v>
          </cell>
          <cell r="AC97" t="str">
            <v>SUBPROD GRASA GORDURA ESPECIAL</v>
          </cell>
          <cell r="AD97" t="str">
            <v>EX</v>
          </cell>
        </row>
        <row r="98">
          <cell r="D98">
            <v>1011560</v>
          </cell>
          <cell r="E98" t="str">
            <v>PO CORAZÓN@ BO CJ 18K AS</v>
          </cell>
          <cell r="F98">
            <v>24000</v>
          </cell>
          <cell r="G98" t="str">
            <v>KG</v>
          </cell>
          <cell r="H98" t="str">
            <v>F. SAN VICENTE</v>
          </cell>
          <cell r="I98" t="str">
            <v>CONFIRMADO</v>
          </cell>
          <cell r="J98">
            <v>44755</v>
          </cell>
          <cell r="K98">
            <v>44756</v>
          </cell>
          <cell r="L98">
            <v>44855</v>
          </cell>
          <cell r="O98" t="str">
            <v>U007 AGROSUPER S.A.</v>
          </cell>
          <cell r="P98" t="str">
            <v>00AB</v>
          </cell>
          <cell r="Q98" t="str">
            <v>AGROSUPER BRASIL</v>
          </cell>
          <cell r="R98" t="str">
            <v>01</v>
          </cell>
          <cell r="S98" t="str">
            <v>BRASIL</v>
          </cell>
          <cell r="T98" t="str">
            <v>000322 SANTA CATARINA , TERRES</v>
          </cell>
          <cell r="U98" t="str">
            <v>200001901</v>
          </cell>
          <cell r="V98" t="str">
            <v>OESA COMERCIO E REPRESENTACOES S/A</v>
          </cell>
          <cell r="W98" t="str">
            <v/>
          </cell>
          <cell r="X98" t="str">
            <v>FCA</v>
          </cell>
          <cell r="Y98" t="str">
            <v>CTA CTE O CRED.DIRECTO</v>
          </cell>
          <cell r="Z98" t="str">
            <v>CONGELADO</v>
          </cell>
          <cell r="AA98" t="str">
            <v>MENUDENCIAS</v>
          </cell>
          <cell r="AB98" t="str">
            <v>MENUDENCIAS CORAZÓN</v>
          </cell>
          <cell r="AC98" t="str">
            <v>MENUDENCIAS CORAZÓN NORMAL</v>
          </cell>
          <cell r="AD98" t="str">
            <v>EX</v>
          </cell>
        </row>
        <row r="99">
          <cell r="D99">
            <v>1022304</v>
          </cell>
          <cell r="E99" t="str">
            <v>GO PANCREAS@ BO CJ AS</v>
          </cell>
          <cell r="F99">
            <v>20000</v>
          </cell>
          <cell r="G99" t="str">
            <v>KG</v>
          </cell>
          <cell r="H99" t="str">
            <v>PLANTA ROSARIO</v>
          </cell>
          <cell r="I99" t="str">
            <v>EN PRODUCCION</v>
          </cell>
          <cell r="J99">
            <v>44755</v>
          </cell>
          <cell r="K99">
            <v>44849</v>
          </cell>
          <cell r="O99" t="str">
            <v>U020 AGROSUPER COMER ALIM</v>
          </cell>
          <cell r="P99" t="str">
            <v>00AE</v>
          </cell>
          <cell r="Q99" t="str">
            <v>AGRO EUROPA</v>
          </cell>
          <cell r="R99" t="str">
            <v>02</v>
          </cell>
          <cell r="S99" t="str">
            <v>ALEMANIA</v>
          </cell>
          <cell r="T99" t="str">
            <v>4532 HAMBURG, PORT</v>
          </cell>
          <cell r="U99" t="str">
            <v>200000007</v>
          </cell>
          <cell r="V99" t="str">
            <v>AGROEUROPA S.P.A</v>
          </cell>
          <cell r="W99" t="str">
            <v/>
          </cell>
          <cell r="X99" t="str">
            <v>CFR</v>
          </cell>
          <cell r="Y99" t="str">
            <v>CTA CTE O CRED.DIRECTO</v>
          </cell>
          <cell r="Z99" t="str">
            <v>CONGELADO</v>
          </cell>
          <cell r="AA99" t="str">
            <v>SUBPROD</v>
          </cell>
          <cell r="AB99" t="str">
            <v>SUBPROD VISCERAS</v>
          </cell>
          <cell r="AC99" t="str">
            <v>SUBPROD VISCERAS PÁNCREAS</v>
          </cell>
          <cell r="AD99" t="str">
            <v>NA</v>
          </cell>
        </row>
        <row r="100">
          <cell r="D100">
            <v>1012519</v>
          </cell>
          <cell r="E100" t="str">
            <v>PO PCHDEH 4OZ MR@ CJ AS</v>
          </cell>
          <cell r="F100">
            <v>9979.0239999999994</v>
          </cell>
          <cell r="G100" t="str">
            <v>KG</v>
          </cell>
          <cell r="H100" t="str">
            <v>F. SAN VICENTE</v>
          </cell>
          <cell r="I100" t="str">
            <v>EN PRODUCCION</v>
          </cell>
          <cell r="J100">
            <v>44761</v>
          </cell>
          <cell r="K100">
            <v>44816</v>
          </cell>
          <cell r="O100" t="str">
            <v>U007 AGROSUPER S.A.</v>
          </cell>
          <cell r="P100" t="str">
            <v>00AA</v>
          </cell>
          <cell r="Q100" t="str">
            <v>AGRO AMERICA</v>
          </cell>
          <cell r="R100" t="str">
            <v>01</v>
          </cell>
          <cell r="S100" t="str">
            <v>EE.UU.</v>
          </cell>
          <cell r="T100" t="str">
            <v>000536 WILMINGTON, NC</v>
          </cell>
          <cell r="U100" t="str">
            <v>200000004</v>
          </cell>
          <cell r="V100" t="str">
            <v>Agro America LLC</v>
          </cell>
          <cell r="W100" t="str">
            <v/>
          </cell>
          <cell r="X100" t="str">
            <v>CIF</v>
          </cell>
          <cell r="Y100" t="str">
            <v>CTA CTE O CRED.DIRECTO</v>
          </cell>
          <cell r="Z100" t="str">
            <v>CONGELADO</v>
          </cell>
          <cell r="AA100" t="str">
            <v>PECHUGA DESH</v>
          </cell>
          <cell r="AB100" t="str">
            <v>PECHUGA DESH S/PIEL S/GRASA S/FILETE</v>
          </cell>
          <cell r="AC100" t="str">
            <v>PECHUGA DESH 120-170G</v>
          </cell>
          <cell r="AD100" t="str">
            <v>NA</v>
          </cell>
        </row>
        <row r="101">
          <cell r="D101">
            <v>1012107</v>
          </cell>
          <cell r="E101" t="str">
            <v>PO PCHDEH 4OZ MR@ CJ AS</v>
          </cell>
          <cell r="F101">
            <v>9979.0239999999994</v>
          </cell>
          <cell r="G101" t="str">
            <v>KG</v>
          </cell>
          <cell r="H101" t="str">
            <v>F. SAN VICENTE</v>
          </cell>
          <cell r="I101" t="str">
            <v>EN PRODUCCION</v>
          </cell>
          <cell r="J101">
            <v>44761</v>
          </cell>
          <cell r="K101">
            <v>44816</v>
          </cell>
          <cell r="O101" t="str">
            <v>U007 AGROSUPER S.A.</v>
          </cell>
          <cell r="P101" t="str">
            <v>00AA</v>
          </cell>
          <cell r="Q101" t="str">
            <v>AGRO AMERICA</v>
          </cell>
          <cell r="R101" t="str">
            <v>01</v>
          </cell>
          <cell r="S101" t="str">
            <v>EE.UU.</v>
          </cell>
          <cell r="T101" t="str">
            <v>000536 WILMINGTON, NC</v>
          </cell>
          <cell r="U101" t="str">
            <v>200000004</v>
          </cell>
          <cell r="V101" t="str">
            <v>Agro America LLC</v>
          </cell>
          <cell r="W101" t="str">
            <v/>
          </cell>
          <cell r="X101" t="str">
            <v>CIF</v>
          </cell>
          <cell r="Y101" t="str">
            <v>CTA CTE O CRED.DIRECTO</v>
          </cell>
          <cell r="Z101" t="str">
            <v>CONGELADO</v>
          </cell>
          <cell r="AA101" t="str">
            <v>PECHUGA DESH</v>
          </cell>
          <cell r="AB101" t="str">
            <v>PECHUGA DESH S/PIEL S/GRASA S/FILETE</v>
          </cell>
          <cell r="AC101" t="str">
            <v>PECHUGA DESH 100-130 GR</v>
          </cell>
          <cell r="AD101" t="str">
            <v>NA</v>
          </cell>
        </row>
        <row r="102">
          <cell r="D102">
            <v>1023326</v>
          </cell>
          <cell r="E102" t="str">
            <v>GO CORAZÓN PARTIDO@ CJ 10K AS</v>
          </cell>
          <cell r="F102">
            <v>24000</v>
          </cell>
          <cell r="G102" t="str">
            <v>KG</v>
          </cell>
          <cell r="H102" t="str">
            <v>PLANTA ROSARIO</v>
          </cell>
          <cell r="I102" t="str">
            <v>EN PRODUCCION</v>
          </cell>
          <cell r="J102">
            <v>44762</v>
          </cell>
          <cell r="K102">
            <v>44779</v>
          </cell>
          <cell r="O102" t="str">
            <v>U007 AGROSUPER S.A.</v>
          </cell>
          <cell r="P102" t="str">
            <v>00HK</v>
          </cell>
          <cell r="Q102" t="str">
            <v>AGROSUPER ASIA</v>
          </cell>
          <cell r="R102" t="str">
            <v>02</v>
          </cell>
          <cell r="S102" t="str">
            <v>FILIPINAS</v>
          </cell>
          <cell r="T102" t="str">
            <v>000162 MANILA, PUERTO</v>
          </cell>
          <cell r="U102" t="str">
            <v>200004244</v>
          </cell>
          <cell r="V102" t="str">
            <v>FAYMAN EUROPE LIMITED</v>
          </cell>
          <cell r="W102" t="str">
            <v>IN 33774 -22 ###</v>
          </cell>
          <cell r="X102" t="str">
            <v>CIF</v>
          </cell>
          <cell r="Y102" t="str">
            <v>CTA CTE O CRED.DIRECTO</v>
          </cell>
          <cell r="Z102" t="str">
            <v>CONGELADO</v>
          </cell>
          <cell r="AA102" t="str">
            <v>SUBPROD</v>
          </cell>
          <cell r="AB102" t="str">
            <v>SUBPROD VISCERAS</v>
          </cell>
          <cell r="AC102" t="str">
            <v>SUBPROD VISCERAS CORAZÓN</v>
          </cell>
          <cell r="AD102" t="str">
            <v>EX</v>
          </cell>
        </row>
        <row r="103">
          <cell r="D103">
            <v>1023144</v>
          </cell>
          <cell r="E103" t="str">
            <v>GO PAPDA C/CUE GRANEL@ BO CJ AS</v>
          </cell>
          <cell r="F103">
            <v>24000</v>
          </cell>
          <cell r="G103" t="str">
            <v>KG</v>
          </cell>
          <cell r="H103" t="str">
            <v>PLANTA ROSARIO</v>
          </cell>
          <cell r="I103" t="str">
            <v>CONFIRMADO</v>
          </cell>
          <cell r="J103">
            <v>44762</v>
          </cell>
          <cell r="K103">
            <v>44779</v>
          </cell>
          <cell r="L103">
            <v>44854</v>
          </cell>
          <cell r="O103" t="str">
            <v>U007 AGROSUPER S.A.</v>
          </cell>
          <cell r="P103" t="str">
            <v>00HK</v>
          </cell>
          <cell r="Q103" t="str">
            <v>AGROSUPER ASIA</v>
          </cell>
          <cell r="R103" t="str">
            <v>02</v>
          </cell>
          <cell r="S103" t="str">
            <v>FILIPINAS</v>
          </cell>
          <cell r="T103" t="str">
            <v>000162 MANILA, PUERTO</v>
          </cell>
          <cell r="U103" t="str">
            <v>200002805</v>
          </cell>
          <cell r="V103" t="str">
            <v>Mondial Foods b.v.</v>
          </cell>
          <cell r="W103" t="str">
            <v>56111</v>
          </cell>
          <cell r="X103" t="str">
            <v>CIF</v>
          </cell>
          <cell r="Y103" t="str">
            <v>PAGO ANTIC. – PAGO C/COPIA DOC</v>
          </cell>
          <cell r="Z103" t="str">
            <v>CONGELADO</v>
          </cell>
          <cell r="AA103" t="str">
            <v>PLANCHA</v>
          </cell>
          <cell r="AB103" t="str">
            <v>PLANCHA C/CUERO</v>
          </cell>
          <cell r="AC103" t="str">
            <v>PLANCHA C/CUERO NORMAL</v>
          </cell>
          <cell r="AD103" t="str">
            <v>EX</v>
          </cell>
        </row>
        <row r="104">
          <cell r="D104">
            <v>1020904</v>
          </cell>
          <cell r="E104" t="str">
            <v>GO PANC C/CUE@ CJ PANC 230 TJ</v>
          </cell>
          <cell r="F104">
            <v>22000</v>
          </cell>
          <cell r="G104" t="str">
            <v>KG</v>
          </cell>
          <cell r="H104" t="str">
            <v>PLANTA LO MIRANDA</v>
          </cell>
          <cell r="I104" t="str">
            <v>EMITIDO</v>
          </cell>
          <cell r="J104">
            <v>44771</v>
          </cell>
          <cell r="K104">
            <v>44779</v>
          </cell>
          <cell r="O104" t="str">
            <v>U007 AGROSUPER S.A.</v>
          </cell>
          <cell r="P104" t="str">
            <v>00HK</v>
          </cell>
          <cell r="Q104" t="str">
            <v>AGROSUPER ASIA</v>
          </cell>
          <cell r="R104" t="str">
            <v>02</v>
          </cell>
          <cell r="S104" t="str">
            <v>COREA DEL SUR</v>
          </cell>
          <cell r="T104" t="str">
            <v>000045 BUSAN {PUSAN}, PUERTO</v>
          </cell>
          <cell r="U104" t="str">
            <v>200000725</v>
          </cell>
          <cell r="V104" t="str">
            <v>Tae won trade Co., Ltd</v>
          </cell>
          <cell r="W104" t="str">
            <v>2022_AUG</v>
          </cell>
          <cell r="X104" t="str">
            <v>CFR</v>
          </cell>
          <cell r="Y104" t="str">
            <v>CARTA CREDITO</v>
          </cell>
          <cell r="Z104" t="str">
            <v>CONGELADO</v>
          </cell>
          <cell r="AA104" t="str">
            <v>PANCETA</v>
          </cell>
          <cell r="AB104" t="str">
            <v>PANCETA C/CUERO</v>
          </cell>
          <cell r="AC104" t="str">
            <v>PANCETA C/CUERO</v>
          </cell>
          <cell r="AD104" t="str">
            <v>EX</v>
          </cell>
        </row>
        <row r="105">
          <cell r="D105">
            <v>1022273</v>
          </cell>
          <cell r="E105" t="str">
            <v>GO GRASA FORRO PNA LIMP@ BO CJ AS</v>
          </cell>
          <cell r="F105">
            <v>24000</v>
          </cell>
          <cell r="G105" t="str">
            <v>KG</v>
          </cell>
          <cell r="H105" t="str">
            <v>PLANTA LO MIRANDA</v>
          </cell>
          <cell r="I105" t="str">
            <v>A PROGRAMAR</v>
          </cell>
          <cell r="J105">
            <v>44771</v>
          </cell>
          <cell r="K105">
            <v>44793</v>
          </cell>
          <cell r="L105">
            <v>44876</v>
          </cell>
          <cell r="M105">
            <v>44796</v>
          </cell>
          <cell r="O105" t="str">
            <v>U007 AGROSUPER S.A.</v>
          </cell>
          <cell r="P105" t="str">
            <v>00AB</v>
          </cell>
          <cell r="Q105" t="str">
            <v>AGROSUPER BRASIL</v>
          </cell>
          <cell r="R105" t="str">
            <v>02</v>
          </cell>
          <cell r="S105" t="str">
            <v>BRASIL</v>
          </cell>
          <cell r="T105" t="str">
            <v>000312 SÃO BORJA , TERRESTRE</v>
          </cell>
          <cell r="U105" t="str">
            <v>200003001</v>
          </cell>
          <cell r="V105" t="str">
            <v>SEARA ALIMENTOS LTDA.</v>
          </cell>
          <cell r="W105" t="str">
            <v>###</v>
          </cell>
          <cell r="X105" t="str">
            <v>CIP</v>
          </cell>
          <cell r="Y105" t="str">
            <v>CTA CTE O CRED.DIRECTO</v>
          </cell>
          <cell r="Z105" t="str">
            <v>CONGELADO</v>
          </cell>
          <cell r="AA105" t="str">
            <v>GRASAS</v>
          </cell>
          <cell r="AB105" t="str">
            <v>GRASA FORRO</v>
          </cell>
          <cell r="AC105" t="str">
            <v>SUBPROD GRASA FORRO PIERNA LIMPIO</v>
          </cell>
          <cell r="AD105" t="str">
            <v>EX</v>
          </cell>
        </row>
        <row r="106">
          <cell r="D106">
            <v>1011906</v>
          </cell>
          <cell r="E106" t="str">
            <v>PO FILE NMR@BO CJ 15K AS</v>
          </cell>
          <cell r="F106">
            <v>150</v>
          </cell>
          <cell r="G106" t="str">
            <v>KG</v>
          </cell>
          <cell r="H106" t="str">
            <v>F. SAN VICENTE</v>
          </cell>
          <cell r="I106" t="str">
            <v>PROGRAMADO</v>
          </cell>
          <cell r="J106">
            <v>44771</v>
          </cell>
          <cell r="K106">
            <v>44777</v>
          </cell>
          <cell r="M106">
            <v>44776</v>
          </cell>
          <cell r="O106" t="str">
            <v>U020 AGROSUPER COMER ALIM</v>
          </cell>
          <cell r="P106" t="str">
            <v>00AE</v>
          </cell>
          <cell r="Q106" t="str">
            <v>AGRO EUROPA</v>
          </cell>
          <cell r="R106" t="str">
            <v>01</v>
          </cell>
          <cell r="S106" t="str">
            <v>PAÍSES BAJOS</v>
          </cell>
          <cell r="T106" t="str">
            <v>000092 AMSTERDAM, AEROPUERTO</v>
          </cell>
          <cell r="U106" t="str">
            <v>200000007</v>
          </cell>
          <cell r="V106" t="str">
            <v>AGROEUROPA S.P.A</v>
          </cell>
          <cell r="W106" t="str">
            <v>MUESTRA POLLO</v>
          </cell>
          <cell r="X106" t="str">
            <v>FOB</v>
          </cell>
          <cell r="Y106" t="str">
            <v>CTA CTE O CRED.DIRECTO</v>
          </cell>
          <cell r="Z106" t="str">
            <v>CONGELADO</v>
          </cell>
          <cell r="AA106" t="str">
            <v>FILETE</v>
          </cell>
          <cell r="AB106" t="str">
            <v>FILETE</v>
          </cell>
          <cell r="AC106" t="str">
            <v>FILETE NORMAL</v>
          </cell>
          <cell r="AD106" t="str">
            <v>NA</v>
          </cell>
        </row>
        <row r="107">
          <cell r="D107">
            <v>1022378</v>
          </cell>
          <cell r="E107" t="str">
            <v>GO RESTO TIRA HSO@ FI CJ 10K AS</v>
          </cell>
          <cell r="F107">
            <v>11000</v>
          </cell>
          <cell r="G107" t="str">
            <v>KG</v>
          </cell>
          <cell r="H107" t="str">
            <v>FRIOFORT</v>
          </cell>
          <cell r="I107" t="str">
            <v>PROGRAMADO</v>
          </cell>
          <cell r="J107">
            <v>44774</v>
          </cell>
          <cell r="K107">
            <v>44794</v>
          </cell>
          <cell r="O107" t="str">
            <v>U007 AGROSUPER S.A.</v>
          </cell>
          <cell r="P107" t="str">
            <v>00GO</v>
          </cell>
          <cell r="Q107" t="str">
            <v>AGROSUPER SHANGHAI</v>
          </cell>
          <cell r="R107" t="str">
            <v>02</v>
          </cell>
          <cell r="S107" t="str">
            <v>CHINA</v>
          </cell>
          <cell r="T107" t="str">
            <v>000209 NANSHA, PUERTO</v>
          </cell>
          <cell r="U107" t="str">
            <v>200002390</v>
          </cell>
          <cell r="V107" t="str">
            <v>Agrosuper China Co., Ltd.</v>
          </cell>
          <cell r="W107" t="str">
            <v/>
          </cell>
          <cell r="X107" t="str">
            <v>CIF</v>
          </cell>
          <cell r="Y107" t="str">
            <v>CTA CTE O CRED.DIRECTO</v>
          </cell>
          <cell r="Z107" t="str">
            <v>CONGELADO</v>
          </cell>
          <cell r="AA107" t="str">
            <v>HUESOS</v>
          </cell>
          <cell r="AB107" t="str">
            <v>HUESOS CUARTO CENTRAL</v>
          </cell>
          <cell r="AC107" t="str">
            <v>HUESOS CUARTO CENTRAL RESTO TIRA HUESO</v>
          </cell>
          <cell r="AD107" t="str">
            <v>NA</v>
          </cell>
        </row>
        <row r="108">
          <cell r="D108">
            <v>1022378</v>
          </cell>
          <cell r="E108" t="str">
            <v>GO RESTO TIRA HSO@ FI CJ 10K AS</v>
          </cell>
          <cell r="F108">
            <v>13000</v>
          </cell>
          <cell r="G108" t="str">
            <v>KG</v>
          </cell>
          <cell r="H108" t="str">
            <v>PLANTA ROSARIO</v>
          </cell>
          <cell r="I108" t="str">
            <v>PROGRAMADO</v>
          </cell>
          <cell r="J108">
            <v>44774</v>
          </cell>
          <cell r="K108">
            <v>44794</v>
          </cell>
          <cell r="O108" t="str">
            <v>U007 AGROSUPER S.A.</v>
          </cell>
          <cell r="P108" t="str">
            <v>00GO</v>
          </cell>
          <cell r="Q108" t="str">
            <v>AGROSUPER SHANGHAI</v>
          </cell>
          <cell r="R108" t="str">
            <v>02</v>
          </cell>
          <cell r="S108" t="str">
            <v>CHINA</v>
          </cell>
          <cell r="T108" t="str">
            <v>000209 NANSHA, PUERTO</v>
          </cell>
          <cell r="U108" t="str">
            <v>200002390</v>
          </cell>
          <cell r="V108" t="str">
            <v>Agrosuper China Co., Ltd.</v>
          </cell>
          <cell r="W108" t="str">
            <v/>
          </cell>
          <cell r="X108" t="str">
            <v>CIF</v>
          </cell>
          <cell r="Y108" t="str">
            <v>CTA CTE O CRED.DIRECTO</v>
          </cell>
          <cell r="Z108" t="str">
            <v>CONGELADO</v>
          </cell>
          <cell r="AA108" t="str">
            <v>HUESOS</v>
          </cell>
          <cell r="AB108" t="str">
            <v>HUESOS CUARTO CENTRAL</v>
          </cell>
          <cell r="AC108" t="str">
            <v>HUESOS CUARTO CENTRAL RESTO TIRA HUESO</v>
          </cell>
          <cell r="AD108" t="str">
            <v>NA</v>
          </cell>
        </row>
        <row r="109">
          <cell r="D109">
            <v>1022378</v>
          </cell>
          <cell r="E109" t="str">
            <v>GO RESTO TIRA HSO@ FI CJ 10K AS</v>
          </cell>
          <cell r="F109">
            <v>24000</v>
          </cell>
          <cell r="G109" t="str">
            <v>KG</v>
          </cell>
          <cell r="H109" t="str">
            <v>PLANTA LO MIRANDA</v>
          </cell>
          <cell r="I109" t="str">
            <v>CONFIRMADO</v>
          </cell>
          <cell r="J109">
            <v>44774</v>
          </cell>
          <cell r="K109">
            <v>44794</v>
          </cell>
          <cell r="L109">
            <v>44871</v>
          </cell>
          <cell r="O109" t="str">
            <v>U007 AGROSUPER S.A.</v>
          </cell>
          <cell r="P109" t="str">
            <v>00GO</v>
          </cell>
          <cell r="Q109" t="str">
            <v>AGROSUPER SHANGHAI</v>
          </cell>
          <cell r="R109" t="str">
            <v>02</v>
          </cell>
          <cell r="S109" t="str">
            <v>CHINA</v>
          </cell>
          <cell r="T109" t="str">
            <v>000209 NANSHA, PUERTO</v>
          </cell>
          <cell r="U109" t="str">
            <v>200002390</v>
          </cell>
          <cell r="V109" t="str">
            <v>Agrosuper China Co., Ltd.</v>
          </cell>
          <cell r="W109" t="str">
            <v/>
          </cell>
          <cell r="X109" t="str">
            <v>CIF</v>
          </cell>
          <cell r="Y109" t="str">
            <v>CTA CTE O CRED.DIRECTO</v>
          </cell>
          <cell r="Z109" t="str">
            <v>CONGELADO</v>
          </cell>
          <cell r="AA109" t="str">
            <v>HUESOS</v>
          </cell>
          <cell r="AB109" t="str">
            <v>HUESOS CUARTO CENTRAL</v>
          </cell>
          <cell r="AC109" t="str">
            <v>HUESOS CUARTO CENTRAL RESTO TIRA HUESO</v>
          </cell>
          <cell r="AD109" t="str">
            <v>NA</v>
          </cell>
        </row>
        <row r="110">
          <cell r="D110">
            <v>1012451</v>
          </cell>
          <cell r="E110" t="str">
            <v>PO ALA MEDIA@ CJ 15K AS</v>
          </cell>
          <cell r="F110">
            <v>12000</v>
          </cell>
          <cell r="G110" t="str">
            <v>KG</v>
          </cell>
          <cell r="H110" t="str">
            <v>PLANTA LO MIRANDA</v>
          </cell>
          <cell r="I110" t="str">
            <v>EN PRODUCCION</v>
          </cell>
          <cell r="J110">
            <v>44774</v>
          </cell>
          <cell r="K110">
            <v>44794</v>
          </cell>
          <cell r="O110" t="str">
            <v>U007 AGROSUPER S.A.</v>
          </cell>
          <cell r="P110" t="str">
            <v>00GO</v>
          </cell>
          <cell r="Q110" t="str">
            <v>AGROSUPER SHANGHAI</v>
          </cell>
          <cell r="R110" t="str">
            <v>01</v>
          </cell>
          <cell r="S110" t="str">
            <v>CHINA</v>
          </cell>
          <cell r="T110" t="str">
            <v>000021 SHANGHAI, CHINA</v>
          </cell>
          <cell r="U110" t="str">
            <v>200002390</v>
          </cell>
          <cell r="V110" t="str">
            <v>Agrosuper China Co., Ltd.</v>
          </cell>
          <cell r="W110" t="str">
            <v/>
          </cell>
          <cell r="X110" t="str">
            <v>CIF</v>
          </cell>
          <cell r="Y110" t="str">
            <v>CTA CTE O CRED.DIRECTO</v>
          </cell>
          <cell r="Z110" t="str">
            <v>CONGELADO</v>
          </cell>
          <cell r="AA110" t="str">
            <v>ALA</v>
          </cell>
          <cell r="AB110" t="str">
            <v>ALA CENTRO</v>
          </cell>
          <cell r="AC110" t="str">
            <v>ALA CENTRO NORMAL</v>
          </cell>
          <cell r="AD110" t="str">
            <v>NA</v>
          </cell>
        </row>
        <row r="111">
          <cell r="D111">
            <v>1012526</v>
          </cell>
          <cell r="E111" t="str">
            <v>PO GARRA L A@ BO CJ 20K AS</v>
          </cell>
          <cell r="F111">
            <v>12000</v>
          </cell>
          <cell r="G111" t="str">
            <v>KG</v>
          </cell>
          <cell r="H111" t="str">
            <v>PLANTA LO MIRANDA</v>
          </cell>
          <cell r="I111" t="str">
            <v>EN PRODUCCION</v>
          </cell>
          <cell r="J111">
            <v>44774</v>
          </cell>
          <cell r="K111">
            <v>44794</v>
          </cell>
          <cell r="O111" t="str">
            <v>U007 AGROSUPER S.A.</v>
          </cell>
          <cell r="P111" t="str">
            <v>00GO</v>
          </cell>
          <cell r="Q111" t="str">
            <v>AGROSUPER SHANGHAI</v>
          </cell>
          <cell r="R111" t="str">
            <v>01</v>
          </cell>
          <cell r="S111" t="str">
            <v>CHINA</v>
          </cell>
          <cell r="T111" t="str">
            <v>000021 SHANGHAI, CHINA</v>
          </cell>
          <cell r="U111" t="str">
            <v>200002390</v>
          </cell>
          <cell r="V111" t="str">
            <v>Agrosuper China Co., Ltd.</v>
          </cell>
          <cell r="W111" t="str">
            <v/>
          </cell>
          <cell r="X111" t="str">
            <v>CIF</v>
          </cell>
          <cell r="Y111" t="str">
            <v>CTA CTE O CRED.DIRECTO</v>
          </cell>
          <cell r="Z111" t="str">
            <v>CONGELADO</v>
          </cell>
          <cell r="AA111" t="str">
            <v>PATAS</v>
          </cell>
          <cell r="AB111" t="str">
            <v>PATAS GARRAS</v>
          </cell>
          <cell r="AC111" t="str">
            <v>PATAS GARRAS LARGE A</v>
          </cell>
          <cell r="AD111" t="str">
            <v>NA</v>
          </cell>
        </row>
        <row r="112">
          <cell r="D112">
            <v>1012527</v>
          </cell>
          <cell r="E112" t="str">
            <v>PO GARRA M A@ BO CJ 20K AS</v>
          </cell>
          <cell r="F112">
            <v>24000</v>
          </cell>
          <cell r="G112" t="str">
            <v>KG</v>
          </cell>
          <cell r="H112" t="str">
            <v>PLANTA LO MIRANDA</v>
          </cell>
          <cell r="I112" t="str">
            <v>EN PRODUCCION</v>
          </cell>
          <cell r="J112">
            <v>44774</v>
          </cell>
          <cell r="K112">
            <v>44794</v>
          </cell>
          <cell r="O112" t="str">
            <v>U007 AGROSUPER S.A.</v>
          </cell>
          <cell r="P112" t="str">
            <v>00GO</v>
          </cell>
          <cell r="Q112" t="str">
            <v>AGROSUPER SHANGHAI</v>
          </cell>
          <cell r="R112" t="str">
            <v>01</v>
          </cell>
          <cell r="S112" t="str">
            <v>CHINA</v>
          </cell>
          <cell r="T112" t="str">
            <v>000020 YANTIAN, CHINA</v>
          </cell>
          <cell r="U112" t="str">
            <v>200002390</v>
          </cell>
          <cell r="V112" t="str">
            <v>Agrosuper China Co., Ltd.</v>
          </cell>
          <cell r="W112" t="str">
            <v/>
          </cell>
          <cell r="X112" t="str">
            <v>CIF</v>
          </cell>
          <cell r="Y112" t="str">
            <v>CTA CTE O CRED.DIRECTO</v>
          </cell>
          <cell r="Z112" t="str">
            <v>CONGELADO</v>
          </cell>
          <cell r="AA112" t="str">
            <v>PATAS</v>
          </cell>
          <cell r="AB112" t="str">
            <v>PATAS GARRAS</v>
          </cell>
          <cell r="AC112" t="str">
            <v>PATAS GARRAS MEDIUM A</v>
          </cell>
          <cell r="AD112" t="str">
            <v>NA</v>
          </cell>
        </row>
        <row r="113">
          <cell r="D113">
            <v>1012503</v>
          </cell>
          <cell r="E113" t="str">
            <v>PO GARRA M B@ CJ 20K AS</v>
          </cell>
          <cell r="F113">
            <v>24000</v>
          </cell>
          <cell r="G113" t="str">
            <v>KG</v>
          </cell>
          <cell r="H113" t="str">
            <v>PLANTA LO MIRANDA</v>
          </cell>
          <cell r="I113" t="str">
            <v>EN PRODUCCION</v>
          </cell>
          <cell r="J113">
            <v>44774</v>
          </cell>
          <cell r="K113">
            <v>44804</v>
          </cell>
          <cell r="O113" t="str">
            <v>U007 AGROSUPER S.A.</v>
          </cell>
          <cell r="P113" t="str">
            <v>00GO</v>
          </cell>
          <cell r="Q113" t="str">
            <v>AGROSUPER SHANGHAI</v>
          </cell>
          <cell r="R113" t="str">
            <v>01</v>
          </cell>
          <cell r="S113" t="str">
            <v>CHINA</v>
          </cell>
          <cell r="T113" t="str">
            <v>000020 YANTIAN, CHINA</v>
          </cell>
          <cell r="U113" t="str">
            <v>200002390</v>
          </cell>
          <cell r="V113" t="str">
            <v>Agrosuper China Co., Ltd.</v>
          </cell>
          <cell r="W113" t="str">
            <v/>
          </cell>
          <cell r="X113" t="str">
            <v>CIF</v>
          </cell>
          <cell r="Y113" t="str">
            <v>CTA CTE O CRED.DIRECTO</v>
          </cell>
          <cell r="Z113" t="str">
            <v>CONGELADO</v>
          </cell>
          <cell r="AA113" t="str">
            <v>PATAS</v>
          </cell>
          <cell r="AB113" t="str">
            <v>PATAS GARRAS</v>
          </cell>
          <cell r="AC113" t="str">
            <v>PATAS GARRAS MEDIUM B</v>
          </cell>
          <cell r="AD113" t="str">
            <v>NA</v>
          </cell>
        </row>
        <row r="114">
          <cell r="D114">
            <v>1012503</v>
          </cell>
          <cell r="E114" t="str">
            <v>PO GARRA M B@ CJ 20K AS</v>
          </cell>
          <cell r="F114">
            <v>24000</v>
          </cell>
          <cell r="G114" t="str">
            <v>KG</v>
          </cell>
          <cell r="H114" t="str">
            <v>PLANTA LO MIRANDA</v>
          </cell>
          <cell r="I114" t="str">
            <v>EN PRODUCCION</v>
          </cell>
          <cell r="J114">
            <v>44774</v>
          </cell>
          <cell r="K114">
            <v>44804</v>
          </cell>
          <cell r="O114" t="str">
            <v>U007 AGROSUPER S.A.</v>
          </cell>
          <cell r="P114" t="str">
            <v>00GO</v>
          </cell>
          <cell r="Q114" t="str">
            <v>AGROSUPER SHANGHAI</v>
          </cell>
          <cell r="R114" t="str">
            <v>01</v>
          </cell>
          <cell r="S114" t="str">
            <v>CHINA</v>
          </cell>
          <cell r="T114" t="str">
            <v>000020 YANTIAN, CHINA</v>
          </cell>
          <cell r="U114" t="str">
            <v>200002390</v>
          </cell>
          <cell r="V114" t="str">
            <v>Agrosuper China Co., Ltd.</v>
          </cell>
          <cell r="W114" t="str">
            <v/>
          </cell>
          <cell r="X114" t="str">
            <v>CIF</v>
          </cell>
          <cell r="Y114" t="str">
            <v>CTA CTE O CRED.DIRECTO</v>
          </cell>
          <cell r="Z114" t="str">
            <v>CONGELADO</v>
          </cell>
          <cell r="AA114" t="str">
            <v>PATAS</v>
          </cell>
          <cell r="AB114" t="str">
            <v>PATAS GARRAS</v>
          </cell>
          <cell r="AC114" t="str">
            <v>PATAS GARRAS MEDIUM B</v>
          </cell>
          <cell r="AD114" t="str">
            <v>NA</v>
          </cell>
        </row>
        <row r="115">
          <cell r="D115">
            <v>1012503</v>
          </cell>
          <cell r="E115" t="str">
            <v>PO GARRA M B@ CJ 20K AS</v>
          </cell>
          <cell r="F115">
            <v>24000</v>
          </cell>
          <cell r="G115" t="str">
            <v>KG</v>
          </cell>
          <cell r="H115" t="str">
            <v>PLANTA LO MIRANDA</v>
          </cell>
          <cell r="I115" t="str">
            <v>EN PRODUCCION</v>
          </cell>
          <cell r="J115">
            <v>44774</v>
          </cell>
          <cell r="K115">
            <v>44804</v>
          </cell>
          <cell r="O115" t="str">
            <v>U007 AGROSUPER S.A.</v>
          </cell>
          <cell r="P115" t="str">
            <v>00GO</v>
          </cell>
          <cell r="Q115" t="str">
            <v>AGROSUPER SHANGHAI</v>
          </cell>
          <cell r="R115" t="str">
            <v>01</v>
          </cell>
          <cell r="S115" t="str">
            <v>CHINA</v>
          </cell>
          <cell r="T115" t="str">
            <v>000020 YANTIAN, CHINA</v>
          </cell>
          <cell r="U115" t="str">
            <v>200002390</v>
          </cell>
          <cell r="V115" t="str">
            <v>Agrosuper China Co., Ltd.</v>
          </cell>
          <cell r="W115" t="str">
            <v/>
          </cell>
          <cell r="X115" t="str">
            <v>CIF</v>
          </cell>
          <cell r="Y115" t="str">
            <v>CTA CTE O CRED.DIRECTO</v>
          </cell>
          <cell r="Z115" t="str">
            <v>CONGELADO</v>
          </cell>
          <cell r="AA115" t="str">
            <v>PATAS</v>
          </cell>
          <cell r="AB115" t="str">
            <v>PATAS GARRAS</v>
          </cell>
          <cell r="AC115" t="str">
            <v>PATAS GARRAS MEDIUM B</v>
          </cell>
          <cell r="AD115" t="str">
            <v>NA</v>
          </cell>
        </row>
        <row r="116">
          <cell r="D116">
            <v>1012503</v>
          </cell>
          <cell r="E116" t="str">
            <v>PO GARRA M B@ CJ 20K AS</v>
          </cell>
          <cell r="F116">
            <v>24000</v>
          </cell>
          <cell r="G116" t="str">
            <v>KG</v>
          </cell>
          <cell r="H116" t="str">
            <v>PLANTA LO MIRANDA</v>
          </cell>
          <cell r="I116" t="str">
            <v>EN PRODUCCION</v>
          </cell>
          <cell r="J116">
            <v>44774</v>
          </cell>
          <cell r="K116">
            <v>44804</v>
          </cell>
          <cell r="O116" t="str">
            <v>U007 AGROSUPER S.A.</v>
          </cell>
          <cell r="P116" t="str">
            <v>00GO</v>
          </cell>
          <cell r="Q116" t="str">
            <v>AGROSUPER SHANGHAI</v>
          </cell>
          <cell r="R116" t="str">
            <v>01</v>
          </cell>
          <cell r="S116" t="str">
            <v>CHINA</v>
          </cell>
          <cell r="T116" t="str">
            <v>000020 YANTIAN, CHINA</v>
          </cell>
          <cell r="U116" t="str">
            <v>200002390</v>
          </cell>
          <cell r="V116" t="str">
            <v>Agrosuper China Co., Ltd.</v>
          </cell>
          <cell r="W116" t="str">
            <v/>
          </cell>
          <cell r="X116" t="str">
            <v>CIF</v>
          </cell>
          <cell r="Y116" t="str">
            <v>CTA CTE O CRED.DIRECTO</v>
          </cell>
          <cell r="Z116" t="str">
            <v>CONGELADO</v>
          </cell>
          <cell r="AA116" t="str">
            <v>PATAS</v>
          </cell>
          <cell r="AB116" t="str">
            <v>PATAS GARRAS</v>
          </cell>
          <cell r="AC116" t="str">
            <v>PATAS GARRAS MEDIUM B</v>
          </cell>
          <cell r="AD116" t="str">
            <v>NA</v>
          </cell>
        </row>
        <row r="117">
          <cell r="D117">
            <v>1012503</v>
          </cell>
          <cell r="E117" t="str">
            <v>PO GARRA M B@ CJ 20K AS</v>
          </cell>
          <cell r="F117">
            <v>24000</v>
          </cell>
          <cell r="G117" t="str">
            <v>KG</v>
          </cell>
          <cell r="H117" t="str">
            <v>PLANTA LO MIRANDA</v>
          </cell>
          <cell r="I117" t="str">
            <v>EN PRODUCCION</v>
          </cell>
          <cell r="J117">
            <v>44774</v>
          </cell>
          <cell r="K117">
            <v>44804</v>
          </cell>
          <cell r="O117" t="str">
            <v>U007 AGROSUPER S.A.</v>
          </cell>
          <cell r="P117" t="str">
            <v>00GO</v>
          </cell>
          <cell r="Q117" t="str">
            <v>AGROSUPER SHANGHAI</v>
          </cell>
          <cell r="R117" t="str">
            <v>01</v>
          </cell>
          <cell r="S117" t="str">
            <v>CHINA</v>
          </cell>
          <cell r="T117" t="str">
            <v>000020 YANTIAN, CHINA</v>
          </cell>
          <cell r="U117" t="str">
            <v>200002390</v>
          </cell>
          <cell r="V117" t="str">
            <v>Agrosuper China Co., Ltd.</v>
          </cell>
          <cell r="W117" t="str">
            <v/>
          </cell>
          <cell r="X117" t="str">
            <v>CIF</v>
          </cell>
          <cell r="Y117" t="str">
            <v>CTA CTE O CRED.DIRECTO</v>
          </cell>
          <cell r="Z117" t="str">
            <v>CONGELADO</v>
          </cell>
          <cell r="AA117" t="str">
            <v>PATAS</v>
          </cell>
          <cell r="AB117" t="str">
            <v>PATAS GARRAS</v>
          </cell>
          <cell r="AC117" t="str">
            <v>PATAS GARRAS MEDIUM B</v>
          </cell>
          <cell r="AD117" t="str">
            <v>NA</v>
          </cell>
        </row>
        <row r="118">
          <cell r="D118">
            <v>1012503</v>
          </cell>
          <cell r="E118" t="str">
            <v>PO GARRA M B@ CJ 20K AS</v>
          </cell>
          <cell r="F118">
            <v>24000</v>
          </cell>
          <cell r="G118" t="str">
            <v>KG</v>
          </cell>
          <cell r="H118" t="str">
            <v>PLANTA LO MIRANDA</v>
          </cell>
          <cell r="I118" t="str">
            <v>EN PRODUCCION</v>
          </cell>
          <cell r="J118">
            <v>44774</v>
          </cell>
          <cell r="K118">
            <v>44804</v>
          </cell>
          <cell r="O118" t="str">
            <v>U007 AGROSUPER S.A.</v>
          </cell>
          <cell r="P118" t="str">
            <v>00GO</v>
          </cell>
          <cell r="Q118" t="str">
            <v>AGROSUPER SHANGHAI</v>
          </cell>
          <cell r="R118" t="str">
            <v>01</v>
          </cell>
          <cell r="S118" t="str">
            <v>CHINA</v>
          </cell>
          <cell r="T118" t="str">
            <v>000020 YANTIAN, CHINA</v>
          </cell>
          <cell r="U118" t="str">
            <v>200002390</v>
          </cell>
          <cell r="V118" t="str">
            <v>Agrosuper China Co., Ltd.</v>
          </cell>
          <cell r="W118" t="str">
            <v/>
          </cell>
          <cell r="X118" t="str">
            <v>CIF</v>
          </cell>
          <cell r="Y118" t="str">
            <v>CTA CTE O CRED.DIRECTO</v>
          </cell>
          <cell r="Z118" t="str">
            <v>CONGELADO</v>
          </cell>
          <cell r="AA118" t="str">
            <v>PATAS</v>
          </cell>
          <cell r="AB118" t="str">
            <v>PATAS GARRAS</v>
          </cell>
          <cell r="AC118" t="str">
            <v>PATAS GARRAS MEDIUM B</v>
          </cell>
          <cell r="AD118" t="str">
            <v>NA</v>
          </cell>
        </row>
        <row r="119">
          <cell r="D119">
            <v>1012503</v>
          </cell>
          <cell r="E119" t="str">
            <v>PO GARRA M B@ CJ 20K AS</v>
          </cell>
          <cell r="F119">
            <v>24000</v>
          </cell>
          <cell r="G119" t="str">
            <v>KG</v>
          </cell>
          <cell r="H119" t="str">
            <v>PLANTA LO MIRANDA</v>
          </cell>
          <cell r="I119" t="str">
            <v>EN PRODUCCION</v>
          </cell>
          <cell r="J119">
            <v>44774</v>
          </cell>
          <cell r="K119">
            <v>44804</v>
          </cell>
          <cell r="O119" t="str">
            <v>U007 AGROSUPER S.A.</v>
          </cell>
          <cell r="P119" t="str">
            <v>00GO</v>
          </cell>
          <cell r="Q119" t="str">
            <v>AGROSUPER SHANGHAI</v>
          </cell>
          <cell r="R119" t="str">
            <v>01</v>
          </cell>
          <cell r="S119" t="str">
            <v>CHINA</v>
          </cell>
          <cell r="T119" t="str">
            <v>000020 YANTIAN, CHINA</v>
          </cell>
          <cell r="U119" t="str">
            <v>200002390</v>
          </cell>
          <cell r="V119" t="str">
            <v>Agrosuper China Co., Ltd.</v>
          </cell>
          <cell r="W119" t="str">
            <v/>
          </cell>
          <cell r="X119" t="str">
            <v>CIF</v>
          </cell>
          <cell r="Y119" t="str">
            <v>CTA CTE O CRED.DIRECTO</v>
          </cell>
          <cell r="Z119" t="str">
            <v>CONGELADO</v>
          </cell>
          <cell r="AA119" t="str">
            <v>PATAS</v>
          </cell>
          <cell r="AB119" t="str">
            <v>PATAS GARRAS</v>
          </cell>
          <cell r="AC119" t="str">
            <v>PATAS GARRAS MEDIUM B</v>
          </cell>
          <cell r="AD119" t="str">
            <v>NA</v>
          </cell>
        </row>
        <row r="120">
          <cell r="D120">
            <v>1012503</v>
          </cell>
          <cell r="E120" t="str">
            <v>PO GARRA M B@ CJ 20K AS</v>
          </cell>
          <cell r="F120">
            <v>24000</v>
          </cell>
          <cell r="G120" t="str">
            <v>KG</v>
          </cell>
          <cell r="H120" t="str">
            <v>PLANTA LO MIRANDA</v>
          </cell>
          <cell r="I120" t="str">
            <v>EN PRODUCCION</v>
          </cell>
          <cell r="J120">
            <v>44774</v>
          </cell>
          <cell r="K120">
            <v>44804</v>
          </cell>
          <cell r="O120" t="str">
            <v>U007 AGROSUPER S.A.</v>
          </cell>
          <cell r="P120" t="str">
            <v>00GO</v>
          </cell>
          <cell r="Q120" t="str">
            <v>AGROSUPER SHANGHAI</v>
          </cell>
          <cell r="R120" t="str">
            <v>01</v>
          </cell>
          <cell r="S120" t="str">
            <v>CHINA</v>
          </cell>
          <cell r="T120" t="str">
            <v>000020 YANTIAN, CHINA</v>
          </cell>
          <cell r="U120" t="str">
            <v>200002390</v>
          </cell>
          <cell r="V120" t="str">
            <v>Agrosuper China Co., Ltd.</v>
          </cell>
          <cell r="W120" t="str">
            <v/>
          </cell>
          <cell r="X120" t="str">
            <v>CIF</v>
          </cell>
          <cell r="Y120" t="str">
            <v>CTA CTE O CRED.DIRECTO</v>
          </cell>
          <cell r="Z120" t="str">
            <v>CONGELADO</v>
          </cell>
          <cell r="AA120" t="str">
            <v>PATAS</v>
          </cell>
          <cell r="AB120" t="str">
            <v>PATAS GARRAS</v>
          </cell>
          <cell r="AC120" t="str">
            <v>PATAS GARRAS MEDIUM B</v>
          </cell>
          <cell r="AD120" t="str">
            <v>NA</v>
          </cell>
        </row>
        <row r="121">
          <cell r="D121">
            <v>1012503</v>
          </cell>
          <cell r="E121" t="str">
            <v>PO GARRA M B@ CJ 20K AS</v>
          </cell>
          <cell r="F121">
            <v>24000</v>
          </cell>
          <cell r="G121" t="str">
            <v>KG</v>
          </cell>
          <cell r="H121" t="str">
            <v>PLANTA LO MIRANDA</v>
          </cell>
          <cell r="I121" t="str">
            <v>EN PRODUCCION</v>
          </cell>
          <cell r="J121">
            <v>44774</v>
          </cell>
          <cell r="K121">
            <v>44804</v>
          </cell>
          <cell r="O121" t="str">
            <v>U007 AGROSUPER S.A.</v>
          </cell>
          <cell r="P121" t="str">
            <v>00GO</v>
          </cell>
          <cell r="Q121" t="str">
            <v>AGROSUPER SHANGHAI</v>
          </cell>
          <cell r="R121" t="str">
            <v>01</v>
          </cell>
          <cell r="S121" t="str">
            <v>CHINA</v>
          </cell>
          <cell r="T121" t="str">
            <v>000020 YANTIAN, CHINA</v>
          </cell>
          <cell r="U121" t="str">
            <v>200002390</v>
          </cell>
          <cell r="V121" t="str">
            <v>Agrosuper China Co., Ltd.</v>
          </cell>
          <cell r="W121" t="str">
            <v/>
          </cell>
          <cell r="X121" t="str">
            <v>CIF</v>
          </cell>
          <cell r="Y121" t="str">
            <v>CTA CTE O CRED.DIRECTO</v>
          </cell>
          <cell r="Z121" t="str">
            <v>CONGELADO</v>
          </cell>
          <cell r="AA121" t="str">
            <v>PATAS</v>
          </cell>
          <cell r="AB121" t="str">
            <v>PATAS GARRAS</v>
          </cell>
          <cell r="AC121" t="str">
            <v>PATAS GARRAS MEDIUM B</v>
          </cell>
          <cell r="AD121" t="str">
            <v>NA</v>
          </cell>
        </row>
        <row r="122">
          <cell r="D122">
            <v>1012503</v>
          </cell>
          <cell r="E122" t="str">
            <v>PO GARRA M B@ CJ 20K AS</v>
          </cell>
          <cell r="F122">
            <v>24000</v>
          </cell>
          <cell r="G122" t="str">
            <v>KG</v>
          </cell>
          <cell r="H122" t="str">
            <v>PLANTA LO MIRANDA</v>
          </cell>
          <cell r="I122" t="str">
            <v>EN PRODUCCION</v>
          </cell>
          <cell r="J122">
            <v>44774</v>
          </cell>
          <cell r="K122">
            <v>44804</v>
          </cell>
          <cell r="O122" t="str">
            <v>U007 AGROSUPER S.A.</v>
          </cell>
          <cell r="P122" t="str">
            <v>00GO</v>
          </cell>
          <cell r="Q122" t="str">
            <v>AGROSUPER SHANGHAI</v>
          </cell>
          <cell r="R122" t="str">
            <v>01</v>
          </cell>
          <cell r="S122" t="str">
            <v>CHINA</v>
          </cell>
          <cell r="T122" t="str">
            <v>000020 YANTIAN, CHINA</v>
          </cell>
          <cell r="U122" t="str">
            <v>200002390</v>
          </cell>
          <cell r="V122" t="str">
            <v>Agrosuper China Co., Ltd.</v>
          </cell>
          <cell r="W122" t="str">
            <v/>
          </cell>
          <cell r="X122" t="str">
            <v>CIF</v>
          </cell>
          <cell r="Y122" t="str">
            <v>CTA CTE O CRED.DIRECTO</v>
          </cell>
          <cell r="Z122" t="str">
            <v>CONGELADO</v>
          </cell>
          <cell r="AA122" t="str">
            <v>PATAS</v>
          </cell>
          <cell r="AB122" t="str">
            <v>PATAS GARRAS</v>
          </cell>
          <cell r="AC122" t="str">
            <v>PATAS GARRAS MEDIUM B</v>
          </cell>
          <cell r="AD122" t="str">
            <v>NA</v>
          </cell>
        </row>
        <row r="123">
          <cell r="D123">
            <v>1022379</v>
          </cell>
          <cell r="E123" t="str">
            <v>GO PPPAL 77@ BO CJ AS</v>
          </cell>
          <cell r="F123">
            <v>24000</v>
          </cell>
          <cell r="G123" t="str">
            <v>KG</v>
          </cell>
          <cell r="H123" t="str">
            <v>PLANTA LO MIRANDA</v>
          </cell>
          <cell r="I123" t="str">
            <v>A PROGRAMAR</v>
          </cell>
          <cell r="J123">
            <v>44774</v>
          </cell>
          <cell r="K123">
            <v>44780</v>
          </cell>
          <cell r="L123">
            <v>44819</v>
          </cell>
          <cell r="O123" t="str">
            <v>U007 AGROSUPER S.A.</v>
          </cell>
          <cell r="P123" t="str">
            <v>00GO</v>
          </cell>
          <cell r="Q123" t="str">
            <v>AGROSUPER SHANGHAI</v>
          </cell>
          <cell r="R123" t="str">
            <v>02</v>
          </cell>
          <cell r="S123" t="str">
            <v>CHINA</v>
          </cell>
          <cell r="T123" t="str">
            <v>000020 YANTIAN, CHINA</v>
          </cell>
          <cell r="U123" t="str">
            <v>200002390</v>
          </cell>
          <cell r="V123" t="str">
            <v>Agrosuper China Co., Ltd.</v>
          </cell>
          <cell r="W123" t="str">
            <v>ASCHINA-B2B202208</v>
          </cell>
          <cell r="X123" t="str">
            <v>CIF</v>
          </cell>
          <cell r="Y123" t="str">
            <v>CTA CTE O CRED.DIRECTO</v>
          </cell>
          <cell r="Z123" t="str">
            <v>CONGELADO</v>
          </cell>
          <cell r="AA123" t="str">
            <v>PALETA</v>
          </cell>
          <cell r="AB123" t="str">
            <v>PALETA PULPA</v>
          </cell>
          <cell r="AC123" t="str">
            <v>PALETA PULPA 77</v>
          </cell>
          <cell r="AD123" t="str">
            <v>NA</v>
          </cell>
        </row>
        <row r="124">
          <cell r="D124">
            <v>1022379</v>
          </cell>
          <cell r="E124" t="str">
            <v>GO PPPAL 77@ BO CJ AS</v>
          </cell>
          <cell r="F124">
            <v>24000</v>
          </cell>
          <cell r="G124" t="str">
            <v>KG</v>
          </cell>
          <cell r="H124" t="str">
            <v>PLANTA LO MIRANDA</v>
          </cell>
          <cell r="I124" t="str">
            <v>EN PRODUCCION</v>
          </cell>
          <cell r="J124">
            <v>44774</v>
          </cell>
          <cell r="K124">
            <v>44804</v>
          </cell>
          <cell r="O124" t="str">
            <v>U007 AGROSUPER S.A.</v>
          </cell>
          <cell r="P124" t="str">
            <v>00GO</v>
          </cell>
          <cell r="Q124" t="str">
            <v>AGROSUPER SHANGHAI</v>
          </cell>
          <cell r="R124" t="str">
            <v>02</v>
          </cell>
          <cell r="S124" t="str">
            <v>CHINA</v>
          </cell>
          <cell r="T124" t="str">
            <v>000020 YANTIAN, CHINA</v>
          </cell>
          <cell r="U124" t="str">
            <v>200002390</v>
          </cell>
          <cell r="V124" t="str">
            <v>Agrosuper China Co., Ltd.</v>
          </cell>
          <cell r="W124" t="str">
            <v/>
          </cell>
          <cell r="X124" t="str">
            <v>CIF</v>
          </cell>
          <cell r="Y124" t="str">
            <v>CTA CTE O CRED.DIRECTO</v>
          </cell>
          <cell r="Z124" t="str">
            <v>CONGELADO</v>
          </cell>
          <cell r="AA124" t="str">
            <v>PALETA</v>
          </cell>
          <cell r="AB124" t="str">
            <v>PALETA PULPA</v>
          </cell>
          <cell r="AC124" t="str">
            <v>PALETA PULPA 77</v>
          </cell>
          <cell r="AD124" t="str">
            <v>NA</v>
          </cell>
        </row>
        <row r="125">
          <cell r="D125">
            <v>1022379</v>
          </cell>
          <cell r="E125" t="str">
            <v>GO PPPAL 77@ BO CJ AS</v>
          </cell>
          <cell r="F125">
            <v>24000</v>
          </cell>
          <cell r="G125" t="str">
            <v>KG</v>
          </cell>
          <cell r="H125" t="str">
            <v>PLANTA LO MIRANDA</v>
          </cell>
          <cell r="I125" t="str">
            <v>EN PRODUCCION</v>
          </cell>
          <cell r="J125">
            <v>44774</v>
          </cell>
          <cell r="K125">
            <v>44804</v>
          </cell>
          <cell r="O125" t="str">
            <v>U007 AGROSUPER S.A.</v>
          </cell>
          <cell r="P125" t="str">
            <v>00GO</v>
          </cell>
          <cell r="Q125" t="str">
            <v>AGROSUPER SHANGHAI</v>
          </cell>
          <cell r="R125" t="str">
            <v>02</v>
          </cell>
          <cell r="S125" t="str">
            <v>CHINA</v>
          </cell>
          <cell r="T125" t="str">
            <v>000020 YANTIAN, CHINA</v>
          </cell>
          <cell r="U125" t="str">
            <v>200002390</v>
          </cell>
          <cell r="V125" t="str">
            <v>Agrosuper China Co., Ltd.</v>
          </cell>
          <cell r="W125" t="str">
            <v/>
          </cell>
          <cell r="X125" t="str">
            <v>CIF</v>
          </cell>
          <cell r="Y125" t="str">
            <v>CTA CTE O CRED.DIRECTO</v>
          </cell>
          <cell r="Z125" t="str">
            <v>CONGELADO</v>
          </cell>
          <cell r="AA125" t="str">
            <v>PALETA</v>
          </cell>
          <cell r="AB125" t="str">
            <v>PALETA PULPA</v>
          </cell>
          <cell r="AC125" t="str">
            <v>PALETA PULPA 77</v>
          </cell>
          <cell r="AD125" t="str">
            <v>NA</v>
          </cell>
        </row>
        <row r="126">
          <cell r="D126">
            <v>1022379</v>
          </cell>
          <cell r="E126" t="str">
            <v>GO PPPAL 77@ BO CJ AS</v>
          </cell>
          <cell r="F126">
            <v>24000</v>
          </cell>
          <cell r="G126" t="str">
            <v>KG</v>
          </cell>
          <cell r="H126" t="str">
            <v>PLANTA LO MIRANDA</v>
          </cell>
          <cell r="I126" t="str">
            <v>A PROGRAMAR</v>
          </cell>
          <cell r="J126">
            <v>44774</v>
          </cell>
          <cell r="K126">
            <v>44780</v>
          </cell>
          <cell r="O126" t="str">
            <v>U007 AGROSUPER S.A.</v>
          </cell>
          <cell r="P126" t="str">
            <v>00GO</v>
          </cell>
          <cell r="Q126" t="str">
            <v>AGROSUPER SHANGHAI</v>
          </cell>
          <cell r="R126" t="str">
            <v>02</v>
          </cell>
          <cell r="S126" t="str">
            <v>CHINA</v>
          </cell>
          <cell r="T126" t="str">
            <v>000021 SHANGHAI, CHINA</v>
          </cell>
          <cell r="U126" t="str">
            <v>200002390</v>
          </cell>
          <cell r="V126" t="str">
            <v>Agrosuper China Co., Ltd.</v>
          </cell>
          <cell r="W126" t="str">
            <v>ASCHINA-B2B202208</v>
          </cell>
          <cell r="X126" t="str">
            <v>CIF</v>
          </cell>
          <cell r="Y126" t="str">
            <v>CTA CTE O CRED.DIRECTO</v>
          </cell>
          <cell r="Z126" t="str">
            <v>CONGELADO</v>
          </cell>
          <cell r="AA126" t="str">
            <v>PALETA</v>
          </cell>
          <cell r="AB126" t="str">
            <v>PALETA PULPA</v>
          </cell>
          <cell r="AC126" t="str">
            <v>PALETA PULPA 77</v>
          </cell>
          <cell r="AD126" t="str">
            <v>NA</v>
          </cell>
        </row>
        <row r="127">
          <cell r="D127">
            <v>1022379</v>
          </cell>
          <cell r="E127" t="str">
            <v>GO PPPAL 77@ BO CJ AS</v>
          </cell>
          <cell r="F127">
            <v>24000</v>
          </cell>
          <cell r="G127" t="str">
            <v>KG</v>
          </cell>
          <cell r="H127" t="str">
            <v>PLANTA LO MIRANDA</v>
          </cell>
          <cell r="I127" t="str">
            <v>CONFIRMADO</v>
          </cell>
          <cell r="J127">
            <v>44774</v>
          </cell>
          <cell r="K127">
            <v>44787</v>
          </cell>
          <cell r="L127">
            <v>44879</v>
          </cell>
          <cell r="O127" t="str">
            <v>U007 AGROSUPER S.A.</v>
          </cell>
          <cell r="P127" t="str">
            <v>00GO</v>
          </cell>
          <cell r="Q127" t="str">
            <v>AGROSUPER SHANGHAI</v>
          </cell>
          <cell r="R127" t="str">
            <v>02</v>
          </cell>
          <cell r="S127" t="str">
            <v>CHINA</v>
          </cell>
          <cell r="T127" t="str">
            <v>000021 SHANGHAI, CHINA</v>
          </cell>
          <cell r="U127" t="str">
            <v>200002390</v>
          </cell>
          <cell r="V127" t="str">
            <v>Agrosuper China Co., Ltd.</v>
          </cell>
          <cell r="W127" t="str">
            <v/>
          </cell>
          <cell r="X127" t="str">
            <v>CIF</v>
          </cell>
          <cell r="Y127" t="str">
            <v>CTA CTE O CRED.DIRECTO</v>
          </cell>
          <cell r="Z127" t="str">
            <v>CONGELADO</v>
          </cell>
          <cell r="AA127" t="str">
            <v>PALETA</v>
          </cell>
          <cell r="AB127" t="str">
            <v>PALETA PULPA</v>
          </cell>
          <cell r="AC127" t="str">
            <v>PALETA PULPA 77</v>
          </cell>
          <cell r="AD127" t="str">
            <v>NA</v>
          </cell>
        </row>
        <row r="128">
          <cell r="D128">
            <v>1022379</v>
          </cell>
          <cell r="E128" t="str">
            <v>GO PPPAL 77@ BO CJ AS</v>
          </cell>
          <cell r="F128">
            <v>24000</v>
          </cell>
          <cell r="G128" t="str">
            <v>KG</v>
          </cell>
          <cell r="H128" t="str">
            <v>PLANTA LO MIRANDA</v>
          </cell>
          <cell r="I128" t="str">
            <v>CONFIRMADO</v>
          </cell>
          <cell r="J128">
            <v>44774</v>
          </cell>
          <cell r="K128">
            <v>44787</v>
          </cell>
          <cell r="L128">
            <v>44881</v>
          </cell>
          <cell r="O128" t="str">
            <v>U007 AGROSUPER S.A.</v>
          </cell>
          <cell r="P128" t="str">
            <v>00GO</v>
          </cell>
          <cell r="Q128" t="str">
            <v>AGROSUPER SHANGHAI</v>
          </cell>
          <cell r="R128" t="str">
            <v>02</v>
          </cell>
          <cell r="S128" t="str">
            <v>CHINA</v>
          </cell>
          <cell r="T128" t="str">
            <v>000021 SHANGHAI, CHINA</v>
          </cell>
          <cell r="U128" t="str">
            <v>200002390</v>
          </cell>
          <cell r="V128" t="str">
            <v>Agrosuper China Co., Ltd.</v>
          </cell>
          <cell r="W128" t="str">
            <v/>
          </cell>
          <cell r="X128" t="str">
            <v>CIF</v>
          </cell>
          <cell r="Y128" t="str">
            <v>CTA CTE O CRED.DIRECTO</v>
          </cell>
          <cell r="Z128" t="str">
            <v>CONGELADO</v>
          </cell>
          <cell r="AA128" t="str">
            <v>PALETA</v>
          </cell>
          <cell r="AB128" t="str">
            <v>PALETA PULPA</v>
          </cell>
          <cell r="AC128" t="str">
            <v>PALETA PULPA 77</v>
          </cell>
          <cell r="AD128" t="str">
            <v>NA</v>
          </cell>
        </row>
        <row r="129">
          <cell r="D129">
            <v>1022379</v>
          </cell>
          <cell r="E129" t="str">
            <v>GO PPPAL 77@ BO CJ AS</v>
          </cell>
          <cell r="F129">
            <v>24000</v>
          </cell>
          <cell r="G129" t="str">
            <v>KG</v>
          </cell>
          <cell r="H129" t="str">
            <v>PLANTA LO MIRANDA</v>
          </cell>
          <cell r="I129" t="str">
            <v>A PROGRAMAR</v>
          </cell>
          <cell r="J129">
            <v>44774</v>
          </cell>
          <cell r="K129">
            <v>44780</v>
          </cell>
          <cell r="O129" t="str">
            <v>U007 AGROSUPER S.A.</v>
          </cell>
          <cell r="P129" t="str">
            <v>00GO</v>
          </cell>
          <cell r="Q129" t="str">
            <v>AGROSUPER SHANGHAI</v>
          </cell>
          <cell r="R129" t="str">
            <v>02</v>
          </cell>
          <cell r="S129" t="str">
            <v>CHINA</v>
          </cell>
          <cell r="T129" t="str">
            <v>000302 TIANJIN XINGANG, CHINA</v>
          </cell>
          <cell r="U129" t="str">
            <v>200002390</v>
          </cell>
          <cell r="V129" t="str">
            <v>Agrosuper China Co., Ltd.</v>
          </cell>
          <cell r="W129" t="str">
            <v>ASCHINA-B2B202208</v>
          </cell>
          <cell r="X129" t="str">
            <v>CIF</v>
          </cell>
          <cell r="Y129" t="str">
            <v>CTA CTE O CRED.DIRECTO</v>
          </cell>
          <cell r="Z129" t="str">
            <v>CONGELADO</v>
          </cell>
          <cell r="AA129" t="str">
            <v>PALETA</v>
          </cell>
          <cell r="AB129" t="str">
            <v>PALETA PULPA</v>
          </cell>
          <cell r="AC129" t="str">
            <v>PALETA PULPA 77</v>
          </cell>
          <cell r="AD129" t="str">
            <v>NA</v>
          </cell>
        </row>
        <row r="130">
          <cell r="D130">
            <v>1022379</v>
          </cell>
          <cell r="E130" t="str">
            <v>GO PPPAL 77@ BO CJ AS</v>
          </cell>
          <cell r="F130">
            <v>24000</v>
          </cell>
          <cell r="G130" t="str">
            <v>KG</v>
          </cell>
          <cell r="H130" t="str">
            <v>PLANTA LO MIRANDA</v>
          </cell>
          <cell r="I130" t="str">
            <v>CONFIRMADO</v>
          </cell>
          <cell r="J130">
            <v>44774</v>
          </cell>
          <cell r="K130">
            <v>44794</v>
          </cell>
          <cell r="L130">
            <v>44883</v>
          </cell>
          <cell r="O130" t="str">
            <v>U007 AGROSUPER S.A.</v>
          </cell>
          <cell r="P130" t="str">
            <v>00GO</v>
          </cell>
          <cell r="Q130" t="str">
            <v>AGROSUPER SHANGHAI</v>
          </cell>
          <cell r="R130" t="str">
            <v>02</v>
          </cell>
          <cell r="S130" t="str">
            <v>CHINA</v>
          </cell>
          <cell r="T130" t="str">
            <v>000302 TIANJIN XINGANG, CHINA</v>
          </cell>
          <cell r="U130" t="str">
            <v>200002390</v>
          </cell>
          <cell r="V130" t="str">
            <v>Agrosuper China Co., Ltd.</v>
          </cell>
          <cell r="W130" t="str">
            <v/>
          </cell>
          <cell r="X130" t="str">
            <v>CIF</v>
          </cell>
          <cell r="Y130" t="str">
            <v>CTA CTE O CRED.DIRECTO</v>
          </cell>
          <cell r="Z130" t="str">
            <v>CONGELADO</v>
          </cell>
          <cell r="AA130" t="str">
            <v>PALETA</v>
          </cell>
          <cell r="AB130" t="str">
            <v>PALETA PULPA</v>
          </cell>
          <cell r="AC130" t="str">
            <v>PALETA PULPA 77</v>
          </cell>
          <cell r="AD130" t="str">
            <v>NA</v>
          </cell>
        </row>
        <row r="131">
          <cell r="D131">
            <v>1022379</v>
          </cell>
          <cell r="E131" t="str">
            <v>GO PPPAL 77@ BO CJ AS</v>
          </cell>
          <cell r="F131">
            <v>24000</v>
          </cell>
          <cell r="G131" t="str">
            <v>KG</v>
          </cell>
          <cell r="H131" t="str">
            <v>PLANTA LO MIRANDA</v>
          </cell>
          <cell r="I131" t="str">
            <v>CONFIRMADO</v>
          </cell>
          <cell r="J131">
            <v>44774</v>
          </cell>
          <cell r="K131">
            <v>44794</v>
          </cell>
          <cell r="L131">
            <v>44884</v>
          </cell>
          <cell r="O131" t="str">
            <v>U007 AGROSUPER S.A.</v>
          </cell>
          <cell r="P131" t="str">
            <v>00GO</v>
          </cell>
          <cell r="Q131" t="str">
            <v>AGROSUPER SHANGHAI</v>
          </cell>
          <cell r="R131" t="str">
            <v>02</v>
          </cell>
          <cell r="S131" t="str">
            <v>CHINA</v>
          </cell>
          <cell r="T131" t="str">
            <v>000302 TIANJIN XINGANG, CHINA</v>
          </cell>
          <cell r="U131" t="str">
            <v>200002390</v>
          </cell>
          <cell r="V131" t="str">
            <v>Agrosuper China Co., Ltd.</v>
          </cell>
          <cell r="W131" t="str">
            <v/>
          </cell>
          <cell r="X131" t="str">
            <v>CIF</v>
          </cell>
          <cell r="Y131" t="str">
            <v>CTA CTE O CRED.DIRECTO</v>
          </cell>
          <cell r="Z131" t="str">
            <v>CONGELADO</v>
          </cell>
          <cell r="AA131" t="str">
            <v>PALETA</v>
          </cell>
          <cell r="AB131" t="str">
            <v>PALETA PULPA</v>
          </cell>
          <cell r="AC131" t="str">
            <v>PALETA PULPA 77</v>
          </cell>
          <cell r="AD131" t="str">
            <v>NA</v>
          </cell>
        </row>
        <row r="132">
          <cell r="D132">
            <v>1022379</v>
          </cell>
          <cell r="E132" t="str">
            <v>GO PPPAL 77@ BO CJ AS</v>
          </cell>
          <cell r="F132">
            <v>24000</v>
          </cell>
          <cell r="G132" t="str">
            <v>KG</v>
          </cell>
          <cell r="H132" t="str">
            <v>PLANTA LO MIRANDA</v>
          </cell>
          <cell r="I132" t="str">
            <v>CONFIRMADO</v>
          </cell>
          <cell r="J132">
            <v>44774</v>
          </cell>
          <cell r="K132">
            <v>44794</v>
          </cell>
          <cell r="L132">
            <v>44886</v>
          </cell>
          <cell r="O132" t="str">
            <v>U007 AGROSUPER S.A.</v>
          </cell>
          <cell r="P132" t="str">
            <v>00GO</v>
          </cell>
          <cell r="Q132" t="str">
            <v>AGROSUPER SHANGHAI</v>
          </cell>
          <cell r="R132" t="str">
            <v>02</v>
          </cell>
          <cell r="S132" t="str">
            <v>CHINA</v>
          </cell>
          <cell r="T132" t="str">
            <v>000302 TIANJIN XINGANG, CHINA</v>
          </cell>
          <cell r="U132" t="str">
            <v>200002390</v>
          </cell>
          <cell r="V132" t="str">
            <v>Agrosuper China Co., Ltd.</v>
          </cell>
          <cell r="W132" t="str">
            <v/>
          </cell>
          <cell r="X132" t="str">
            <v>CIF</v>
          </cell>
          <cell r="Y132" t="str">
            <v>CTA CTE O CRED.DIRECTO</v>
          </cell>
          <cell r="Z132" t="str">
            <v>CONGELADO</v>
          </cell>
          <cell r="AA132" t="str">
            <v>PALETA</v>
          </cell>
          <cell r="AB132" t="str">
            <v>PALETA PULPA</v>
          </cell>
          <cell r="AC132" t="str">
            <v>PALETA PULPA 77</v>
          </cell>
          <cell r="AD132" t="str">
            <v>NA</v>
          </cell>
        </row>
        <row r="133">
          <cell r="D133">
            <v>1022379</v>
          </cell>
          <cell r="E133" t="str">
            <v>GO PPPAL 77@ BO CJ AS</v>
          </cell>
          <cell r="F133">
            <v>24000</v>
          </cell>
          <cell r="G133" t="str">
            <v>KG</v>
          </cell>
          <cell r="H133" t="str">
            <v>PLANTA LO MIRANDA</v>
          </cell>
          <cell r="I133" t="str">
            <v>EN PRODUCCION</v>
          </cell>
          <cell r="J133">
            <v>44774</v>
          </cell>
          <cell r="K133">
            <v>44794</v>
          </cell>
          <cell r="O133" t="str">
            <v>U007 AGROSUPER S.A.</v>
          </cell>
          <cell r="P133" t="str">
            <v>00GO</v>
          </cell>
          <cell r="Q133" t="str">
            <v>AGROSUPER SHANGHAI</v>
          </cell>
          <cell r="R133" t="str">
            <v>02</v>
          </cell>
          <cell r="S133" t="str">
            <v>CHINA</v>
          </cell>
          <cell r="T133" t="str">
            <v>000302 TIANJIN XINGANG, CHINA</v>
          </cell>
          <cell r="U133" t="str">
            <v>200002390</v>
          </cell>
          <cell r="V133" t="str">
            <v>Agrosuper China Co., Ltd.</v>
          </cell>
          <cell r="W133" t="str">
            <v/>
          </cell>
          <cell r="X133" t="str">
            <v>CIF</v>
          </cell>
          <cell r="Y133" t="str">
            <v>CTA CTE O CRED.DIRECTO</v>
          </cell>
          <cell r="Z133" t="str">
            <v>CONGELADO</v>
          </cell>
          <cell r="AA133" t="str">
            <v>PALETA</v>
          </cell>
          <cell r="AB133" t="str">
            <v>PALETA PULPA</v>
          </cell>
          <cell r="AC133" t="str">
            <v>PALETA PULPA 77</v>
          </cell>
          <cell r="AD133" t="str">
            <v>NA</v>
          </cell>
        </row>
        <row r="134">
          <cell r="D134">
            <v>1022541</v>
          </cell>
          <cell r="E134" t="str">
            <v>GO RECO 20/80 @ CJ 20K AS</v>
          </cell>
          <cell r="F134">
            <v>24000</v>
          </cell>
          <cell r="G134" t="str">
            <v>KG</v>
          </cell>
          <cell r="H134" t="str">
            <v>PLANTA LO MIRANDA</v>
          </cell>
          <cell r="I134" t="str">
            <v>A PROGRAMAR</v>
          </cell>
          <cell r="J134">
            <v>44774</v>
          </cell>
          <cell r="K134">
            <v>44794</v>
          </cell>
          <cell r="L134">
            <v>44854</v>
          </cell>
          <cell r="O134" t="str">
            <v>U007 AGROSUPER S.A.</v>
          </cell>
          <cell r="P134" t="str">
            <v>00GO</v>
          </cell>
          <cell r="Q134" t="str">
            <v>AGROSUPER SHANGHAI</v>
          </cell>
          <cell r="R134" t="str">
            <v>02</v>
          </cell>
          <cell r="S134" t="str">
            <v>CHINA</v>
          </cell>
          <cell r="T134" t="str">
            <v>000021 SHANGHAI, CHINA</v>
          </cell>
          <cell r="U134" t="str">
            <v>200002390</v>
          </cell>
          <cell r="V134" t="str">
            <v>Agrosuper China Co., Ltd.</v>
          </cell>
          <cell r="W134" t="str">
            <v/>
          </cell>
          <cell r="X134" t="str">
            <v>CIF</v>
          </cell>
          <cell r="Y134" t="str">
            <v>CTA CTE O CRED.DIRECTO</v>
          </cell>
          <cell r="Z134" t="str">
            <v>CONGELADO</v>
          </cell>
          <cell r="AA134" t="str">
            <v>GRASAS</v>
          </cell>
          <cell r="AB134" t="str">
            <v>GRASA GORDURA</v>
          </cell>
          <cell r="AC134" t="str">
            <v>SUBPROD GRASA GORDURA CHICA</v>
          </cell>
          <cell r="AD134" t="str">
            <v>NA</v>
          </cell>
        </row>
        <row r="135">
          <cell r="D135">
            <v>1022541</v>
          </cell>
          <cell r="E135" t="str">
            <v>GO RECO 20/80 @ CJ 20K AS</v>
          </cell>
          <cell r="F135">
            <v>24000</v>
          </cell>
          <cell r="G135" t="str">
            <v>KG</v>
          </cell>
          <cell r="H135" t="str">
            <v>PLANTA LO MIRANDA</v>
          </cell>
          <cell r="I135" t="str">
            <v>A PROGRAMAR</v>
          </cell>
          <cell r="J135">
            <v>44774</v>
          </cell>
          <cell r="K135">
            <v>44794</v>
          </cell>
          <cell r="L135">
            <v>44854</v>
          </cell>
          <cell r="O135" t="str">
            <v>U007 AGROSUPER S.A.</v>
          </cell>
          <cell r="P135" t="str">
            <v>00GO</v>
          </cell>
          <cell r="Q135" t="str">
            <v>AGROSUPER SHANGHAI</v>
          </cell>
          <cell r="R135" t="str">
            <v>02</v>
          </cell>
          <cell r="S135" t="str">
            <v>CHINA</v>
          </cell>
          <cell r="T135" t="str">
            <v>000021 SHANGHAI, CHINA</v>
          </cell>
          <cell r="U135" t="str">
            <v>200002390</v>
          </cell>
          <cell r="V135" t="str">
            <v>Agrosuper China Co., Ltd.</v>
          </cell>
          <cell r="W135" t="str">
            <v/>
          </cell>
          <cell r="X135" t="str">
            <v>CIF</v>
          </cell>
          <cell r="Y135" t="str">
            <v>CTA CTE O CRED.DIRECTO</v>
          </cell>
          <cell r="Z135" t="str">
            <v>CONGELADO</v>
          </cell>
          <cell r="AA135" t="str">
            <v>GRASAS</v>
          </cell>
          <cell r="AB135" t="str">
            <v>GRASA GORDURA</v>
          </cell>
          <cell r="AC135" t="str">
            <v>SUBPROD GRASA GORDURA CHICA</v>
          </cell>
          <cell r="AD135" t="str">
            <v>NA</v>
          </cell>
        </row>
        <row r="136">
          <cell r="D136">
            <v>1022541</v>
          </cell>
          <cell r="E136" t="str">
            <v>GO RECO 20/80 @ CJ 20K AS</v>
          </cell>
          <cell r="F136">
            <v>24000</v>
          </cell>
          <cell r="G136" t="str">
            <v>KG</v>
          </cell>
          <cell r="H136" t="str">
            <v>PLANTA LO MIRANDA</v>
          </cell>
          <cell r="I136" t="str">
            <v>EN PRODUCCION</v>
          </cell>
          <cell r="J136">
            <v>44774</v>
          </cell>
          <cell r="K136">
            <v>44794</v>
          </cell>
          <cell r="O136" t="str">
            <v>U007 AGROSUPER S.A.</v>
          </cell>
          <cell r="P136" t="str">
            <v>00GO</v>
          </cell>
          <cell r="Q136" t="str">
            <v>AGROSUPER SHANGHAI</v>
          </cell>
          <cell r="R136" t="str">
            <v>02</v>
          </cell>
          <cell r="S136" t="str">
            <v>CHINA</v>
          </cell>
          <cell r="T136" t="str">
            <v>000021 SHANGHAI, CHINA</v>
          </cell>
          <cell r="U136" t="str">
            <v>200002390</v>
          </cell>
          <cell r="V136" t="str">
            <v>Agrosuper China Co., Ltd.</v>
          </cell>
          <cell r="W136" t="str">
            <v/>
          </cell>
          <cell r="X136" t="str">
            <v>CIF</v>
          </cell>
          <cell r="Y136" t="str">
            <v>CTA CTE O CRED.DIRECTO</v>
          </cell>
          <cell r="Z136" t="str">
            <v>CONGELADO</v>
          </cell>
          <cell r="AA136" t="str">
            <v>GRASAS</v>
          </cell>
          <cell r="AB136" t="str">
            <v>GRASA GORDURA</v>
          </cell>
          <cell r="AC136" t="str">
            <v>SUBPROD GRASA GORDURA CHICA</v>
          </cell>
          <cell r="AD136" t="str">
            <v>NA</v>
          </cell>
        </row>
        <row r="137">
          <cell r="D137">
            <v>1021737</v>
          </cell>
          <cell r="E137" t="str">
            <v>GO MANOS B@ CJ 20K AS</v>
          </cell>
          <cell r="F137">
            <v>24000</v>
          </cell>
          <cell r="G137" t="str">
            <v>KG</v>
          </cell>
          <cell r="H137" t="str">
            <v>PLANTA LO MIRANDA</v>
          </cell>
          <cell r="I137" t="str">
            <v>EN PRODUCCION</v>
          </cell>
          <cell r="J137">
            <v>44774</v>
          </cell>
          <cell r="K137">
            <v>44787</v>
          </cell>
          <cell r="O137" t="str">
            <v>U007 AGROSUPER S.A.</v>
          </cell>
          <cell r="P137" t="str">
            <v>00GO</v>
          </cell>
          <cell r="Q137" t="str">
            <v>AGROSUPER SHANGHAI</v>
          </cell>
          <cell r="R137" t="str">
            <v>02</v>
          </cell>
          <cell r="S137" t="str">
            <v>CHINA</v>
          </cell>
          <cell r="T137" t="str">
            <v>000302 TIANJIN XINGANG, CHINA</v>
          </cell>
          <cell r="U137" t="str">
            <v>200002390</v>
          </cell>
          <cell r="V137" t="str">
            <v>Agrosuper China Co., Ltd.</v>
          </cell>
          <cell r="W137" t="str">
            <v/>
          </cell>
          <cell r="X137" t="str">
            <v>CIF</v>
          </cell>
          <cell r="Y137" t="str">
            <v>CTA CTE O CRED.DIRECTO</v>
          </cell>
          <cell r="Z137" t="str">
            <v>CONGELADO</v>
          </cell>
          <cell r="AA137" t="str">
            <v>SUBPROD</v>
          </cell>
          <cell r="AB137" t="str">
            <v>SUBPROD PATAS-MANOS</v>
          </cell>
          <cell r="AC137" t="str">
            <v>SUBPROD PATAS-MANOS MANOS</v>
          </cell>
          <cell r="AD137" t="str">
            <v>NA</v>
          </cell>
        </row>
        <row r="138">
          <cell r="D138">
            <v>1021737</v>
          </cell>
          <cell r="E138" t="str">
            <v>GO MANOS B@ CJ 20K AS</v>
          </cell>
          <cell r="F138">
            <v>24000</v>
          </cell>
          <cell r="G138" t="str">
            <v>KG</v>
          </cell>
          <cell r="H138" t="str">
            <v>PLANTA LO MIRANDA</v>
          </cell>
          <cell r="I138" t="str">
            <v>EN PRODUCCION</v>
          </cell>
          <cell r="J138">
            <v>44774</v>
          </cell>
          <cell r="K138">
            <v>44787</v>
          </cell>
          <cell r="O138" t="str">
            <v>U007 AGROSUPER S.A.</v>
          </cell>
          <cell r="P138" t="str">
            <v>00GO</v>
          </cell>
          <cell r="Q138" t="str">
            <v>AGROSUPER SHANGHAI</v>
          </cell>
          <cell r="R138" t="str">
            <v>02</v>
          </cell>
          <cell r="S138" t="str">
            <v>CHINA</v>
          </cell>
          <cell r="T138" t="str">
            <v>000302 TIANJIN XINGANG, CHINA</v>
          </cell>
          <cell r="U138" t="str">
            <v>200002390</v>
          </cell>
          <cell r="V138" t="str">
            <v>Agrosuper China Co., Ltd.</v>
          </cell>
          <cell r="W138" t="str">
            <v/>
          </cell>
          <cell r="X138" t="str">
            <v>CIF</v>
          </cell>
          <cell r="Y138" t="str">
            <v>CTA CTE O CRED.DIRECTO</v>
          </cell>
          <cell r="Z138" t="str">
            <v>CONGELADO</v>
          </cell>
          <cell r="AA138" t="str">
            <v>SUBPROD</v>
          </cell>
          <cell r="AB138" t="str">
            <v>SUBPROD PATAS-MANOS</v>
          </cell>
          <cell r="AC138" t="str">
            <v>SUBPROD PATAS-MANOS MANOS</v>
          </cell>
          <cell r="AD138" t="str">
            <v>NA</v>
          </cell>
        </row>
        <row r="139">
          <cell r="D139">
            <v>1021774</v>
          </cell>
          <cell r="E139" t="str">
            <v>GO HSO HÚMER@ BO CJ 20K AS</v>
          </cell>
          <cell r="F139">
            <v>24000</v>
          </cell>
          <cell r="G139" t="str">
            <v>KG</v>
          </cell>
          <cell r="H139" t="str">
            <v>FRIOFORT</v>
          </cell>
          <cell r="I139" t="str">
            <v>A PROGRAMAR</v>
          </cell>
          <cell r="J139">
            <v>44774</v>
          </cell>
          <cell r="K139">
            <v>44804</v>
          </cell>
          <cell r="O139" t="str">
            <v>U007 AGROSUPER S.A.</v>
          </cell>
          <cell r="P139" t="str">
            <v>00GO</v>
          </cell>
          <cell r="Q139" t="str">
            <v>AGROSUPER SHANGHAI</v>
          </cell>
          <cell r="R139" t="str">
            <v>02</v>
          </cell>
          <cell r="S139" t="str">
            <v>CHINA</v>
          </cell>
          <cell r="T139" t="str">
            <v>000021 SHANGHAI, CHINA</v>
          </cell>
          <cell r="U139" t="str">
            <v>200002390</v>
          </cell>
          <cell r="V139" t="str">
            <v>Agrosuper China Co., Ltd.</v>
          </cell>
          <cell r="W139" t="str">
            <v/>
          </cell>
          <cell r="X139" t="str">
            <v>CIF</v>
          </cell>
          <cell r="Y139" t="str">
            <v>CTA CTE O CRED.DIRECTO</v>
          </cell>
          <cell r="Z139" t="str">
            <v>CONGELADO</v>
          </cell>
          <cell r="AA139" t="str">
            <v>HUESOS</v>
          </cell>
          <cell r="AB139" t="str">
            <v>HUESOS CUARTO DELANTERO</v>
          </cell>
          <cell r="AC139" t="str">
            <v>HUESOS CUARTO DELANTERO HÚMERO</v>
          </cell>
          <cell r="AD139" t="str">
            <v>NA</v>
          </cell>
        </row>
        <row r="140">
          <cell r="D140">
            <v>1021905</v>
          </cell>
          <cell r="E140" t="str">
            <v>GO RECO 70/30 @ CJ 20K AS</v>
          </cell>
          <cell r="F140">
            <v>24000</v>
          </cell>
          <cell r="G140" t="str">
            <v>KG</v>
          </cell>
          <cell r="H140" t="str">
            <v>PLANTA LO MIRANDA</v>
          </cell>
          <cell r="I140" t="str">
            <v>DECISION COMERCIAL</v>
          </cell>
          <cell r="J140">
            <v>44774</v>
          </cell>
          <cell r="K140">
            <v>44780</v>
          </cell>
          <cell r="O140" t="str">
            <v>U007 AGROSUPER S.A.</v>
          </cell>
          <cell r="P140" t="str">
            <v>00GO</v>
          </cell>
          <cell r="Q140" t="str">
            <v>AGROSUPER SHANGHAI</v>
          </cell>
          <cell r="R140" t="str">
            <v>02</v>
          </cell>
          <cell r="S140" t="str">
            <v>CHINA</v>
          </cell>
          <cell r="T140" t="str">
            <v>000020 YANTIAN, CHINA</v>
          </cell>
          <cell r="U140" t="str">
            <v>200002390</v>
          </cell>
          <cell r="V140" t="str">
            <v>Agrosuper China Co., Ltd.</v>
          </cell>
          <cell r="W140" t="str">
            <v>ASCHINA-B2B202208</v>
          </cell>
          <cell r="X140" t="str">
            <v>CIF</v>
          </cell>
          <cell r="Y140" t="str">
            <v>CTA CTE O CRED.DIRECTO</v>
          </cell>
          <cell r="Z140" t="str">
            <v>CONGELADO</v>
          </cell>
          <cell r="AA140" t="str">
            <v>RECORTES</v>
          </cell>
          <cell r="AB140" t="str">
            <v>RECORTES NO MAGRO</v>
          </cell>
          <cell r="AC140" t="str">
            <v>RECORTES NO MAGRO TRIMING 70/30</v>
          </cell>
          <cell r="AD140" t="str">
            <v>NA</v>
          </cell>
        </row>
        <row r="141">
          <cell r="D141">
            <v>1021905</v>
          </cell>
          <cell r="E141" t="str">
            <v>GO RECO 70/30 @ CJ 20K AS</v>
          </cell>
          <cell r="F141">
            <v>24000</v>
          </cell>
          <cell r="G141" t="str">
            <v>KG</v>
          </cell>
          <cell r="H141" t="str">
            <v>PLANTA LO MIRANDA</v>
          </cell>
          <cell r="I141" t="str">
            <v>DECISION COMERCIAL</v>
          </cell>
          <cell r="J141">
            <v>44774</v>
          </cell>
          <cell r="K141">
            <v>44780</v>
          </cell>
          <cell r="O141" t="str">
            <v>U007 AGROSUPER S.A.</v>
          </cell>
          <cell r="P141" t="str">
            <v>00GO</v>
          </cell>
          <cell r="Q141" t="str">
            <v>AGROSUPER SHANGHAI</v>
          </cell>
          <cell r="R141" t="str">
            <v>02</v>
          </cell>
          <cell r="S141" t="str">
            <v>CHINA</v>
          </cell>
          <cell r="T141" t="str">
            <v>000021 SHANGHAI, CHINA</v>
          </cell>
          <cell r="U141" t="str">
            <v>200002390</v>
          </cell>
          <cell r="V141" t="str">
            <v>Agrosuper China Co., Ltd.</v>
          </cell>
          <cell r="W141" t="str">
            <v>ASCHINA-B2B202208</v>
          </cell>
          <cell r="X141" t="str">
            <v>CIF</v>
          </cell>
          <cell r="Y141" t="str">
            <v>CTA CTE O CRED.DIRECTO</v>
          </cell>
          <cell r="Z141" t="str">
            <v>CONGELADO</v>
          </cell>
          <cell r="AA141" t="str">
            <v>RECORTES</v>
          </cell>
          <cell r="AB141" t="str">
            <v>RECORTES NO MAGRO</v>
          </cell>
          <cell r="AC141" t="str">
            <v>RECORTES NO MAGRO TRIMING 70/30</v>
          </cell>
          <cell r="AD141" t="str">
            <v>NA</v>
          </cell>
        </row>
        <row r="142">
          <cell r="D142">
            <v>1021905</v>
          </cell>
          <cell r="E142" t="str">
            <v>GO RECO 70/30 @ CJ 20K AS</v>
          </cell>
          <cell r="F142">
            <v>24000</v>
          </cell>
          <cell r="G142" t="str">
            <v>KG</v>
          </cell>
          <cell r="H142" t="str">
            <v>PLANTA LO MIRANDA</v>
          </cell>
          <cell r="I142" t="str">
            <v>DECISION COMERCIAL</v>
          </cell>
          <cell r="J142">
            <v>44774</v>
          </cell>
          <cell r="K142">
            <v>44780</v>
          </cell>
          <cell r="O142" t="str">
            <v>U007 AGROSUPER S.A.</v>
          </cell>
          <cell r="P142" t="str">
            <v>00GO</v>
          </cell>
          <cell r="Q142" t="str">
            <v>AGROSUPER SHANGHAI</v>
          </cell>
          <cell r="R142" t="str">
            <v>02</v>
          </cell>
          <cell r="S142" t="str">
            <v>CHINA</v>
          </cell>
          <cell r="T142" t="str">
            <v>000020 YANTIAN, CHINA</v>
          </cell>
          <cell r="U142" t="str">
            <v>200002390</v>
          </cell>
          <cell r="V142" t="str">
            <v>Agrosuper China Co., Ltd.</v>
          </cell>
          <cell r="W142" t="str">
            <v>ASCHINA-B2B202208</v>
          </cell>
          <cell r="X142" t="str">
            <v>CIF</v>
          </cell>
          <cell r="Y142" t="str">
            <v>CTA CTE O CRED.DIRECTO</v>
          </cell>
          <cell r="Z142" t="str">
            <v>CONGELADO</v>
          </cell>
          <cell r="AA142" t="str">
            <v>RECORTES</v>
          </cell>
          <cell r="AB142" t="str">
            <v>RECORTES NO MAGRO</v>
          </cell>
          <cell r="AC142" t="str">
            <v>RECORTES NO MAGRO TRIMING 70/30</v>
          </cell>
          <cell r="AD142" t="str">
            <v>NA</v>
          </cell>
        </row>
        <row r="143">
          <cell r="D143">
            <v>1021905</v>
          </cell>
          <cell r="E143" t="str">
            <v>GO RECO 70/30 @ CJ 20K AS</v>
          </cell>
          <cell r="F143">
            <v>24000</v>
          </cell>
          <cell r="G143" t="str">
            <v>KG</v>
          </cell>
          <cell r="H143" t="str">
            <v>PLANTA LO MIRANDA</v>
          </cell>
          <cell r="I143" t="str">
            <v>DECISION COMERCIAL</v>
          </cell>
          <cell r="J143">
            <v>44774</v>
          </cell>
          <cell r="K143">
            <v>44780</v>
          </cell>
          <cell r="O143" t="str">
            <v>U007 AGROSUPER S.A.</v>
          </cell>
          <cell r="P143" t="str">
            <v>00GO</v>
          </cell>
          <cell r="Q143" t="str">
            <v>AGROSUPER SHANGHAI</v>
          </cell>
          <cell r="R143" t="str">
            <v>02</v>
          </cell>
          <cell r="S143" t="str">
            <v>CHINA</v>
          </cell>
          <cell r="T143" t="str">
            <v>000021 SHANGHAI, CHINA</v>
          </cell>
          <cell r="U143" t="str">
            <v>200002390</v>
          </cell>
          <cell r="V143" t="str">
            <v>Agrosuper China Co., Ltd.</v>
          </cell>
          <cell r="W143" t="str">
            <v>ASCHINA-B2B202208</v>
          </cell>
          <cell r="X143" t="str">
            <v>CIF</v>
          </cell>
          <cell r="Y143" t="str">
            <v>CTA CTE O CRED.DIRECTO</v>
          </cell>
          <cell r="Z143" t="str">
            <v>CONGELADO</v>
          </cell>
          <cell r="AA143" t="str">
            <v>RECORTES</v>
          </cell>
          <cell r="AB143" t="str">
            <v>RECORTES NO MAGRO</v>
          </cell>
          <cell r="AC143" t="str">
            <v>RECORTES NO MAGRO TRIMING 70/30</v>
          </cell>
          <cell r="AD143" t="str">
            <v>NA</v>
          </cell>
        </row>
        <row r="144">
          <cell r="D144">
            <v>1021905</v>
          </cell>
          <cell r="E144" t="str">
            <v>GO RECO 70/30 @ CJ 20K AS</v>
          </cell>
          <cell r="F144">
            <v>24000</v>
          </cell>
          <cell r="G144" t="str">
            <v>KG</v>
          </cell>
          <cell r="H144" t="str">
            <v>PLANTA LO MIRANDA</v>
          </cell>
          <cell r="I144" t="str">
            <v>DECISION COMERCIAL</v>
          </cell>
          <cell r="J144">
            <v>44774</v>
          </cell>
          <cell r="K144">
            <v>44780</v>
          </cell>
          <cell r="O144" t="str">
            <v>U007 AGROSUPER S.A.</v>
          </cell>
          <cell r="P144" t="str">
            <v>00GO</v>
          </cell>
          <cell r="Q144" t="str">
            <v>AGROSUPER SHANGHAI</v>
          </cell>
          <cell r="R144" t="str">
            <v>02</v>
          </cell>
          <cell r="S144" t="str">
            <v>CHINA</v>
          </cell>
          <cell r="T144" t="str">
            <v>000021 SHANGHAI, CHINA</v>
          </cell>
          <cell r="U144" t="str">
            <v>200002390</v>
          </cell>
          <cell r="V144" t="str">
            <v>Agrosuper China Co., Ltd.</v>
          </cell>
          <cell r="W144" t="str">
            <v>ASCHINA-B2B202208</v>
          </cell>
          <cell r="X144" t="str">
            <v>CIF</v>
          </cell>
          <cell r="Y144" t="str">
            <v>CTA CTE O CRED.DIRECTO</v>
          </cell>
          <cell r="Z144" t="str">
            <v>CONGELADO</v>
          </cell>
          <cell r="AA144" t="str">
            <v>RECORTES</v>
          </cell>
          <cell r="AB144" t="str">
            <v>RECORTES NO MAGRO</v>
          </cell>
          <cell r="AC144" t="str">
            <v>RECORTES NO MAGRO TRIMING 70/30</v>
          </cell>
          <cell r="AD144" t="str">
            <v>NA</v>
          </cell>
        </row>
        <row r="145">
          <cell r="D145">
            <v>1021905</v>
          </cell>
          <cell r="E145" t="str">
            <v>GO RECO 70/30 @ CJ 20K AS</v>
          </cell>
          <cell r="F145">
            <v>24000</v>
          </cell>
          <cell r="G145" t="str">
            <v>KG</v>
          </cell>
          <cell r="H145" t="str">
            <v>PLANTA LO MIRANDA</v>
          </cell>
          <cell r="I145" t="str">
            <v>DECISION COMERCIAL</v>
          </cell>
          <cell r="J145">
            <v>44774</v>
          </cell>
          <cell r="K145">
            <v>44780</v>
          </cell>
          <cell r="O145" t="str">
            <v>U007 AGROSUPER S.A.</v>
          </cell>
          <cell r="P145" t="str">
            <v>00GO</v>
          </cell>
          <cell r="Q145" t="str">
            <v>AGROSUPER SHANGHAI</v>
          </cell>
          <cell r="R145" t="str">
            <v>02</v>
          </cell>
          <cell r="S145" t="str">
            <v>CHINA</v>
          </cell>
          <cell r="T145" t="str">
            <v>000021 SHANGHAI, CHINA</v>
          </cell>
          <cell r="U145" t="str">
            <v>200002390</v>
          </cell>
          <cell r="V145" t="str">
            <v>Agrosuper China Co., Ltd.</v>
          </cell>
          <cell r="W145" t="str">
            <v>ASCHINA-B2B202208</v>
          </cell>
          <cell r="X145" t="str">
            <v>CIF</v>
          </cell>
          <cell r="Y145" t="str">
            <v>CTA CTE O CRED.DIRECTO</v>
          </cell>
          <cell r="Z145" t="str">
            <v>CONGELADO</v>
          </cell>
          <cell r="AA145" t="str">
            <v>RECORTES</v>
          </cell>
          <cell r="AB145" t="str">
            <v>RECORTES NO MAGRO</v>
          </cell>
          <cell r="AC145" t="str">
            <v>RECORTES NO MAGRO TRIMING 70/30</v>
          </cell>
          <cell r="AD145" t="str">
            <v>NA</v>
          </cell>
        </row>
        <row r="146">
          <cell r="D146">
            <v>1021905</v>
          </cell>
          <cell r="E146" t="str">
            <v>GO RECO 70/30 @ CJ 20K AS</v>
          </cell>
          <cell r="F146">
            <v>24000</v>
          </cell>
          <cell r="G146" t="str">
            <v>KG</v>
          </cell>
          <cell r="H146" t="str">
            <v>PLANTA LO MIRANDA</v>
          </cell>
          <cell r="I146" t="str">
            <v>DECISION COMERCIAL</v>
          </cell>
          <cell r="J146">
            <v>44774</v>
          </cell>
          <cell r="K146">
            <v>44780</v>
          </cell>
          <cell r="O146" t="str">
            <v>U007 AGROSUPER S.A.</v>
          </cell>
          <cell r="P146" t="str">
            <v>00GO</v>
          </cell>
          <cell r="Q146" t="str">
            <v>AGROSUPER SHANGHAI</v>
          </cell>
          <cell r="R146" t="str">
            <v>02</v>
          </cell>
          <cell r="S146" t="str">
            <v>CHINA</v>
          </cell>
          <cell r="T146" t="str">
            <v>000021 SHANGHAI, CHINA</v>
          </cell>
          <cell r="U146" t="str">
            <v>200002390</v>
          </cell>
          <cell r="V146" t="str">
            <v>Agrosuper China Co., Ltd.</v>
          </cell>
          <cell r="W146" t="str">
            <v>ASCHINA-B2B202208</v>
          </cell>
          <cell r="X146" t="str">
            <v>CIF</v>
          </cell>
          <cell r="Y146" t="str">
            <v>CTA CTE O CRED.DIRECTO</v>
          </cell>
          <cell r="Z146" t="str">
            <v>CONGELADO</v>
          </cell>
          <cell r="AA146" t="str">
            <v>RECORTES</v>
          </cell>
          <cell r="AB146" t="str">
            <v>RECORTES NO MAGRO</v>
          </cell>
          <cell r="AC146" t="str">
            <v>RECORTES NO MAGRO TRIMING 70/30</v>
          </cell>
          <cell r="AD146" t="str">
            <v>NA</v>
          </cell>
        </row>
        <row r="147">
          <cell r="D147">
            <v>1021905</v>
          </cell>
          <cell r="E147" t="str">
            <v>GO RECO 70/30 @ CJ 20K AS</v>
          </cell>
          <cell r="F147">
            <v>24000</v>
          </cell>
          <cell r="G147" t="str">
            <v>KG</v>
          </cell>
          <cell r="H147" t="str">
            <v>PLANTA LO MIRANDA</v>
          </cell>
          <cell r="I147" t="str">
            <v>DECISION COMERCIAL</v>
          </cell>
          <cell r="J147">
            <v>44774</v>
          </cell>
          <cell r="K147">
            <v>44780</v>
          </cell>
          <cell r="O147" t="str">
            <v>U007 AGROSUPER S.A.</v>
          </cell>
          <cell r="P147" t="str">
            <v>00GO</v>
          </cell>
          <cell r="Q147" t="str">
            <v>AGROSUPER SHANGHAI</v>
          </cell>
          <cell r="R147" t="str">
            <v>02</v>
          </cell>
          <cell r="S147" t="str">
            <v>CHINA</v>
          </cell>
          <cell r="T147" t="str">
            <v>000021 SHANGHAI, CHINA</v>
          </cell>
          <cell r="U147" t="str">
            <v>200002390</v>
          </cell>
          <cell r="V147" t="str">
            <v>Agrosuper China Co., Ltd.</v>
          </cell>
          <cell r="W147" t="str">
            <v>ASCHINA-B2B202208</v>
          </cell>
          <cell r="X147" t="str">
            <v>CIF</v>
          </cell>
          <cell r="Y147" t="str">
            <v>CTA CTE O CRED.DIRECTO</v>
          </cell>
          <cell r="Z147" t="str">
            <v>CONGELADO</v>
          </cell>
          <cell r="AA147" t="str">
            <v>RECORTES</v>
          </cell>
          <cell r="AB147" t="str">
            <v>RECORTES NO MAGRO</v>
          </cell>
          <cell r="AC147" t="str">
            <v>RECORTES NO MAGRO TRIMING 70/30</v>
          </cell>
          <cell r="AD147" t="str">
            <v>NA</v>
          </cell>
        </row>
        <row r="148">
          <cell r="D148">
            <v>1022082</v>
          </cell>
          <cell r="E148" t="str">
            <v>GO RECO 80/20 @ CJ 20K AS</v>
          </cell>
          <cell r="F148">
            <v>24000</v>
          </cell>
          <cell r="G148" t="str">
            <v>KG</v>
          </cell>
          <cell r="H148" t="str">
            <v>PLANTA LO MIRANDA</v>
          </cell>
          <cell r="I148" t="str">
            <v>EN PRODUCCION</v>
          </cell>
          <cell r="J148">
            <v>44774</v>
          </cell>
          <cell r="K148">
            <v>44787</v>
          </cell>
          <cell r="O148" t="str">
            <v>U007 AGROSUPER S.A.</v>
          </cell>
          <cell r="P148" t="str">
            <v>00GO</v>
          </cell>
          <cell r="Q148" t="str">
            <v>AGROSUPER SHANGHAI</v>
          </cell>
          <cell r="R148" t="str">
            <v>02</v>
          </cell>
          <cell r="S148" t="str">
            <v>CHINA</v>
          </cell>
          <cell r="T148" t="str">
            <v>000021 SHANGHAI, CHINA</v>
          </cell>
          <cell r="U148" t="str">
            <v>200002390</v>
          </cell>
          <cell r="V148" t="str">
            <v>Agrosuper China Co., Ltd.</v>
          </cell>
          <cell r="W148" t="str">
            <v/>
          </cell>
          <cell r="X148" t="str">
            <v>CIF</v>
          </cell>
          <cell r="Y148" t="str">
            <v>CTA CTE O CRED.DIRECTO</v>
          </cell>
          <cell r="Z148" t="str">
            <v>CONGELADO</v>
          </cell>
          <cell r="AA148" t="str">
            <v>RECORTES</v>
          </cell>
          <cell r="AB148" t="str">
            <v>RECORTES NO MAGRO</v>
          </cell>
          <cell r="AC148" t="str">
            <v>RECORTES NO MAGRO TRIMING 80/20</v>
          </cell>
          <cell r="AD148" t="str">
            <v>NA</v>
          </cell>
        </row>
        <row r="149">
          <cell r="D149">
            <v>1022640</v>
          </cell>
          <cell r="E149" t="str">
            <v>GO CAB ROJ ENT S/L@ CJ 20K AS</v>
          </cell>
          <cell r="F149">
            <v>24000</v>
          </cell>
          <cell r="G149" t="str">
            <v>KG</v>
          </cell>
          <cell r="H149" t="str">
            <v>FRIGORÍFICO EL MILAGRO</v>
          </cell>
          <cell r="I149" t="str">
            <v>PROGRAMADO</v>
          </cell>
          <cell r="J149">
            <v>44774</v>
          </cell>
          <cell r="K149">
            <v>44794</v>
          </cell>
          <cell r="L149">
            <v>44876</v>
          </cell>
          <cell r="O149" t="str">
            <v>U007 AGROSUPER S.A.</v>
          </cell>
          <cell r="P149" t="str">
            <v>00GO</v>
          </cell>
          <cell r="Q149" t="str">
            <v>AGROSUPER SHANGHAI</v>
          </cell>
          <cell r="R149" t="str">
            <v>02</v>
          </cell>
          <cell r="S149" t="str">
            <v>CHINA</v>
          </cell>
          <cell r="T149" t="str">
            <v>000021 SHANGHAI, CHINA</v>
          </cell>
          <cell r="U149" t="str">
            <v>200002390</v>
          </cell>
          <cell r="V149" t="str">
            <v>Agrosuper China Co., Ltd.</v>
          </cell>
          <cell r="W149" t="str">
            <v/>
          </cell>
          <cell r="X149" t="str">
            <v>CIF</v>
          </cell>
          <cell r="Y149" t="str">
            <v>CTA CTE O CRED.DIRECTO</v>
          </cell>
          <cell r="Z149" t="str">
            <v>CONGELADO</v>
          </cell>
          <cell r="AA149" t="str">
            <v>CABEZA</v>
          </cell>
          <cell r="AB149" t="str">
            <v>CABEZA ENTERA</v>
          </cell>
          <cell r="AC149" t="str">
            <v>CABEZA ENTERA S/L</v>
          </cell>
          <cell r="AD149" t="str">
            <v>NA</v>
          </cell>
        </row>
        <row r="150">
          <cell r="D150">
            <v>1022640</v>
          </cell>
          <cell r="E150" t="str">
            <v>GO CAB ROJ ENT S/L@ CJ 20K AS</v>
          </cell>
          <cell r="F150">
            <v>24000</v>
          </cell>
          <cell r="G150" t="str">
            <v>KG</v>
          </cell>
          <cell r="H150" t="str">
            <v>PLANTA LO MIRANDA</v>
          </cell>
          <cell r="I150" t="str">
            <v>CONFIRMADO</v>
          </cell>
          <cell r="J150">
            <v>44774</v>
          </cell>
          <cell r="K150">
            <v>44794</v>
          </cell>
          <cell r="O150" t="str">
            <v>U007 AGROSUPER S.A.</v>
          </cell>
          <cell r="P150" t="str">
            <v>00GO</v>
          </cell>
          <cell r="Q150" t="str">
            <v>AGROSUPER SHANGHAI</v>
          </cell>
          <cell r="R150" t="str">
            <v>02</v>
          </cell>
          <cell r="S150" t="str">
            <v>CHINA</v>
          </cell>
          <cell r="T150" t="str">
            <v>000021 SHANGHAI, CHINA</v>
          </cell>
          <cell r="U150" t="str">
            <v>200002390</v>
          </cell>
          <cell r="V150" t="str">
            <v>Agrosuper China Co., Ltd.</v>
          </cell>
          <cell r="W150" t="str">
            <v/>
          </cell>
          <cell r="X150" t="str">
            <v>CIF</v>
          </cell>
          <cell r="Y150" t="str">
            <v>CTA CTE O CRED.DIRECTO</v>
          </cell>
          <cell r="Z150" t="str">
            <v>CONGELADO</v>
          </cell>
          <cell r="AA150" t="str">
            <v>CABEZA</v>
          </cell>
          <cell r="AB150" t="str">
            <v>CABEZA ENTERA</v>
          </cell>
          <cell r="AC150" t="str">
            <v>CABEZA ENTERA S/L</v>
          </cell>
          <cell r="AD150" t="str">
            <v>NA</v>
          </cell>
        </row>
        <row r="151">
          <cell r="D151">
            <v>1022640</v>
          </cell>
          <cell r="E151" t="str">
            <v>GO CAB ROJ ENT S/L@ CJ 20K AS</v>
          </cell>
          <cell r="F151">
            <v>24000</v>
          </cell>
          <cell r="G151" t="str">
            <v>KG</v>
          </cell>
          <cell r="H151" t="str">
            <v>PLANTA LO MIRANDA</v>
          </cell>
          <cell r="I151" t="str">
            <v>EN PRODUCCION</v>
          </cell>
          <cell r="J151">
            <v>44774</v>
          </cell>
          <cell r="K151">
            <v>44804</v>
          </cell>
          <cell r="O151" t="str">
            <v>U007 AGROSUPER S.A.</v>
          </cell>
          <cell r="P151" t="str">
            <v>00GO</v>
          </cell>
          <cell r="Q151" t="str">
            <v>AGROSUPER SHANGHAI</v>
          </cell>
          <cell r="R151" t="str">
            <v>02</v>
          </cell>
          <cell r="S151" t="str">
            <v>CHINA</v>
          </cell>
          <cell r="T151" t="str">
            <v>000302 TIANJIN XINGANG, CHINA</v>
          </cell>
          <cell r="U151" t="str">
            <v>200002390</v>
          </cell>
          <cell r="V151" t="str">
            <v>Agrosuper China Co., Ltd.</v>
          </cell>
          <cell r="W151" t="str">
            <v/>
          </cell>
          <cell r="X151" t="str">
            <v>CIF</v>
          </cell>
          <cell r="Y151" t="str">
            <v>CTA CTE O CRED.DIRECTO</v>
          </cell>
          <cell r="Z151" t="str">
            <v>CONGELADO</v>
          </cell>
          <cell r="AA151" t="str">
            <v>CABEZA</v>
          </cell>
          <cell r="AB151" t="str">
            <v>CABEZA ENTERA</v>
          </cell>
          <cell r="AC151" t="str">
            <v>CABEZA ENTERA S/L</v>
          </cell>
          <cell r="AD151" t="str">
            <v>NA</v>
          </cell>
        </row>
        <row r="152">
          <cell r="D152">
            <v>1022640</v>
          </cell>
          <cell r="E152" t="str">
            <v>GO CAB ROJ ENT S/L@ CJ 20K AS</v>
          </cell>
          <cell r="F152">
            <v>24000</v>
          </cell>
          <cell r="G152" t="str">
            <v>KG</v>
          </cell>
          <cell r="H152" t="str">
            <v>PLANTA LO MIRANDA</v>
          </cell>
          <cell r="I152" t="str">
            <v>EN PRODUCCION</v>
          </cell>
          <cell r="J152">
            <v>44774</v>
          </cell>
          <cell r="K152">
            <v>44804</v>
          </cell>
          <cell r="O152" t="str">
            <v>U007 AGROSUPER S.A.</v>
          </cell>
          <cell r="P152" t="str">
            <v>00GO</v>
          </cell>
          <cell r="Q152" t="str">
            <v>AGROSUPER SHANGHAI</v>
          </cell>
          <cell r="R152" t="str">
            <v>02</v>
          </cell>
          <cell r="S152" t="str">
            <v>CHINA</v>
          </cell>
          <cell r="T152" t="str">
            <v>000302 TIANJIN XINGANG, CHINA</v>
          </cell>
          <cell r="U152" t="str">
            <v>200002390</v>
          </cell>
          <cell r="V152" t="str">
            <v>Agrosuper China Co., Ltd.</v>
          </cell>
          <cell r="W152" t="str">
            <v/>
          </cell>
          <cell r="X152" t="str">
            <v>CIF</v>
          </cell>
          <cell r="Y152" t="str">
            <v>CTA CTE O CRED.DIRECTO</v>
          </cell>
          <cell r="Z152" t="str">
            <v>CONGELADO</v>
          </cell>
          <cell r="AA152" t="str">
            <v>CABEZA</v>
          </cell>
          <cell r="AB152" t="str">
            <v>CABEZA ENTERA</v>
          </cell>
          <cell r="AC152" t="str">
            <v>CABEZA ENTERA S/L</v>
          </cell>
          <cell r="AD152" t="str">
            <v>NA</v>
          </cell>
        </row>
        <row r="153">
          <cell r="D153">
            <v>1023109</v>
          </cell>
          <cell r="E153" t="str">
            <v>GO RECO 20/80 @ CJ 20K AS</v>
          </cell>
          <cell r="F153">
            <v>24000</v>
          </cell>
          <cell r="G153" t="str">
            <v>KG</v>
          </cell>
          <cell r="H153" t="str">
            <v>PLANTA LO MIRANDA</v>
          </cell>
          <cell r="I153" t="str">
            <v>A PROGRAMAR</v>
          </cell>
          <cell r="J153">
            <v>44774</v>
          </cell>
          <cell r="K153">
            <v>44794</v>
          </cell>
          <cell r="L153">
            <v>44862</v>
          </cell>
          <cell r="O153" t="str">
            <v>U007 AGROSUPER S.A.</v>
          </cell>
          <cell r="P153" t="str">
            <v>00GO</v>
          </cell>
          <cell r="Q153" t="str">
            <v>AGROSUPER SHANGHAI</v>
          </cell>
          <cell r="R153" t="str">
            <v>02</v>
          </cell>
          <cell r="S153" t="str">
            <v>CHINA</v>
          </cell>
          <cell r="T153" t="str">
            <v>000021 SHANGHAI, CHINA</v>
          </cell>
          <cell r="U153" t="str">
            <v>200002390</v>
          </cell>
          <cell r="V153" t="str">
            <v>Agrosuper China Co., Ltd.</v>
          </cell>
          <cell r="W153" t="str">
            <v/>
          </cell>
          <cell r="X153" t="str">
            <v>CIF</v>
          </cell>
          <cell r="Y153" t="str">
            <v>CTA CTE O CRED.DIRECTO</v>
          </cell>
          <cell r="Z153" t="str">
            <v>CONGELADO</v>
          </cell>
          <cell r="AA153" t="str">
            <v>GRASAS</v>
          </cell>
          <cell r="AB153" t="str">
            <v>GRASA GORDURA</v>
          </cell>
          <cell r="AC153" t="str">
            <v>SUBPROD GRASA GORDURA REBAJE</v>
          </cell>
          <cell r="AD153" t="str">
            <v>NA</v>
          </cell>
        </row>
        <row r="154">
          <cell r="D154">
            <v>1030461</v>
          </cell>
          <cell r="E154" t="str">
            <v>PV PECH USA 8 - 10 LB@ BO HOR CJ 11K SO</v>
          </cell>
          <cell r="F154">
            <v>23999.55272</v>
          </cell>
          <cell r="G154" t="str">
            <v>KG</v>
          </cell>
          <cell r="H154" t="str">
            <v>SOPRAVAL PLANTA / CECINAS 2</v>
          </cell>
          <cell r="I154" t="str">
            <v>VALIDADO</v>
          </cell>
          <cell r="J154">
            <v>44775</v>
          </cell>
          <cell r="K154">
            <v>44877</v>
          </cell>
          <cell r="O154" t="str">
            <v>U007 AGROSUPER S.A.</v>
          </cell>
          <cell r="P154" t="str">
            <v>00AA</v>
          </cell>
          <cell r="Q154" t="str">
            <v>AGRO AMERICA</v>
          </cell>
          <cell r="R154" t="str">
            <v>03</v>
          </cell>
          <cell r="S154" t="str">
            <v>EE.UU.</v>
          </cell>
          <cell r="T154" t="str">
            <v>000069 NEW YORK, PUERTO</v>
          </cell>
          <cell r="U154" t="str">
            <v>200000004</v>
          </cell>
          <cell r="V154" t="str">
            <v>Agro America LLC</v>
          </cell>
          <cell r="W154" t="str">
            <v/>
          </cell>
          <cell r="X154" t="str">
            <v>CIF</v>
          </cell>
          <cell r="Y154" t="str">
            <v>CTA CTE O CRED.DIRECTO</v>
          </cell>
          <cell r="Z154" t="str">
            <v>CONGELADO</v>
          </cell>
          <cell r="AA154" t="str">
            <v>PECH DESH</v>
          </cell>
          <cell r="AB154" t="str">
            <v>PECH DESH S/PIEL</v>
          </cell>
          <cell r="AC154" t="str">
            <v>PECH DESH S/PIEL ENMALLADA</v>
          </cell>
          <cell r="AD154" t="str">
            <v>NA</v>
          </cell>
        </row>
        <row r="155">
          <cell r="D155">
            <v>1022782</v>
          </cell>
          <cell r="E155" t="str">
            <v>GO TRIPA CALIB 35/38# BO BIDON AS</v>
          </cell>
          <cell r="F155">
            <v>10668</v>
          </cell>
          <cell r="G155" t="str">
            <v>KG</v>
          </cell>
          <cell r="H155" t="str">
            <v>PLANTA INSUBAN</v>
          </cell>
          <cell r="I155" t="str">
            <v>PROGRAMADO</v>
          </cell>
          <cell r="J155">
            <v>44776</v>
          </cell>
          <cell r="K155">
            <v>44810</v>
          </cell>
          <cell r="O155" t="str">
            <v>U007 AGROSUPER S.A.</v>
          </cell>
          <cell r="P155" t="str">
            <v>00AS</v>
          </cell>
          <cell r="Q155" t="str">
            <v>AGRO SUDAMERICA</v>
          </cell>
          <cell r="R155" t="str">
            <v>02</v>
          </cell>
          <cell r="S155" t="str">
            <v>URUGUAY</v>
          </cell>
          <cell r="T155" t="str">
            <v>000074 MONTEVIDEO, TERRESTRE</v>
          </cell>
          <cell r="U155" t="str">
            <v>200003285</v>
          </cell>
          <cell r="V155" t="str">
            <v>Henil SA</v>
          </cell>
          <cell r="W155" t="str">
            <v/>
          </cell>
          <cell r="X155" t="str">
            <v>FCA</v>
          </cell>
          <cell r="Y155" t="str">
            <v>PAGO ANTICIPADO</v>
          </cell>
          <cell r="Z155" t="str">
            <v>NO REFRIGERADO</v>
          </cell>
          <cell r="AA155" t="str">
            <v>SUBPROD</v>
          </cell>
          <cell r="AB155" t="str">
            <v>SUBPROD TRIPA</v>
          </cell>
          <cell r="AC155" t="str">
            <v>SUBPROD TRIPA VÍCERAS</v>
          </cell>
          <cell r="AD155" t="str">
            <v>EX</v>
          </cell>
        </row>
        <row r="156">
          <cell r="D156">
            <v>1022783</v>
          </cell>
          <cell r="E156" t="str">
            <v>GO TRIPA CALIB 38/40# BO BIDON AS</v>
          </cell>
          <cell r="F156">
            <v>10216.800000000001</v>
          </cell>
          <cell r="G156" t="str">
            <v>KG</v>
          </cell>
          <cell r="H156" t="str">
            <v>PLANTA INSUBAN</v>
          </cell>
          <cell r="I156" t="str">
            <v>PROGRAMADO</v>
          </cell>
          <cell r="J156">
            <v>44776</v>
          </cell>
          <cell r="K156">
            <v>44810</v>
          </cell>
          <cell r="O156" t="str">
            <v>U007 AGROSUPER S.A.</v>
          </cell>
          <cell r="P156" t="str">
            <v>00AS</v>
          </cell>
          <cell r="Q156" t="str">
            <v>AGRO SUDAMERICA</v>
          </cell>
          <cell r="R156" t="str">
            <v>02</v>
          </cell>
          <cell r="S156" t="str">
            <v>URUGUAY</v>
          </cell>
          <cell r="T156" t="str">
            <v>000074 MONTEVIDEO, TERRESTRE</v>
          </cell>
          <cell r="U156" t="str">
            <v>200003285</v>
          </cell>
          <cell r="V156" t="str">
            <v>Henil SA</v>
          </cell>
          <cell r="W156" t="str">
            <v/>
          </cell>
          <cell r="X156" t="str">
            <v>FCA</v>
          </cell>
          <cell r="Y156" t="str">
            <v>PAGO ANTICIPADO</v>
          </cell>
          <cell r="Z156" t="str">
            <v>NO REFRIGERADO</v>
          </cell>
          <cell r="AA156" t="str">
            <v>SUBPROD</v>
          </cell>
          <cell r="AB156" t="str">
            <v>SUBPROD TRIPA</v>
          </cell>
          <cell r="AC156" t="str">
            <v>SUBPROD TRIPA VÍCERAS</v>
          </cell>
          <cell r="AD156" t="str">
            <v>EX</v>
          </cell>
        </row>
        <row r="157">
          <cell r="D157">
            <v>1022784</v>
          </cell>
          <cell r="E157" t="str">
            <v>GO TRIPA CALIB 40/42# BO BIN AS</v>
          </cell>
          <cell r="F157">
            <v>3144</v>
          </cell>
          <cell r="G157" t="str">
            <v>KG</v>
          </cell>
          <cell r="H157" t="str">
            <v>PLANTA INSUBAN</v>
          </cell>
          <cell r="I157" t="str">
            <v>PROGRAMADO</v>
          </cell>
          <cell r="J157">
            <v>44776</v>
          </cell>
          <cell r="K157">
            <v>44810</v>
          </cell>
          <cell r="O157" t="str">
            <v>U007 AGROSUPER S.A.</v>
          </cell>
          <cell r="P157" t="str">
            <v>00AS</v>
          </cell>
          <cell r="Q157" t="str">
            <v>AGRO SUDAMERICA</v>
          </cell>
          <cell r="R157" t="str">
            <v>02</v>
          </cell>
          <cell r="S157" t="str">
            <v>URUGUAY</v>
          </cell>
          <cell r="T157" t="str">
            <v>000074 MONTEVIDEO, TERRESTRE</v>
          </cell>
          <cell r="U157" t="str">
            <v>200003285</v>
          </cell>
          <cell r="V157" t="str">
            <v>Henil SA</v>
          </cell>
          <cell r="W157" t="str">
            <v/>
          </cell>
          <cell r="X157" t="str">
            <v>FCA</v>
          </cell>
          <cell r="Y157" t="str">
            <v>PAGO ANTICIPADO</v>
          </cell>
          <cell r="Z157" t="str">
            <v>NO REFRIGERADO</v>
          </cell>
          <cell r="AA157" t="str">
            <v>SUBPROD</v>
          </cell>
          <cell r="AB157" t="str">
            <v>SUBPROD TRIPA</v>
          </cell>
          <cell r="AC157" t="str">
            <v>SUBPROD TRIPA VÍCERAS</v>
          </cell>
          <cell r="AD157" t="str">
            <v>EX</v>
          </cell>
        </row>
        <row r="158">
          <cell r="D158">
            <v>1023295</v>
          </cell>
          <cell r="E158" t="str">
            <v>GO TRIP CALIB TUB 37/40 AZUL# CJ AS</v>
          </cell>
          <cell r="F158">
            <v>507</v>
          </cell>
          <cell r="G158" t="str">
            <v>KG</v>
          </cell>
          <cell r="H158" t="str">
            <v>PLANTA INSUBAN</v>
          </cell>
          <cell r="I158" t="str">
            <v>PROGRAMADO</v>
          </cell>
          <cell r="J158">
            <v>44776</v>
          </cell>
          <cell r="K158">
            <v>44810</v>
          </cell>
          <cell r="O158" t="str">
            <v>U007 AGROSUPER S.A.</v>
          </cell>
          <cell r="P158" t="str">
            <v>00AS</v>
          </cell>
          <cell r="Q158" t="str">
            <v>AGRO SUDAMERICA</v>
          </cell>
          <cell r="R158" t="str">
            <v>02</v>
          </cell>
          <cell r="S158" t="str">
            <v>URUGUAY</v>
          </cell>
          <cell r="T158" t="str">
            <v>000074 MONTEVIDEO, TERRESTRE</v>
          </cell>
          <cell r="U158" t="str">
            <v>200003285</v>
          </cell>
          <cell r="V158" t="str">
            <v>Henil SA</v>
          </cell>
          <cell r="W158" t="str">
            <v/>
          </cell>
          <cell r="X158" t="str">
            <v>FCA</v>
          </cell>
          <cell r="Y158" t="str">
            <v>PAGO ANTICIPADO</v>
          </cell>
          <cell r="Z158" t="str">
            <v>NO REFRIGERADO</v>
          </cell>
          <cell r="AA158" t="str">
            <v>SUBPROD</v>
          </cell>
          <cell r="AB158" t="str">
            <v>SUBPROD TRIPA</v>
          </cell>
          <cell r="AC158" t="str">
            <v>SUBPROD TRIPA SALADA ENFRIADA 35-39</v>
          </cell>
          <cell r="AD158" t="str">
            <v>EX</v>
          </cell>
        </row>
        <row r="159">
          <cell r="D159">
            <v>1012158</v>
          </cell>
          <cell r="E159" t="str">
            <v>PO FILE S/T 8X5 MR@ FI CJ AS</v>
          </cell>
          <cell r="F159">
            <v>1360.800040376</v>
          </cell>
          <cell r="G159" t="str">
            <v>KG</v>
          </cell>
          <cell r="H159" t="str">
            <v>F. SAN VICENTE</v>
          </cell>
          <cell r="I159" t="str">
            <v>A PROGRAMAR</v>
          </cell>
          <cell r="J159">
            <v>44776</v>
          </cell>
          <cell r="K159">
            <v>44788</v>
          </cell>
          <cell r="L159">
            <v>44859</v>
          </cell>
          <cell r="O159" t="str">
            <v>U007 AGROSUPER S.A.</v>
          </cell>
          <cell r="P159" t="str">
            <v>00AA</v>
          </cell>
          <cell r="Q159" t="str">
            <v>AGRO AMERICA</v>
          </cell>
          <cell r="R159" t="str">
            <v>01</v>
          </cell>
          <cell r="S159" t="str">
            <v>EE.UU.</v>
          </cell>
          <cell r="T159" t="str">
            <v>000527 PORT HUENEME, CA</v>
          </cell>
          <cell r="U159" t="str">
            <v>200000004</v>
          </cell>
          <cell r="V159" t="str">
            <v>Agro America LLC</v>
          </cell>
          <cell r="W159" t="str">
            <v>MIX TNWC 882-0729-491324</v>
          </cell>
          <cell r="X159" t="str">
            <v>CIF</v>
          </cell>
          <cell r="Y159" t="str">
            <v>CTA CTE O CRED.DIRECTO</v>
          </cell>
          <cell r="Z159" t="str">
            <v>CONGELADO</v>
          </cell>
          <cell r="AA159" t="str">
            <v>FILETE</v>
          </cell>
          <cell r="AB159" t="str">
            <v>FILETE</v>
          </cell>
          <cell r="AC159" t="str">
            <v>FILETE NORMAL</v>
          </cell>
          <cell r="AD159" t="str">
            <v>NA</v>
          </cell>
        </row>
        <row r="160">
          <cell r="D160">
            <v>1012159</v>
          </cell>
          <cell r="E160" t="str">
            <v>PO TRU CTRO ALA 60-80 8X5 MR@ FI CJ AS</v>
          </cell>
          <cell r="F160">
            <v>1814.400205032</v>
          </cell>
          <cell r="G160" t="str">
            <v>KG</v>
          </cell>
          <cell r="H160" t="str">
            <v>F. SAN VICENTE</v>
          </cell>
          <cell r="I160" t="str">
            <v>A PROGRAMAR</v>
          </cell>
          <cell r="J160">
            <v>44776</v>
          </cell>
          <cell r="K160">
            <v>44788</v>
          </cell>
          <cell r="L160">
            <v>44859</v>
          </cell>
          <cell r="O160" t="str">
            <v>U007 AGROSUPER S.A.</v>
          </cell>
          <cell r="P160" t="str">
            <v>00AA</v>
          </cell>
          <cell r="Q160" t="str">
            <v>AGRO AMERICA</v>
          </cell>
          <cell r="R160" t="str">
            <v>01</v>
          </cell>
          <cell r="S160" t="str">
            <v>EE.UU.</v>
          </cell>
          <cell r="T160" t="str">
            <v>000527 PORT HUENEME, CA</v>
          </cell>
          <cell r="U160" t="str">
            <v>200000004</v>
          </cell>
          <cell r="V160" t="str">
            <v>Agro America LLC</v>
          </cell>
          <cell r="W160" t="str">
            <v>MIX TNWC 882-0729-491324</v>
          </cell>
          <cell r="X160" t="str">
            <v>CIF</v>
          </cell>
          <cell r="Y160" t="str">
            <v>CTA CTE O CRED.DIRECTO</v>
          </cell>
          <cell r="Z160" t="str">
            <v>CONGELADO</v>
          </cell>
          <cell r="AA160" t="str">
            <v>ALA</v>
          </cell>
          <cell r="AB160" t="str">
            <v>ALA TRUTRO-CENTRO</v>
          </cell>
          <cell r="AC160" t="str">
            <v>ALA TRUTRO-CENTRO NORMAL</v>
          </cell>
          <cell r="AD160" t="str">
            <v>NA</v>
          </cell>
        </row>
        <row r="161">
          <cell r="D161">
            <v>1012160</v>
          </cell>
          <cell r="E161" t="str">
            <v>PO PCHDEH 8X5 MR@ FI CJ AS</v>
          </cell>
          <cell r="F161">
            <v>5443.2001615039999</v>
          </cell>
          <cell r="G161" t="str">
            <v>KG</v>
          </cell>
          <cell r="H161" t="str">
            <v>F. SAN VICENTE</v>
          </cell>
          <cell r="I161" t="str">
            <v>A PROGRAMAR</v>
          </cell>
          <cell r="J161">
            <v>44776</v>
          </cell>
          <cell r="K161">
            <v>44788</v>
          </cell>
          <cell r="L161">
            <v>44859</v>
          </cell>
          <cell r="O161" t="str">
            <v>U007 AGROSUPER S.A.</v>
          </cell>
          <cell r="P161" t="str">
            <v>00AA</v>
          </cell>
          <cell r="Q161" t="str">
            <v>AGRO AMERICA</v>
          </cell>
          <cell r="R161" t="str">
            <v>01</v>
          </cell>
          <cell r="S161" t="str">
            <v>EE.UU.</v>
          </cell>
          <cell r="T161" t="str">
            <v>000527 PORT HUENEME, CA</v>
          </cell>
          <cell r="U161" t="str">
            <v>200000004</v>
          </cell>
          <cell r="V161" t="str">
            <v>Agro America LLC</v>
          </cell>
          <cell r="W161" t="str">
            <v>MIX TNWC 882-0729-491324</v>
          </cell>
          <cell r="X161" t="str">
            <v>CIF</v>
          </cell>
          <cell r="Y161" t="str">
            <v>CTA CTE O CRED.DIRECTO</v>
          </cell>
          <cell r="Z161" t="str">
            <v>CONGELADO</v>
          </cell>
          <cell r="AA161" t="str">
            <v>PECHUGA DESH</v>
          </cell>
          <cell r="AB161" t="str">
            <v>PECHUGA DESH S/PIEL S/GRASA S/FILETE</v>
          </cell>
          <cell r="AC161" t="str">
            <v>PECHUGA DESH S/CALIBRE</v>
          </cell>
          <cell r="AD161" t="str">
            <v>NA</v>
          </cell>
        </row>
        <row r="162">
          <cell r="D162">
            <v>1012167</v>
          </cell>
          <cell r="E162" t="str">
            <v>PO PCHDEH 4X10 MR@ ZI CJ 20K AS</v>
          </cell>
          <cell r="F162">
            <v>4535.9998321919993</v>
          </cell>
          <cell r="G162" t="str">
            <v>KG</v>
          </cell>
          <cell r="H162" t="str">
            <v>F. SAN VICENTE</v>
          </cell>
          <cell r="I162" t="str">
            <v>A PROGRAMAR</v>
          </cell>
          <cell r="J162">
            <v>44776</v>
          </cell>
          <cell r="K162">
            <v>44788</v>
          </cell>
          <cell r="L162">
            <v>44859</v>
          </cell>
          <cell r="O162" t="str">
            <v>U007 AGROSUPER S.A.</v>
          </cell>
          <cell r="P162" t="str">
            <v>00AA</v>
          </cell>
          <cell r="Q162" t="str">
            <v>AGRO AMERICA</v>
          </cell>
          <cell r="R162" t="str">
            <v>01</v>
          </cell>
          <cell r="S162" t="str">
            <v>EE.UU.</v>
          </cell>
          <cell r="T162" t="str">
            <v>000527 PORT HUENEME, CA</v>
          </cell>
          <cell r="U162" t="str">
            <v>200000004</v>
          </cell>
          <cell r="V162" t="str">
            <v>Agro America LLC</v>
          </cell>
          <cell r="W162" t="str">
            <v>MIX TNWC 882-0729-491324</v>
          </cell>
          <cell r="X162" t="str">
            <v>CIF</v>
          </cell>
          <cell r="Y162" t="str">
            <v>CTA CTE O CRED.DIRECTO</v>
          </cell>
          <cell r="Z162" t="str">
            <v>CONGELADO</v>
          </cell>
          <cell r="AA162" t="str">
            <v>PECHUGA DESH</v>
          </cell>
          <cell r="AB162" t="str">
            <v>PECHUGA DESH S/PIEL S/GRASA S/FILETE</v>
          </cell>
          <cell r="AC162" t="str">
            <v>PECHUGA DESH S/CALIBRE</v>
          </cell>
          <cell r="AD162" t="str">
            <v>NA</v>
          </cell>
        </row>
        <row r="163">
          <cell r="D163">
            <v>1012806</v>
          </cell>
          <cell r="E163" t="str">
            <v>PO TRUCRTODEH S/P MR@ CJ 20K AS</v>
          </cell>
          <cell r="F163">
            <v>2285.6401089760002</v>
          </cell>
          <cell r="G163" t="str">
            <v>KG</v>
          </cell>
          <cell r="H163" t="str">
            <v>F. SAN VICENTE</v>
          </cell>
          <cell r="I163" t="str">
            <v>A PROGRAMAR</v>
          </cell>
          <cell r="J163">
            <v>44776</v>
          </cell>
          <cell r="K163">
            <v>44788</v>
          </cell>
          <cell r="L163">
            <v>44859</v>
          </cell>
          <cell r="O163" t="str">
            <v>U007 AGROSUPER S.A.</v>
          </cell>
          <cell r="P163" t="str">
            <v>00AA</v>
          </cell>
          <cell r="Q163" t="str">
            <v>AGRO AMERICA</v>
          </cell>
          <cell r="R163" t="str">
            <v>01</v>
          </cell>
          <cell r="S163" t="str">
            <v>EE.UU.</v>
          </cell>
          <cell r="T163" t="str">
            <v>000527 PORT HUENEME, CA</v>
          </cell>
          <cell r="U163" t="str">
            <v>200000004</v>
          </cell>
          <cell r="V163" t="str">
            <v>Agro America LLC</v>
          </cell>
          <cell r="W163" t="str">
            <v>MIX TNWC 882-0729-491324</v>
          </cell>
          <cell r="X163" t="str">
            <v>CIF</v>
          </cell>
          <cell r="Y163" t="str">
            <v>CTA CTE O CRED.DIRECTO</v>
          </cell>
          <cell r="Z163" t="str">
            <v>CONGELADO</v>
          </cell>
          <cell r="AA163" t="str">
            <v>TRUTRO DESHUESADO</v>
          </cell>
          <cell r="AB163" t="str">
            <v>TRUTRO DESHUESADO SIN PIEL</v>
          </cell>
          <cell r="AC163" t="str">
            <v>TRUTRO DESHUESADO S/PIEL CORTO</v>
          </cell>
          <cell r="AD163" t="str">
            <v>NA</v>
          </cell>
        </row>
        <row r="164">
          <cell r="D164">
            <v>1100573</v>
          </cell>
          <cell r="E164" t="str">
            <v>CROQ POLLO 80G@BO 18X1,5 LB CJ AS</v>
          </cell>
          <cell r="F164">
            <v>624.24011427999994</v>
          </cell>
          <cell r="G164" t="str">
            <v>KG</v>
          </cell>
          <cell r="H164" t="str">
            <v>F. SAN VICENTE</v>
          </cell>
          <cell r="I164" t="str">
            <v>A PROGRAMAR</v>
          </cell>
          <cell r="J164">
            <v>44776</v>
          </cell>
          <cell r="K164">
            <v>44788</v>
          </cell>
          <cell r="L164">
            <v>44859</v>
          </cell>
          <cell r="O164" t="str">
            <v>U007 AGROSUPER S.A.</v>
          </cell>
          <cell r="P164" t="str">
            <v>00AA</v>
          </cell>
          <cell r="Q164" t="str">
            <v>AGRO AMERICA</v>
          </cell>
          <cell r="R164" t="str">
            <v>10</v>
          </cell>
          <cell r="S164" t="str">
            <v>EE.UU.</v>
          </cell>
          <cell r="T164" t="str">
            <v>000527 PORT HUENEME, CA</v>
          </cell>
          <cell r="U164" t="str">
            <v>200000004</v>
          </cell>
          <cell r="V164" t="str">
            <v>Agro America LLC</v>
          </cell>
          <cell r="W164" t="str">
            <v>MIX TNWC 882-0729-491324</v>
          </cell>
          <cell r="X164" t="str">
            <v>CIF</v>
          </cell>
          <cell r="Y164" t="str">
            <v>CTA CTE O CRED.DIRECTO</v>
          </cell>
          <cell r="Z164" t="str">
            <v>CONGELADO</v>
          </cell>
          <cell r="AA164" t="str">
            <v>EMPANIZADO</v>
          </cell>
          <cell r="AB164" t="str">
            <v>EMPANIZADOS CROQUETAS</v>
          </cell>
          <cell r="AC164" t="str">
            <v>EMPANIZADOS CROQUETAS POLLO</v>
          </cell>
          <cell r="AD164" t="str">
            <v>NA</v>
          </cell>
        </row>
        <row r="165">
          <cell r="D165">
            <v>1100574</v>
          </cell>
          <cell r="E165" t="str">
            <v>NUGG POLLO@ BO 18X1.5 LB CJ AS</v>
          </cell>
          <cell r="F165">
            <v>624.24011427999994</v>
          </cell>
          <cell r="G165" t="str">
            <v>KG</v>
          </cell>
          <cell r="H165" t="str">
            <v>F. SAN VICENTE</v>
          </cell>
          <cell r="I165" t="str">
            <v>A PROGRAMAR</v>
          </cell>
          <cell r="J165">
            <v>44776</v>
          </cell>
          <cell r="K165">
            <v>44788</v>
          </cell>
          <cell r="L165">
            <v>44859</v>
          </cell>
          <cell r="O165" t="str">
            <v>U007 AGROSUPER S.A.</v>
          </cell>
          <cell r="P165" t="str">
            <v>00AA</v>
          </cell>
          <cell r="Q165" t="str">
            <v>AGRO AMERICA</v>
          </cell>
          <cell r="R165" t="str">
            <v>10</v>
          </cell>
          <cell r="S165" t="str">
            <v>EE.UU.</v>
          </cell>
          <cell r="T165" t="str">
            <v>000527 PORT HUENEME, CA</v>
          </cell>
          <cell r="U165" t="str">
            <v>200000004</v>
          </cell>
          <cell r="V165" t="str">
            <v>Agro America LLC</v>
          </cell>
          <cell r="W165" t="str">
            <v>MIX TNWC 882-0729-491324</v>
          </cell>
          <cell r="X165" t="str">
            <v>CIF</v>
          </cell>
          <cell r="Y165" t="str">
            <v>CTA CTE O CRED.DIRECTO</v>
          </cell>
          <cell r="Z165" t="str">
            <v>CONGELADO</v>
          </cell>
          <cell r="AA165" t="str">
            <v>EMPANIZADO</v>
          </cell>
          <cell r="AB165" t="str">
            <v>EMPANIZADOS NUGGETS</v>
          </cell>
          <cell r="AC165" t="str">
            <v>EMPANIZADOS NUGGETS POLLO</v>
          </cell>
          <cell r="AD165" t="str">
            <v>NA</v>
          </cell>
        </row>
        <row r="166">
          <cell r="D166">
            <v>1100602</v>
          </cell>
          <cell r="E166" t="str">
            <v>FILE POLLO PR@ BO 18X1.5 LB CJ AS</v>
          </cell>
          <cell r="F166">
            <v>624.24011427999994</v>
          </cell>
          <cell r="G166" t="str">
            <v>KG</v>
          </cell>
          <cell r="H166" t="str">
            <v>F. SAN VICENTE</v>
          </cell>
          <cell r="I166" t="str">
            <v>A PROGRAMAR</v>
          </cell>
          <cell r="J166">
            <v>44776</v>
          </cell>
          <cell r="K166">
            <v>44788</v>
          </cell>
          <cell r="L166">
            <v>44859</v>
          </cell>
          <cell r="O166" t="str">
            <v>U007 AGROSUPER S.A.</v>
          </cell>
          <cell r="P166" t="str">
            <v>00AA</v>
          </cell>
          <cell r="Q166" t="str">
            <v>AGRO AMERICA</v>
          </cell>
          <cell r="R166" t="str">
            <v>10</v>
          </cell>
          <cell r="S166" t="str">
            <v>EE.UU.</v>
          </cell>
          <cell r="T166" t="str">
            <v>000527 PORT HUENEME, CA</v>
          </cell>
          <cell r="U166" t="str">
            <v>200000004</v>
          </cell>
          <cell r="V166" t="str">
            <v>Agro America LLC</v>
          </cell>
          <cell r="W166" t="str">
            <v>MIX TNWC 882-0729-491324</v>
          </cell>
          <cell r="X166" t="str">
            <v>CIF</v>
          </cell>
          <cell r="Y166" t="str">
            <v>CTA CTE O CRED.DIRECTO</v>
          </cell>
          <cell r="Z166" t="str">
            <v>CONGELADO</v>
          </cell>
          <cell r="AA166" t="str">
            <v>EMPANIZADO</v>
          </cell>
          <cell r="AB166" t="str">
            <v>EMPANIZADOS CROQUETAS</v>
          </cell>
          <cell r="AC166" t="str">
            <v>EMPANIZADOS CROQUETAS POLLO</v>
          </cell>
          <cell r="AD166" t="str">
            <v>NA</v>
          </cell>
        </row>
        <row r="167">
          <cell r="D167">
            <v>1023352</v>
          </cell>
          <cell r="E167" t="str">
            <v>GO PANC TEC S/CUE@ R VP CJ CH AP</v>
          </cell>
          <cell r="F167">
            <v>5000</v>
          </cell>
          <cell r="G167" t="str">
            <v>KG</v>
          </cell>
          <cell r="H167" t="str">
            <v>PLANTA LO MIRANDA</v>
          </cell>
          <cell r="I167" t="str">
            <v>EN PRODUCCION</v>
          </cell>
          <cell r="J167">
            <v>44777</v>
          </cell>
          <cell r="K167">
            <v>44781</v>
          </cell>
          <cell r="O167" t="str">
            <v>U020 AGROSUPER COMER ALIM</v>
          </cell>
          <cell r="P167" t="str">
            <v>00EX</v>
          </cell>
          <cell r="Q167" t="str">
            <v>EXPORTACION DIRECTA</v>
          </cell>
          <cell r="R167" t="str">
            <v>02</v>
          </cell>
          <cell r="S167" t="str">
            <v>CHILE</v>
          </cell>
          <cell r="T167" t="str">
            <v>1000 TOKYO (ADUANA PRINCIPAL)J</v>
          </cell>
          <cell r="U167" t="str">
            <v>200000163</v>
          </cell>
          <cell r="V167" t="str">
            <v>NH FOODS CHILE Y COMPAÑIA LIMITADA</v>
          </cell>
          <cell r="W167" t="str">
            <v>TOKYO 29 AUG 2022</v>
          </cell>
          <cell r="X167" t="str">
            <v>EXW</v>
          </cell>
          <cell r="Y167" t="str">
            <v>CTA CTE O CRED.DIRECTO</v>
          </cell>
          <cell r="Z167" t="str">
            <v>CONGELADO</v>
          </cell>
          <cell r="AA167" t="str">
            <v>PANCETA</v>
          </cell>
          <cell r="AB167" t="str">
            <v>PANCETA S/CUERO</v>
          </cell>
          <cell r="AC167" t="str">
            <v>PANCETA S/CUERO TECLA</v>
          </cell>
          <cell r="AD167" t="str">
            <v>EX</v>
          </cell>
        </row>
        <row r="168">
          <cell r="D168">
            <v>1022346</v>
          </cell>
          <cell r="E168" t="str">
            <v>GO PPPAL 1P EX@ BO AP</v>
          </cell>
          <cell r="F168">
            <v>1000</v>
          </cell>
          <cell r="G168" t="str">
            <v>KG</v>
          </cell>
          <cell r="H168" t="str">
            <v>PLANTA LO MIRANDA</v>
          </cell>
          <cell r="I168" t="str">
            <v>EN PRODUCCION</v>
          </cell>
          <cell r="J168">
            <v>44777</v>
          </cell>
          <cell r="K168">
            <v>44781</v>
          </cell>
          <cell r="O168" t="str">
            <v>U020 AGROSUPER COMER ALIM</v>
          </cell>
          <cell r="P168" t="str">
            <v>00EX</v>
          </cell>
          <cell r="Q168" t="str">
            <v>EXPORTACION DIRECTA</v>
          </cell>
          <cell r="R168" t="str">
            <v>02</v>
          </cell>
          <cell r="S168" t="str">
            <v>CHILE</v>
          </cell>
          <cell r="T168" t="str">
            <v>1000 TOKYO (ADUANA PRINCIPAL)J</v>
          </cell>
          <cell r="U168" t="str">
            <v>200000163</v>
          </cell>
          <cell r="V168" t="str">
            <v>NH FOODS CHILE Y COMPAÑIA LIMITADA</v>
          </cell>
          <cell r="W168" t="str">
            <v>TOKYO 29 AUG 2022</v>
          </cell>
          <cell r="X168" t="str">
            <v>EXW</v>
          </cell>
          <cell r="Y168" t="str">
            <v>CTA CTE O CRED.DIRECTO</v>
          </cell>
          <cell r="Z168" t="str">
            <v>CONGELADO</v>
          </cell>
          <cell r="AA168" t="str">
            <v>PALETA</v>
          </cell>
          <cell r="AB168" t="str">
            <v>PALETA PULPA</v>
          </cell>
          <cell r="AC168" t="str">
            <v>PALETA PULPA JAPON</v>
          </cell>
          <cell r="AD168" t="str">
            <v>EX</v>
          </cell>
        </row>
        <row r="169">
          <cell r="D169">
            <v>1022499</v>
          </cell>
          <cell r="E169" t="str">
            <v>GO LOM VET MIT@ 4 BO CJ 10K AP</v>
          </cell>
          <cell r="F169">
            <v>4800</v>
          </cell>
          <cell r="G169" t="str">
            <v>KG</v>
          </cell>
          <cell r="H169" t="str">
            <v>PLANTA LO MIRANDA</v>
          </cell>
          <cell r="I169" t="str">
            <v>EN PRODUCCION</v>
          </cell>
          <cell r="J169">
            <v>44777</v>
          </cell>
          <cell r="K169">
            <v>44781</v>
          </cell>
          <cell r="O169" t="str">
            <v>U020 AGROSUPER COMER ALIM</v>
          </cell>
          <cell r="P169" t="str">
            <v>00EX</v>
          </cell>
          <cell r="Q169" t="str">
            <v>EXPORTACION DIRECTA</v>
          </cell>
          <cell r="R169" t="str">
            <v>02</v>
          </cell>
          <cell r="S169" t="str">
            <v>CHILE</v>
          </cell>
          <cell r="T169" t="str">
            <v>1000 TOKYO (ADUANA PRINCIPAL)J</v>
          </cell>
          <cell r="U169" t="str">
            <v>200000163</v>
          </cell>
          <cell r="V169" t="str">
            <v>NH FOODS CHILE Y COMPAÑIA LIMITADA</v>
          </cell>
          <cell r="W169" t="str">
            <v>TOKYO 29 AUG 2022</v>
          </cell>
          <cell r="X169" t="str">
            <v>EXW</v>
          </cell>
          <cell r="Y169" t="str">
            <v>CTA CTE O CRED.DIRECTO</v>
          </cell>
          <cell r="Z169" t="str">
            <v>CONGELADO</v>
          </cell>
          <cell r="AA169" t="str">
            <v>LOMO</v>
          </cell>
          <cell r="AB169" t="str">
            <v>LOMO VETADO</v>
          </cell>
          <cell r="AC169" t="str">
            <v>LOMO VETADO MITADES</v>
          </cell>
          <cell r="AD169" t="str">
            <v>EX</v>
          </cell>
        </row>
        <row r="170">
          <cell r="D170">
            <v>1020637</v>
          </cell>
          <cell r="E170" t="str">
            <v>GO PANC TEC S/CUE@ FI CJ CH AP</v>
          </cell>
          <cell r="F170">
            <v>1900</v>
          </cell>
          <cell r="G170" t="str">
            <v>KG</v>
          </cell>
          <cell r="H170" t="str">
            <v>PLANTA LO MIRANDA</v>
          </cell>
          <cell r="I170" t="str">
            <v>EN PRODUCCION</v>
          </cell>
          <cell r="J170">
            <v>44777</v>
          </cell>
          <cell r="K170">
            <v>44781</v>
          </cell>
          <cell r="O170" t="str">
            <v>U020 AGROSUPER COMER ALIM</v>
          </cell>
          <cell r="P170" t="str">
            <v>00EX</v>
          </cell>
          <cell r="Q170" t="str">
            <v>EXPORTACION DIRECTA</v>
          </cell>
          <cell r="R170" t="str">
            <v>02</v>
          </cell>
          <cell r="S170" t="str">
            <v>CHILE</v>
          </cell>
          <cell r="T170" t="str">
            <v>1000 TOKYO (ADUANA PRINCIPAL)J</v>
          </cell>
          <cell r="U170" t="str">
            <v>200000163</v>
          </cell>
          <cell r="V170" t="str">
            <v>NH FOODS CHILE Y COMPAÑIA LIMITADA</v>
          </cell>
          <cell r="W170" t="str">
            <v>TOKYO 29 AUG 2022</v>
          </cell>
          <cell r="X170" t="str">
            <v>EXW</v>
          </cell>
          <cell r="Y170" t="str">
            <v>CTA CTE O CRED.DIRECTO</v>
          </cell>
          <cell r="Z170" t="str">
            <v>CONGELADO</v>
          </cell>
          <cell r="AA170" t="str">
            <v>PANCETA</v>
          </cell>
          <cell r="AB170" t="str">
            <v>PANCETA S/CUERO</v>
          </cell>
          <cell r="AC170" t="str">
            <v>PANCETA S/CUERO TECLA</v>
          </cell>
          <cell r="AD170" t="str">
            <v>EX</v>
          </cell>
        </row>
        <row r="171">
          <cell r="D171">
            <v>1020620</v>
          </cell>
          <cell r="E171" t="str">
            <v>GO LOM VET &lt;2.0@ FI CJ AP</v>
          </cell>
          <cell r="F171">
            <v>5600</v>
          </cell>
          <cell r="G171" t="str">
            <v>KG</v>
          </cell>
          <cell r="H171" t="str">
            <v>PLANTA LO MIRANDA</v>
          </cell>
          <cell r="I171" t="str">
            <v>EN PRODUCCION</v>
          </cell>
          <cell r="J171">
            <v>44777</v>
          </cell>
          <cell r="K171">
            <v>44781</v>
          </cell>
          <cell r="O171" t="str">
            <v>U020 AGROSUPER COMER ALIM</v>
          </cell>
          <cell r="P171" t="str">
            <v>00EX</v>
          </cell>
          <cell r="Q171" t="str">
            <v>EXPORTACION DIRECTA</v>
          </cell>
          <cell r="R171" t="str">
            <v>02</v>
          </cell>
          <cell r="S171" t="str">
            <v>CHILE</v>
          </cell>
          <cell r="T171" t="str">
            <v>1000 TOKYO (ADUANA PRINCIPAL)J</v>
          </cell>
          <cell r="U171" t="str">
            <v>200000163</v>
          </cell>
          <cell r="V171" t="str">
            <v>NH FOODS CHILE Y COMPAÑIA LIMITADA</v>
          </cell>
          <cell r="W171" t="str">
            <v>TOKYO 29 AUG 2022</v>
          </cell>
          <cell r="X171" t="str">
            <v>EXW</v>
          </cell>
          <cell r="Y171" t="str">
            <v>CTA CTE O CRED.DIRECTO</v>
          </cell>
          <cell r="Z171" t="str">
            <v>CONGELADO</v>
          </cell>
          <cell r="AA171" t="str">
            <v>LOMO</v>
          </cell>
          <cell r="AB171" t="str">
            <v>LOMO VETADO</v>
          </cell>
          <cell r="AC171" t="str">
            <v>LOMO VETADO &lt;2.0K</v>
          </cell>
          <cell r="AD171" t="str">
            <v>EX</v>
          </cell>
        </row>
        <row r="172">
          <cell r="D172">
            <v>1020592</v>
          </cell>
          <cell r="E172" t="str">
            <v>GO LOM VET &gt;2.0@ FI CJ LOM VET AP</v>
          </cell>
          <cell r="F172">
            <v>3000</v>
          </cell>
          <cell r="G172" t="str">
            <v>KG</v>
          </cell>
          <cell r="H172" t="str">
            <v>PLANTA LO MIRANDA</v>
          </cell>
          <cell r="I172" t="str">
            <v>EN PRODUCCION</v>
          </cell>
          <cell r="J172">
            <v>44777</v>
          </cell>
          <cell r="K172">
            <v>44781</v>
          </cell>
          <cell r="O172" t="str">
            <v>U020 AGROSUPER COMER ALIM</v>
          </cell>
          <cell r="P172" t="str">
            <v>00EX</v>
          </cell>
          <cell r="Q172" t="str">
            <v>EXPORTACION DIRECTA</v>
          </cell>
          <cell r="R172" t="str">
            <v>02</v>
          </cell>
          <cell r="S172" t="str">
            <v>CHILE</v>
          </cell>
          <cell r="T172" t="str">
            <v>1000 TOKYO (ADUANA PRINCIPAL)J</v>
          </cell>
          <cell r="U172" t="str">
            <v>200000163</v>
          </cell>
          <cell r="V172" t="str">
            <v>NH FOODS CHILE Y COMPAÑIA LIMITADA</v>
          </cell>
          <cell r="W172" t="str">
            <v>TOKYO 29 AUG 2022</v>
          </cell>
          <cell r="X172" t="str">
            <v>EXW</v>
          </cell>
          <cell r="Y172" t="str">
            <v>CTA CTE O CRED.DIRECTO</v>
          </cell>
          <cell r="Z172" t="str">
            <v>CONGELADO</v>
          </cell>
          <cell r="AA172" t="str">
            <v>LOMO</v>
          </cell>
          <cell r="AB172" t="str">
            <v>LOMO VETADO</v>
          </cell>
          <cell r="AC172" t="str">
            <v>LOMO VETADO &gt;2.0K</v>
          </cell>
          <cell r="AD172" t="str">
            <v>EX</v>
          </cell>
        </row>
        <row r="173">
          <cell r="D173">
            <v>1020110</v>
          </cell>
          <cell r="E173" t="str">
            <v>GO MM LOIN L@ CJ 12K AP</v>
          </cell>
          <cell r="F173">
            <v>2700</v>
          </cell>
          <cell r="G173" t="str">
            <v>KG</v>
          </cell>
          <cell r="H173" t="str">
            <v>PLANTA LO MIRANDA</v>
          </cell>
          <cell r="I173" t="str">
            <v>EN PRODUCCION</v>
          </cell>
          <cell r="J173">
            <v>44777</v>
          </cell>
          <cell r="K173">
            <v>44781</v>
          </cell>
          <cell r="O173" t="str">
            <v>U020 AGROSUPER COMER ALIM</v>
          </cell>
          <cell r="P173" t="str">
            <v>00EX</v>
          </cell>
          <cell r="Q173" t="str">
            <v>EXPORTACION DIRECTA</v>
          </cell>
          <cell r="R173" t="str">
            <v>02</v>
          </cell>
          <cell r="S173" t="str">
            <v>CHILE</v>
          </cell>
          <cell r="T173" t="str">
            <v>1000 TOKYO (ADUANA PRINCIPAL)J</v>
          </cell>
          <cell r="U173" t="str">
            <v>200000163</v>
          </cell>
          <cell r="V173" t="str">
            <v>NH FOODS CHILE Y COMPAÑIA LIMITADA</v>
          </cell>
          <cell r="W173" t="str">
            <v>TOKYO 29 AUG 2022</v>
          </cell>
          <cell r="X173" t="str">
            <v>EXW</v>
          </cell>
          <cell r="Y173" t="str">
            <v>CTA CTE O CRED.DIRECTO</v>
          </cell>
          <cell r="Z173" t="str">
            <v>CONGELADO</v>
          </cell>
          <cell r="AA173" t="str">
            <v>LOMO</v>
          </cell>
          <cell r="AB173" t="str">
            <v>LOMO MM LOIN</v>
          </cell>
          <cell r="AC173" t="str">
            <v>LOMO MM LOIN L</v>
          </cell>
          <cell r="AD173" t="str">
            <v>EX</v>
          </cell>
        </row>
        <row r="174">
          <cell r="D174">
            <v>1020592</v>
          </cell>
          <cell r="E174" t="str">
            <v>GO LOM VET &gt;2.0@ FI CJ LOM VET AP</v>
          </cell>
          <cell r="F174">
            <v>3200</v>
          </cell>
          <cell r="G174" t="str">
            <v>KG</v>
          </cell>
          <cell r="H174" t="str">
            <v>PLANTA LO MIRANDA</v>
          </cell>
          <cell r="I174" t="str">
            <v>EN PRODUCCION</v>
          </cell>
          <cell r="J174">
            <v>44777</v>
          </cell>
          <cell r="K174">
            <v>44788</v>
          </cell>
          <cell r="O174" t="str">
            <v>U020 AGROSUPER COMER ALIM</v>
          </cell>
          <cell r="P174" t="str">
            <v>00EX</v>
          </cell>
          <cell r="Q174" t="str">
            <v>EXPORTACION DIRECTA</v>
          </cell>
          <cell r="R174" t="str">
            <v>02</v>
          </cell>
          <cell r="S174" t="str">
            <v>CHILE</v>
          </cell>
          <cell r="T174" t="str">
            <v>1000 TOKYO (ADUANA PRINCIPAL)J</v>
          </cell>
          <cell r="U174" t="str">
            <v>200000163</v>
          </cell>
          <cell r="V174" t="str">
            <v>NH FOODS CHILE Y COMPAÑIA LIMITADA</v>
          </cell>
          <cell r="W174" t="str">
            <v>TOKYO 30 AUG 2022</v>
          </cell>
          <cell r="X174" t="str">
            <v>EXW</v>
          </cell>
          <cell r="Y174" t="str">
            <v>CTA CTE O CRED.DIRECTO</v>
          </cell>
          <cell r="Z174" t="str">
            <v>CONGELADO</v>
          </cell>
          <cell r="AA174" t="str">
            <v>LOMO</v>
          </cell>
          <cell r="AB174" t="str">
            <v>LOMO VETADO</v>
          </cell>
          <cell r="AC174" t="str">
            <v>LOMO VETADO &gt;2.0K</v>
          </cell>
          <cell r="AD174" t="str">
            <v>EX</v>
          </cell>
        </row>
        <row r="175">
          <cell r="D175">
            <v>1020620</v>
          </cell>
          <cell r="E175" t="str">
            <v>GO LOM VET &lt;2.0@ FI CJ AP</v>
          </cell>
          <cell r="F175">
            <v>5600</v>
          </cell>
          <cell r="G175" t="str">
            <v>KG</v>
          </cell>
          <cell r="H175" t="str">
            <v>PLANTA LO MIRANDA</v>
          </cell>
          <cell r="I175" t="str">
            <v>EN PRODUCCION</v>
          </cell>
          <cell r="J175">
            <v>44777</v>
          </cell>
          <cell r="K175">
            <v>44788</v>
          </cell>
          <cell r="O175" t="str">
            <v>U020 AGROSUPER COMER ALIM</v>
          </cell>
          <cell r="P175" t="str">
            <v>00EX</v>
          </cell>
          <cell r="Q175" t="str">
            <v>EXPORTACION DIRECTA</v>
          </cell>
          <cell r="R175" t="str">
            <v>02</v>
          </cell>
          <cell r="S175" t="str">
            <v>CHILE</v>
          </cell>
          <cell r="T175" t="str">
            <v>1000 TOKYO (ADUANA PRINCIPAL)J</v>
          </cell>
          <cell r="U175" t="str">
            <v>200000163</v>
          </cell>
          <cell r="V175" t="str">
            <v>NH FOODS CHILE Y COMPAÑIA LIMITADA</v>
          </cell>
          <cell r="W175" t="str">
            <v>TOKYO 30 AUG 2022</v>
          </cell>
          <cell r="X175" t="str">
            <v>EXW</v>
          </cell>
          <cell r="Y175" t="str">
            <v>CTA CTE O CRED.DIRECTO</v>
          </cell>
          <cell r="Z175" t="str">
            <v>CONGELADO</v>
          </cell>
          <cell r="AA175" t="str">
            <v>LOMO</v>
          </cell>
          <cell r="AB175" t="str">
            <v>LOMO VETADO</v>
          </cell>
          <cell r="AC175" t="str">
            <v>LOMO VETADO &lt;2.0K</v>
          </cell>
          <cell r="AD175" t="str">
            <v>EX</v>
          </cell>
        </row>
        <row r="176">
          <cell r="D176">
            <v>1020637</v>
          </cell>
          <cell r="E176" t="str">
            <v>GO PANC TEC S/CUE@ FI CJ CH AP</v>
          </cell>
          <cell r="F176">
            <v>1900</v>
          </cell>
          <cell r="G176" t="str">
            <v>KG</v>
          </cell>
          <cell r="H176" t="str">
            <v>PLANTA LO MIRANDA</v>
          </cell>
          <cell r="I176" t="str">
            <v>EN PRODUCCION</v>
          </cell>
          <cell r="J176">
            <v>44777</v>
          </cell>
          <cell r="K176">
            <v>44788</v>
          </cell>
          <cell r="O176" t="str">
            <v>U020 AGROSUPER COMER ALIM</v>
          </cell>
          <cell r="P176" t="str">
            <v>00EX</v>
          </cell>
          <cell r="Q176" t="str">
            <v>EXPORTACION DIRECTA</v>
          </cell>
          <cell r="R176" t="str">
            <v>02</v>
          </cell>
          <cell r="S176" t="str">
            <v>CHILE</v>
          </cell>
          <cell r="T176" t="str">
            <v>1000 TOKYO (ADUANA PRINCIPAL)J</v>
          </cell>
          <cell r="U176" t="str">
            <v>200000163</v>
          </cell>
          <cell r="V176" t="str">
            <v>NH FOODS CHILE Y COMPAÑIA LIMITADA</v>
          </cell>
          <cell r="W176" t="str">
            <v>TOKYO 30 AUG 2022</v>
          </cell>
          <cell r="X176" t="str">
            <v>EXW</v>
          </cell>
          <cell r="Y176" t="str">
            <v>CTA CTE O CRED.DIRECTO</v>
          </cell>
          <cell r="Z176" t="str">
            <v>CONGELADO</v>
          </cell>
          <cell r="AA176" t="str">
            <v>PANCETA</v>
          </cell>
          <cell r="AB176" t="str">
            <v>PANCETA S/CUERO</v>
          </cell>
          <cell r="AC176" t="str">
            <v>PANCETA S/CUERO TECLA</v>
          </cell>
          <cell r="AD176" t="str">
            <v>EX</v>
          </cell>
        </row>
        <row r="177">
          <cell r="D177">
            <v>1022499</v>
          </cell>
          <cell r="E177" t="str">
            <v>GO LOM VET MIT@ 4 BO CJ 10K AP</v>
          </cell>
          <cell r="F177">
            <v>4800</v>
          </cell>
          <cell r="G177" t="str">
            <v>KG</v>
          </cell>
          <cell r="H177" t="str">
            <v>PLANTA LO MIRANDA</v>
          </cell>
          <cell r="I177" t="str">
            <v>EN PRODUCCION</v>
          </cell>
          <cell r="J177">
            <v>44777</v>
          </cell>
          <cell r="K177">
            <v>44788</v>
          </cell>
          <cell r="O177" t="str">
            <v>U020 AGROSUPER COMER ALIM</v>
          </cell>
          <cell r="P177" t="str">
            <v>00EX</v>
          </cell>
          <cell r="Q177" t="str">
            <v>EXPORTACION DIRECTA</v>
          </cell>
          <cell r="R177" t="str">
            <v>02</v>
          </cell>
          <cell r="S177" t="str">
            <v>CHILE</v>
          </cell>
          <cell r="T177" t="str">
            <v>1000 TOKYO (ADUANA PRINCIPAL)J</v>
          </cell>
          <cell r="U177" t="str">
            <v>200000163</v>
          </cell>
          <cell r="V177" t="str">
            <v>NH FOODS CHILE Y COMPAÑIA LIMITADA</v>
          </cell>
          <cell r="W177" t="str">
            <v>TOKYO 30 AUG 2022</v>
          </cell>
          <cell r="X177" t="str">
            <v>EXW</v>
          </cell>
          <cell r="Y177" t="str">
            <v>CTA CTE O CRED.DIRECTO</v>
          </cell>
          <cell r="Z177" t="str">
            <v>CONGELADO</v>
          </cell>
          <cell r="AA177" t="str">
            <v>LOMO</v>
          </cell>
          <cell r="AB177" t="str">
            <v>LOMO VETADO</v>
          </cell>
          <cell r="AC177" t="str">
            <v>LOMO VETADO MITADES</v>
          </cell>
          <cell r="AD177" t="str">
            <v>EX</v>
          </cell>
        </row>
        <row r="178">
          <cell r="D178">
            <v>1022346</v>
          </cell>
          <cell r="E178" t="str">
            <v>GO PPPAL 1P EX@ BO AP</v>
          </cell>
          <cell r="F178">
            <v>1000</v>
          </cell>
          <cell r="G178" t="str">
            <v>KG</v>
          </cell>
          <cell r="H178" t="str">
            <v>PLANTA LO MIRANDA</v>
          </cell>
          <cell r="I178" t="str">
            <v>EN PRODUCCION</v>
          </cell>
          <cell r="J178">
            <v>44777</v>
          </cell>
          <cell r="K178">
            <v>44788</v>
          </cell>
          <cell r="O178" t="str">
            <v>U020 AGROSUPER COMER ALIM</v>
          </cell>
          <cell r="P178" t="str">
            <v>00EX</v>
          </cell>
          <cell r="Q178" t="str">
            <v>EXPORTACION DIRECTA</v>
          </cell>
          <cell r="R178" t="str">
            <v>02</v>
          </cell>
          <cell r="S178" t="str">
            <v>CHILE</v>
          </cell>
          <cell r="T178" t="str">
            <v>1000 TOKYO (ADUANA PRINCIPAL)J</v>
          </cell>
          <cell r="U178" t="str">
            <v>200000163</v>
          </cell>
          <cell r="V178" t="str">
            <v>NH FOODS CHILE Y COMPAÑIA LIMITADA</v>
          </cell>
          <cell r="W178" t="str">
            <v>TOKYO 30 AUG 2022</v>
          </cell>
          <cell r="X178" t="str">
            <v>EXW</v>
          </cell>
          <cell r="Y178" t="str">
            <v>CTA CTE O CRED.DIRECTO</v>
          </cell>
          <cell r="Z178" t="str">
            <v>CONGELADO</v>
          </cell>
          <cell r="AA178" t="str">
            <v>PALETA</v>
          </cell>
          <cell r="AB178" t="str">
            <v>PALETA PULPA</v>
          </cell>
          <cell r="AC178" t="str">
            <v>PALETA PULPA JAPON</v>
          </cell>
          <cell r="AD178" t="str">
            <v>EX</v>
          </cell>
        </row>
        <row r="179">
          <cell r="D179">
            <v>1023350</v>
          </cell>
          <cell r="E179" t="str">
            <v>LOM VET &gt;2.0@ VP CJ LOM VET AP</v>
          </cell>
          <cell r="F179">
            <v>2500</v>
          </cell>
          <cell r="G179" t="str">
            <v>KG</v>
          </cell>
          <cell r="H179" t="str">
            <v>PLANTA LO MIRANDA</v>
          </cell>
          <cell r="I179" t="str">
            <v>EN PRODUCCION</v>
          </cell>
          <cell r="J179">
            <v>44777</v>
          </cell>
          <cell r="K179">
            <v>44788</v>
          </cell>
          <cell r="O179" t="str">
            <v>U020 AGROSUPER COMER ALIM</v>
          </cell>
          <cell r="P179" t="str">
            <v>00EX</v>
          </cell>
          <cell r="Q179" t="str">
            <v>EXPORTACION DIRECTA</v>
          </cell>
          <cell r="R179" t="str">
            <v>02</v>
          </cell>
          <cell r="S179" t="str">
            <v>CHILE</v>
          </cell>
          <cell r="T179" t="str">
            <v>1000 TOKYO (ADUANA PRINCIPAL)J</v>
          </cell>
          <cell r="U179" t="str">
            <v>200000163</v>
          </cell>
          <cell r="V179" t="str">
            <v>NH FOODS CHILE Y COMPAÑIA LIMITADA</v>
          </cell>
          <cell r="W179" t="str">
            <v>TOKYO 30 AUG 2022</v>
          </cell>
          <cell r="X179" t="str">
            <v>EXW</v>
          </cell>
          <cell r="Y179" t="str">
            <v>CTA CTE O CRED.DIRECTO</v>
          </cell>
          <cell r="Z179" t="str">
            <v>CONGELADO</v>
          </cell>
          <cell r="AA179" t="str">
            <v>LOMO</v>
          </cell>
          <cell r="AB179" t="str">
            <v>LOMO VETADO</v>
          </cell>
          <cell r="AC179" t="str">
            <v>LOMO VETADO &gt;2.0K</v>
          </cell>
          <cell r="AD179" t="str">
            <v>EX</v>
          </cell>
        </row>
        <row r="180">
          <cell r="D180">
            <v>1023352</v>
          </cell>
          <cell r="E180" t="str">
            <v>GO PANC TEC S/CUE@ R VP CJ CH AP</v>
          </cell>
          <cell r="F180">
            <v>5000</v>
          </cell>
          <cell r="G180" t="str">
            <v>KG</v>
          </cell>
          <cell r="H180" t="str">
            <v>PLANTA LO MIRANDA</v>
          </cell>
          <cell r="I180" t="str">
            <v>EN PRODUCCION</v>
          </cell>
          <cell r="J180">
            <v>44777</v>
          </cell>
          <cell r="K180">
            <v>44788</v>
          </cell>
          <cell r="O180" t="str">
            <v>U020 AGROSUPER COMER ALIM</v>
          </cell>
          <cell r="P180" t="str">
            <v>00EX</v>
          </cell>
          <cell r="Q180" t="str">
            <v>EXPORTACION DIRECTA</v>
          </cell>
          <cell r="R180" t="str">
            <v>02</v>
          </cell>
          <cell r="S180" t="str">
            <v>CHILE</v>
          </cell>
          <cell r="T180" t="str">
            <v>1000 TOKYO (ADUANA PRINCIPAL)J</v>
          </cell>
          <cell r="U180" t="str">
            <v>200000163</v>
          </cell>
          <cell r="V180" t="str">
            <v>NH FOODS CHILE Y COMPAÑIA LIMITADA</v>
          </cell>
          <cell r="W180" t="str">
            <v>TOKYO 30 AUG 2022</v>
          </cell>
          <cell r="X180" t="str">
            <v>EXW</v>
          </cell>
          <cell r="Y180" t="str">
            <v>CTA CTE O CRED.DIRECTO</v>
          </cell>
          <cell r="Z180" t="str">
            <v>CONGELADO</v>
          </cell>
          <cell r="AA180" t="str">
            <v>PANCETA</v>
          </cell>
          <cell r="AB180" t="str">
            <v>PANCETA S/CUERO</v>
          </cell>
          <cell r="AC180" t="str">
            <v>PANCETA S/CUERO TECLA</v>
          </cell>
          <cell r="AD180" t="str">
            <v>EX</v>
          </cell>
        </row>
        <row r="181">
          <cell r="D181">
            <v>1020110</v>
          </cell>
          <cell r="E181" t="str">
            <v>GO MM LOIN L@ CJ 12K AP</v>
          </cell>
          <cell r="F181">
            <v>2200</v>
          </cell>
          <cell r="G181" t="str">
            <v>KG</v>
          </cell>
          <cell r="H181" t="str">
            <v>PLANTA LO MIRANDA</v>
          </cell>
          <cell r="I181" t="str">
            <v>EN PRODUCCION</v>
          </cell>
          <cell r="J181">
            <v>44777</v>
          </cell>
          <cell r="K181">
            <v>44788</v>
          </cell>
          <cell r="O181" t="str">
            <v>U020 AGROSUPER COMER ALIM</v>
          </cell>
          <cell r="P181" t="str">
            <v>00EX</v>
          </cell>
          <cell r="Q181" t="str">
            <v>EXPORTACION DIRECTA</v>
          </cell>
          <cell r="R181" t="str">
            <v>02</v>
          </cell>
          <cell r="S181" t="str">
            <v>CHILE</v>
          </cell>
          <cell r="T181" t="str">
            <v>1000 TOKYO (ADUANA PRINCIPAL)J</v>
          </cell>
          <cell r="U181" t="str">
            <v>200000163</v>
          </cell>
          <cell r="V181" t="str">
            <v>NH FOODS CHILE Y COMPAÑIA LIMITADA</v>
          </cell>
          <cell r="W181" t="str">
            <v>TOKYO 31 AUG 2022</v>
          </cell>
          <cell r="X181" t="str">
            <v>EXW</v>
          </cell>
          <cell r="Y181" t="str">
            <v>CTA CTE O CRED.DIRECTO</v>
          </cell>
          <cell r="Z181" t="str">
            <v>CONGELADO</v>
          </cell>
          <cell r="AA181" t="str">
            <v>LOMO</v>
          </cell>
          <cell r="AB181" t="str">
            <v>LOMO MM LOIN</v>
          </cell>
          <cell r="AC181" t="str">
            <v>LOMO MM LOIN L</v>
          </cell>
          <cell r="AD181" t="str">
            <v>EX</v>
          </cell>
        </row>
        <row r="182">
          <cell r="D182">
            <v>1020592</v>
          </cell>
          <cell r="E182" t="str">
            <v>GO LOM VET &gt;2.0@ FI CJ LOM VET AP</v>
          </cell>
          <cell r="F182">
            <v>5000</v>
          </cell>
          <cell r="G182" t="str">
            <v>KG</v>
          </cell>
          <cell r="H182" t="str">
            <v>PLANTA LO MIRANDA</v>
          </cell>
          <cell r="I182" t="str">
            <v>EN PRODUCCION</v>
          </cell>
          <cell r="J182">
            <v>44777</v>
          </cell>
          <cell r="K182">
            <v>44788</v>
          </cell>
          <cell r="O182" t="str">
            <v>U020 AGROSUPER COMER ALIM</v>
          </cell>
          <cell r="P182" t="str">
            <v>00EX</v>
          </cell>
          <cell r="Q182" t="str">
            <v>EXPORTACION DIRECTA</v>
          </cell>
          <cell r="R182" t="str">
            <v>02</v>
          </cell>
          <cell r="S182" t="str">
            <v>CHILE</v>
          </cell>
          <cell r="T182" t="str">
            <v>1000 TOKYO (ADUANA PRINCIPAL)J</v>
          </cell>
          <cell r="U182" t="str">
            <v>200000163</v>
          </cell>
          <cell r="V182" t="str">
            <v>NH FOODS CHILE Y COMPAÑIA LIMITADA</v>
          </cell>
          <cell r="W182" t="str">
            <v>TOKYO 31 AUG 2022</v>
          </cell>
          <cell r="X182" t="str">
            <v>EXW</v>
          </cell>
          <cell r="Y182" t="str">
            <v>CTA CTE O CRED.DIRECTO</v>
          </cell>
          <cell r="Z182" t="str">
            <v>CONGELADO</v>
          </cell>
          <cell r="AA182" t="str">
            <v>LOMO</v>
          </cell>
          <cell r="AB182" t="str">
            <v>LOMO VETADO</v>
          </cell>
          <cell r="AC182" t="str">
            <v>LOMO VETADO &gt;2.0K</v>
          </cell>
          <cell r="AD182" t="str">
            <v>EX</v>
          </cell>
        </row>
        <row r="183">
          <cell r="D183">
            <v>1020620</v>
          </cell>
          <cell r="E183" t="str">
            <v>GO LOM VET &lt;2.0@ FI CJ AP</v>
          </cell>
          <cell r="F183">
            <v>4200</v>
          </cell>
          <cell r="G183" t="str">
            <v>KG</v>
          </cell>
          <cell r="H183" t="str">
            <v>PLANTA LO MIRANDA</v>
          </cell>
          <cell r="I183" t="str">
            <v>EN PRODUCCION</v>
          </cell>
          <cell r="J183">
            <v>44777</v>
          </cell>
          <cell r="K183">
            <v>44788</v>
          </cell>
          <cell r="O183" t="str">
            <v>U020 AGROSUPER COMER ALIM</v>
          </cell>
          <cell r="P183" t="str">
            <v>00EX</v>
          </cell>
          <cell r="Q183" t="str">
            <v>EXPORTACION DIRECTA</v>
          </cell>
          <cell r="R183" t="str">
            <v>02</v>
          </cell>
          <cell r="S183" t="str">
            <v>CHILE</v>
          </cell>
          <cell r="T183" t="str">
            <v>1000 TOKYO (ADUANA PRINCIPAL)J</v>
          </cell>
          <cell r="U183" t="str">
            <v>200000163</v>
          </cell>
          <cell r="V183" t="str">
            <v>NH FOODS CHILE Y COMPAÑIA LIMITADA</v>
          </cell>
          <cell r="W183" t="str">
            <v>TOKYO 31 AUG 2022</v>
          </cell>
          <cell r="X183" t="str">
            <v>EXW</v>
          </cell>
          <cell r="Y183" t="str">
            <v>CTA CTE O CRED.DIRECTO</v>
          </cell>
          <cell r="Z183" t="str">
            <v>CONGELADO</v>
          </cell>
          <cell r="AA183" t="str">
            <v>LOMO</v>
          </cell>
          <cell r="AB183" t="str">
            <v>LOMO VETADO</v>
          </cell>
          <cell r="AC183" t="str">
            <v>LOMO VETADO &lt;2.0K</v>
          </cell>
          <cell r="AD183" t="str">
            <v>EX</v>
          </cell>
        </row>
        <row r="184">
          <cell r="D184">
            <v>1023163</v>
          </cell>
          <cell r="E184" t="str">
            <v>GO LOM VET &gt;2.0@ FI CJ 8K AP</v>
          </cell>
          <cell r="F184">
            <v>5000</v>
          </cell>
          <cell r="G184" t="str">
            <v>KG</v>
          </cell>
          <cell r="H184" t="str">
            <v>PLANTA LO MIRANDA</v>
          </cell>
          <cell r="I184" t="str">
            <v>EN PRODUCCION</v>
          </cell>
          <cell r="J184">
            <v>44777</v>
          </cell>
          <cell r="K184">
            <v>44788</v>
          </cell>
          <cell r="O184" t="str">
            <v>U020 AGROSUPER COMER ALIM</v>
          </cell>
          <cell r="P184" t="str">
            <v>00EX</v>
          </cell>
          <cell r="Q184" t="str">
            <v>EXPORTACION DIRECTA</v>
          </cell>
          <cell r="R184" t="str">
            <v>02</v>
          </cell>
          <cell r="S184" t="str">
            <v>CHILE</v>
          </cell>
          <cell r="T184" t="str">
            <v>1000 TOKYO (ADUANA PRINCIPAL)J</v>
          </cell>
          <cell r="U184" t="str">
            <v>200000163</v>
          </cell>
          <cell r="V184" t="str">
            <v>NH FOODS CHILE Y COMPAÑIA LIMITADA</v>
          </cell>
          <cell r="W184" t="str">
            <v>TOKYO 31 AUG 2022</v>
          </cell>
          <cell r="X184" t="str">
            <v>EXW</v>
          </cell>
          <cell r="Y184" t="str">
            <v>CTA CTE O CRED.DIRECTO</v>
          </cell>
          <cell r="Z184" t="str">
            <v>CONGELADO</v>
          </cell>
          <cell r="AA184" t="str">
            <v>LOMO</v>
          </cell>
          <cell r="AB184" t="str">
            <v>LOMO VETADO</v>
          </cell>
          <cell r="AC184" t="str">
            <v>LOMO VETADO &gt;2.0K</v>
          </cell>
          <cell r="AD184" t="str">
            <v>EX</v>
          </cell>
        </row>
        <row r="185">
          <cell r="D185">
            <v>1020637</v>
          </cell>
          <cell r="E185" t="str">
            <v>GO PANC TEC S/CUE@ FI CJ CH AP</v>
          </cell>
          <cell r="F185">
            <v>3600</v>
          </cell>
          <cell r="G185" t="str">
            <v>KG</v>
          </cell>
          <cell r="H185" t="str">
            <v>PLANTA LO MIRANDA</v>
          </cell>
          <cell r="I185" t="str">
            <v>EN PRODUCCION</v>
          </cell>
          <cell r="J185">
            <v>44777</v>
          </cell>
          <cell r="K185">
            <v>44788</v>
          </cell>
          <cell r="O185" t="str">
            <v>U020 AGROSUPER COMER ALIM</v>
          </cell>
          <cell r="P185" t="str">
            <v>00EX</v>
          </cell>
          <cell r="Q185" t="str">
            <v>EXPORTACION DIRECTA</v>
          </cell>
          <cell r="R185" t="str">
            <v>02</v>
          </cell>
          <cell r="S185" t="str">
            <v>CHILE</v>
          </cell>
          <cell r="T185" t="str">
            <v>1000 TOKYO (ADUANA PRINCIPAL)J</v>
          </cell>
          <cell r="U185" t="str">
            <v>200000163</v>
          </cell>
          <cell r="V185" t="str">
            <v>NH FOODS CHILE Y COMPAÑIA LIMITADA</v>
          </cell>
          <cell r="W185" t="str">
            <v>TOKYO 31 AUG 2022</v>
          </cell>
          <cell r="X185" t="str">
            <v>EXW</v>
          </cell>
          <cell r="Y185" t="str">
            <v>CTA CTE O CRED.DIRECTO</v>
          </cell>
          <cell r="Z185" t="str">
            <v>CONGELADO</v>
          </cell>
          <cell r="AA185" t="str">
            <v>PANCETA</v>
          </cell>
          <cell r="AB185" t="str">
            <v>PANCETA S/CUERO</v>
          </cell>
          <cell r="AC185" t="str">
            <v>PANCETA S/CUERO TECLA</v>
          </cell>
          <cell r="AD185" t="str">
            <v>EX</v>
          </cell>
        </row>
        <row r="186">
          <cell r="D186">
            <v>1020914</v>
          </cell>
          <cell r="E186" t="str">
            <v>GO PANC LAM 2.5MM@ CJ CH AP</v>
          </cell>
          <cell r="F186">
            <v>1500</v>
          </cell>
          <cell r="G186" t="str">
            <v>KG</v>
          </cell>
          <cell r="H186" t="str">
            <v>PLANTA LO MIRANDA</v>
          </cell>
          <cell r="I186" t="str">
            <v>EN PRODUCCION</v>
          </cell>
          <cell r="J186">
            <v>44777</v>
          </cell>
          <cell r="K186">
            <v>44788</v>
          </cell>
          <cell r="O186" t="str">
            <v>U020 AGROSUPER COMER ALIM</v>
          </cell>
          <cell r="P186" t="str">
            <v>00EX</v>
          </cell>
          <cell r="Q186" t="str">
            <v>EXPORTACION DIRECTA</v>
          </cell>
          <cell r="R186" t="str">
            <v>02</v>
          </cell>
          <cell r="S186" t="str">
            <v>CHILE</v>
          </cell>
          <cell r="T186" t="str">
            <v>1000 TOKYO (ADUANA PRINCIPAL)J</v>
          </cell>
          <cell r="U186" t="str">
            <v>200000163</v>
          </cell>
          <cell r="V186" t="str">
            <v>NH FOODS CHILE Y COMPAÑIA LIMITADA</v>
          </cell>
          <cell r="W186" t="str">
            <v>TOKYO 31 AUG 2022</v>
          </cell>
          <cell r="X186" t="str">
            <v>EXW</v>
          </cell>
          <cell r="Y186" t="str">
            <v>CTA CTE O CRED.DIRECTO</v>
          </cell>
          <cell r="Z186" t="str">
            <v>CONGELADO</v>
          </cell>
          <cell r="AA186" t="str">
            <v>PANCETA</v>
          </cell>
          <cell r="AB186" t="str">
            <v>PANCETA C/CUERO</v>
          </cell>
          <cell r="AC186" t="str">
            <v>PANCETA C/CUERO LAMINADO</v>
          </cell>
          <cell r="AD186" t="str">
            <v>EX</v>
          </cell>
        </row>
        <row r="187">
          <cell r="D187">
            <v>1023350</v>
          </cell>
          <cell r="E187" t="str">
            <v>LOM VET &gt;2.0@ VP CJ LOM VET AP</v>
          </cell>
          <cell r="F187">
            <v>2500</v>
          </cell>
          <cell r="G187" t="str">
            <v>KG</v>
          </cell>
          <cell r="H187" t="str">
            <v>PLANTA LO MIRANDA</v>
          </cell>
          <cell r="I187" t="str">
            <v>EN PRODUCCION</v>
          </cell>
          <cell r="J187">
            <v>44777</v>
          </cell>
          <cell r="K187">
            <v>44788</v>
          </cell>
          <cell r="O187" t="str">
            <v>U020 AGROSUPER COMER ALIM</v>
          </cell>
          <cell r="P187" t="str">
            <v>00EX</v>
          </cell>
          <cell r="Q187" t="str">
            <v>EXPORTACION DIRECTA</v>
          </cell>
          <cell r="R187" t="str">
            <v>02</v>
          </cell>
          <cell r="S187" t="str">
            <v>CHILE</v>
          </cell>
          <cell r="T187" t="str">
            <v>1000 TOKYO (ADUANA PRINCIPAL)J</v>
          </cell>
          <cell r="U187" t="str">
            <v>200000163</v>
          </cell>
          <cell r="V187" t="str">
            <v>NH FOODS CHILE Y COMPAÑIA LIMITADA</v>
          </cell>
          <cell r="W187" t="str">
            <v>TOKYO 31 AUG 2022</v>
          </cell>
          <cell r="X187" t="str">
            <v>EXW</v>
          </cell>
          <cell r="Y187" t="str">
            <v>CTA CTE O CRED.DIRECTO</v>
          </cell>
          <cell r="Z187" t="str">
            <v>CONGELADO</v>
          </cell>
          <cell r="AA187" t="str">
            <v>LOMO</v>
          </cell>
          <cell r="AB187" t="str">
            <v>LOMO VETADO</v>
          </cell>
          <cell r="AC187" t="str">
            <v>LOMO VETADO &gt;2.0K</v>
          </cell>
          <cell r="AD187" t="str">
            <v>EX</v>
          </cell>
        </row>
        <row r="188">
          <cell r="D188">
            <v>1021136</v>
          </cell>
          <cell r="E188" t="str">
            <v>GO TRÁQUEA@ CJ LOM CTRO AP</v>
          </cell>
          <cell r="F188">
            <v>2000</v>
          </cell>
          <cell r="G188" t="str">
            <v>KG</v>
          </cell>
          <cell r="H188" t="str">
            <v>PLANTA LO MIRANDA</v>
          </cell>
          <cell r="I188" t="str">
            <v>EN PRODUCCION</v>
          </cell>
          <cell r="J188">
            <v>44777</v>
          </cell>
          <cell r="K188">
            <v>44802</v>
          </cell>
          <cell r="O188" t="str">
            <v>U020 AGROSUPER COMER ALIM</v>
          </cell>
          <cell r="P188" t="str">
            <v>00EX</v>
          </cell>
          <cell r="Q188" t="str">
            <v>EXPORTACION DIRECTA</v>
          </cell>
          <cell r="R188" t="str">
            <v>02</v>
          </cell>
          <cell r="S188" t="str">
            <v>CHILE</v>
          </cell>
          <cell r="T188" t="str">
            <v>1000 TOKYO (ADUANA PRINCIPAL)J</v>
          </cell>
          <cell r="U188" t="str">
            <v>200000163</v>
          </cell>
          <cell r="V188" t="str">
            <v>NH FOODS CHILE Y COMPAÑIA LIMITADA</v>
          </cell>
          <cell r="W188" t="str">
            <v>TOKYO 34 AUG 2022</v>
          </cell>
          <cell r="X188" t="str">
            <v>EXW</v>
          </cell>
          <cell r="Y188" t="str">
            <v>CTA CTE O CRED.DIRECTO</v>
          </cell>
          <cell r="Z188" t="str">
            <v>CONGELADO</v>
          </cell>
          <cell r="AA188" t="str">
            <v>SUBPROD</v>
          </cell>
          <cell r="AB188" t="str">
            <v>SUBPROD VISCERAS</v>
          </cell>
          <cell r="AC188" t="str">
            <v>SUBPROD VISCERAS TRÁQUEA</v>
          </cell>
          <cell r="AD188" t="str">
            <v>EX</v>
          </cell>
        </row>
        <row r="189">
          <cell r="D189">
            <v>1020774</v>
          </cell>
          <cell r="E189" t="str">
            <v>GO MALAYA JAPON@ VA CJ JP</v>
          </cell>
          <cell r="F189">
            <v>2500</v>
          </cell>
          <cell r="G189" t="str">
            <v>KG</v>
          </cell>
          <cell r="H189" t="str">
            <v>PLANTA LO MIRANDA</v>
          </cell>
          <cell r="I189" t="str">
            <v>EN PRODUCCION</v>
          </cell>
          <cell r="J189">
            <v>44777</v>
          </cell>
          <cell r="K189">
            <v>44802</v>
          </cell>
          <cell r="O189" t="str">
            <v>U020 AGROSUPER COMER ALIM</v>
          </cell>
          <cell r="P189" t="str">
            <v>00EX</v>
          </cell>
          <cell r="Q189" t="str">
            <v>EXPORTACION DIRECTA</v>
          </cell>
          <cell r="R189" t="str">
            <v>02</v>
          </cell>
          <cell r="S189" t="str">
            <v>CHILE</v>
          </cell>
          <cell r="T189" t="str">
            <v>1000 TOKYO (ADUANA PRINCIPAL)J</v>
          </cell>
          <cell r="U189" t="str">
            <v>200000163</v>
          </cell>
          <cell r="V189" t="str">
            <v>NH FOODS CHILE Y COMPAÑIA LIMITADA</v>
          </cell>
          <cell r="W189" t="str">
            <v>TOKYO 34 AUG 2022</v>
          </cell>
          <cell r="X189" t="str">
            <v>EXW</v>
          </cell>
          <cell r="Y189" t="str">
            <v>CTA CTE O CRED.DIRECTO</v>
          </cell>
          <cell r="Z189" t="str">
            <v>CONGELADO</v>
          </cell>
          <cell r="AA189" t="str">
            <v>PROLIJADO</v>
          </cell>
          <cell r="AB189" t="str">
            <v>PROLIJADO MALAYA</v>
          </cell>
          <cell r="AC189" t="str">
            <v>PROLIJADO MALAYA PAPADA</v>
          </cell>
          <cell r="AD189" t="str">
            <v>EX</v>
          </cell>
        </row>
        <row r="190">
          <cell r="D190">
            <v>1023163</v>
          </cell>
          <cell r="E190" t="str">
            <v>GO LOM VET &gt;2.0@ FI CJ 8K AP</v>
          </cell>
          <cell r="F190">
            <v>5000</v>
          </cell>
          <cell r="G190" t="str">
            <v>KG</v>
          </cell>
          <cell r="H190" t="str">
            <v>PLANTA LO MIRANDA</v>
          </cell>
          <cell r="I190" t="str">
            <v>EN PRODUCCION</v>
          </cell>
          <cell r="J190">
            <v>44777</v>
          </cell>
          <cell r="K190">
            <v>44802</v>
          </cell>
          <cell r="O190" t="str">
            <v>U020 AGROSUPER COMER ALIM</v>
          </cell>
          <cell r="P190" t="str">
            <v>00EX</v>
          </cell>
          <cell r="Q190" t="str">
            <v>EXPORTACION DIRECTA</v>
          </cell>
          <cell r="R190" t="str">
            <v>02</v>
          </cell>
          <cell r="S190" t="str">
            <v>CHILE</v>
          </cell>
          <cell r="T190" t="str">
            <v>1000 TOKYO (ADUANA PRINCIPAL)J</v>
          </cell>
          <cell r="U190" t="str">
            <v>200000163</v>
          </cell>
          <cell r="V190" t="str">
            <v>NH FOODS CHILE Y COMPAÑIA LIMITADA</v>
          </cell>
          <cell r="W190" t="str">
            <v>TOKYO 34 AUG 2022</v>
          </cell>
          <cell r="X190" t="str">
            <v>EXW</v>
          </cell>
          <cell r="Y190" t="str">
            <v>CTA CTE O CRED.DIRECTO</v>
          </cell>
          <cell r="Z190" t="str">
            <v>CONGELADO</v>
          </cell>
          <cell r="AA190" t="str">
            <v>LOMO</v>
          </cell>
          <cell r="AB190" t="str">
            <v>LOMO VETADO</v>
          </cell>
          <cell r="AC190" t="str">
            <v>LOMO VETADO &gt;2.0K</v>
          </cell>
          <cell r="AD190" t="str">
            <v>EX</v>
          </cell>
        </row>
        <row r="191">
          <cell r="D191">
            <v>1020620</v>
          </cell>
          <cell r="E191" t="str">
            <v>GO LOM VET &lt;2.0@ FI CJ AP</v>
          </cell>
          <cell r="F191">
            <v>2000</v>
          </cell>
          <cell r="G191" t="str">
            <v>KG</v>
          </cell>
          <cell r="H191" t="str">
            <v>PLANTA LO MIRANDA</v>
          </cell>
          <cell r="I191" t="str">
            <v>EN PRODUCCION</v>
          </cell>
          <cell r="J191">
            <v>44777</v>
          </cell>
          <cell r="K191">
            <v>44802</v>
          </cell>
          <cell r="O191" t="str">
            <v>U020 AGROSUPER COMER ALIM</v>
          </cell>
          <cell r="P191" t="str">
            <v>00EX</v>
          </cell>
          <cell r="Q191" t="str">
            <v>EXPORTACION DIRECTA</v>
          </cell>
          <cell r="R191" t="str">
            <v>02</v>
          </cell>
          <cell r="S191" t="str">
            <v>CHILE</v>
          </cell>
          <cell r="T191" t="str">
            <v>1000 TOKYO (ADUANA PRINCIPAL)J</v>
          </cell>
          <cell r="U191" t="str">
            <v>200000163</v>
          </cell>
          <cell r="V191" t="str">
            <v>NH FOODS CHILE Y COMPAÑIA LIMITADA</v>
          </cell>
          <cell r="W191" t="str">
            <v>TOKYO 34 AUG 2022</v>
          </cell>
          <cell r="X191" t="str">
            <v>EXW</v>
          </cell>
          <cell r="Y191" t="str">
            <v>CTA CTE O CRED.DIRECTO</v>
          </cell>
          <cell r="Z191" t="str">
            <v>CONGELADO</v>
          </cell>
          <cell r="AA191" t="str">
            <v>LOMO</v>
          </cell>
          <cell r="AB191" t="str">
            <v>LOMO VETADO</v>
          </cell>
          <cell r="AC191" t="str">
            <v>LOMO VETADO &lt;2.0K</v>
          </cell>
          <cell r="AD191" t="str">
            <v>EX</v>
          </cell>
        </row>
        <row r="192">
          <cell r="D192">
            <v>1020592</v>
          </cell>
          <cell r="E192" t="str">
            <v>GO LOM VET &gt;2.0@ FI CJ LOM VET AP</v>
          </cell>
          <cell r="F192">
            <v>7500</v>
          </cell>
          <cell r="G192" t="str">
            <v>KG</v>
          </cell>
          <cell r="H192" t="str">
            <v>PLANTA LO MIRANDA</v>
          </cell>
          <cell r="I192" t="str">
            <v>EN PRODUCCION</v>
          </cell>
          <cell r="J192">
            <v>44777</v>
          </cell>
          <cell r="K192">
            <v>44802</v>
          </cell>
          <cell r="O192" t="str">
            <v>U020 AGROSUPER COMER ALIM</v>
          </cell>
          <cell r="P192" t="str">
            <v>00EX</v>
          </cell>
          <cell r="Q192" t="str">
            <v>EXPORTACION DIRECTA</v>
          </cell>
          <cell r="R192" t="str">
            <v>02</v>
          </cell>
          <cell r="S192" t="str">
            <v>CHILE</v>
          </cell>
          <cell r="T192" t="str">
            <v>1000 TOKYO (ADUANA PRINCIPAL)J</v>
          </cell>
          <cell r="U192" t="str">
            <v>200000163</v>
          </cell>
          <cell r="V192" t="str">
            <v>NH FOODS CHILE Y COMPAÑIA LIMITADA</v>
          </cell>
          <cell r="W192" t="str">
            <v>TOKYO 34 AUG 2022</v>
          </cell>
          <cell r="X192" t="str">
            <v>EXW</v>
          </cell>
          <cell r="Y192" t="str">
            <v>CTA CTE O CRED.DIRECTO</v>
          </cell>
          <cell r="Z192" t="str">
            <v>CONGELADO</v>
          </cell>
          <cell r="AA192" t="str">
            <v>LOMO</v>
          </cell>
          <cell r="AB192" t="str">
            <v>LOMO VETADO</v>
          </cell>
          <cell r="AC192" t="str">
            <v>LOMO VETADO &gt;2.0K</v>
          </cell>
          <cell r="AD192" t="str">
            <v>EX</v>
          </cell>
        </row>
        <row r="193">
          <cell r="D193">
            <v>1023055</v>
          </cell>
          <cell r="E193" t="str">
            <v>GO LOM VET M@ FI CJ LOM VET AP</v>
          </cell>
          <cell r="F193">
            <v>5000</v>
          </cell>
          <cell r="G193" t="str">
            <v>KG</v>
          </cell>
          <cell r="H193" t="str">
            <v>PLANTA LO MIRANDA</v>
          </cell>
          <cell r="I193" t="str">
            <v>EN PRODUCCION</v>
          </cell>
          <cell r="J193">
            <v>44777</v>
          </cell>
          <cell r="K193">
            <v>44802</v>
          </cell>
          <cell r="O193" t="str">
            <v>U020 AGROSUPER COMER ALIM</v>
          </cell>
          <cell r="P193" t="str">
            <v>00EX</v>
          </cell>
          <cell r="Q193" t="str">
            <v>EXPORTACION DIRECTA</v>
          </cell>
          <cell r="R193" t="str">
            <v>02</v>
          </cell>
          <cell r="S193" t="str">
            <v>CHILE</v>
          </cell>
          <cell r="T193" t="str">
            <v>1000 TOKYO (ADUANA PRINCIPAL)J</v>
          </cell>
          <cell r="U193" t="str">
            <v>200000163</v>
          </cell>
          <cell r="V193" t="str">
            <v>NH FOODS CHILE Y COMPAÑIA LIMITADA</v>
          </cell>
          <cell r="W193" t="str">
            <v>TOKYO 34 AUG 2022</v>
          </cell>
          <cell r="X193" t="str">
            <v>EXW</v>
          </cell>
          <cell r="Y193" t="str">
            <v>CTA CTE O CRED.DIRECTO</v>
          </cell>
          <cell r="Z193" t="str">
            <v>CONGELADO</v>
          </cell>
          <cell r="AA193" t="str">
            <v>LOMO</v>
          </cell>
          <cell r="AB193" t="str">
            <v>LOMO VETADO</v>
          </cell>
          <cell r="AC193" t="str">
            <v>LOMO VETADO &gt;2.0K</v>
          </cell>
          <cell r="AD193" t="str">
            <v>EX</v>
          </cell>
        </row>
        <row r="194">
          <cell r="D194">
            <v>1020110</v>
          </cell>
          <cell r="E194" t="str">
            <v>GO MM LOIN L@ CJ 12K AP</v>
          </cell>
          <cell r="F194">
            <v>7300</v>
          </cell>
          <cell r="G194" t="str">
            <v>KG</v>
          </cell>
          <cell r="H194" t="str">
            <v>PLANTA LO MIRANDA</v>
          </cell>
          <cell r="I194" t="str">
            <v>EN PRODUCCION</v>
          </cell>
          <cell r="J194">
            <v>44777</v>
          </cell>
          <cell r="K194">
            <v>44802</v>
          </cell>
          <cell r="O194" t="str">
            <v>U020 AGROSUPER COMER ALIM</v>
          </cell>
          <cell r="P194" t="str">
            <v>00EX</v>
          </cell>
          <cell r="Q194" t="str">
            <v>EXPORTACION DIRECTA</v>
          </cell>
          <cell r="R194" t="str">
            <v>02</v>
          </cell>
          <cell r="S194" t="str">
            <v>CHILE</v>
          </cell>
          <cell r="T194" t="str">
            <v>1000 TOKYO (ADUANA PRINCIPAL)J</v>
          </cell>
          <cell r="U194" t="str">
            <v>200000163</v>
          </cell>
          <cell r="V194" t="str">
            <v>NH FOODS CHILE Y COMPAÑIA LIMITADA</v>
          </cell>
          <cell r="W194" t="str">
            <v>TOKYO 35 AUG 2022</v>
          </cell>
          <cell r="X194" t="str">
            <v>EXW</v>
          </cell>
          <cell r="Y194" t="str">
            <v>CTA CTE O CRED.DIRECTO</v>
          </cell>
          <cell r="Z194" t="str">
            <v>CONGELADO</v>
          </cell>
          <cell r="AA194" t="str">
            <v>LOMO</v>
          </cell>
          <cell r="AB194" t="str">
            <v>LOMO MM LOIN</v>
          </cell>
          <cell r="AC194" t="str">
            <v>LOMO MM LOIN L</v>
          </cell>
          <cell r="AD194" t="str">
            <v>EX</v>
          </cell>
        </row>
        <row r="195">
          <cell r="D195">
            <v>1020592</v>
          </cell>
          <cell r="E195" t="str">
            <v>GO LOM VET &gt;2.0@ FI CJ LOM VET AP</v>
          </cell>
          <cell r="F195">
            <v>8700</v>
          </cell>
          <cell r="G195" t="str">
            <v>KG</v>
          </cell>
          <cell r="H195" t="str">
            <v>PLANTA LO MIRANDA</v>
          </cell>
          <cell r="I195" t="str">
            <v>EN PRODUCCION</v>
          </cell>
          <cell r="J195">
            <v>44777</v>
          </cell>
          <cell r="K195">
            <v>44802</v>
          </cell>
          <cell r="O195" t="str">
            <v>U020 AGROSUPER COMER ALIM</v>
          </cell>
          <cell r="P195" t="str">
            <v>00EX</v>
          </cell>
          <cell r="Q195" t="str">
            <v>EXPORTACION DIRECTA</v>
          </cell>
          <cell r="R195" t="str">
            <v>02</v>
          </cell>
          <cell r="S195" t="str">
            <v>CHILE</v>
          </cell>
          <cell r="T195" t="str">
            <v>1000 TOKYO (ADUANA PRINCIPAL)J</v>
          </cell>
          <cell r="U195" t="str">
            <v>200000163</v>
          </cell>
          <cell r="V195" t="str">
            <v>NH FOODS CHILE Y COMPAÑIA LIMITADA</v>
          </cell>
          <cell r="W195" t="str">
            <v>TOKYO 35 AUG 2022</v>
          </cell>
          <cell r="X195" t="str">
            <v>EXW</v>
          </cell>
          <cell r="Y195" t="str">
            <v>CTA CTE O CRED.DIRECTO</v>
          </cell>
          <cell r="Z195" t="str">
            <v>CONGELADO</v>
          </cell>
          <cell r="AA195" t="str">
            <v>LOMO</v>
          </cell>
          <cell r="AB195" t="str">
            <v>LOMO VETADO</v>
          </cell>
          <cell r="AC195" t="str">
            <v>LOMO VETADO &gt;2.0K</v>
          </cell>
          <cell r="AD195" t="str">
            <v>EX</v>
          </cell>
        </row>
        <row r="196">
          <cell r="D196">
            <v>1020620</v>
          </cell>
          <cell r="E196" t="str">
            <v>GO LOM VET &lt;2.0@ FI CJ AP</v>
          </cell>
          <cell r="F196">
            <v>2000</v>
          </cell>
          <cell r="G196" t="str">
            <v>KG</v>
          </cell>
          <cell r="H196" t="str">
            <v>PLANTA LO MIRANDA</v>
          </cell>
          <cell r="I196" t="str">
            <v>EN PRODUCCION</v>
          </cell>
          <cell r="J196">
            <v>44777</v>
          </cell>
          <cell r="K196">
            <v>44802</v>
          </cell>
          <cell r="O196" t="str">
            <v>U020 AGROSUPER COMER ALIM</v>
          </cell>
          <cell r="P196" t="str">
            <v>00EX</v>
          </cell>
          <cell r="Q196" t="str">
            <v>EXPORTACION DIRECTA</v>
          </cell>
          <cell r="R196" t="str">
            <v>02</v>
          </cell>
          <cell r="S196" t="str">
            <v>CHILE</v>
          </cell>
          <cell r="T196" t="str">
            <v>1000 TOKYO (ADUANA PRINCIPAL)J</v>
          </cell>
          <cell r="U196" t="str">
            <v>200000163</v>
          </cell>
          <cell r="V196" t="str">
            <v>NH FOODS CHILE Y COMPAÑIA LIMITADA</v>
          </cell>
          <cell r="W196" t="str">
            <v>TOKYO 35 AUG 2022</v>
          </cell>
          <cell r="X196" t="str">
            <v>EXW</v>
          </cell>
          <cell r="Y196" t="str">
            <v>CTA CTE O CRED.DIRECTO</v>
          </cell>
          <cell r="Z196" t="str">
            <v>CONGELADO</v>
          </cell>
          <cell r="AA196" t="str">
            <v>LOMO</v>
          </cell>
          <cell r="AB196" t="str">
            <v>LOMO VETADO</v>
          </cell>
          <cell r="AC196" t="str">
            <v>LOMO VETADO &lt;2.0K</v>
          </cell>
          <cell r="AD196" t="str">
            <v>EX</v>
          </cell>
        </row>
        <row r="197">
          <cell r="D197">
            <v>1023163</v>
          </cell>
          <cell r="E197" t="str">
            <v>GO LOM VET &gt;2.0@ FI CJ 8K AP</v>
          </cell>
          <cell r="F197">
            <v>5000</v>
          </cell>
          <cell r="G197" t="str">
            <v>KG</v>
          </cell>
          <cell r="H197" t="str">
            <v>PLANTA LO MIRANDA</v>
          </cell>
          <cell r="I197" t="str">
            <v>EN PRODUCCION</v>
          </cell>
          <cell r="J197">
            <v>44777</v>
          </cell>
          <cell r="K197">
            <v>44802</v>
          </cell>
          <cell r="O197" t="str">
            <v>U020 AGROSUPER COMER ALIM</v>
          </cell>
          <cell r="P197" t="str">
            <v>00EX</v>
          </cell>
          <cell r="Q197" t="str">
            <v>EXPORTACION DIRECTA</v>
          </cell>
          <cell r="R197" t="str">
            <v>02</v>
          </cell>
          <cell r="S197" t="str">
            <v>CHILE</v>
          </cell>
          <cell r="T197" t="str">
            <v>1000 TOKYO (ADUANA PRINCIPAL)J</v>
          </cell>
          <cell r="U197" t="str">
            <v>200000163</v>
          </cell>
          <cell r="V197" t="str">
            <v>NH FOODS CHILE Y COMPAÑIA LIMITADA</v>
          </cell>
          <cell r="W197" t="str">
            <v>TOKYO 35 AUG 2022</v>
          </cell>
          <cell r="X197" t="str">
            <v>EXW</v>
          </cell>
          <cell r="Y197" t="str">
            <v>CTA CTE O CRED.DIRECTO</v>
          </cell>
          <cell r="Z197" t="str">
            <v>CONGELADO</v>
          </cell>
          <cell r="AA197" t="str">
            <v>LOMO</v>
          </cell>
          <cell r="AB197" t="str">
            <v>LOMO VETADO</v>
          </cell>
          <cell r="AC197" t="str">
            <v>LOMO VETADO &gt;2.0K</v>
          </cell>
          <cell r="AD197" t="str">
            <v>EX</v>
          </cell>
        </row>
        <row r="198">
          <cell r="D198">
            <v>1020810</v>
          </cell>
          <cell r="E198" t="str">
            <v>GO RECTO@ CJ FILE AP</v>
          </cell>
          <cell r="F198">
            <v>1000</v>
          </cell>
          <cell r="G198" t="str">
            <v>KG</v>
          </cell>
          <cell r="H198" t="str">
            <v>PLANTA LO MIRANDA</v>
          </cell>
          <cell r="I198" t="str">
            <v>EN PRODUCCION</v>
          </cell>
          <cell r="J198">
            <v>44777</v>
          </cell>
          <cell r="K198">
            <v>44802</v>
          </cell>
          <cell r="O198" t="str">
            <v>U020 AGROSUPER COMER ALIM</v>
          </cell>
          <cell r="P198" t="str">
            <v>00EX</v>
          </cell>
          <cell r="Q198" t="str">
            <v>EXPORTACION DIRECTA</v>
          </cell>
          <cell r="R198" t="str">
            <v>02</v>
          </cell>
          <cell r="S198" t="str">
            <v>CHILE</v>
          </cell>
          <cell r="T198" t="str">
            <v>1000 TOKYO (ADUANA PRINCIPAL)J</v>
          </cell>
          <cell r="U198" t="str">
            <v>200000163</v>
          </cell>
          <cell r="V198" t="str">
            <v>NH FOODS CHILE Y COMPAÑIA LIMITADA</v>
          </cell>
          <cell r="W198" t="str">
            <v>TOKYO 35 AUG 2022</v>
          </cell>
          <cell r="X198" t="str">
            <v>EXW</v>
          </cell>
          <cell r="Y198" t="str">
            <v>CTA CTE O CRED.DIRECTO</v>
          </cell>
          <cell r="Z198" t="str">
            <v>CONGELADO</v>
          </cell>
          <cell r="AA198" t="str">
            <v>SUBPROD</v>
          </cell>
          <cell r="AB198" t="str">
            <v>SUBPROD TRIPA</v>
          </cell>
          <cell r="AC198" t="str">
            <v>SUBPROD TRIPA RECTO</v>
          </cell>
          <cell r="AD198" t="str">
            <v>EX</v>
          </cell>
        </row>
        <row r="199">
          <cell r="D199">
            <v>1020914</v>
          </cell>
          <cell r="E199" t="str">
            <v>GO PANC LAM 2.5MM@ CJ CH AP</v>
          </cell>
          <cell r="F199">
            <v>1000</v>
          </cell>
          <cell r="G199" t="str">
            <v>KG</v>
          </cell>
          <cell r="H199" t="str">
            <v>PLANTA LO MIRANDA</v>
          </cell>
          <cell r="I199" t="str">
            <v>EN PRODUCCION</v>
          </cell>
          <cell r="J199">
            <v>44777</v>
          </cell>
          <cell r="K199">
            <v>44788</v>
          </cell>
          <cell r="O199" t="str">
            <v>U020 AGROSUPER COMER ALIM</v>
          </cell>
          <cell r="P199" t="str">
            <v>00EX</v>
          </cell>
          <cell r="Q199" t="str">
            <v>EXPORTACION DIRECTA</v>
          </cell>
          <cell r="R199" t="str">
            <v>02</v>
          </cell>
          <cell r="S199" t="str">
            <v>CHILE</v>
          </cell>
          <cell r="T199" t="str">
            <v>4000 OSAKA(JAPÓN)</v>
          </cell>
          <cell r="U199" t="str">
            <v>200000163</v>
          </cell>
          <cell r="V199" t="str">
            <v>NH FOODS CHILE Y COMPAÑIA LIMITADA</v>
          </cell>
          <cell r="W199" t="str">
            <v>OSAKA 11 AUG 2022</v>
          </cell>
          <cell r="X199" t="str">
            <v>EXW</v>
          </cell>
          <cell r="Y199" t="str">
            <v>CTA CTE O CRED.DIRECTO</v>
          </cell>
          <cell r="Z199" t="str">
            <v>CONGELADO</v>
          </cell>
          <cell r="AA199" t="str">
            <v>PANCETA</v>
          </cell>
          <cell r="AB199" t="str">
            <v>PANCETA C/CUERO</v>
          </cell>
          <cell r="AC199" t="str">
            <v>PANCETA C/CUERO LAMINADO</v>
          </cell>
          <cell r="AD199" t="str">
            <v>EX</v>
          </cell>
        </row>
        <row r="200">
          <cell r="D200">
            <v>1022371</v>
          </cell>
          <cell r="E200" t="str">
            <v>GO PANC S/TEC SP@ FI CJ AP</v>
          </cell>
          <cell r="F200">
            <v>3500</v>
          </cell>
          <cell r="G200" t="str">
            <v>KG</v>
          </cell>
          <cell r="H200" t="str">
            <v>PLANTA LO MIRANDA</v>
          </cell>
          <cell r="I200" t="str">
            <v>EN PRODUCCION</v>
          </cell>
          <cell r="J200">
            <v>44777</v>
          </cell>
          <cell r="K200">
            <v>44788</v>
          </cell>
          <cell r="O200" t="str">
            <v>U020 AGROSUPER COMER ALIM</v>
          </cell>
          <cell r="P200" t="str">
            <v>00EX</v>
          </cell>
          <cell r="Q200" t="str">
            <v>EXPORTACION DIRECTA</v>
          </cell>
          <cell r="R200" t="str">
            <v>02</v>
          </cell>
          <cell r="S200" t="str">
            <v>CHILE</v>
          </cell>
          <cell r="T200" t="str">
            <v>4000 OSAKA(JAPÓN)</v>
          </cell>
          <cell r="U200" t="str">
            <v>200000163</v>
          </cell>
          <cell r="V200" t="str">
            <v>NH FOODS CHILE Y COMPAÑIA LIMITADA</v>
          </cell>
          <cell r="W200" t="str">
            <v>OSAKA 11 AUG 2022</v>
          </cell>
          <cell r="X200" t="str">
            <v>EXW</v>
          </cell>
          <cell r="Y200" t="str">
            <v>CTA CTE O CRED.DIRECTO</v>
          </cell>
          <cell r="Z200" t="str">
            <v>CONGELADO</v>
          </cell>
          <cell r="AA200" t="str">
            <v>PANCETA</v>
          </cell>
          <cell r="AB200" t="str">
            <v>PANCETA S/CUERO</v>
          </cell>
          <cell r="AC200" t="str">
            <v>PANCETA S/CUERO S/TECLA</v>
          </cell>
          <cell r="AD200" t="str">
            <v>EX</v>
          </cell>
        </row>
        <row r="201">
          <cell r="D201">
            <v>1020731</v>
          </cell>
          <cell r="E201" t="str">
            <v>GO PANC S/TEC/CUE I@ FI CJ PANC 4S AP</v>
          </cell>
          <cell r="F201">
            <v>3500</v>
          </cell>
          <cell r="G201" t="str">
            <v>KG</v>
          </cell>
          <cell r="H201" t="str">
            <v>PLANTA LO MIRANDA</v>
          </cell>
          <cell r="I201" t="str">
            <v>EN PRODUCCION</v>
          </cell>
          <cell r="J201">
            <v>44777</v>
          </cell>
          <cell r="K201">
            <v>44788</v>
          </cell>
          <cell r="O201" t="str">
            <v>U020 AGROSUPER COMER ALIM</v>
          </cell>
          <cell r="P201" t="str">
            <v>00EX</v>
          </cell>
          <cell r="Q201" t="str">
            <v>EXPORTACION DIRECTA</v>
          </cell>
          <cell r="R201" t="str">
            <v>02</v>
          </cell>
          <cell r="S201" t="str">
            <v>CHILE</v>
          </cell>
          <cell r="T201" t="str">
            <v>4000 OSAKA(JAPÓN)</v>
          </cell>
          <cell r="U201" t="str">
            <v>200000163</v>
          </cell>
          <cell r="V201" t="str">
            <v>NH FOODS CHILE Y COMPAÑIA LIMITADA</v>
          </cell>
          <cell r="W201" t="str">
            <v>OSAKA 11 AUG 2022</v>
          </cell>
          <cell r="X201" t="str">
            <v>EXW</v>
          </cell>
          <cell r="Y201" t="str">
            <v>CTA CTE O CRED.DIRECTO</v>
          </cell>
          <cell r="Z201" t="str">
            <v>CONGELADO</v>
          </cell>
          <cell r="AA201" t="str">
            <v>PANCETA</v>
          </cell>
          <cell r="AB201" t="str">
            <v>PANCETA S/CUERO</v>
          </cell>
          <cell r="AC201" t="str">
            <v>PANCETA S/CUERO S/TECLA I</v>
          </cell>
          <cell r="AD201" t="str">
            <v>EX</v>
          </cell>
        </row>
        <row r="202">
          <cell r="D202">
            <v>1022313</v>
          </cell>
          <cell r="E202" t="str">
            <v>GO CC LOIN T@ FI CJ AP</v>
          </cell>
          <cell r="F202">
            <v>2500</v>
          </cell>
          <cell r="G202" t="str">
            <v>KG</v>
          </cell>
          <cell r="H202" t="str">
            <v>PLANTA LO MIRANDA</v>
          </cell>
          <cell r="I202" t="str">
            <v>EN PRODUCCION</v>
          </cell>
          <cell r="J202">
            <v>44777</v>
          </cell>
          <cell r="K202">
            <v>44788</v>
          </cell>
          <cell r="O202" t="str">
            <v>U020 AGROSUPER COMER ALIM</v>
          </cell>
          <cell r="P202" t="str">
            <v>00EX</v>
          </cell>
          <cell r="Q202" t="str">
            <v>EXPORTACION DIRECTA</v>
          </cell>
          <cell r="R202" t="str">
            <v>02</v>
          </cell>
          <cell r="S202" t="str">
            <v>CHILE</v>
          </cell>
          <cell r="T202" t="str">
            <v>4000 OSAKA(JAPÓN)</v>
          </cell>
          <cell r="U202" t="str">
            <v>200000163</v>
          </cell>
          <cell r="V202" t="str">
            <v>NH FOODS CHILE Y COMPAÑIA LIMITADA</v>
          </cell>
          <cell r="W202" t="str">
            <v>OSAKA 11 AUG 2022</v>
          </cell>
          <cell r="X202" t="str">
            <v>EXW</v>
          </cell>
          <cell r="Y202" t="str">
            <v>CTA CTE O CRED.DIRECTO</v>
          </cell>
          <cell r="Z202" t="str">
            <v>CONGELADO</v>
          </cell>
          <cell r="AA202" t="str">
            <v>LOMO</v>
          </cell>
          <cell r="AB202" t="str">
            <v>LOMO CC LOIN</v>
          </cell>
          <cell r="AC202" t="str">
            <v>LOMO CC LOIN T</v>
          </cell>
          <cell r="AD202" t="str">
            <v>EX</v>
          </cell>
        </row>
        <row r="203">
          <cell r="D203">
            <v>1020110</v>
          </cell>
          <cell r="E203" t="str">
            <v>GO MM LOIN L@ CJ 12K AP</v>
          </cell>
          <cell r="F203">
            <v>6500</v>
          </cell>
          <cell r="G203" t="str">
            <v>KG</v>
          </cell>
          <cell r="H203" t="str">
            <v>PLANTA LO MIRANDA</v>
          </cell>
          <cell r="I203" t="str">
            <v>EN PRODUCCION</v>
          </cell>
          <cell r="J203">
            <v>44777</v>
          </cell>
          <cell r="K203">
            <v>44788</v>
          </cell>
          <cell r="O203" t="str">
            <v>U020 AGROSUPER COMER ALIM</v>
          </cell>
          <cell r="P203" t="str">
            <v>00EX</v>
          </cell>
          <cell r="Q203" t="str">
            <v>EXPORTACION DIRECTA</v>
          </cell>
          <cell r="R203" t="str">
            <v>02</v>
          </cell>
          <cell r="S203" t="str">
            <v>CHILE</v>
          </cell>
          <cell r="T203" t="str">
            <v>4000 OSAKA(JAPÓN)</v>
          </cell>
          <cell r="U203" t="str">
            <v>200000163</v>
          </cell>
          <cell r="V203" t="str">
            <v>NH FOODS CHILE Y COMPAÑIA LIMITADA</v>
          </cell>
          <cell r="W203" t="str">
            <v>OSAKA 11 AUG 2022</v>
          </cell>
          <cell r="X203" t="str">
            <v>EXW</v>
          </cell>
          <cell r="Y203" t="str">
            <v>CTA CTE O CRED.DIRECTO</v>
          </cell>
          <cell r="Z203" t="str">
            <v>CONGELADO</v>
          </cell>
          <cell r="AA203" t="str">
            <v>LOMO</v>
          </cell>
          <cell r="AB203" t="str">
            <v>LOMO MM LOIN</v>
          </cell>
          <cell r="AC203" t="str">
            <v>LOMO MM LOIN L</v>
          </cell>
          <cell r="AD203" t="str">
            <v>EX</v>
          </cell>
        </row>
        <row r="204">
          <cell r="D204">
            <v>1020589</v>
          </cell>
          <cell r="E204" t="str">
            <v>GO MM LOIN S@ FI CJ 12K AP</v>
          </cell>
          <cell r="F204">
            <v>7000</v>
          </cell>
          <cell r="G204" t="str">
            <v>KG</v>
          </cell>
          <cell r="H204" t="str">
            <v>PLANTA LO MIRANDA</v>
          </cell>
          <cell r="I204" t="str">
            <v>EN PRODUCCION</v>
          </cell>
          <cell r="J204">
            <v>44777</v>
          </cell>
          <cell r="K204">
            <v>44788</v>
          </cell>
          <cell r="O204" t="str">
            <v>U020 AGROSUPER COMER ALIM</v>
          </cell>
          <cell r="P204" t="str">
            <v>00EX</v>
          </cell>
          <cell r="Q204" t="str">
            <v>EXPORTACION DIRECTA</v>
          </cell>
          <cell r="R204" t="str">
            <v>02</v>
          </cell>
          <cell r="S204" t="str">
            <v>CHILE</v>
          </cell>
          <cell r="T204" t="str">
            <v>4000 OSAKA(JAPÓN)</v>
          </cell>
          <cell r="U204" t="str">
            <v>200000163</v>
          </cell>
          <cell r="V204" t="str">
            <v>NH FOODS CHILE Y COMPAÑIA LIMITADA</v>
          </cell>
          <cell r="W204" t="str">
            <v>OSAKA 11 AUG 2022</v>
          </cell>
          <cell r="X204" t="str">
            <v>EXW</v>
          </cell>
          <cell r="Y204" t="str">
            <v>CTA CTE O CRED.DIRECTO</v>
          </cell>
          <cell r="Z204" t="str">
            <v>CONGELADO</v>
          </cell>
          <cell r="AA204" t="str">
            <v>LOMO</v>
          </cell>
          <cell r="AB204" t="str">
            <v>LOMO MM LOIN</v>
          </cell>
          <cell r="AC204" t="str">
            <v>LOMO MM LOIN S</v>
          </cell>
          <cell r="AD204" t="str">
            <v>EX</v>
          </cell>
        </row>
        <row r="205">
          <cell r="D205">
            <v>1020589</v>
          </cell>
          <cell r="E205" t="str">
            <v>GO MM LOIN S@ FI CJ 12K AP</v>
          </cell>
          <cell r="F205">
            <v>7000</v>
          </cell>
          <cell r="G205" t="str">
            <v>KG</v>
          </cell>
          <cell r="H205" t="str">
            <v>PLANTA LO MIRANDA</v>
          </cell>
          <cell r="I205" t="str">
            <v>EN PRODUCCION</v>
          </cell>
          <cell r="J205">
            <v>44777</v>
          </cell>
          <cell r="K205">
            <v>44788</v>
          </cell>
          <cell r="O205" t="str">
            <v>U020 AGROSUPER COMER ALIM</v>
          </cell>
          <cell r="P205" t="str">
            <v>00EX</v>
          </cell>
          <cell r="Q205" t="str">
            <v>EXPORTACION DIRECTA</v>
          </cell>
          <cell r="R205" t="str">
            <v>02</v>
          </cell>
          <cell r="S205" t="str">
            <v>CHILE</v>
          </cell>
          <cell r="T205" t="str">
            <v>4000 OSAKA(JAPÓN)</v>
          </cell>
          <cell r="U205" t="str">
            <v>200000163</v>
          </cell>
          <cell r="V205" t="str">
            <v>NH FOODS CHILE Y COMPAÑIA LIMITADA</v>
          </cell>
          <cell r="W205" t="str">
            <v>OSAKA 12 AUG 2022</v>
          </cell>
          <cell r="X205" t="str">
            <v>EXW</v>
          </cell>
          <cell r="Y205" t="str">
            <v>CTA CTE O CRED.DIRECTO</v>
          </cell>
          <cell r="Z205" t="str">
            <v>CONGELADO</v>
          </cell>
          <cell r="AA205" t="str">
            <v>LOMO</v>
          </cell>
          <cell r="AB205" t="str">
            <v>LOMO MM LOIN</v>
          </cell>
          <cell r="AC205" t="str">
            <v>LOMO MM LOIN S</v>
          </cell>
          <cell r="AD205" t="str">
            <v>EX</v>
          </cell>
        </row>
        <row r="206">
          <cell r="D206">
            <v>1020110</v>
          </cell>
          <cell r="E206" t="str">
            <v>GO MM LOIN L@ CJ 12K AP</v>
          </cell>
          <cell r="F206">
            <v>6500</v>
          </cell>
          <cell r="G206" t="str">
            <v>KG</v>
          </cell>
          <cell r="H206" t="str">
            <v>PLANTA LO MIRANDA</v>
          </cell>
          <cell r="I206" t="str">
            <v>EN PRODUCCION</v>
          </cell>
          <cell r="J206">
            <v>44777</v>
          </cell>
          <cell r="K206">
            <v>44788</v>
          </cell>
          <cell r="O206" t="str">
            <v>U020 AGROSUPER COMER ALIM</v>
          </cell>
          <cell r="P206" t="str">
            <v>00EX</v>
          </cell>
          <cell r="Q206" t="str">
            <v>EXPORTACION DIRECTA</v>
          </cell>
          <cell r="R206" t="str">
            <v>02</v>
          </cell>
          <cell r="S206" t="str">
            <v>CHILE</v>
          </cell>
          <cell r="T206" t="str">
            <v>4000 OSAKA(JAPÓN)</v>
          </cell>
          <cell r="U206" t="str">
            <v>200000163</v>
          </cell>
          <cell r="V206" t="str">
            <v>NH FOODS CHILE Y COMPAÑIA LIMITADA</v>
          </cell>
          <cell r="W206" t="str">
            <v>OSAKA 12 AUG 2022</v>
          </cell>
          <cell r="X206" t="str">
            <v>EXW</v>
          </cell>
          <cell r="Y206" t="str">
            <v>CTA CTE O CRED.DIRECTO</v>
          </cell>
          <cell r="Z206" t="str">
            <v>CONGELADO</v>
          </cell>
          <cell r="AA206" t="str">
            <v>LOMO</v>
          </cell>
          <cell r="AB206" t="str">
            <v>LOMO MM LOIN</v>
          </cell>
          <cell r="AC206" t="str">
            <v>LOMO MM LOIN L</v>
          </cell>
          <cell r="AD206" t="str">
            <v>EX</v>
          </cell>
        </row>
        <row r="207">
          <cell r="D207">
            <v>1022313</v>
          </cell>
          <cell r="E207" t="str">
            <v>GO CC LOIN T@ FI CJ AP</v>
          </cell>
          <cell r="F207">
            <v>2500</v>
          </cell>
          <cell r="G207" t="str">
            <v>KG</v>
          </cell>
          <cell r="H207" t="str">
            <v>PLANTA LO MIRANDA</v>
          </cell>
          <cell r="I207" t="str">
            <v>EN PRODUCCION</v>
          </cell>
          <cell r="J207">
            <v>44777</v>
          </cell>
          <cell r="K207">
            <v>44788</v>
          </cell>
          <cell r="O207" t="str">
            <v>U020 AGROSUPER COMER ALIM</v>
          </cell>
          <cell r="P207" t="str">
            <v>00EX</v>
          </cell>
          <cell r="Q207" t="str">
            <v>EXPORTACION DIRECTA</v>
          </cell>
          <cell r="R207" t="str">
            <v>02</v>
          </cell>
          <cell r="S207" t="str">
            <v>CHILE</v>
          </cell>
          <cell r="T207" t="str">
            <v>4000 OSAKA(JAPÓN)</v>
          </cell>
          <cell r="U207" t="str">
            <v>200000163</v>
          </cell>
          <cell r="V207" t="str">
            <v>NH FOODS CHILE Y COMPAÑIA LIMITADA</v>
          </cell>
          <cell r="W207" t="str">
            <v>OSAKA 12 AUG 2022</v>
          </cell>
          <cell r="X207" t="str">
            <v>EXW</v>
          </cell>
          <cell r="Y207" t="str">
            <v>CTA CTE O CRED.DIRECTO</v>
          </cell>
          <cell r="Z207" t="str">
            <v>CONGELADO</v>
          </cell>
          <cell r="AA207" t="str">
            <v>LOMO</v>
          </cell>
          <cell r="AB207" t="str">
            <v>LOMO CC LOIN</v>
          </cell>
          <cell r="AC207" t="str">
            <v>LOMO CC LOIN T</v>
          </cell>
          <cell r="AD207" t="str">
            <v>EX</v>
          </cell>
        </row>
        <row r="208">
          <cell r="D208">
            <v>1020731</v>
          </cell>
          <cell r="E208" t="str">
            <v>GO PANC S/TEC/CUE I@ FI CJ PANC 4S AP</v>
          </cell>
          <cell r="F208">
            <v>3500</v>
          </cell>
          <cell r="G208" t="str">
            <v>KG</v>
          </cell>
          <cell r="H208" t="str">
            <v>PLANTA LO MIRANDA</v>
          </cell>
          <cell r="I208" t="str">
            <v>EN PRODUCCION</v>
          </cell>
          <cell r="J208">
            <v>44777</v>
          </cell>
          <cell r="K208">
            <v>44788</v>
          </cell>
          <cell r="O208" t="str">
            <v>U020 AGROSUPER COMER ALIM</v>
          </cell>
          <cell r="P208" t="str">
            <v>00EX</v>
          </cell>
          <cell r="Q208" t="str">
            <v>EXPORTACION DIRECTA</v>
          </cell>
          <cell r="R208" t="str">
            <v>02</v>
          </cell>
          <cell r="S208" t="str">
            <v>CHILE</v>
          </cell>
          <cell r="T208" t="str">
            <v>4000 OSAKA(JAPÓN)</v>
          </cell>
          <cell r="U208" t="str">
            <v>200000163</v>
          </cell>
          <cell r="V208" t="str">
            <v>NH FOODS CHILE Y COMPAÑIA LIMITADA</v>
          </cell>
          <cell r="W208" t="str">
            <v>OSAKA 12 AUG 2022</v>
          </cell>
          <cell r="X208" t="str">
            <v>EXW</v>
          </cell>
          <cell r="Y208" t="str">
            <v>CTA CTE O CRED.DIRECTO</v>
          </cell>
          <cell r="Z208" t="str">
            <v>CONGELADO</v>
          </cell>
          <cell r="AA208" t="str">
            <v>PANCETA</v>
          </cell>
          <cell r="AB208" t="str">
            <v>PANCETA S/CUERO</v>
          </cell>
          <cell r="AC208" t="str">
            <v>PANCETA S/CUERO S/TECLA I</v>
          </cell>
          <cell r="AD208" t="str">
            <v>EX</v>
          </cell>
        </row>
        <row r="209">
          <cell r="D209">
            <v>1022371</v>
          </cell>
          <cell r="E209" t="str">
            <v>GO PANC S/TEC SP@ FI CJ AP</v>
          </cell>
          <cell r="F209">
            <v>3500</v>
          </cell>
          <cell r="G209" t="str">
            <v>KG</v>
          </cell>
          <cell r="H209" t="str">
            <v>PLANTA LO MIRANDA</v>
          </cell>
          <cell r="I209" t="str">
            <v>EN PRODUCCION</v>
          </cell>
          <cell r="J209">
            <v>44777</v>
          </cell>
          <cell r="K209">
            <v>44788</v>
          </cell>
          <cell r="O209" t="str">
            <v>U020 AGROSUPER COMER ALIM</v>
          </cell>
          <cell r="P209" t="str">
            <v>00EX</v>
          </cell>
          <cell r="Q209" t="str">
            <v>EXPORTACION DIRECTA</v>
          </cell>
          <cell r="R209" t="str">
            <v>02</v>
          </cell>
          <cell r="S209" t="str">
            <v>CHILE</v>
          </cell>
          <cell r="T209" t="str">
            <v>4000 OSAKA(JAPÓN)</v>
          </cell>
          <cell r="U209" t="str">
            <v>200000163</v>
          </cell>
          <cell r="V209" t="str">
            <v>NH FOODS CHILE Y COMPAÑIA LIMITADA</v>
          </cell>
          <cell r="W209" t="str">
            <v>OSAKA 12 AUG 2022</v>
          </cell>
          <cell r="X209" t="str">
            <v>EXW</v>
          </cell>
          <cell r="Y209" t="str">
            <v>CTA CTE O CRED.DIRECTO</v>
          </cell>
          <cell r="Z209" t="str">
            <v>CONGELADO</v>
          </cell>
          <cell r="AA209" t="str">
            <v>PANCETA</v>
          </cell>
          <cell r="AB209" t="str">
            <v>PANCETA S/CUERO</v>
          </cell>
          <cell r="AC209" t="str">
            <v>PANCETA S/CUERO S/TECLA</v>
          </cell>
          <cell r="AD209" t="str">
            <v>EX</v>
          </cell>
        </row>
        <row r="210">
          <cell r="D210">
            <v>1020914</v>
          </cell>
          <cell r="E210" t="str">
            <v>GO PANC LAM 2.5MM@ CJ CH AP</v>
          </cell>
          <cell r="F210">
            <v>1000</v>
          </cell>
          <cell r="G210" t="str">
            <v>KG</v>
          </cell>
          <cell r="H210" t="str">
            <v>PLANTA LO MIRANDA</v>
          </cell>
          <cell r="I210" t="str">
            <v>EN PRODUCCION</v>
          </cell>
          <cell r="J210">
            <v>44777</v>
          </cell>
          <cell r="K210">
            <v>44788</v>
          </cell>
          <cell r="O210" t="str">
            <v>U020 AGROSUPER COMER ALIM</v>
          </cell>
          <cell r="P210" t="str">
            <v>00EX</v>
          </cell>
          <cell r="Q210" t="str">
            <v>EXPORTACION DIRECTA</v>
          </cell>
          <cell r="R210" t="str">
            <v>02</v>
          </cell>
          <cell r="S210" t="str">
            <v>CHILE</v>
          </cell>
          <cell r="T210" t="str">
            <v>4000 OSAKA(JAPÓN)</v>
          </cell>
          <cell r="U210" t="str">
            <v>200000163</v>
          </cell>
          <cell r="V210" t="str">
            <v>NH FOODS CHILE Y COMPAÑIA LIMITADA</v>
          </cell>
          <cell r="W210" t="str">
            <v>OSAKA 12 AUG 2022</v>
          </cell>
          <cell r="X210" t="str">
            <v>EXW</v>
          </cell>
          <cell r="Y210" t="str">
            <v>CTA CTE O CRED.DIRECTO</v>
          </cell>
          <cell r="Z210" t="str">
            <v>CONGELADO</v>
          </cell>
          <cell r="AA210" t="str">
            <v>PANCETA</v>
          </cell>
          <cell r="AB210" t="str">
            <v>PANCETA C/CUERO</v>
          </cell>
          <cell r="AC210" t="str">
            <v>PANCETA C/CUERO LAMINADO</v>
          </cell>
          <cell r="AD210" t="str">
            <v>EX</v>
          </cell>
        </row>
        <row r="211">
          <cell r="D211">
            <v>1022987</v>
          </cell>
          <cell r="E211" t="str">
            <v>GO LOM TOCINO@ BO CJ 20K AP</v>
          </cell>
          <cell r="F211">
            <v>24000</v>
          </cell>
          <cell r="G211" t="str">
            <v>KG</v>
          </cell>
          <cell r="H211" t="str">
            <v>PLANTA LO MIRANDA</v>
          </cell>
          <cell r="I211" t="str">
            <v>EN PRODUCCION</v>
          </cell>
          <cell r="J211">
            <v>44777</v>
          </cell>
          <cell r="K211">
            <v>44788</v>
          </cell>
          <cell r="O211" t="str">
            <v>U020 AGROSUPER COMER ALIM</v>
          </cell>
          <cell r="P211" t="str">
            <v>00EX</v>
          </cell>
          <cell r="Q211" t="str">
            <v>EXPORTACION DIRECTA</v>
          </cell>
          <cell r="R211" t="str">
            <v>02</v>
          </cell>
          <cell r="S211" t="str">
            <v>CHILE</v>
          </cell>
          <cell r="T211" t="str">
            <v>1000 TOKYO (ADUANA PRINCIPAL)J</v>
          </cell>
          <cell r="U211" t="str">
            <v>200000163</v>
          </cell>
          <cell r="V211" t="str">
            <v>NH FOODS CHILE Y COMPAÑIA LIMITADA</v>
          </cell>
          <cell r="W211" t="str">
            <v>LT TOKYO 1 AUG 2022</v>
          </cell>
          <cell r="X211" t="str">
            <v>EXW</v>
          </cell>
          <cell r="Y211" t="str">
            <v>CTA CTE O CRED.DIRECTO</v>
          </cell>
          <cell r="Z211" t="str">
            <v>CONGELADO</v>
          </cell>
          <cell r="AA211" t="str">
            <v>PLANCHA</v>
          </cell>
          <cell r="AB211" t="str">
            <v>PLANCHA S/CUERO</v>
          </cell>
          <cell r="AC211" t="str">
            <v>PLANCHA S/CUERO LOMO TOCINO JAPÓN</v>
          </cell>
          <cell r="AD211" t="str">
            <v>EX</v>
          </cell>
        </row>
        <row r="212">
          <cell r="D212">
            <v>1023421</v>
          </cell>
          <cell r="E212" t="str">
            <v>GO COS 79@ BO CJ 20K AS</v>
          </cell>
          <cell r="F212">
            <v>24000</v>
          </cell>
          <cell r="G212" t="str">
            <v>KG</v>
          </cell>
          <cell r="H212" t="str">
            <v>PLANTA ROSARIO</v>
          </cell>
          <cell r="I212" t="str">
            <v>A PROGRAMAR</v>
          </cell>
          <cell r="J212">
            <v>44777</v>
          </cell>
          <cell r="K212">
            <v>44794</v>
          </cell>
          <cell r="L212">
            <v>44823</v>
          </cell>
          <cell r="O212" t="str">
            <v>U020 AGROSUPER COMER ALIM</v>
          </cell>
          <cell r="P212" t="str">
            <v>00AM</v>
          </cell>
          <cell r="Q212" t="str">
            <v>AGRO MEXICO</v>
          </cell>
          <cell r="R212" t="str">
            <v>02</v>
          </cell>
          <cell r="S212" t="str">
            <v>MEXICO</v>
          </cell>
          <cell r="T212" t="str">
            <v>000050 MANZANILLO, PUERTO</v>
          </cell>
          <cell r="U212" t="str">
            <v>200000432</v>
          </cell>
          <cell r="V212" t="str">
            <v>Productos Alimenticios Super</v>
          </cell>
          <cell r="W212" t="str">
            <v/>
          </cell>
          <cell r="X212" t="str">
            <v>CIF</v>
          </cell>
          <cell r="Y212" t="str">
            <v>CTA CTE O CRED.DIRECTO</v>
          </cell>
          <cell r="Z212" t="str">
            <v>CONGELADO</v>
          </cell>
          <cell r="AA212" t="str">
            <v>COST-PEC</v>
          </cell>
          <cell r="AB212" t="str">
            <v>COST-PEC ENTERO</v>
          </cell>
          <cell r="AC212" t="str">
            <v>COST-PEC ENTERO COSTILLAR 79</v>
          </cell>
          <cell r="AD212" t="str">
            <v>NA</v>
          </cell>
        </row>
        <row r="213">
          <cell r="D213">
            <v>1022115</v>
          </cell>
          <cell r="E213" t="str">
            <v>GO PLANCHA C/CUERO@ CJ 20K AS</v>
          </cell>
          <cell r="F213">
            <v>24000</v>
          </cell>
          <cell r="G213" t="str">
            <v>KG</v>
          </cell>
          <cell r="H213" t="str">
            <v>PLANTA LO MIRANDA</v>
          </cell>
          <cell r="I213" t="str">
            <v>EN PRODUCCION</v>
          </cell>
          <cell r="J213">
            <v>44777</v>
          </cell>
          <cell r="K213">
            <v>44780</v>
          </cell>
          <cell r="O213" t="str">
            <v>U020 AGROSUPER COMER ALIM</v>
          </cell>
          <cell r="P213" t="str">
            <v>00AM</v>
          </cell>
          <cell r="Q213" t="str">
            <v>AGRO MEXICO</v>
          </cell>
          <cell r="R213" t="str">
            <v>02</v>
          </cell>
          <cell r="S213" t="str">
            <v>MEXICO</v>
          </cell>
          <cell r="T213" t="str">
            <v>000050 MANZANILLO, PUERTO</v>
          </cell>
          <cell r="U213" t="str">
            <v>200000432</v>
          </cell>
          <cell r="V213" t="str">
            <v>Productos Alimenticios Super</v>
          </cell>
          <cell r="W213" t="str">
            <v/>
          </cell>
          <cell r="X213" t="str">
            <v>CIF</v>
          </cell>
          <cell r="Y213" t="str">
            <v>CTA CTE O CRED.DIRECTO</v>
          </cell>
          <cell r="Z213" t="str">
            <v>CONGELADO</v>
          </cell>
          <cell r="AA213" t="str">
            <v>PLANCHA</v>
          </cell>
          <cell r="AB213" t="str">
            <v>PLANCHA C/CUERO</v>
          </cell>
          <cell r="AC213" t="str">
            <v>PLANCHA C/CUERO NORMAL</v>
          </cell>
          <cell r="AD213" t="str">
            <v>NA</v>
          </cell>
        </row>
        <row r="214">
          <cell r="D214">
            <v>1021921</v>
          </cell>
          <cell r="E214" t="str">
            <v>GO LOM TECLA@ CJ 18K AS</v>
          </cell>
          <cell r="F214">
            <v>2000</v>
          </cell>
          <cell r="G214" t="str">
            <v>KG</v>
          </cell>
          <cell r="H214" t="str">
            <v>PLANTA LO MIRANDA</v>
          </cell>
          <cell r="I214" t="str">
            <v>A PROGRAMAR</v>
          </cell>
          <cell r="J214">
            <v>44778</v>
          </cell>
          <cell r="K214">
            <v>44781</v>
          </cell>
          <cell r="L214">
            <v>44874</v>
          </cell>
          <cell r="O214" t="str">
            <v>U007 AGROSUPER S.A.</v>
          </cell>
          <cell r="P214" t="str">
            <v>00AJ</v>
          </cell>
          <cell r="Q214" t="str">
            <v>ANDES ASIA</v>
          </cell>
          <cell r="R214" t="str">
            <v>02</v>
          </cell>
          <cell r="S214" t="str">
            <v>JAPÓN</v>
          </cell>
          <cell r="T214" t="str">
            <v>4000 OSAKA, PUERTO</v>
          </cell>
          <cell r="U214" t="str">
            <v>200000018</v>
          </cell>
          <cell r="V214" t="str">
            <v>Andes Asia, Inc.</v>
          </cell>
          <cell r="W214" t="str">
            <v>AA2772</v>
          </cell>
          <cell r="X214" t="str">
            <v>CIF</v>
          </cell>
          <cell r="Y214" t="str">
            <v>CTA CTE O CRED.DIRECTO</v>
          </cell>
          <cell r="Z214" t="str">
            <v>CONGELADO</v>
          </cell>
          <cell r="AA214" t="str">
            <v>LOMO</v>
          </cell>
          <cell r="AB214" t="str">
            <v>LOMO CENTRO</v>
          </cell>
          <cell r="AC214" t="str">
            <v>LOMO CENTRO TECLA</v>
          </cell>
          <cell r="AD214" t="str">
            <v>NA</v>
          </cell>
        </row>
        <row r="215">
          <cell r="D215">
            <v>1022293</v>
          </cell>
          <cell r="E215" t="str">
            <v>GO MALAYA JAPON@ VP FI CJ 5K AS</v>
          </cell>
          <cell r="F215">
            <v>2000</v>
          </cell>
          <cell r="G215" t="str">
            <v>KG</v>
          </cell>
          <cell r="H215" t="str">
            <v>PLANTA LO MIRANDA</v>
          </cell>
          <cell r="I215" t="str">
            <v>A PROGRAMAR</v>
          </cell>
          <cell r="J215">
            <v>44778</v>
          </cell>
          <cell r="K215">
            <v>44781</v>
          </cell>
          <cell r="L215">
            <v>44874</v>
          </cell>
          <cell r="O215" t="str">
            <v>U007 AGROSUPER S.A.</v>
          </cell>
          <cell r="P215" t="str">
            <v>00AJ</v>
          </cell>
          <cell r="Q215" t="str">
            <v>ANDES ASIA</v>
          </cell>
          <cell r="R215" t="str">
            <v>02</v>
          </cell>
          <cell r="S215" t="str">
            <v>JAPÓN</v>
          </cell>
          <cell r="T215" t="str">
            <v>4000 OSAKA, PUERTO</v>
          </cell>
          <cell r="U215" t="str">
            <v>200000018</v>
          </cell>
          <cell r="V215" t="str">
            <v>Andes Asia, Inc.</v>
          </cell>
          <cell r="W215" t="str">
            <v>AA2772</v>
          </cell>
          <cell r="X215" t="str">
            <v>CIF</v>
          </cell>
          <cell r="Y215" t="str">
            <v>CTA CTE O CRED.DIRECTO</v>
          </cell>
          <cell r="Z215" t="str">
            <v>CONGELADO</v>
          </cell>
          <cell r="AA215" t="str">
            <v>PROLIJADO</v>
          </cell>
          <cell r="AB215" t="str">
            <v>PROLIJADO MALAYA</v>
          </cell>
          <cell r="AC215" t="str">
            <v>PROLIJADO MALAYA PAPADA</v>
          </cell>
          <cell r="AD215" t="str">
            <v>NA</v>
          </cell>
        </row>
        <row r="216">
          <cell r="D216">
            <v>1022864</v>
          </cell>
          <cell r="E216" t="str">
            <v>GO LOM VET L@ CJ 11K AS</v>
          </cell>
          <cell r="F216">
            <v>18000</v>
          </cell>
          <cell r="G216" t="str">
            <v>KG</v>
          </cell>
          <cell r="H216" t="str">
            <v>PLANTA LO MIRANDA</v>
          </cell>
          <cell r="I216" t="str">
            <v>A PROGRAMAR</v>
          </cell>
          <cell r="J216">
            <v>44778</v>
          </cell>
          <cell r="K216">
            <v>44781</v>
          </cell>
          <cell r="L216">
            <v>44874</v>
          </cell>
          <cell r="O216" t="str">
            <v>U007 AGROSUPER S.A.</v>
          </cell>
          <cell r="P216" t="str">
            <v>00AJ</v>
          </cell>
          <cell r="Q216" t="str">
            <v>ANDES ASIA</v>
          </cell>
          <cell r="R216" t="str">
            <v>02</v>
          </cell>
          <cell r="S216" t="str">
            <v>JAPÓN</v>
          </cell>
          <cell r="T216" t="str">
            <v>4000 OSAKA, PUERTO</v>
          </cell>
          <cell r="U216" t="str">
            <v>200000018</v>
          </cell>
          <cell r="V216" t="str">
            <v>Andes Asia, Inc.</v>
          </cell>
          <cell r="W216" t="str">
            <v>AA2772</v>
          </cell>
          <cell r="X216" t="str">
            <v>CIF</v>
          </cell>
          <cell r="Y216" t="str">
            <v>CTA CTE O CRED.DIRECTO</v>
          </cell>
          <cell r="Z216" t="str">
            <v>CONGELADO</v>
          </cell>
          <cell r="AA216" t="str">
            <v>LOMO</v>
          </cell>
          <cell r="AB216" t="str">
            <v>LOMO VETADO</v>
          </cell>
          <cell r="AC216" t="str">
            <v>LOMO VETADO &gt;2.0K</v>
          </cell>
          <cell r="AD216" t="str">
            <v>NA</v>
          </cell>
        </row>
        <row r="217">
          <cell r="D217">
            <v>1021987</v>
          </cell>
          <cell r="E217" t="str">
            <v>GO RECTO@ CJ 10K AS</v>
          </cell>
          <cell r="F217">
            <v>2000</v>
          </cell>
          <cell r="G217" t="str">
            <v>KG</v>
          </cell>
          <cell r="H217" t="str">
            <v>PLANTA LO MIRANDA</v>
          </cell>
          <cell r="I217" t="str">
            <v>A PROGRAMAR</v>
          </cell>
          <cell r="J217">
            <v>44778</v>
          </cell>
          <cell r="K217">
            <v>44781</v>
          </cell>
          <cell r="L217">
            <v>44874</v>
          </cell>
          <cell r="O217" t="str">
            <v>U007 AGROSUPER S.A.</v>
          </cell>
          <cell r="P217" t="str">
            <v>00AJ</v>
          </cell>
          <cell r="Q217" t="str">
            <v>ANDES ASIA</v>
          </cell>
          <cell r="R217" t="str">
            <v>02</v>
          </cell>
          <cell r="S217" t="str">
            <v>JAPÓN</v>
          </cell>
          <cell r="T217" t="str">
            <v>4000 OSAKA, PUERTO</v>
          </cell>
          <cell r="U217" t="str">
            <v>200000018</v>
          </cell>
          <cell r="V217" t="str">
            <v>Andes Asia, Inc.</v>
          </cell>
          <cell r="W217" t="str">
            <v>AA2772</v>
          </cell>
          <cell r="X217" t="str">
            <v>CIF</v>
          </cell>
          <cell r="Y217" t="str">
            <v>CTA CTE O CRED.DIRECTO</v>
          </cell>
          <cell r="Z217" t="str">
            <v>CONGELADO</v>
          </cell>
          <cell r="AA217" t="str">
            <v>SUBPROD</v>
          </cell>
          <cell r="AB217" t="str">
            <v>SUBPROD TRIPA</v>
          </cell>
          <cell r="AC217" t="str">
            <v>SUBPROD TRIPA RECTO</v>
          </cell>
          <cell r="AD217" t="str">
            <v>NA</v>
          </cell>
        </row>
        <row r="218">
          <cell r="D218">
            <v>1023123</v>
          </cell>
          <cell r="E218" t="str">
            <v>GO LOM VET@ CJ 9K AS</v>
          </cell>
          <cell r="F218">
            <v>4000</v>
          </cell>
          <cell r="G218" t="str">
            <v>KG</v>
          </cell>
          <cell r="H218" t="str">
            <v>PLANTA LO MIRANDA</v>
          </cell>
          <cell r="I218" t="str">
            <v>EN PRODUCCION</v>
          </cell>
          <cell r="J218">
            <v>44778</v>
          </cell>
          <cell r="K218">
            <v>44788</v>
          </cell>
          <cell r="O218" t="str">
            <v>U007 AGROSUPER S.A.</v>
          </cell>
          <cell r="P218" t="str">
            <v>00AJ</v>
          </cell>
          <cell r="Q218" t="str">
            <v>ANDES ASIA</v>
          </cell>
          <cell r="R218" t="str">
            <v>02</v>
          </cell>
          <cell r="S218" t="str">
            <v>JAPÓN</v>
          </cell>
          <cell r="T218" t="str">
            <v>2000 YOKOHAMA (ADUANA PRINCIPA</v>
          </cell>
          <cell r="U218" t="str">
            <v>200000018</v>
          </cell>
          <cell r="V218" t="str">
            <v>Andes Asia, Inc.</v>
          </cell>
          <cell r="W218" t="str">
            <v>AA2781</v>
          </cell>
          <cell r="X218" t="str">
            <v>CIF</v>
          </cell>
          <cell r="Y218" t="str">
            <v>CTA CTE O CRED.DIRECTO</v>
          </cell>
          <cell r="Z218" t="str">
            <v>CONGELADO</v>
          </cell>
          <cell r="AA218" t="str">
            <v>LOMO</v>
          </cell>
          <cell r="AB218" t="str">
            <v>LOMO VETADO</v>
          </cell>
          <cell r="AC218" t="str">
            <v>LOMO VETADO K (JAPÓN)</v>
          </cell>
          <cell r="AD218" t="str">
            <v>NA</v>
          </cell>
        </row>
        <row r="219">
          <cell r="D219">
            <v>1022864</v>
          </cell>
          <cell r="E219" t="str">
            <v>GO LOM VET L@ CJ 11K AS</v>
          </cell>
          <cell r="F219">
            <v>13000</v>
          </cell>
          <cell r="G219" t="str">
            <v>KG</v>
          </cell>
          <cell r="H219" t="str">
            <v>PLANTA LO MIRANDA</v>
          </cell>
          <cell r="I219" t="str">
            <v>EN PRODUCCION</v>
          </cell>
          <cell r="J219">
            <v>44778</v>
          </cell>
          <cell r="K219">
            <v>44788</v>
          </cell>
          <cell r="O219" t="str">
            <v>U007 AGROSUPER S.A.</v>
          </cell>
          <cell r="P219" t="str">
            <v>00AJ</v>
          </cell>
          <cell r="Q219" t="str">
            <v>ANDES ASIA</v>
          </cell>
          <cell r="R219" t="str">
            <v>02</v>
          </cell>
          <cell r="S219" t="str">
            <v>JAPÓN</v>
          </cell>
          <cell r="T219" t="str">
            <v>2000 YOKOHAMA (ADUANA PRINCIPA</v>
          </cell>
          <cell r="U219" t="str">
            <v>200000018</v>
          </cell>
          <cell r="V219" t="str">
            <v>Andes Asia, Inc.</v>
          </cell>
          <cell r="W219" t="str">
            <v>AA2781</v>
          </cell>
          <cell r="X219" t="str">
            <v>CIF</v>
          </cell>
          <cell r="Y219" t="str">
            <v>CTA CTE O CRED.DIRECTO</v>
          </cell>
          <cell r="Z219" t="str">
            <v>CONGELADO</v>
          </cell>
          <cell r="AA219" t="str">
            <v>LOMO</v>
          </cell>
          <cell r="AB219" t="str">
            <v>LOMO VETADO</v>
          </cell>
          <cell r="AC219" t="str">
            <v>LOMO VETADO &gt;2.0K</v>
          </cell>
          <cell r="AD219" t="str">
            <v>NA</v>
          </cell>
        </row>
        <row r="220">
          <cell r="D220">
            <v>1022751</v>
          </cell>
          <cell r="E220" t="str">
            <v>GO PPPAL 1P EX@ CJ 14K AS</v>
          </cell>
          <cell r="F220">
            <v>3000</v>
          </cell>
          <cell r="G220" t="str">
            <v>KG</v>
          </cell>
          <cell r="H220" t="str">
            <v>PLANTA LO MIRANDA</v>
          </cell>
          <cell r="I220" t="str">
            <v>EN PRODUCCION</v>
          </cell>
          <cell r="J220">
            <v>44778</v>
          </cell>
          <cell r="K220">
            <v>44788</v>
          </cell>
          <cell r="O220" t="str">
            <v>U007 AGROSUPER S.A.</v>
          </cell>
          <cell r="P220" t="str">
            <v>00AJ</v>
          </cell>
          <cell r="Q220" t="str">
            <v>ANDES ASIA</v>
          </cell>
          <cell r="R220" t="str">
            <v>02</v>
          </cell>
          <cell r="S220" t="str">
            <v>JAPÓN</v>
          </cell>
          <cell r="T220" t="str">
            <v>2000 YOKOHAMA (ADUANA PRINCIPA</v>
          </cell>
          <cell r="U220" t="str">
            <v>200000018</v>
          </cell>
          <cell r="V220" t="str">
            <v>Andes Asia, Inc.</v>
          </cell>
          <cell r="W220" t="str">
            <v>AA2781</v>
          </cell>
          <cell r="X220" t="str">
            <v>CIF</v>
          </cell>
          <cell r="Y220" t="str">
            <v>CTA CTE O CRED.DIRECTO</v>
          </cell>
          <cell r="Z220" t="str">
            <v>CONGELADO</v>
          </cell>
          <cell r="AA220" t="str">
            <v>PALETA</v>
          </cell>
          <cell r="AB220" t="str">
            <v>PALETA ENTERA</v>
          </cell>
          <cell r="AC220" t="str">
            <v>PALETA ENTERA PICNIC</v>
          </cell>
          <cell r="AD220" t="str">
            <v>NA</v>
          </cell>
        </row>
        <row r="221">
          <cell r="D221">
            <v>1022293</v>
          </cell>
          <cell r="E221" t="str">
            <v>GO MALAYA JAPON@ VP FI CJ 5K AS</v>
          </cell>
          <cell r="F221">
            <v>2000</v>
          </cell>
          <cell r="G221" t="str">
            <v>KG</v>
          </cell>
          <cell r="H221" t="str">
            <v>PLANTA LO MIRANDA</v>
          </cell>
          <cell r="I221" t="str">
            <v>EN PRODUCCION</v>
          </cell>
          <cell r="J221">
            <v>44778</v>
          </cell>
          <cell r="K221">
            <v>44788</v>
          </cell>
          <cell r="O221" t="str">
            <v>U007 AGROSUPER S.A.</v>
          </cell>
          <cell r="P221" t="str">
            <v>00AJ</v>
          </cell>
          <cell r="Q221" t="str">
            <v>ANDES ASIA</v>
          </cell>
          <cell r="R221" t="str">
            <v>02</v>
          </cell>
          <cell r="S221" t="str">
            <v>JAPÓN</v>
          </cell>
          <cell r="T221" t="str">
            <v>2000 YOKOHAMA (ADUANA PRINCIPA</v>
          </cell>
          <cell r="U221" t="str">
            <v>200000018</v>
          </cell>
          <cell r="V221" t="str">
            <v>Andes Asia, Inc.</v>
          </cell>
          <cell r="W221" t="str">
            <v>AA2781</v>
          </cell>
          <cell r="X221" t="str">
            <v>CIF</v>
          </cell>
          <cell r="Y221" t="str">
            <v>CTA CTE O CRED.DIRECTO</v>
          </cell>
          <cell r="Z221" t="str">
            <v>CONGELADO</v>
          </cell>
          <cell r="AA221" t="str">
            <v>PROLIJADO</v>
          </cell>
          <cell r="AB221" t="str">
            <v>PROLIJADO MALAYA</v>
          </cell>
          <cell r="AC221" t="str">
            <v>PROLIJADO MALAYA PAPADA</v>
          </cell>
          <cell r="AD221" t="str">
            <v>NA</v>
          </cell>
        </row>
        <row r="222">
          <cell r="D222">
            <v>1021931</v>
          </cell>
          <cell r="E222" t="str">
            <v>GO PTA COS 3H@ BO CJ 10K AS</v>
          </cell>
          <cell r="F222">
            <v>2000</v>
          </cell>
          <cell r="G222" t="str">
            <v>KG</v>
          </cell>
          <cell r="H222" t="str">
            <v>PLANTA LO MIRANDA</v>
          </cell>
          <cell r="I222" t="str">
            <v>EN PRODUCCION</v>
          </cell>
          <cell r="J222">
            <v>44778</v>
          </cell>
          <cell r="K222">
            <v>44788</v>
          </cell>
          <cell r="O222" t="str">
            <v>U007 AGROSUPER S.A.</v>
          </cell>
          <cell r="P222" t="str">
            <v>00AJ</v>
          </cell>
          <cell r="Q222" t="str">
            <v>ANDES ASIA</v>
          </cell>
          <cell r="R222" t="str">
            <v>02</v>
          </cell>
          <cell r="S222" t="str">
            <v>JAPÓN</v>
          </cell>
          <cell r="T222" t="str">
            <v>2000 YOKOHAMA (ADUANA PRINCIPA</v>
          </cell>
          <cell r="U222" t="str">
            <v>200000018</v>
          </cell>
          <cell r="V222" t="str">
            <v>Andes Asia, Inc.</v>
          </cell>
          <cell r="W222" t="str">
            <v>AA2781</v>
          </cell>
          <cell r="X222" t="str">
            <v>CIF</v>
          </cell>
          <cell r="Y222" t="str">
            <v>CTA CTE O CRED.DIRECTO</v>
          </cell>
          <cell r="Z222" t="str">
            <v>CONGELADO</v>
          </cell>
          <cell r="AA222" t="str">
            <v>COST-PEC</v>
          </cell>
          <cell r="AB222" t="str">
            <v>COST-PEC TROZOS</v>
          </cell>
          <cell r="AC222" t="str">
            <v>COST-PEC TROZOS PUNTA COSTILLAR</v>
          </cell>
          <cell r="AD222" t="str">
            <v>NA</v>
          </cell>
        </row>
        <row r="223">
          <cell r="D223">
            <v>1022141</v>
          </cell>
          <cell r="E223" t="str">
            <v>GO POSTA NEGRA D@ CJ AS</v>
          </cell>
          <cell r="F223">
            <v>4000</v>
          </cell>
          <cell r="G223" t="str">
            <v>KG</v>
          </cell>
          <cell r="H223" t="str">
            <v>PLANTA ROSARIO</v>
          </cell>
          <cell r="I223" t="str">
            <v>A PROGRAMAR</v>
          </cell>
          <cell r="J223">
            <v>44778</v>
          </cell>
          <cell r="K223">
            <v>44795</v>
          </cell>
          <cell r="L223">
            <v>44835</v>
          </cell>
          <cell r="O223" t="str">
            <v>U007 AGROSUPER S.A.</v>
          </cell>
          <cell r="P223" t="str">
            <v>00AJ</v>
          </cell>
          <cell r="Q223" t="str">
            <v>ANDES ASIA</v>
          </cell>
          <cell r="R223" t="str">
            <v>02</v>
          </cell>
          <cell r="S223" t="str">
            <v>JAPÓN</v>
          </cell>
          <cell r="T223" t="str">
            <v>2000 YOKOHAMA (ADUANA PRINCIPA</v>
          </cell>
          <cell r="U223" t="str">
            <v>200000018</v>
          </cell>
          <cell r="V223" t="str">
            <v>Andes Asia, Inc.</v>
          </cell>
          <cell r="W223" t="str">
            <v>AA2783</v>
          </cell>
          <cell r="X223" t="str">
            <v>CIF</v>
          </cell>
          <cell r="Y223" t="str">
            <v>CTA CTE O CRED.DIRECTO</v>
          </cell>
          <cell r="Z223" t="str">
            <v>CONGELADO</v>
          </cell>
          <cell r="AA223" t="str">
            <v>PIERNA</v>
          </cell>
          <cell r="AB223" t="str">
            <v>PIERNA PULPA FINA</v>
          </cell>
          <cell r="AC223" t="str">
            <v>PIERNA PULPA FINA MUSC SEP</v>
          </cell>
          <cell r="AD223" t="str">
            <v>NA</v>
          </cell>
        </row>
        <row r="224">
          <cell r="D224">
            <v>1022989</v>
          </cell>
          <cell r="E224" t="str">
            <v>GO MM LOIN S VP@ CJ 10K AS</v>
          </cell>
          <cell r="F224">
            <v>10000</v>
          </cell>
          <cell r="G224" t="str">
            <v>KG</v>
          </cell>
          <cell r="H224" t="str">
            <v>PLANTA ROSARIO</v>
          </cell>
          <cell r="I224" t="str">
            <v>A PROGRAMAR</v>
          </cell>
          <cell r="J224">
            <v>44778</v>
          </cell>
          <cell r="K224">
            <v>44795</v>
          </cell>
          <cell r="L224">
            <v>44835</v>
          </cell>
          <cell r="O224" t="str">
            <v>U007 AGROSUPER S.A.</v>
          </cell>
          <cell r="P224" t="str">
            <v>00AJ</v>
          </cell>
          <cell r="Q224" t="str">
            <v>ANDES ASIA</v>
          </cell>
          <cell r="R224" t="str">
            <v>02</v>
          </cell>
          <cell r="S224" t="str">
            <v>JAPÓN</v>
          </cell>
          <cell r="T224" t="str">
            <v>2000 YOKOHAMA (ADUANA PRINCIPA</v>
          </cell>
          <cell r="U224" t="str">
            <v>200000018</v>
          </cell>
          <cell r="V224" t="str">
            <v>Andes Asia, Inc.</v>
          </cell>
          <cell r="W224" t="str">
            <v>AA2783</v>
          </cell>
          <cell r="X224" t="str">
            <v>CIF</v>
          </cell>
          <cell r="Y224" t="str">
            <v>CTA CTE O CRED.DIRECTO</v>
          </cell>
          <cell r="Z224" t="str">
            <v>CONGELADO</v>
          </cell>
          <cell r="AA224" t="str">
            <v>LOMO</v>
          </cell>
          <cell r="AB224" t="str">
            <v>LOMO MM LOIN</v>
          </cell>
          <cell r="AC224" t="str">
            <v>LOMO MM LOIN S</v>
          </cell>
          <cell r="AD224" t="str">
            <v>NA</v>
          </cell>
        </row>
        <row r="225">
          <cell r="D225">
            <v>1023102</v>
          </cell>
          <cell r="E225" t="str">
            <v>GO MM LOIN LL VP@ CJ 20K AA</v>
          </cell>
          <cell r="F225">
            <v>10000</v>
          </cell>
          <cell r="G225" t="str">
            <v>KG</v>
          </cell>
          <cell r="H225" t="str">
            <v>PLANTA ROSARIO</v>
          </cell>
          <cell r="I225" t="str">
            <v>A PROGRAMAR</v>
          </cell>
          <cell r="J225">
            <v>44778</v>
          </cell>
          <cell r="K225">
            <v>44795</v>
          </cell>
          <cell r="L225">
            <v>44835</v>
          </cell>
          <cell r="O225" t="str">
            <v>U007 AGROSUPER S.A.</v>
          </cell>
          <cell r="P225" t="str">
            <v>00AJ</v>
          </cell>
          <cell r="Q225" t="str">
            <v>ANDES ASIA</v>
          </cell>
          <cell r="R225" t="str">
            <v>02</v>
          </cell>
          <cell r="S225" t="str">
            <v>JAPÓN</v>
          </cell>
          <cell r="T225" t="str">
            <v>2000 YOKOHAMA (ADUANA PRINCIPA</v>
          </cell>
          <cell r="U225" t="str">
            <v>200000018</v>
          </cell>
          <cell r="V225" t="str">
            <v>Andes Asia, Inc.</v>
          </cell>
          <cell r="W225" t="str">
            <v>AA2783</v>
          </cell>
          <cell r="X225" t="str">
            <v>CIF</v>
          </cell>
          <cell r="Y225" t="str">
            <v>CTA CTE O CRED.DIRECTO</v>
          </cell>
          <cell r="Z225" t="str">
            <v>CONGELADO</v>
          </cell>
          <cell r="AA225" t="str">
            <v>LOMO</v>
          </cell>
          <cell r="AB225" t="str">
            <v>LOMO MM LOIN</v>
          </cell>
          <cell r="AC225" t="str">
            <v>LOMO MM LOIN LL</v>
          </cell>
          <cell r="AD225" t="str">
            <v>NA</v>
          </cell>
        </row>
        <row r="226">
          <cell r="D226">
            <v>1021952</v>
          </cell>
          <cell r="E226" t="str">
            <v>GO BB RIBS 20-24 OZ@ CJ 10K AS</v>
          </cell>
          <cell r="F226">
            <v>3000</v>
          </cell>
          <cell r="G226" t="str">
            <v>KG</v>
          </cell>
          <cell r="H226" t="str">
            <v>PLANTA LO MIRANDA</v>
          </cell>
          <cell r="I226" t="str">
            <v>A PROGRAMAR</v>
          </cell>
          <cell r="J226">
            <v>44778</v>
          </cell>
          <cell r="K226">
            <v>44795</v>
          </cell>
          <cell r="L226">
            <v>44874</v>
          </cell>
          <cell r="O226" t="str">
            <v>U007 AGROSUPER S.A.</v>
          </cell>
          <cell r="P226" t="str">
            <v>00AJ</v>
          </cell>
          <cell r="Q226" t="str">
            <v>ANDES ASIA</v>
          </cell>
          <cell r="R226" t="str">
            <v>02</v>
          </cell>
          <cell r="S226" t="str">
            <v>JAPÓN</v>
          </cell>
          <cell r="T226" t="str">
            <v>2000 YOKOHAMA (ADUANA PRINCIPA</v>
          </cell>
          <cell r="U226" t="str">
            <v>200000018</v>
          </cell>
          <cell r="V226" t="str">
            <v>Andes Asia, Inc.</v>
          </cell>
          <cell r="W226" t="str">
            <v>AA2786</v>
          </cell>
          <cell r="X226" t="str">
            <v>CIF</v>
          </cell>
          <cell r="Y226" t="str">
            <v>CTA CTE O CRED.DIRECTO</v>
          </cell>
          <cell r="Z226" t="str">
            <v>CONGELADO</v>
          </cell>
          <cell r="AA226" t="str">
            <v>CHULETA</v>
          </cell>
          <cell r="AB226" t="str">
            <v>CHULETA HUESOS</v>
          </cell>
          <cell r="AC226" t="str">
            <v>CHULETA HUESOS BABY BACK RIBS</v>
          </cell>
          <cell r="AD226" t="str">
            <v>NA</v>
          </cell>
        </row>
        <row r="227">
          <cell r="D227">
            <v>1022141</v>
          </cell>
          <cell r="E227" t="str">
            <v>GO POSTA NEGRA D@ CJ AS</v>
          </cell>
          <cell r="F227">
            <v>7000</v>
          </cell>
          <cell r="G227" t="str">
            <v>KG</v>
          </cell>
          <cell r="H227" t="str">
            <v>PLANTA LO MIRANDA</v>
          </cell>
          <cell r="I227" t="str">
            <v>A PROGRAMAR</v>
          </cell>
          <cell r="J227">
            <v>44778</v>
          </cell>
          <cell r="K227">
            <v>44795</v>
          </cell>
          <cell r="L227">
            <v>44874</v>
          </cell>
          <cell r="O227" t="str">
            <v>U007 AGROSUPER S.A.</v>
          </cell>
          <cell r="P227" t="str">
            <v>00AJ</v>
          </cell>
          <cell r="Q227" t="str">
            <v>ANDES ASIA</v>
          </cell>
          <cell r="R227" t="str">
            <v>02</v>
          </cell>
          <cell r="S227" t="str">
            <v>JAPÓN</v>
          </cell>
          <cell r="T227" t="str">
            <v>2000 YOKOHAMA (ADUANA PRINCIPA</v>
          </cell>
          <cell r="U227" t="str">
            <v>200000018</v>
          </cell>
          <cell r="V227" t="str">
            <v>Andes Asia, Inc.</v>
          </cell>
          <cell r="W227" t="str">
            <v>AA2786</v>
          </cell>
          <cell r="X227" t="str">
            <v>CIF</v>
          </cell>
          <cell r="Y227" t="str">
            <v>CTA CTE O CRED.DIRECTO</v>
          </cell>
          <cell r="Z227" t="str">
            <v>CONGELADO</v>
          </cell>
          <cell r="AA227" t="str">
            <v>PIERNA</v>
          </cell>
          <cell r="AB227" t="str">
            <v>PIERNA PULPA FINA</v>
          </cell>
          <cell r="AC227" t="str">
            <v>PIERNA PULPA FINA MUSC SEP</v>
          </cell>
          <cell r="AD227" t="str">
            <v>NA</v>
          </cell>
        </row>
        <row r="228">
          <cell r="D228">
            <v>1022751</v>
          </cell>
          <cell r="E228" t="str">
            <v>GO PPPAL 1P EX@ CJ 14K AS</v>
          </cell>
          <cell r="F228">
            <v>3000</v>
          </cell>
          <cell r="G228" t="str">
            <v>KG</v>
          </cell>
          <cell r="H228" t="str">
            <v>PLANTA LO MIRANDA</v>
          </cell>
          <cell r="I228" t="str">
            <v>A PROGRAMAR</v>
          </cell>
          <cell r="J228">
            <v>44778</v>
          </cell>
          <cell r="K228">
            <v>44795</v>
          </cell>
          <cell r="L228">
            <v>44874</v>
          </cell>
          <cell r="O228" t="str">
            <v>U007 AGROSUPER S.A.</v>
          </cell>
          <cell r="P228" t="str">
            <v>00AJ</v>
          </cell>
          <cell r="Q228" t="str">
            <v>ANDES ASIA</v>
          </cell>
          <cell r="R228" t="str">
            <v>02</v>
          </cell>
          <cell r="S228" t="str">
            <v>JAPÓN</v>
          </cell>
          <cell r="T228" t="str">
            <v>2000 YOKOHAMA (ADUANA PRINCIPA</v>
          </cell>
          <cell r="U228" t="str">
            <v>200000018</v>
          </cell>
          <cell r="V228" t="str">
            <v>Andes Asia, Inc.</v>
          </cell>
          <cell r="W228" t="str">
            <v>AA2786</v>
          </cell>
          <cell r="X228" t="str">
            <v>CIF</v>
          </cell>
          <cell r="Y228" t="str">
            <v>CTA CTE O CRED.DIRECTO</v>
          </cell>
          <cell r="Z228" t="str">
            <v>CONGELADO</v>
          </cell>
          <cell r="AA228" t="str">
            <v>PALETA</v>
          </cell>
          <cell r="AB228" t="str">
            <v>PALETA ENTERA</v>
          </cell>
          <cell r="AC228" t="str">
            <v>PALETA ENTERA PICNIC</v>
          </cell>
          <cell r="AD228" t="str">
            <v>NA</v>
          </cell>
        </row>
        <row r="229">
          <cell r="D229">
            <v>1022863</v>
          </cell>
          <cell r="E229" t="str">
            <v>GO LOM VET M@ CJ 9K AS</v>
          </cell>
          <cell r="F229">
            <v>10000</v>
          </cell>
          <cell r="G229" t="str">
            <v>KG</v>
          </cell>
          <cell r="H229" t="str">
            <v>PLANTA LO MIRANDA</v>
          </cell>
          <cell r="I229" t="str">
            <v>A PROGRAMAR</v>
          </cell>
          <cell r="J229">
            <v>44778</v>
          </cell>
          <cell r="K229">
            <v>44795</v>
          </cell>
          <cell r="L229">
            <v>44874</v>
          </cell>
          <cell r="O229" t="str">
            <v>U007 AGROSUPER S.A.</v>
          </cell>
          <cell r="P229" t="str">
            <v>00AJ</v>
          </cell>
          <cell r="Q229" t="str">
            <v>ANDES ASIA</v>
          </cell>
          <cell r="R229" t="str">
            <v>02</v>
          </cell>
          <cell r="S229" t="str">
            <v>JAPÓN</v>
          </cell>
          <cell r="T229" t="str">
            <v>2000 YOKOHAMA (ADUANA PRINCIPA</v>
          </cell>
          <cell r="U229" t="str">
            <v>200000018</v>
          </cell>
          <cell r="V229" t="str">
            <v>Andes Asia, Inc.</v>
          </cell>
          <cell r="W229" t="str">
            <v>AA2786</v>
          </cell>
          <cell r="X229" t="str">
            <v>CIF</v>
          </cell>
          <cell r="Y229" t="str">
            <v>CTA CTE O CRED.DIRECTO</v>
          </cell>
          <cell r="Z229" t="str">
            <v>CONGELADO</v>
          </cell>
          <cell r="AA229" t="str">
            <v>LOMO</v>
          </cell>
          <cell r="AB229" t="str">
            <v>LOMO VETADO</v>
          </cell>
          <cell r="AC229" t="str">
            <v>LOMO VETADO &gt;2.0K</v>
          </cell>
          <cell r="AD229" t="str">
            <v>NA</v>
          </cell>
        </row>
        <row r="230">
          <cell r="D230">
            <v>1023265</v>
          </cell>
          <cell r="E230" t="str">
            <v>GO PTA COS 2H@ BO CJ 10K AS</v>
          </cell>
          <cell r="F230">
            <v>1000</v>
          </cell>
          <cell r="G230" t="str">
            <v>KG</v>
          </cell>
          <cell r="H230" t="str">
            <v>PLANTA LO MIRANDA</v>
          </cell>
          <cell r="I230" t="str">
            <v>A PROGRAMAR</v>
          </cell>
          <cell r="J230">
            <v>44778</v>
          </cell>
          <cell r="K230">
            <v>44795</v>
          </cell>
          <cell r="L230">
            <v>44874</v>
          </cell>
          <cell r="O230" t="str">
            <v>U007 AGROSUPER S.A.</v>
          </cell>
          <cell r="P230" t="str">
            <v>00AJ</v>
          </cell>
          <cell r="Q230" t="str">
            <v>ANDES ASIA</v>
          </cell>
          <cell r="R230" t="str">
            <v>02</v>
          </cell>
          <cell r="S230" t="str">
            <v>JAPÓN</v>
          </cell>
          <cell r="T230" t="str">
            <v>2000 YOKOHAMA (ADUANA PRINCIPA</v>
          </cell>
          <cell r="U230" t="str">
            <v>200000018</v>
          </cell>
          <cell r="V230" t="str">
            <v>Andes Asia, Inc.</v>
          </cell>
          <cell r="W230" t="str">
            <v>AA2786</v>
          </cell>
          <cell r="X230" t="str">
            <v>CIF</v>
          </cell>
          <cell r="Y230" t="str">
            <v>CTA CTE O CRED.DIRECTO</v>
          </cell>
          <cell r="Z230" t="str">
            <v>CONGELADO</v>
          </cell>
          <cell r="AA230" t="str">
            <v>COST-PEC</v>
          </cell>
          <cell r="AB230" t="str">
            <v>COST-PEC TROZOS</v>
          </cell>
          <cell r="AC230" t="str">
            <v>COST-PEC TROZOS PUNTA COSTILLAR</v>
          </cell>
          <cell r="AD230" t="str">
            <v>NA</v>
          </cell>
        </row>
        <row r="231">
          <cell r="D231">
            <v>1023102</v>
          </cell>
          <cell r="E231" t="str">
            <v>GO MM LOIN LL VP@ CJ 20K AA</v>
          </cell>
          <cell r="F231">
            <v>15000</v>
          </cell>
          <cell r="G231" t="str">
            <v>KG</v>
          </cell>
          <cell r="H231" t="str">
            <v>PLANTA LO MIRANDA</v>
          </cell>
          <cell r="I231" t="str">
            <v>EN PRODUCCION</v>
          </cell>
          <cell r="J231">
            <v>44778</v>
          </cell>
          <cell r="K231">
            <v>44802</v>
          </cell>
          <cell r="O231" t="str">
            <v>U007 AGROSUPER S.A.</v>
          </cell>
          <cell r="P231" t="str">
            <v>00AJ</v>
          </cell>
          <cell r="Q231" t="str">
            <v>ANDES ASIA</v>
          </cell>
          <cell r="R231" t="str">
            <v>02</v>
          </cell>
          <cell r="S231" t="str">
            <v>JAPÓN</v>
          </cell>
          <cell r="T231" t="str">
            <v>2000 YOKOHAMA (ADUANA PRINCIPA</v>
          </cell>
          <cell r="U231" t="str">
            <v>200000018</v>
          </cell>
          <cell r="V231" t="str">
            <v>Andes Asia, Inc.</v>
          </cell>
          <cell r="W231" t="str">
            <v>AA2791</v>
          </cell>
          <cell r="X231" t="str">
            <v>CIF</v>
          </cell>
          <cell r="Y231" t="str">
            <v>CTA CTE O CRED.DIRECTO</v>
          </cell>
          <cell r="Z231" t="str">
            <v>CONGELADO</v>
          </cell>
          <cell r="AA231" t="str">
            <v>LOMO</v>
          </cell>
          <cell r="AB231" t="str">
            <v>LOMO MM LOIN</v>
          </cell>
          <cell r="AC231" t="str">
            <v>LOMO MM LOIN LL</v>
          </cell>
          <cell r="AD231" t="str">
            <v>NA</v>
          </cell>
        </row>
        <row r="232">
          <cell r="D232">
            <v>1022293</v>
          </cell>
          <cell r="E232" t="str">
            <v>GO MALAYA JAPON@ VP FI CJ 5K AS</v>
          </cell>
          <cell r="F232">
            <v>1000</v>
          </cell>
          <cell r="G232" t="str">
            <v>KG</v>
          </cell>
          <cell r="H232" t="str">
            <v>PLANTA LO MIRANDA</v>
          </cell>
          <cell r="I232" t="str">
            <v>EN PRODUCCION</v>
          </cell>
          <cell r="J232">
            <v>44778</v>
          </cell>
          <cell r="K232">
            <v>44802</v>
          </cell>
          <cell r="O232" t="str">
            <v>U007 AGROSUPER S.A.</v>
          </cell>
          <cell r="P232" t="str">
            <v>00AJ</v>
          </cell>
          <cell r="Q232" t="str">
            <v>ANDES ASIA</v>
          </cell>
          <cell r="R232" t="str">
            <v>02</v>
          </cell>
          <cell r="S232" t="str">
            <v>JAPÓN</v>
          </cell>
          <cell r="T232" t="str">
            <v>2000 YOKOHAMA (ADUANA PRINCIPA</v>
          </cell>
          <cell r="U232" t="str">
            <v>200000018</v>
          </cell>
          <cell r="V232" t="str">
            <v>Andes Asia, Inc.</v>
          </cell>
          <cell r="W232" t="str">
            <v>AA2791</v>
          </cell>
          <cell r="X232" t="str">
            <v>CIF</v>
          </cell>
          <cell r="Y232" t="str">
            <v>CTA CTE O CRED.DIRECTO</v>
          </cell>
          <cell r="Z232" t="str">
            <v>CONGELADO</v>
          </cell>
          <cell r="AA232" t="str">
            <v>PROLIJADO</v>
          </cell>
          <cell r="AB232" t="str">
            <v>PROLIJADO MALAYA</v>
          </cell>
          <cell r="AC232" t="str">
            <v>PROLIJADO MALAYA PAPADA</v>
          </cell>
          <cell r="AD232" t="str">
            <v>NA</v>
          </cell>
        </row>
        <row r="233">
          <cell r="D233">
            <v>1022142</v>
          </cell>
          <cell r="E233" t="str">
            <v>GO POSTA ROSADA@ CJ AS</v>
          </cell>
          <cell r="F233">
            <v>4000</v>
          </cell>
          <cell r="G233" t="str">
            <v>KG</v>
          </cell>
          <cell r="H233" t="str">
            <v>PLANTA LO MIRANDA</v>
          </cell>
          <cell r="I233" t="str">
            <v>EN PRODUCCION</v>
          </cell>
          <cell r="J233">
            <v>44778</v>
          </cell>
          <cell r="K233">
            <v>44802</v>
          </cell>
          <cell r="O233" t="str">
            <v>U007 AGROSUPER S.A.</v>
          </cell>
          <cell r="P233" t="str">
            <v>00AJ</v>
          </cell>
          <cell r="Q233" t="str">
            <v>ANDES ASIA</v>
          </cell>
          <cell r="R233" t="str">
            <v>02</v>
          </cell>
          <cell r="S233" t="str">
            <v>JAPÓN</v>
          </cell>
          <cell r="T233" t="str">
            <v>2000 YOKOHAMA (ADUANA PRINCIPA</v>
          </cell>
          <cell r="U233" t="str">
            <v>200000018</v>
          </cell>
          <cell r="V233" t="str">
            <v>Andes Asia, Inc.</v>
          </cell>
          <cell r="W233" t="str">
            <v>AA2791</v>
          </cell>
          <cell r="X233" t="str">
            <v>CIF</v>
          </cell>
          <cell r="Y233" t="str">
            <v>CTA CTE O CRED.DIRECTO</v>
          </cell>
          <cell r="Z233" t="str">
            <v>CONGELADO</v>
          </cell>
          <cell r="AA233" t="str">
            <v>PIERNA</v>
          </cell>
          <cell r="AB233" t="str">
            <v>PIERNA PULPA FINA</v>
          </cell>
          <cell r="AC233" t="str">
            <v>PIERNA PULPA FINA MUSC SEP</v>
          </cell>
          <cell r="AD233" t="str">
            <v>NA</v>
          </cell>
        </row>
        <row r="234">
          <cell r="D234">
            <v>1022141</v>
          </cell>
          <cell r="E234" t="str">
            <v>GO POSTA NEGRA D@ CJ AS</v>
          </cell>
          <cell r="F234">
            <v>4000</v>
          </cell>
          <cell r="G234" t="str">
            <v>KG</v>
          </cell>
          <cell r="H234" t="str">
            <v>PLANTA LO MIRANDA</v>
          </cell>
          <cell r="I234" t="str">
            <v>EN PRODUCCION</v>
          </cell>
          <cell r="J234">
            <v>44778</v>
          </cell>
          <cell r="K234">
            <v>44802</v>
          </cell>
          <cell r="O234" t="str">
            <v>U007 AGROSUPER S.A.</v>
          </cell>
          <cell r="P234" t="str">
            <v>00AJ</v>
          </cell>
          <cell r="Q234" t="str">
            <v>ANDES ASIA</v>
          </cell>
          <cell r="R234" t="str">
            <v>02</v>
          </cell>
          <cell r="S234" t="str">
            <v>JAPÓN</v>
          </cell>
          <cell r="T234" t="str">
            <v>2000 YOKOHAMA (ADUANA PRINCIPA</v>
          </cell>
          <cell r="U234" t="str">
            <v>200000018</v>
          </cell>
          <cell r="V234" t="str">
            <v>Andes Asia, Inc.</v>
          </cell>
          <cell r="W234" t="str">
            <v>AA2791</v>
          </cell>
          <cell r="X234" t="str">
            <v>CIF</v>
          </cell>
          <cell r="Y234" t="str">
            <v>CTA CTE O CRED.DIRECTO</v>
          </cell>
          <cell r="Z234" t="str">
            <v>CONGELADO</v>
          </cell>
          <cell r="AA234" t="str">
            <v>PIERNA</v>
          </cell>
          <cell r="AB234" t="str">
            <v>PIERNA PULPA FINA</v>
          </cell>
          <cell r="AC234" t="str">
            <v>PIERNA PULPA FINA MUSC SEP</v>
          </cell>
          <cell r="AD234" t="str">
            <v>NA</v>
          </cell>
        </row>
        <row r="235">
          <cell r="D235">
            <v>1022515</v>
          </cell>
          <cell r="E235" t="str">
            <v>GO PANC TEC C/CUE@ FI CJ PANC AS</v>
          </cell>
          <cell r="F235">
            <v>5000</v>
          </cell>
          <cell r="G235" t="str">
            <v>KG</v>
          </cell>
          <cell r="H235" t="str">
            <v>PLANTA LO MIRANDA</v>
          </cell>
          <cell r="I235" t="str">
            <v>EN PRODUCCION</v>
          </cell>
          <cell r="J235">
            <v>44778</v>
          </cell>
          <cell r="K235">
            <v>44802</v>
          </cell>
          <cell r="O235" t="str">
            <v>U007 AGROSUPER S.A.</v>
          </cell>
          <cell r="P235" t="str">
            <v>00AJ</v>
          </cell>
          <cell r="Q235" t="str">
            <v>ANDES ASIA</v>
          </cell>
          <cell r="R235" t="str">
            <v>02</v>
          </cell>
          <cell r="S235" t="str">
            <v>JAPÓN</v>
          </cell>
          <cell r="T235" t="str">
            <v>2000 YOKOHAMA (ADUANA PRINCIPA</v>
          </cell>
          <cell r="U235" t="str">
            <v>200000018</v>
          </cell>
          <cell r="V235" t="str">
            <v>Andes Asia, Inc.</v>
          </cell>
          <cell r="W235" t="str">
            <v>AA2795</v>
          </cell>
          <cell r="X235" t="str">
            <v>CIF</v>
          </cell>
          <cell r="Y235" t="str">
            <v>CTA CTE O CRED.DIRECTO</v>
          </cell>
          <cell r="Z235" t="str">
            <v>CONGELADO</v>
          </cell>
          <cell r="AA235" t="str">
            <v>PANCETA</v>
          </cell>
          <cell r="AB235" t="str">
            <v>PANCETA C/CUERO</v>
          </cell>
          <cell r="AC235" t="str">
            <v>PANCETA C/CUERO TECLA</v>
          </cell>
          <cell r="AD235" t="str">
            <v>NA</v>
          </cell>
        </row>
        <row r="236">
          <cell r="D236">
            <v>1022751</v>
          </cell>
          <cell r="E236" t="str">
            <v>GO PPPAL 1P EX@ CJ 14K AS</v>
          </cell>
          <cell r="F236">
            <v>4000</v>
          </cell>
          <cell r="G236" t="str">
            <v>KG</v>
          </cell>
          <cell r="H236" t="str">
            <v>PLANTA LO MIRANDA</v>
          </cell>
          <cell r="I236" t="str">
            <v>EN PRODUCCION</v>
          </cell>
          <cell r="J236">
            <v>44778</v>
          </cell>
          <cell r="K236">
            <v>44802</v>
          </cell>
          <cell r="O236" t="str">
            <v>U007 AGROSUPER S.A.</v>
          </cell>
          <cell r="P236" t="str">
            <v>00AJ</v>
          </cell>
          <cell r="Q236" t="str">
            <v>ANDES ASIA</v>
          </cell>
          <cell r="R236" t="str">
            <v>02</v>
          </cell>
          <cell r="S236" t="str">
            <v>JAPÓN</v>
          </cell>
          <cell r="T236" t="str">
            <v>2000 YOKOHAMA (ADUANA PRINCIPA</v>
          </cell>
          <cell r="U236" t="str">
            <v>200000018</v>
          </cell>
          <cell r="V236" t="str">
            <v>Andes Asia, Inc.</v>
          </cell>
          <cell r="W236" t="str">
            <v>AA2795</v>
          </cell>
          <cell r="X236" t="str">
            <v>CIF</v>
          </cell>
          <cell r="Y236" t="str">
            <v>CTA CTE O CRED.DIRECTO</v>
          </cell>
          <cell r="Z236" t="str">
            <v>CONGELADO</v>
          </cell>
          <cell r="AA236" t="str">
            <v>PALETA</v>
          </cell>
          <cell r="AB236" t="str">
            <v>PALETA ENTERA</v>
          </cell>
          <cell r="AC236" t="str">
            <v>PALETA ENTERA PICNIC</v>
          </cell>
          <cell r="AD236" t="str">
            <v>NA</v>
          </cell>
        </row>
        <row r="237">
          <cell r="D237">
            <v>1022864</v>
          </cell>
          <cell r="E237" t="str">
            <v>GO LOM VET L@ CJ 11K AS</v>
          </cell>
          <cell r="F237">
            <v>9000</v>
          </cell>
          <cell r="G237" t="str">
            <v>KG</v>
          </cell>
          <cell r="H237" t="str">
            <v>PLANTA LO MIRANDA</v>
          </cell>
          <cell r="I237" t="str">
            <v>EN PRODUCCION</v>
          </cell>
          <cell r="J237">
            <v>44778</v>
          </cell>
          <cell r="K237">
            <v>44802</v>
          </cell>
          <cell r="O237" t="str">
            <v>U007 AGROSUPER S.A.</v>
          </cell>
          <cell r="P237" t="str">
            <v>00AJ</v>
          </cell>
          <cell r="Q237" t="str">
            <v>ANDES ASIA</v>
          </cell>
          <cell r="R237" t="str">
            <v>02</v>
          </cell>
          <cell r="S237" t="str">
            <v>JAPÓN</v>
          </cell>
          <cell r="T237" t="str">
            <v>2000 YOKOHAMA (ADUANA PRINCIPA</v>
          </cell>
          <cell r="U237" t="str">
            <v>200000018</v>
          </cell>
          <cell r="V237" t="str">
            <v>Andes Asia, Inc.</v>
          </cell>
          <cell r="W237" t="str">
            <v>AA2795</v>
          </cell>
          <cell r="X237" t="str">
            <v>CIF</v>
          </cell>
          <cell r="Y237" t="str">
            <v>CTA CTE O CRED.DIRECTO</v>
          </cell>
          <cell r="Z237" t="str">
            <v>CONGELADO</v>
          </cell>
          <cell r="AA237" t="str">
            <v>LOMO</v>
          </cell>
          <cell r="AB237" t="str">
            <v>LOMO VETADO</v>
          </cell>
          <cell r="AC237" t="str">
            <v>LOMO VETADO &gt;2.0K</v>
          </cell>
          <cell r="AD237" t="str">
            <v>NA</v>
          </cell>
        </row>
        <row r="238">
          <cell r="D238">
            <v>1021987</v>
          </cell>
          <cell r="E238" t="str">
            <v>GO RECTO@ CJ 10K AS</v>
          </cell>
          <cell r="F238">
            <v>4000</v>
          </cell>
          <cell r="G238" t="str">
            <v>KG</v>
          </cell>
          <cell r="H238" t="str">
            <v>PLANTA LO MIRANDA</v>
          </cell>
          <cell r="I238" t="str">
            <v>EN PRODUCCION</v>
          </cell>
          <cell r="J238">
            <v>44778</v>
          </cell>
          <cell r="K238">
            <v>44802</v>
          </cell>
          <cell r="O238" t="str">
            <v>U007 AGROSUPER S.A.</v>
          </cell>
          <cell r="P238" t="str">
            <v>00AJ</v>
          </cell>
          <cell r="Q238" t="str">
            <v>ANDES ASIA</v>
          </cell>
          <cell r="R238" t="str">
            <v>02</v>
          </cell>
          <cell r="S238" t="str">
            <v>JAPÓN</v>
          </cell>
          <cell r="T238" t="str">
            <v>2000 YOKOHAMA (ADUANA PRINCIPA</v>
          </cell>
          <cell r="U238" t="str">
            <v>200000018</v>
          </cell>
          <cell r="V238" t="str">
            <v>Andes Asia, Inc.</v>
          </cell>
          <cell r="W238" t="str">
            <v>AA2795</v>
          </cell>
          <cell r="X238" t="str">
            <v>CIF</v>
          </cell>
          <cell r="Y238" t="str">
            <v>CTA CTE O CRED.DIRECTO</v>
          </cell>
          <cell r="Z238" t="str">
            <v>CONGELADO</v>
          </cell>
          <cell r="AA238" t="str">
            <v>SUBPROD</v>
          </cell>
          <cell r="AB238" t="str">
            <v>SUBPROD TRIPA</v>
          </cell>
          <cell r="AC238" t="str">
            <v>SUBPROD TRIPA RECTO</v>
          </cell>
          <cell r="AD238" t="str">
            <v>NA</v>
          </cell>
        </row>
        <row r="239">
          <cell r="D239">
            <v>1021931</v>
          </cell>
          <cell r="E239" t="str">
            <v>GO PTA COS 3H@ BO CJ 10K AS</v>
          </cell>
          <cell r="F239">
            <v>2000</v>
          </cell>
          <cell r="G239" t="str">
            <v>KG</v>
          </cell>
          <cell r="H239" t="str">
            <v>PLANTA LO MIRANDA</v>
          </cell>
          <cell r="I239" t="str">
            <v>EN PRODUCCION</v>
          </cell>
          <cell r="J239">
            <v>44778</v>
          </cell>
          <cell r="K239">
            <v>44802</v>
          </cell>
          <cell r="O239" t="str">
            <v>U007 AGROSUPER S.A.</v>
          </cell>
          <cell r="P239" t="str">
            <v>00AJ</v>
          </cell>
          <cell r="Q239" t="str">
            <v>ANDES ASIA</v>
          </cell>
          <cell r="R239" t="str">
            <v>02</v>
          </cell>
          <cell r="S239" t="str">
            <v>JAPÓN</v>
          </cell>
          <cell r="T239" t="str">
            <v>2000 YOKOHAMA (ADUANA PRINCIPA</v>
          </cell>
          <cell r="U239" t="str">
            <v>200000018</v>
          </cell>
          <cell r="V239" t="str">
            <v>Andes Asia, Inc.</v>
          </cell>
          <cell r="W239" t="str">
            <v>AA2795</v>
          </cell>
          <cell r="X239" t="str">
            <v>CIF</v>
          </cell>
          <cell r="Y239" t="str">
            <v>CTA CTE O CRED.DIRECTO</v>
          </cell>
          <cell r="Z239" t="str">
            <v>CONGELADO</v>
          </cell>
          <cell r="AA239" t="str">
            <v>COST-PEC</v>
          </cell>
          <cell r="AB239" t="str">
            <v>COST-PEC TROZOS</v>
          </cell>
          <cell r="AC239" t="str">
            <v>COST-PEC TROZOS PUNTA COSTILLAR</v>
          </cell>
          <cell r="AD239" t="str">
            <v>NA</v>
          </cell>
        </row>
        <row r="240">
          <cell r="D240">
            <v>1022141</v>
          </cell>
          <cell r="E240" t="str">
            <v>GO POSTA NEGRA D@ CJ AS</v>
          </cell>
          <cell r="F240">
            <v>4000</v>
          </cell>
          <cell r="G240" t="str">
            <v>KG</v>
          </cell>
          <cell r="H240" t="str">
            <v>PLANTA LO MIRANDA</v>
          </cell>
          <cell r="I240" t="str">
            <v>EN PRODUCCION</v>
          </cell>
          <cell r="J240">
            <v>44778</v>
          </cell>
          <cell r="K240">
            <v>44802</v>
          </cell>
          <cell r="O240" t="str">
            <v>U007 AGROSUPER S.A.</v>
          </cell>
          <cell r="P240" t="str">
            <v>00AJ</v>
          </cell>
          <cell r="Q240" t="str">
            <v>ANDES ASIA</v>
          </cell>
          <cell r="R240" t="str">
            <v>02</v>
          </cell>
          <cell r="S240" t="str">
            <v>JAPÓN</v>
          </cell>
          <cell r="T240" t="str">
            <v>2000 YOKOHAMA (ADUANA PRINCIPA</v>
          </cell>
          <cell r="U240" t="str">
            <v>200000018</v>
          </cell>
          <cell r="V240" t="str">
            <v>Andes Asia, Inc.</v>
          </cell>
          <cell r="W240" t="str">
            <v>AA2796</v>
          </cell>
          <cell r="X240" t="str">
            <v>CIF</v>
          </cell>
          <cell r="Y240" t="str">
            <v>CTA CTE O CRED.DIRECTO</v>
          </cell>
          <cell r="Z240" t="str">
            <v>CONGELADO</v>
          </cell>
          <cell r="AA240" t="str">
            <v>PIERNA</v>
          </cell>
          <cell r="AB240" t="str">
            <v>PIERNA PULPA FINA</v>
          </cell>
          <cell r="AC240" t="str">
            <v>PIERNA PULPA FINA MUSC SEP</v>
          </cell>
          <cell r="AD240" t="str">
            <v>NA</v>
          </cell>
        </row>
        <row r="241">
          <cell r="D241">
            <v>1022142</v>
          </cell>
          <cell r="E241" t="str">
            <v>GO POSTA ROSADA@ CJ AS</v>
          </cell>
          <cell r="F241">
            <v>4000</v>
          </cell>
          <cell r="G241" t="str">
            <v>KG</v>
          </cell>
          <cell r="H241" t="str">
            <v>PLANTA LO MIRANDA</v>
          </cell>
          <cell r="I241" t="str">
            <v>EN PRODUCCION</v>
          </cell>
          <cell r="J241">
            <v>44778</v>
          </cell>
          <cell r="K241">
            <v>44802</v>
          </cell>
          <cell r="O241" t="str">
            <v>U007 AGROSUPER S.A.</v>
          </cell>
          <cell r="P241" t="str">
            <v>00AJ</v>
          </cell>
          <cell r="Q241" t="str">
            <v>ANDES ASIA</v>
          </cell>
          <cell r="R241" t="str">
            <v>02</v>
          </cell>
          <cell r="S241" t="str">
            <v>JAPÓN</v>
          </cell>
          <cell r="T241" t="str">
            <v>2000 YOKOHAMA (ADUANA PRINCIPA</v>
          </cell>
          <cell r="U241" t="str">
            <v>200000018</v>
          </cell>
          <cell r="V241" t="str">
            <v>Andes Asia, Inc.</v>
          </cell>
          <cell r="W241" t="str">
            <v>AA2796</v>
          </cell>
          <cell r="X241" t="str">
            <v>CIF</v>
          </cell>
          <cell r="Y241" t="str">
            <v>CTA CTE O CRED.DIRECTO</v>
          </cell>
          <cell r="Z241" t="str">
            <v>CONGELADO</v>
          </cell>
          <cell r="AA241" t="str">
            <v>PIERNA</v>
          </cell>
          <cell r="AB241" t="str">
            <v>PIERNA PULPA FINA</v>
          </cell>
          <cell r="AC241" t="str">
            <v>PIERNA PULPA FINA MUSC SEP</v>
          </cell>
          <cell r="AD241" t="str">
            <v>NA</v>
          </cell>
        </row>
        <row r="242">
          <cell r="D242">
            <v>1022293</v>
          </cell>
          <cell r="E242" t="str">
            <v>GO MALAYA JAPON@ VP FI CJ 5K AS</v>
          </cell>
          <cell r="F242">
            <v>1000</v>
          </cell>
          <cell r="G242" t="str">
            <v>KG</v>
          </cell>
          <cell r="H242" t="str">
            <v>PLANTA LO MIRANDA</v>
          </cell>
          <cell r="I242" t="str">
            <v>EN PRODUCCION</v>
          </cell>
          <cell r="J242">
            <v>44778</v>
          </cell>
          <cell r="K242">
            <v>44802</v>
          </cell>
          <cell r="O242" t="str">
            <v>U007 AGROSUPER S.A.</v>
          </cell>
          <cell r="P242" t="str">
            <v>00AJ</v>
          </cell>
          <cell r="Q242" t="str">
            <v>ANDES ASIA</v>
          </cell>
          <cell r="R242" t="str">
            <v>02</v>
          </cell>
          <cell r="S242" t="str">
            <v>JAPÓN</v>
          </cell>
          <cell r="T242" t="str">
            <v>2000 YOKOHAMA (ADUANA PRINCIPA</v>
          </cell>
          <cell r="U242" t="str">
            <v>200000018</v>
          </cell>
          <cell r="V242" t="str">
            <v>Andes Asia, Inc.</v>
          </cell>
          <cell r="W242" t="str">
            <v>AA2796</v>
          </cell>
          <cell r="X242" t="str">
            <v>CIF</v>
          </cell>
          <cell r="Y242" t="str">
            <v>CTA CTE O CRED.DIRECTO</v>
          </cell>
          <cell r="Z242" t="str">
            <v>CONGELADO</v>
          </cell>
          <cell r="AA242" t="str">
            <v>PROLIJADO</v>
          </cell>
          <cell r="AB242" t="str">
            <v>PROLIJADO MALAYA</v>
          </cell>
          <cell r="AC242" t="str">
            <v>PROLIJADO MALAYA PAPADA</v>
          </cell>
          <cell r="AD242" t="str">
            <v>NA</v>
          </cell>
        </row>
        <row r="243">
          <cell r="D243">
            <v>1023102</v>
          </cell>
          <cell r="E243" t="str">
            <v>GO MM LOIN LL VP@ CJ 20K AA</v>
          </cell>
          <cell r="F243">
            <v>15000</v>
          </cell>
          <cell r="G243" t="str">
            <v>KG</v>
          </cell>
          <cell r="H243" t="str">
            <v>PLANTA LO MIRANDA</v>
          </cell>
          <cell r="I243" t="str">
            <v>EN PRODUCCION</v>
          </cell>
          <cell r="J243">
            <v>44778</v>
          </cell>
          <cell r="K243">
            <v>44802</v>
          </cell>
          <cell r="O243" t="str">
            <v>U007 AGROSUPER S.A.</v>
          </cell>
          <cell r="P243" t="str">
            <v>00AJ</v>
          </cell>
          <cell r="Q243" t="str">
            <v>ANDES ASIA</v>
          </cell>
          <cell r="R243" t="str">
            <v>02</v>
          </cell>
          <cell r="S243" t="str">
            <v>JAPÓN</v>
          </cell>
          <cell r="T243" t="str">
            <v>2000 YOKOHAMA (ADUANA PRINCIPA</v>
          </cell>
          <cell r="U243" t="str">
            <v>200000018</v>
          </cell>
          <cell r="V243" t="str">
            <v>Andes Asia, Inc.</v>
          </cell>
          <cell r="W243" t="str">
            <v>AA2796</v>
          </cell>
          <cell r="X243" t="str">
            <v>CIF</v>
          </cell>
          <cell r="Y243" t="str">
            <v>CTA CTE O CRED.DIRECTO</v>
          </cell>
          <cell r="Z243" t="str">
            <v>CONGELADO</v>
          </cell>
          <cell r="AA243" t="str">
            <v>LOMO</v>
          </cell>
          <cell r="AB243" t="str">
            <v>LOMO MM LOIN</v>
          </cell>
          <cell r="AC243" t="str">
            <v>LOMO MM LOIN LL</v>
          </cell>
          <cell r="AD243" t="str">
            <v>NA</v>
          </cell>
        </row>
        <row r="244">
          <cell r="D244">
            <v>1100602</v>
          </cell>
          <cell r="E244" t="str">
            <v>FILE POLLO PR@ BO 18X1.5 LB CJ AS</v>
          </cell>
          <cell r="F244">
            <v>12116.349504</v>
          </cell>
          <cell r="G244" t="str">
            <v>KG</v>
          </cell>
          <cell r="H244" t="str">
            <v>F. SAN VICENTE</v>
          </cell>
          <cell r="I244" t="str">
            <v>A PROGRAMAR</v>
          </cell>
          <cell r="J244">
            <v>44778</v>
          </cell>
          <cell r="K244">
            <v>44786</v>
          </cell>
          <cell r="L244">
            <v>44806</v>
          </cell>
          <cell r="M244">
            <v>44798</v>
          </cell>
          <cell r="O244" t="str">
            <v>U007 AGROSUPER S.A.</v>
          </cell>
          <cell r="P244" t="str">
            <v>00AA</v>
          </cell>
          <cell r="Q244" t="str">
            <v>AGRO AMERICA</v>
          </cell>
          <cell r="R244" t="str">
            <v>10</v>
          </cell>
          <cell r="S244" t="str">
            <v>EE.UU.</v>
          </cell>
          <cell r="T244" t="str">
            <v>000527 PORT HUENEME, CA</v>
          </cell>
          <cell r="U244" t="str">
            <v>200000004</v>
          </cell>
          <cell r="V244" t="str">
            <v>Agro America LLC</v>
          </cell>
          <cell r="W244" t="str">
            <v>MIXTO 2</v>
          </cell>
          <cell r="X244" t="str">
            <v>CIF</v>
          </cell>
          <cell r="Y244" t="str">
            <v>CTA CTE O CRED.DIRECTO</v>
          </cell>
          <cell r="Z244" t="str">
            <v>CONGELADO</v>
          </cell>
          <cell r="AA244" t="str">
            <v>EMPANIZADO</v>
          </cell>
          <cell r="AB244" t="str">
            <v>EMPANIZADOS CROQUETAS</v>
          </cell>
          <cell r="AC244" t="str">
            <v>EMPANIZADOS CROQUETAS POLLO</v>
          </cell>
          <cell r="AD244" t="str">
            <v>NA</v>
          </cell>
        </row>
        <row r="245">
          <cell r="D245">
            <v>1021864</v>
          </cell>
          <cell r="E245" t="str">
            <v>GO CUE PAPDA CP@ CJ 20K AS</v>
          </cell>
          <cell r="F245">
            <v>24000</v>
          </cell>
          <cell r="G245" t="str">
            <v>KG</v>
          </cell>
          <cell r="H245" t="str">
            <v>PLANTA ROSARIO</v>
          </cell>
          <cell r="I245" t="str">
            <v>A PROGRAMAR</v>
          </cell>
          <cell r="J245">
            <v>44778</v>
          </cell>
          <cell r="K245">
            <v>44819</v>
          </cell>
          <cell r="O245" t="str">
            <v>U007 AGROSUPER S.A.</v>
          </cell>
          <cell r="P245" t="str">
            <v>00AS</v>
          </cell>
          <cell r="Q245" t="str">
            <v>AGRO SUDAMERICA</v>
          </cell>
          <cell r="R245" t="str">
            <v>02</v>
          </cell>
          <cell r="S245" t="str">
            <v>ECUADOR</v>
          </cell>
          <cell r="T245" t="str">
            <v>000027 GUAYAQUIL, PUERTO</v>
          </cell>
          <cell r="U245" t="str">
            <v>200000444</v>
          </cell>
          <cell r="V245" t="str">
            <v>Industria de Alimentos La Europea</v>
          </cell>
          <cell r="W245" t="str">
            <v>ROSARIO***</v>
          </cell>
          <cell r="X245" t="str">
            <v>CFR</v>
          </cell>
          <cell r="Y245" t="str">
            <v>CTA CTE O CRED.DIRECTO</v>
          </cell>
          <cell r="Z245" t="str">
            <v>CONGELADO</v>
          </cell>
          <cell r="AA245" t="str">
            <v>CUEROS</v>
          </cell>
          <cell r="AB245" t="str">
            <v>CUERO PAPADA</v>
          </cell>
          <cell r="AC245" t="str">
            <v>CUERO PAPADA</v>
          </cell>
          <cell r="AD245" t="str">
            <v>EX</v>
          </cell>
        </row>
        <row r="246">
          <cell r="D246">
            <v>1021039</v>
          </cell>
          <cell r="E246" t="str">
            <v>GO CUE PAPDA CP@ CJ 20K BCA AS</v>
          </cell>
          <cell r="F246">
            <v>24000</v>
          </cell>
          <cell r="G246" t="str">
            <v>KG</v>
          </cell>
          <cell r="H246" t="str">
            <v>PLANTA ROSARIO</v>
          </cell>
          <cell r="I246" t="str">
            <v>EN PRODUCCION</v>
          </cell>
          <cell r="J246">
            <v>44778</v>
          </cell>
          <cell r="K246">
            <v>44839</v>
          </cell>
          <cell r="O246" t="str">
            <v>U007 AGROSUPER S.A.</v>
          </cell>
          <cell r="P246" t="str">
            <v>00AS</v>
          </cell>
          <cell r="Q246" t="str">
            <v>AGRO SUDAMERICA</v>
          </cell>
          <cell r="R246" t="str">
            <v>02</v>
          </cell>
          <cell r="S246" t="str">
            <v>ECUADOR</v>
          </cell>
          <cell r="T246" t="str">
            <v>000027 GUAYAQUIL, PUERTO</v>
          </cell>
          <cell r="U246" t="str">
            <v>200000444</v>
          </cell>
          <cell r="V246" t="str">
            <v>Industria de Alimentos La Europea</v>
          </cell>
          <cell r="W246" t="str">
            <v>ROSARIO***</v>
          </cell>
          <cell r="X246" t="str">
            <v>CFR</v>
          </cell>
          <cell r="Y246" t="str">
            <v>CTA CTE O CRED.DIRECTO</v>
          </cell>
          <cell r="Z246" t="str">
            <v>CONGELADO</v>
          </cell>
          <cell r="AA246" t="str">
            <v>CUEROS</v>
          </cell>
          <cell r="AB246" t="str">
            <v>CUERO PAPADA</v>
          </cell>
          <cell r="AC246" t="str">
            <v>CUERO PAPADA</v>
          </cell>
          <cell r="AD246" t="str">
            <v>EX</v>
          </cell>
        </row>
        <row r="247">
          <cell r="D247">
            <v>1022150</v>
          </cell>
          <cell r="E247" t="str">
            <v>GO GORD CHIC@ CJ 20K AS</v>
          </cell>
          <cell r="F247">
            <v>24000</v>
          </cell>
          <cell r="G247" t="str">
            <v>KG</v>
          </cell>
          <cell r="H247" t="str">
            <v>PLANTA ROSARIO</v>
          </cell>
          <cell r="I247" t="str">
            <v>EN PRODUCCION</v>
          </cell>
          <cell r="J247">
            <v>44778</v>
          </cell>
          <cell r="K247">
            <v>44780</v>
          </cell>
          <cell r="M247">
            <v>44803</v>
          </cell>
          <cell r="O247" t="str">
            <v>U007 AGROSUPER S.A.</v>
          </cell>
          <cell r="P247" t="str">
            <v>00AS</v>
          </cell>
          <cell r="Q247" t="str">
            <v>AGRO SUDAMERICA</v>
          </cell>
          <cell r="R247" t="str">
            <v>02</v>
          </cell>
          <cell r="S247" t="str">
            <v>ECUADOR</v>
          </cell>
          <cell r="T247" t="str">
            <v>000027 GUAYAQUIL, PUERTO</v>
          </cell>
          <cell r="U247" t="str">
            <v>200000529</v>
          </cell>
          <cell r="V247" t="str">
            <v>'Piggi's Embutidos Pigem Cia. Ltda.</v>
          </cell>
          <cell r="W247" t="str">
            <v>ROSARIO***</v>
          </cell>
          <cell r="X247" t="str">
            <v>CFR</v>
          </cell>
          <cell r="Y247" t="str">
            <v>CTA CTE O CRED.DIRECTO</v>
          </cell>
          <cell r="Z247" t="str">
            <v>CONGELADO</v>
          </cell>
          <cell r="AA247" t="str">
            <v>GRASAS</v>
          </cell>
          <cell r="AB247" t="str">
            <v>GRASA GORDURA</v>
          </cell>
          <cell r="AC247" t="str">
            <v>SUBPROD GRASA GORDURA CHICA</v>
          </cell>
          <cell r="AD247" t="str">
            <v>EX</v>
          </cell>
        </row>
        <row r="248">
          <cell r="D248">
            <v>1022101</v>
          </cell>
          <cell r="E248" t="str">
            <v>GO LOM TEC@ VA CJ 20K AS</v>
          </cell>
          <cell r="F248">
            <v>877</v>
          </cell>
          <cell r="G248" t="str">
            <v>KG</v>
          </cell>
          <cell r="H248" t="str">
            <v>PLANTA LO MIRANDA</v>
          </cell>
          <cell r="I248" t="str">
            <v>EN PRODUCCION</v>
          </cell>
          <cell r="J248">
            <v>44781</v>
          </cell>
          <cell r="K248">
            <v>44802</v>
          </cell>
          <cell r="O248" t="str">
            <v>U007 AGROSUPER S.A.</v>
          </cell>
          <cell r="P248" t="str">
            <v>00AJ</v>
          </cell>
          <cell r="Q248" t="str">
            <v>ANDES ASIA</v>
          </cell>
          <cell r="R248" t="str">
            <v>02</v>
          </cell>
          <cell r="S248" t="str">
            <v>JAPÓN</v>
          </cell>
          <cell r="T248" t="str">
            <v>2000 YOKOHAMA (ADUANA PRINCIPA</v>
          </cell>
          <cell r="U248" t="str">
            <v>200000018</v>
          </cell>
          <cell r="V248" t="str">
            <v>Andes Asia, Inc.</v>
          </cell>
          <cell r="W248" t="str">
            <v>AA2799</v>
          </cell>
          <cell r="X248" t="str">
            <v>CIF</v>
          </cell>
          <cell r="Y248" t="str">
            <v>CTA CTE O CRED.DIRECTO</v>
          </cell>
          <cell r="Z248" t="str">
            <v>CONGELADO</v>
          </cell>
          <cell r="AA248" t="str">
            <v>LOMO</v>
          </cell>
          <cell r="AB248" t="str">
            <v>LOMO CENTRO</v>
          </cell>
          <cell r="AC248" t="str">
            <v>LOMO CENTRO TECLA</v>
          </cell>
          <cell r="AD248" t="str">
            <v>NA</v>
          </cell>
        </row>
        <row r="249">
          <cell r="D249">
            <v>1022142</v>
          </cell>
          <cell r="E249" t="str">
            <v>GO POSTA ROSADA@ CJ AS</v>
          </cell>
          <cell r="F249">
            <v>8500</v>
          </cell>
          <cell r="G249" t="str">
            <v>KG</v>
          </cell>
          <cell r="H249" t="str">
            <v>PLANTA LO MIRANDA</v>
          </cell>
          <cell r="I249" t="str">
            <v>EN PRODUCCION</v>
          </cell>
          <cell r="J249">
            <v>44781</v>
          </cell>
          <cell r="K249">
            <v>44802</v>
          </cell>
          <cell r="O249" t="str">
            <v>U007 AGROSUPER S.A.</v>
          </cell>
          <cell r="P249" t="str">
            <v>00AJ</v>
          </cell>
          <cell r="Q249" t="str">
            <v>ANDES ASIA</v>
          </cell>
          <cell r="R249" t="str">
            <v>02</v>
          </cell>
          <cell r="S249" t="str">
            <v>JAPÓN</v>
          </cell>
          <cell r="T249" t="str">
            <v>2000 YOKOHAMA (ADUANA PRINCIPA</v>
          </cell>
          <cell r="U249" t="str">
            <v>200000018</v>
          </cell>
          <cell r="V249" t="str">
            <v>Andes Asia, Inc.</v>
          </cell>
          <cell r="W249" t="str">
            <v>AA2799</v>
          </cell>
          <cell r="X249" t="str">
            <v>CIF</v>
          </cell>
          <cell r="Y249" t="str">
            <v>CTA CTE O CRED.DIRECTO</v>
          </cell>
          <cell r="Z249" t="str">
            <v>CONGELADO</v>
          </cell>
          <cell r="AA249" t="str">
            <v>PIERNA</v>
          </cell>
          <cell r="AB249" t="str">
            <v>PIERNA PULPA FINA</v>
          </cell>
          <cell r="AC249" t="str">
            <v>PIERNA PULPA FINA MUSC SEP</v>
          </cell>
          <cell r="AD249" t="str">
            <v>NA</v>
          </cell>
        </row>
        <row r="250">
          <cell r="D250">
            <v>1022751</v>
          </cell>
          <cell r="E250" t="str">
            <v>GO PPPAL 1P EX@ CJ 14K AS</v>
          </cell>
          <cell r="F250">
            <v>6000</v>
          </cell>
          <cell r="G250" t="str">
            <v>KG</v>
          </cell>
          <cell r="H250" t="str">
            <v>PLANTA LO MIRANDA</v>
          </cell>
          <cell r="I250" t="str">
            <v>EN PRODUCCION</v>
          </cell>
          <cell r="J250">
            <v>44781</v>
          </cell>
          <cell r="K250">
            <v>44802</v>
          </cell>
          <cell r="O250" t="str">
            <v>U007 AGROSUPER S.A.</v>
          </cell>
          <cell r="P250" t="str">
            <v>00AJ</v>
          </cell>
          <cell r="Q250" t="str">
            <v>ANDES ASIA</v>
          </cell>
          <cell r="R250" t="str">
            <v>02</v>
          </cell>
          <cell r="S250" t="str">
            <v>JAPÓN</v>
          </cell>
          <cell r="T250" t="str">
            <v>2000 YOKOHAMA (ADUANA PRINCIPA</v>
          </cell>
          <cell r="U250" t="str">
            <v>200000018</v>
          </cell>
          <cell r="V250" t="str">
            <v>Andes Asia, Inc.</v>
          </cell>
          <cell r="W250" t="str">
            <v>AA2799</v>
          </cell>
          <cell r="X250" t="str">
            <v>CIF</v>
          </cell>
          <cell r="Y250" t="str">
            <v>CTA CTE O CRED.DIRECTO</v>
          </cell>
          <cell r="Z250" t="str">
            <v>CONGELADO</v>
          </cell>
          <cell r="AA250" t="str">
            <v>PALETA</v>
          </cell>
          <cell r="AB250" t="str">
            <v>PALETA ENTERA</v>
          </cell>
          <cell r="AC250" t="str">
            <v>PALETA ENTERA PICNIC</v>
          </cell>
          <cell r="AD250" t="str">
            <v>NA</v>
          </cell>
        </row>
        <row r="251">
          <cell r="D251">
            <v>1023247</v>
          </cell>
          <cell r="E251" t="str">
            <v>GO PANC LAM 2.5MM@ CJ 5K AS</v>
          </cell>
          <cell r="F251">
            <v>2530</v>
          </cell>
          <cell r="G251" t="str">
            <v>KG</v>
          </cell>
          <cell r="H251" t="str">
            <v>PLANTA LO MIRANDA</v>
          </cell>
          <cell r="I251" t="str">
            <v>EN PRODUCCION</v>
          </cell>
          <cell r="J251">
            <v>44781</v>
          </cell>
          <cell r="K251">
            <v>44802</v>
          </cell>
          <cell r="O251" t="str">
            <v>U007 AGROSUPER S.A.</v>
          </cell>
          <cell r="P251" t="str">
            <v>00AJ</v>
          </cell>
          <cell r="Q251" t="str">
            <v>ANDES ASIA</v>
          </cell>
          <cell r="R251" t="str">
            <v>02</v>
          </cell>
          <cell r="S251" t="str">
            <v>JAPÓN</v>
          </cell>
          <cell r="T251" t="str">
            <v>2000 YOKOHAMA (ADUANA PRINCIPA</v>
          </cell>
          <cell r="U251" t="str">
            <v>200000018</v>
          </cell>
          <cell r="V251" t="str">
            <v>Andes Asia, Inc.</v>
          </cell>
          <cell r="W251" t="str">
            <v>AA2799</v>
          </cell>
          <cell r="X251" t="str">
            <v>CIF</v>
          </cell>
          <cell r="Y251" t="str">
            <v>CTA CTE O CRED.DIRECTO</v>
          </cell>
          <cell r="Z251" t="str">
            <v>CONGELADO</v>
          </cell>
          <cell r="AA251" t="str">
            <v>PANCETA</v>
          </cell>
          <cell r="AB251" t="str">
            <v>PANCETA S/CUERO</v>
          </cell>
          <cell r="AC251" t="str">
            <v>PANCETA S/CUERO S/TECLA</v>
          </cell>
          <cell r="AD251" t="str">
            <v>NA</v>
          </cell>
        </row>
        <row r="252">
          <cell r="D252">
            <v>1022767</v>
          </cell>
          <cell r="E252" t="str">
            <v>GO GORD ESP@ 20KG AA</v>
          </cell>
          <cell r="F252">
            <v>1000</v>
          </cell>
          <cell r="G252" t="str">
            <v>KG</v>
          </cell>
          <cell r="H252" t="str">
            <v>PLANTA LO MIRANDA</v>
          </cell>
          <cell r="I252" t="str">
            <v>EN PRODUCCION</v>
          </cell>
          <cell r="J252">
            <v>44781</v>
          </cell>
          <cell r="K252">
            <v>44802</v>
          </cell>
          <cell r="O252" t="str">
            <v>U007 AGROSUPER S.A.</v>
          </cell>
          <cell r="P252" t="str">
            <v>00AJ</v>
          </cell>
          <cell r="Q252" t="str">
            <v>ANDES ASIA</v>
          </cell>
          <cell r="R252" t="str">
            <v>02</v>
          </cell>
          <cell r="S252" t="str">
            <v>JAPÓN</v>
          </cell>
          <cell r="T252" t="str">
            <v>2000 YOKOHAMA (ADUANA PRINCIPA</v>
          </cell>
          <cell r="U252" t="str">
            <v>200000018</v>
          </cell>
          <cell r="V252" t="str">
            <v>Andes Asia, Inc.</v>
          </cell>
          <cell r="W252" t="str">
            <v>AA2799</v>
          </cell>
          <cell r="X252" t="str">
            <v>CIF</v>
          </cell>
          <cell r="Y252" t="str">
            <v>CTA CTE O CRED.DIRECTO</v>
          </cell>
          <cell r="Z252" t="str">
            <v>CONGELADO</v>
          </cell>
          <cell r="AA252" t="str">
            <v>GRASAS</v>
          </cell>
          <cell r="AB252" t="str">
            <v>GRASA GORDURA</v>
          </cell>
          <cell r="AC252" t="str">
            <v>SUBPROD GRASA GORDURA ESPECIAL</v>
          </cell>
          <cell r="AD252" t="str">
            <v>NA</v>
          </cell>
        </row>
        <row r="253">
          <cell r="D253">
            <v>1021931</v>
          </cell>
          <cell r="E253" t="str">
            <v>GO PTA COS 3H@ BO CJ 10K AS</v>
          </cell>
          <cell r="F253">
            <v>1112</v>
          </cell>
          <cell r="G253" t="str">
            <v>KG</v>
          </cell>
          <cell r="H253" t="str">
            <v>PLANTA LO MIRANDA</v>
          </cell>
          <cell r="I253" t="str">
            <v>EN PRODUCCION</v>
          </cell>
          <cell r="J253">
            <v>44781</v>
          </cell>
          <cell r="K253">
            <v>44802</v>
          </cell>
          <cell r="O253" t="str">
            <v>U007 AGROSUPER S.A.</v>
          </cell>
          <cell r="P253" t="str">
            <v>00AJ</v>
          </cell>
          <cell r="Q253" t="str">
            <v>ANDES ASIA</v>
          </cell>
          <cell r="R253" t="str">
            <v>02</v>
          </cell>
          <cell r="S253" t="str">
            <v>JAPÓN</v>
          </cell>
          <cell r="T253" t="str">
            <v>2000 YOKOHAMA (ADUANA PRINCIPA</v>
          </cell>
          <cell r="U253" t="str">
            <v>200000018</v>
          </cell>
          <cell r="V253" t="str">
            <v>Andes Asia, Inc.</v>
          </cell>
          <cell r="W253" t="str">
            <v>AA2799</v>
          </cell>
          <cell r="X253" t="str">
            <v>CIF</v>
          </cell>
          <cell r="Y253" t="str">
            <v>CTA CTE O CRED.DIRECTO</v>
          </cell>
          <cell r="Z253" t="str">
            <v>CONGELADO</v>
          </cell>
          <cell r="AA253" t="str">
            <v>COST-PEC</v>
          </cell>
          <cell r="AB253" t="str">
            <v>COST-PEC TROZOS</v>
          </cell>
          <cell r="AC253" t="str">
            <v>COST-PEC TROZOS PUNTA COSTILLAR</v>
          </cell>
          <cell r="AD253" t="str">
            <v>NA</v>
          </cell>
        </row>
        <row r="254">
          <cell r="D254">
            <v>1023265</v>
          </cell>
          <cell r="E254" t="str">
            <v>GO PTA COS 2H@ BO CJ 10K AS</v>
          </cell>
          <cell r="F254">
            <v>4031</v>
          </cell>
          <cell r="G254" t="str">
            <v>KG</v>
          </cell>
          <cell r="H254" t="str">
            <v>PLANTA LO MIRANDA</v>
          </cell>
          <cell r="I254" t="str">
            <v>EN PRODUCCION</v>
          </cell>
          <cell r="J254">
            <v>44781</v>
          </cell>
          <cell r="K254">
            <v>44802</v>
          </cell>
          <cell r="O254" t="str">
            <v>U007 AGROSUPER S.A.</v>
          </cell>
          <cell r="P254" t="str">
            <v>00AJ</v>
          </cell>
          <cell r="Q254" t="str">
            <v>ANDES ASIA</v>
          </cell>
          <cell r="R254" t="str">
            <v>02</v>
          </cell>
          <cell r="S254" t="str">
            <v>JAPÓN</v>
          </cell>
          <cell r="T254" t="str">
            <v>2000 YOKOHAMA (ADUANA PRINCIPA</v>
          </cell>
          <cell r="U254" t="str">
            <v>200000018</v>
          </cell>
          <cell r="V254" t="str">
            <v>Andes Asia, Inc.</v>
          </cell>
          <cell r="W254" t="str">
            <v>AA2799</v>
          </cell>
          <cell r="X254" t="str">
            <v>CIF</v>
          </cell>
          <cell r="Y254" t="str">
            <v>CTA CTE O CRED.DIRECTO</v>
          </cell>
          <cell r="Z254" t="str">
            <v>CONGELADO</v>
          </cell>
          <cell r="AA254" t="str">
            <v>COST-PEC</v>
          </cell>
          <cell r="AB254" t="str">
            <v>COST-PEC TROZOS</v>
          </cell>
          <cell r="AC254" t="str">
            <v>COST-PEC TROZOS PUNTA COSTILLAR</v>
          </cell>
          <cell r="AD254" t="str">
            <v>NA</v>
          </cell>
        </row>
        <row r="255">
          <cell r="D255">
            <v>1023433</v>
          </cell>
          <cell r="E255" t="str">
            <v>GO PAPDA CAB@ CJ 20K AS</v>
          </cell>
          <cell r="F255">
            <v>24000</v>
          </cell>
          <cell r="G255" t="str">
            <v>KG</v>
          </cell>
          <cell r="H255" t="str">
            <v>PLANTA ROSARIO</v>
          </cell>
          <cell r="I255" t="str">
            <v>CONFIRMADO</v>
          </cell>
          <cell r="J255">
            <v>44781</v>
          </cell>
          <cell r="K255">
            <v>44799</v>
          </cell>
          <cell r="O255" t="str">
            <v>U007 AGROSUPER S.A.</v>
          </cell>
          <cell r="P255" t="str">
            <v>00AS</v>
          </cell>
          <cell r="Q255" t="str">
            <v>AGRO SUDAMERICA</v>
          </cell>
          <cell r="R255" t="str">
            <v>02</v>
          </cell>
          <cell r="S255" t="str">
            <v>COLOMBIA</v>
          </cell>
          <cell r="T255" t="str">
            <v>000218 CARTAGENA, PUERTO</v>
          </cell>
          <cell r="U255" t="str">
            <v>200003947</v>
          </cell>
          <cell r="V255" t="str">
            <v>Comercializadora Soja SAS</v>
          </cell>
          <cell r="W255" t="str">
            <v>***</v>
          </cell>
          <cell r="X255" t="str">
            <v>CIF</v>
          </cell>
          <cell r="Y255" t="str">
            <v>CTA CTE O CRED.DIRECTO</v>
          </cell>
          <cell r="Z255" t="str">
            <v>CONGELADO</v>
          </cell>
          <cell r="AA255" t="str">
            <v>PLANCHA</v>
          </cell>
          <cell r="AB255" t="str">
            <v>PLANCHA S/CUERO</v>
          </cell>
          <cell r="AC255" t="str">
            <v>PLANCHA S/CUERO PAPADA</v>
          </cell>
          <cell r="AD255" t="str">
            <v>EX</v>
          </cell>
        </row>
        <row r="256">
          <cell r="D256">
            <v>1010885</v>
          </cell>
          <cell r="E256" t="str">
            <v>PO PCHDEH 5OZ 2X10 NMR@ CJ 9K AS</v>
          </cell>
          <cell r="F256">
            <v>181.400059048</v>
          </cell>
          <cell r="G256" t="str">
            <v>KG</v>
          </cell>
          <cell r="H256" t="str">
            <v>F. SAN VICENTE</v>
          </cell>
          <cell r="I256" t="str">
            <v>EN PRODUCCION</v>
          </cell>
          <cell r="J256">
            <v>44781</v>
          </cell>
          <cell r="K256">
            <v>44793</v>
          </cell>
          <cell r="O256" t="str">
            <v>U007 AGROSUPER S.A.</v>
          </cell>
          <cell r="P256" t="str">
            <v>00AA</v>
          </cell>
          <cell r="Q256" t="str">
            <v>AGRO AMERICA</v>
          </cell>
          <cell r="R256" t="str">
            <v>01</v>
          </cell>
          <cell r="S256" t="str">
            <v>EE.UU.</v>
          </cell>
          <cell r="T256" t="str">
            <v>000527 PORT HUENEME, CA</v>
          </cell>
          <cell r="U256" t="str">
            <v>200000004</v>
          </cell>
          <cell r="V256" t="str">
            <v>Agro America LLC</v>
          </cell>
          <cell r="W256" t="str">
            <v/>
          </cell>
          <cell r="X256" t="str">
            <v>CIF</v>
          </cell>
          <cell r="Y256" t="str">
            <v>CTA CTE O CRED.DIRECTO</v>
          </cell>
          <cell r="Z256" t="str">
            <v>CONGELADO</v>
          </cell>
          <cell r="AA256" t="str">
            <v>PECHUGA DESH</v>
          </cell>
          <cell r="AB256" t="str">
            <v>PECHUGA DESH S/PIEL S/GRASA S/FILETE</v>
          </cell>
          <cell r="AC256" t="str">
            <v>PECHUGA DESH 130-160G</v>
          </cell>
          <cell r="AD256" t="str">
            <v>NA</v>
          </cell>
        </row>
        <row r="257">
          <cell r="D257">
            <v>1012038</v>
          </cell>
          <cell r="E257" t="str">
            <v>PO PCHDEH 4OZ 2X10 NMR@ CJ 9K AS</v>
          </cell>
          <cell r="F257">
            <v>136.07986796</v>
          </cell>
          <cell r="G257" t="str">
            <v>KG</v>
          </cell>
          <cell r="H257" t="str">
            <v>F. SAN VICENTE</v>
          </cell>
          <cell r="I257" t="str">
            <v>EN PRODUCCION</v>
          </cell>
          <cell r="J257">
            <v>44781</v>
          </cell>
          <cell r="K257">
            <v>44793</v>
          </cell>
          <cell r="O257" t="str">
            <v>U007 AGROSUPER S.A.</v>
          </cell>
          <cell r="P257" t="str">
            <v>00AA</v>
          </cell>
          <cell r="Q257" t="str">
            <v>AGRO AMERICA</v>
          </cell>
          <cell r="R257" t="str">
            <v>01</v>
          </cell>
          <cell r="S257" t="str">
            <v>EE.UU.</v>
          </cell>
          <cell r="T257" t="str">
            <v>000527 PORT HUENEME, CA</v>
          </cell>
          <cell r="U257" t="str">
            <v>200000004</v>
          </cell>
          <cell r="V257" t="str">
            <v>Agro America LLC</v>
          </cell>
          <cell r="W257" t="str">
            <v/>
          </cell>
          <cell r="X257" t="str">
            <v>CIF</v>
          </cell>
          <cell r="Y257" t="str">
            <v>CTA CTE O CRED.DIRECTO</v>
          </cell>
          <cell r="Z257" t="str">
            <v>CONGELADO</v>
          </cell>
          <cell r="AA257" t="str">
            <v>PECHUGA DESH</v>
          </cell>
          <cell r="AB257" t="str">
            <v>PECHUGA DESH S/PIEL S/GRASA S/FILETE</v>
          </cell>
          <cell r="AC257" t="str">
            <v>PECHUGA DESH 100-130 GR</v>
          </cell>
          <cell r="AD257" t="str">
            <v>NA</v>
          </cell>
        </row>
        <row r="258">
          <cell r="D258">
            <v>1012115</v>
          </cell>
          <cell r="E258" t="str">
            <v>PO PCHDEH 6OZ 2X10 MR@ CJ 20K AS</v>
          </cell>
          <cell r="F258">
            <v>281.232029512</v>
          </cell>
          <cell r="G258" t="str">
            <v>KG</v>
          </cell>
          <cell r="H258" t="str">
            <v>F. SAN VICENTE</v>
          </cell>
          <cell r="I258" t="str">
            <v>EN PRODUCCION</v>
          </cell>
          <cell r="J258">
            <v>44781</v>
          </cell>
          <cell r="K258">
            <v>44793</v>
          </cell>
          <cell r="O258" t="str">
            <v>U007 AGROSUPER S.A.</v>
          </cell>
          <cell r="P258" t="str">
            <v>00AA</v>
          </cell>
          <cell r="Q258" t="str">
            <v>AGRO AMERICA</v>
          </cell>
          <cell r="R258" t="str">
            <v>01</v>
          </cell>
          <cell r="S258" t="str">
            <v>EE.UU.</v>
          </cell>
          <cell r="T258" t="str">
            <v>000527 PORT HUENEME, CA</v>
          </cell>
          <cell r="U258" t="str">
            <v>200000004</v>
          </cell>
          <cell r="V258" t="str">
            <v>Agro America LLC</v>
          </cell>
          <cell r="W258" t="str">
            <v/>
          </cell>
          <cell r="X258" t="str">
            <v>CIF</v>
          </cell>
          <cell r="Y258" t="str">
            <v>CTA CTE O CRED.DIRECTO</v>
          </cell>
          <cell r="Z258" t="str">
            <v>CONGELADO</v>
          </cell>
          <cell r="AA258" t="str">
            <v>PECHUGA DESH</v>
          </cell>
          <cell r="AB258" t="str">
            <v>PECHUGA DESH S/PIEL S/GRASA S/FILETE</v>
          </cell>
          <cell r="AC258" t="str">
            <v>PECHUGA DESH 160-190G</v>
          </cell>
          <cell r="AD258" t="str">
            <v>NA</v>
          </cell>
        </row>
        <row r="259">
          <cell r="D259">
            <v>1012504</v>
          </cell>
          <cell r="E259" t="str">
            <v>PO GARRA ECONOMY@ CJ 20K AS</v>
          </cell>
          <cell r="F259">
            <v>12000</v>
          </cell>
          <cell r="G259" t="str">
            <v>KG</v>
          </cell>
          <cell r="H259" t="str">
            <v>PLANTA LO MIRANDA</v>
          </cell>
          <cell r="I259" t="str">
            <v>EN PRODUCCION</v>
          </cell>
          <cell r="J259">
            <v>44782</v>
          </cell>
          <cell r="K259">
            <v>44787</v>
          </cell>
          <cell r="O259" t="str">
            <v>U007 AGROSUPER S.A.</v>
          </cell>
          <cell r="P259" t="str">
            <v>00GO</v>
          </cell>
          <cell r="Q259" t="str">
            <v>AGROSUPER SHANGHAI</v>
          </cell>
          <cell r="R259" t="str">
            <v>01</v>
          </cell>
          <cell r="S259" t="str">
            <v>CHINA</v>
          </cell>
          <cell r="T259" t="str">
            <v>000020 YANTIAN, CHINA</v>
          </cell>
          <cell r="U259" t="str">
            <v>200002390</v>
          </cell>
          <cell r="V259" t="str">
            <v>Agrosuper China Co., Ltd.</v>
          </cell>
          <cell r="W259" t="str">
            <v/>
          </cell>
          <cell r="X259" t="str">
            <v>CIF</v>
          </cell>
          <cell r="Y259" t="str">
            <v>CTA CTE O CRED.DIRECTO</v>
          </cell>
          <cell r="Z259" t="str">
            <v>CONGELADO</v>
          </cell>
          <cell r="AA259" t="str">
            <v>PATAS</v>
          </cell>
          <cell r="AB259" t="str">
            <v>PATAS GARRAS</v>
          </cell>
          <cell r="AC259" t="str">
            <v>PATAS GARRAS LARGE C</v>
          </cell>
          <cell r="AD259" t="str">
            <v>NA</v>
          </cell>
        </row>
        <row r="260">
          <cell r="D260">
            <v>1012598</v>
          </cell>
          <cell r="E260" t="str">
            <v>GA GARRA G LARGE B@ CJ 20K AS</v>
          </cell>
          <cell r="F260">
            <v>12000</v>
          </cell>
          <cell r="G260" t="str">
            <v>KG</v>
          </cell>
          <cell r="H260" t="str">
            <v>PLANTA LO MIRANDA</v>
          </cell>
          <cell r="I260" t="str">
            <v>EN PRODUCCION</v>
          </cell>
          <cell r="J260">
            <v>44782</v>
          </cell>
          <cell r="K260">
            <v>44787</v>
          </cell>
          <cell r="O260" t="str">
            <v>U007 AGROSUPER S.A.</v>
          </cell>
          <cell r="P260" t="str">
            <v>00GO</v>
          </cell>
          <cell r="Q260" t="str">
            <v>AGROSUPER SHANGHAI</v>
          </cell>
          <cell r="R260" t="str">
            <v>01</v>
          </cell>
          <cell r="S260" t="str">
            <v>CHINA</v>
          </cell>
          <cell r="T260" t="str">
            <v>000020 YANTIAN, CHINA</v>
          </cell>
          <cell r="U260" t="str">
            <v>200002390</v>
          </cell>
          <cell r="V260" t="str">
            <v>Agrosuper China Co., Ltd.</v>
          </cell>
          <cell r="W260" t="str">
            <v/>
          </cell>
          <cell r="X260" t="str">
            <v>CIF</v>
          </cell>
          <cell r="Y260" t="str">
            <v>CTA CTE O CRED.DIRECTO</v>
          </cell>
          <cell r="Z260" t="str">
            <v>CONGELADO</v>
          </cell>
          <cell r="AA260" t="str">
            <v>PATAS</v>
          </cell>
          <cell r="AB260" t="str">
            <v>PATAS GARRAS</v>
          </cell>
          <cell r="AC260" t="str">
            <v>PATAS GARRAS LARGE B</v>
          </cell>
          <cell r="AD260" t="str">
            <v>NA</v>
          </cell>
        </row>
        <row r="261">
          <cell r="D261">
            <v>1022940</v>
          </cell>
          <cell r="E261" t="str">
            <v>GO PERNILM 1 KG DOWN@ CJ 20K AS</v>
          </cell>
          <cell r="F261">
            <v>16618</v>
          </cell>
          <cell r="G261" t="str">
            <v>KG</v>
          </cell>
          <cell r="H261" t="str">
            <v>PLANTA LO MIRANDA</v>
          </cell>
          <cell r="I261" t="str">
            <v>EN PRODUCCION</v>
          </cell>
          <cell r="J261">
            <v>44782</v>
          </cell>
          <cell r="K261">
            <v>44794</v>
          </cell>
          <cell r="O261" t="str">
            <v>U007 AGROSUPER S.A.</v>
          </cell>
          <cell r="P261" t="str">
            <v>00GO</v>
          </cell>
          <cell r="Q261" t="str">
            <v>AGROSUPER SHANGHAI</v>
          </cell>
          <cell r="R261" t="str">
            <v>02</v>
          </cell>
          <cell r="S261" t="str">
            <v>CHINA</v>
          </cell>
          <cell r="T261" t="str">
            <v>000021 SHANGHAI, CHINA</v>
          </cell>
          <cell r="U261" t="str">
            <v>200002390</v>
          </cell>
          <cell r="V261" t="str">
            <v>Agrosuper China Co., Ltd.</v>
          </cell>
          <cell r="W261" t="str">
            <v/>
          </cell>
          <cell r="X261" t="str">
            <v>CIF</v>
          </cell>
          <cell r="Y261" t="str">
            <v>CTA CTE O CRED.DIRECTO</v>
          </cell>
          <cell r="Z261" t="str">
            <v>CONGELADO</v>
          </cell>
          <cell r="AA261" t="str">
            <v>PERNIL</v>
          </cell>
          <cell r="AB261" t="str">
            <v>PERNIL MANO</v>
          </cell>
          <cell r="AC261" t="str">
            <v>PERNIL MANO NORMAL</v>
          </cell>
          <cell r="AD261" t="str">
            <v>NA</v>
          </cell>
        </row>
        <row r="262">
          <cell r="D262">
            <v>1023373</v>
          </cell>
          <cell r="E262" t="str">
            <v>GO PERNILM 1-1.3 KG@ CJ 10K AS</v>
          </cell>
          <cell r="F262">
            <v>8000</v>
          </cell>
          <cell r="G262" t="str">
            <v>KG</v>
          </cell>
          <cell r="H262" t="str">
            <v>PLANTA LO MIRANDA</v>
          </cell>
          <cell r="I262" t="str">
            <v>EN PRODUCCION</v>
          </cell>
          <cell r="J262">
            <v>44782</v>
          </cell>
          <cell r="K262">
            <v>44794</v>
          </cell>
          <cell r="O262" t="str">
            <v>U007 AGROSUPER S.A.</v>
          </cell>
          <cell r="P262" t="str">
            <v>00GO</v>
          </cell>
          <cell r="Q262" t="str">
            <v>AGROSUPER SHANGHAI</v>
          </cell>
          <cell r="R262" t="str">
            <v>02</v>
          </cell>
          <cell r="S262" t="str">
            <v>CHINA</v>
          </cell>
          <cell r="T262" t="str">
            <v>000021 SHANGHAI, CHINA</v>
          </cell>
          <cell r="U262" t="str">
            <v>200002390</v>
          </cell>
          <cell r="V262" t="str">
            <v>Agrosuper China Co., Ltd.</v>
          </cell>
          <cell r="W262" t="str">
            <v/>
          </cell>
          <cell r="X262" t="str">
            <v>CIF</v>
          </cell>
          <cell r="Y262" t="str">
            <v>CTA CTE O CRED.DIRECTO</v>
          </cell>
          <cell r="Z262" t="str">
            <v>CONGELADO</v>
          </cell>
          <cell r="AA262" t="str">
            <v>PERNIL</v>
          </cell>
          <cell r="AB262" t="str">
            <v>PERNIL MANO</v>
          </cell>
          <cell r="AC262" t="str">
            <v>PERNIL MANO NORMAL</v>
          </cell>
          <cell r="AD262" t="str">
            <v>NA</v>
          </cell>
        </row>
        <row r="263">
          <cell r="D263">
            <v>1023373</v>
          </cell>
          <cell r="E263" t="str">
            <v>GO PERNILM 1-1.3 KG@ CJ 10K AS</v>
          </cell>
          <cell r="F263">
            <v>24000</v>
          </cell>
          <cell r="G263" t="str">
            <v>KG</v>
          </cell>
          <cell r="H263" t="str">
            <v>PLANTA LO MIRANDA</v>
          </cell>
          <cell r="I263" t="str">
            <v>CONFIRMADO</v>
          </cell>
          <cell r="J263">
            <v>44782</v>
          </cell>
          <cell r="K263">
            <v>44801</v>
          </cell>
          <cell r="L263">
            <v>44871</v>
          </cell>
          <cell r="O263" t="str">
            <v>U007 AGROSUPER S.A.</v>
          </cell>
          <cell r="P263" t="str">
            <v>00GO</v>
          </cell>
          <cell r="Q263" t="str">
            <v>AGROSUPER SHANGHAI</v>
          </cell>
          <cell r="R263" t="str">
            <v>02</v>
          </cell>
          <cell r="S263" t="str">
            <v>CHINA</v>
          </cell>
          <cell r="T263" t="str">
            <v>000021 SHANGHAI, CHINA</v>
          </cell>
          <cell r="U263" t="str">
            <v>200002390</v>
          </cell>
          <cell r="V263" t="str">
            <v>Agrosuper China Co., Ltd.</v>
          </cell>
          <cell r="W263" t="str">
            <v/>
          </cell>
          <cell r="X263" t="str">
            <v>CIF</v>
          </cell>
          <cell r="Y263" t="str">
            <v>CTA CTE O CRED.DIRECTO</v>
          </cell>
          <cell r="Z263" t="str">
            <v>CONGELADO</v>
          </cell>
          <cell r="AA263" t="str">
            <v>PERNIL</v>
          </cell>
          <cell r="AB263" t="str">
            <v>PERNIL MANO</v>
          </cell>
          <cell r="AC263" t="str">
            <v>PERNIL MANO NORMAL</v>
          </cell>
          <cell r="AD263" t="str">
            <v>NA</v>
          </cell>
        </row>
        <row r="264">
          <cell r="D264">
            <v>1023373</v>
          </cell>
          <cell r="E264" t="str">
            <v>GO PERNILM 1-1.3 KG@ CJ 10K AS</v>
          </cell>
          <cell r="F264">
            <v>10000</v>
          </cell>
          <cell r="G264" t="str">
            <v>KG</v>
          </cell>
          <cell r="H264" t="str">
            <v>PLANTA ROSARIO</v>
          </cell>
          <cell r="I264" t="str">
            <v>PROGRAMADO</v>
          </cell>
          <cell r="J264">
            <v>44782</v>
          </cell>
          <cell r="K264">
            <v>44794</v>
          </cell>
          <cell r="L264">
            <v>44835</v>
          </cell>
          <cell r="O264" t="str">
            <v>U007 AGROSUPER S.A.</v>
          </cell>
          <cell r="P264" t="str">
            <v>00GO</v>
          </cell>
          <cell r="Q264" t="str">
            <v>AGROSUPER SHANGHAI</v>
          </cell>
          <cell r="R264" t="str">
            <v>02</v>
          </cell>
          <cell r="S264" t="str">
            <v>CHINA</v>
          </cell>
          <cell r="T264" t="str">
            <v>000021 SHANGHAI, CHINA</v>
          </cell>
          <cell r="U264" t="str">
            <v>200002390</v>
          </cell>
          <cell r="V264" t="str">
            <v>Agrosuper China Co., Ltd.</v>
          </cell>
          <cell r="W264" t="str">
            <v/>
          </cell>
          <cell r="X264" t="str">
            <v>CIF</v>
          </cell>
          <cell r="Y264" t="str">
            <v>CTA CTE O CRED.DIRECTO</v>
          </cell>
          <cell r="Z264" t="str">
            <v>CONGELADO</v>
          </cell>
          <cell r="AA264" t="str">
            <v>PERNIL</v>
          </cell>
          <cell r="AB264" t="str">
            <v>PERNIL MANO</v>
          </cell>
          <cell r="AC264" t="str">
            <v>PERNIL MANO NORMAL</v>
          </cell>
          <cell r="AD264" t="str">
            <v>NA</v>
          </cell>
        </row>
        <row r="265">
          <cell r="D265">
            <v>1023373</v>
          </cell>
          <cell r="E265" t="str">
            <v>GO PERNILM 1-1.3 KG@ CJ 10K AS</v>
          </cell>
          <cell r="F265">
            <v>14000</v>
          </cell>
          <cell r="G265" t="str">
            <v>KG</v>
          </cell>
          <cell r="H265" t="str">
            <v>FRIOFORT</v>
          </cell>
          <cell r="I265" t="str">
            <v>PROGRAMADO</v>
          </cell>
          <cell r="J265">
            <v>44782</v>
          </cell>
          <cell r="K265">
            <v>44794</v>
          </cell>
          <cell r="L265">
            <v>44835</v>
          </cell>
          <cell r="O265" t="str">
            <v>U007 AGROSUPER S.A.</v>
          </cell>
          <cell r="P265" t="str">
            <v>00GO</v>
          </cell>
          <cell r="Q265" t="str">
            <v>AGROSUPER SHANGHAI</v>
          </cell>
          <cell r="R265" t="str">
            <v>02</v>
          </cell>
          <cell r="S265" t="str">
            <v>CHINA</v>
          </cell>
          <cell r="T265" t="str">
            <v>000021 SHANGHAI, CHINA</v>
          </cell>
          <cell r="U265" t="str">
            <v>200002390</v>
          </cell>
          <cell r="V265" t="str">
            <v>Agrosuper China Co., Ltd.</v>
          </cell>
          <cell r="W265" t="str">
            <v/>
          </cell>
          <cell r="X265" t="str">
            <v>CIF</v>
          </cell>
          <cell r="Y265" t="str">
            <v>CTA CTE O CRED.DIRECTO</v>
          </cell>
          <cell r="Z265" t="str">
            <v>CONGELADO</v>
          </cell>
          <cell r="AA265" t="str">
            <v>PERNIL</v>
          </cell>
          <cell r="AB265" t="str">
            <v>PERNIL MANO</v>
          </cell>
          <cell r="AC265" t="str">
            <v>PERNIL MANO NORMAL</v>
          </cell>
          <cell r="AD265" t="str">
            <v>NA</v>
          </cell>
        </row>
        <row r="266">
          <cell r="D266">
            <v>1023354</v>
          </cell>
          <cell r="E266" t="str">
            <v>GO PERNILM 1 KG DOWN@ CJ 10K AS</v>
          </cell>
          <cell r="F266">
            <v>2440</v>
          </cell>
          <cell r="G266" t="str">
            <v>KG</v>
          </cell>
          <cell r="H266" t="str">
            <v>PLANTA LO MIRANDA</v>
          </cell>
          <cell r="I266" t="str">
            <v>EN PRODUCCION</v>
          </cell>
          <cell r="J266">
            <v>44782</v>
          </cell>
          <cell r="K266">
            <v>44801</v>
          </cell>
          <cell r="O266" t="str">
            <v>U007 AGROSUPER S.A.</v>
          </cell>
          <cell r="P266" t="str">
            <v>00GO</v>
          </cell>
          <cell r="Q266" t="str">
            <v>AGROSUPER SHANGHAI</v>
          </cell>
          <cell r="R266" t="str">
            <v>02</v>
          </cell>
          <cell r="S266" t="str">
            <v>CHINA</v>
          </cell>
          <cell r="T266" t="str">
            <v>000021 SHANGHAI, CHINA</v>
          </cell>
          <cell r="U266" t="str">
            <v>200002390</v>
          </cell>
          <cell r="V266" t="str">
            <v>Agrosuper China Co., Ltd.</v>
          </cell>
          <cell r="W266" t="str">
            <v/>
          </cell>
          <cell r="X266" t="str">
            <v>CIF</v>
          </cell>
          <cell r="Y266" t="str">
            <v>CTA CTE O CRED.DIRECTO</v>
          </cell>
          <cell r="Z266" t="str">
            <v>CONGELADO</v>
          </cell>
          <cell r="AA266" t="str">
            <v>PERNIL</v>
          </cell>
          <cell r="AB266" t="str">
            <v>PERNIL MANO</v>
          </cell>
          <cell r="AC266" t="str">
            <v>PERNIL MANO NORMAL</v>
          </cell>
          <cell r="AD266" t="str">
            <v>NA</v>
          </cell>
        </row>
        <row r="267">
          <cell r="D267">
            <v>1022941</v>
          </cell>
          <cell r="E267" t="str">
            <v>GO PERNILM 1-1.3 KG @ CJ 20K AS</v>
          </cell>
          <cell r="F267">
            <v>18079</v>
          </cell>
          <cell r="G267" t="str">
            <v>KG</v>
          </cell>
          <cell r="H267" t="str">
            <v>PLANTA LO MIRANDA</v>
          </cell>
          <cell r="I267" t="str">
            <v>EN PRODUCCION</v>
          </cell>
          <cell r="J267">
            <v>44782</v>
          </cell>
          <cell r="K267">
            <v>44801</v>
          </cell>
          <cell r="O267" t="str">
            <v>U007 AGROSUPER S.A.</v>
          </cell>
          <cell r="P267" t="str">
            <v>00GO</v>
          </cell>
          <cell r="Q267" t="str">
            <v>AGROSUPER SHANGHAI</v>
          </cell>
          <cell r="R267" t="str">
            <v>02</v>
          </cell>
          <cell r="S267" t="str">
            <v>CHINA</v>
          </cell>
          <cell r="T267" t="str">
            <v>000021 SHANGHAI, CHINA</v>
          </cell>
          <cell r="U267" t="str">
            <v>200002390</v>
          </cell>
          <cell r="V267" t="str">
            <v>Agrosuper China Co., Ltd.</v>
          </cell>
          <cell r="W267" t="str">
            <v/>
          </cell>
          <cell r="X267" t="str">
            <v>CIF</v>
          </cell>
          <cell r="Y267" t="str">
            <v>CTA CTE O CRED.DIRECTO</v>
          </cell>
          <cell r="Z267" t="str">
            <v>CONGELADO</v>
          </cell>
          <cell r="AA267" t="str">
            <v>PERNIL</v>
          </cell>
          <cell r="AB267" t="str">
            <v>PERNIL MANO</v>
          </cell>
          <cell r="AC267" t="str">
            <v>PERNIL MANO NORMAL</v>
          </cell>
          <cell r="AD267" t="str">
            <v>NA</v>
          </cell>
        </row>
        <row r="268">
          <cell r="D268">
            <v>1021971</v>
          </cell>
          <cell r="E268" t="str">
            <v>GO CUE BACK@ CJ 20K BCA AS</v>
          </cell>
          <cell r="F268">
            <v>12000</v>
          </cell>
          <cell r="G268" t="str">
            <v>KG</v>
          </cell>
          <cell r="H268" t="str">
            <v>PLANTA LO MIRANDA</v>
          </cell>
          <cell r="I268" t="str">
            <v>EN PRODUCCION</v>
          </cell>
          <cell r="J268">
            <v>44782</v>
          </cell>
          <cell r="K268">
            <v>44794</v>
          </cell>
          <cell r="O268" t="str">
            <v>U007 AGROSUPER S.A.</v>
          </cell>
          <cell r="P268" t="str">
            <v>00GO</v>
          </cell>
          <cell r="Q268" t="str">
            <v>AGROSUPER SHANGHAI</v>
          </cell>
          <cell r="R268" t="str">
            <v>02</v>
          </cell>
          <cell r="S268" t="str">
            <v>CHINA</v>
          </cell>
          <cell r="T268" t="str">
            <v>000020 YANTIAN, CHINA</v>
          </cell>
          <cell r="U268" t="str">
            <v>200002390</v>
          </cell>
          <cell r="V268" t="str">
            <v>Agrosuper China Co., Ltd.</v>
          </cell>
          <cell r="W268" t="str">
            <v/>
          </cell>
          <cell r="X268" t="str">
            <v>CIF</v>
          </cell>
          <cell r="Y268" t="str">
            <v>CTA CTE O CRED.DIRECTO</v>
          </cell>
          <cell r="Z268" t="str">
            <v>CONGELADO</v>
          </cell>
          <cell r="AA268" t="str">
            <v>CUEROS</v>
          </cell>
          <cell r="AB268" t="str">
            <v>CUERO BACK</v>
          </cell>
          <cell r="AC268" t="str">
            <v>CUERO BACK</v>
          </cell>
          <cell r="AD268" t="str">
            <v>NA</v>
          </cell>
        </row>
        <row r="269">
          <cell r="D269">
            <v>1023034</v>
          </cell>
          <cell r="E269" t="str">
            <v>GO FORRO PAL@ BO CJ 20K AS</v>
          </cell>
          <cell r="F269">
            <v>12000</v>
          </cell>
          <cell r="G269" t="str">
            <v>KG</v>
          </cell>
          <cell r="H269" t="str">
            <v>PLANTA LO MIRANDA</v>
          </cell>
          <cell r="I269" t="str">
            <v>EN PRODUCCION</v>
          </cell>
          <cell r="J269">
            <v>44782</v>
          </cell>
          <cell r="K269">
            <v>44794</v>
          </cell>
          <cell r="O269" t="str">
            <v>U007 AGROSUPER S.A.</v>
          </cell>
          <cell r="P269" t="str">
            <v>00GO</v>
          </cell>
          <cell r="Q269" t="str">
            <v>AGROSUPER SHANGHAI</v>
          </cell>
          <cell r="R269" t="str">
            <v>02</v>
          </cell>
          <cell r="S269" t="str">
            <v>CHINA</v>
          </cell>
          <cell r="T269" t="str">
            <v>000020 YANTIAN, CHINA</v>
          </cell>
          <cell r="U269" t="str">
            <v>200002390</v>
          </cell>
          <cell r="V269" t="str">
            <v>Agrosuper China Co., Ltd.</v>
          </cell>
          <cell r="W269" t="str">
            <v/>
          </cell>
          <cell r="X269" t="str">
            <v>CIF</v>
          </cell>
          <cell r="Y269" t="str">
            <v>CTA CTE O CRED.DIRECTO</v>
          </cell>
          <cell r="Z269" t="str">
            <v>CONGELADO</v>
          </cell>
          <cell r="AA269" t="str">
            <v>CUEROS</v>
          </cell>
          <cell r="AB269" t="str">
            <v>CUERO FORRO</v>
          </cell>
          <cell r="AC269" t="str">
            <v>CUERO FORRO PALETA</v>
          </cell>
          <cell r="AD269" t="str">
            <v>NA</v>
          </cell>
        </row>
        <row r="270">
          <cell r="D270">
            <v>1023354</v>
          </cell>
          <cell r="E270" t="str">
            <v>GO PERNILM 1 KG DOWN@ CJ 10K AS</v>
          </cell>
          <cell r="F270">
            <v>24000</v>
          </cell>
          <cell r="G270" t="str">
            <v>KG</v>
          </cell>
          <cell r="H270" t="str">
            <v>PLANTA LO MIRANDA</v>
          </cell>
          <cell r="I270" t="str">
            <v>EN PRODUCCION</v>
          </cell>
          <cell r="J270">
            <v>44782</v>
          </cell>
          <cell r="K270">
            <v>44787</v>
          </cell>
          <cell r="O270" t="str">
            <v>U007 AGROSUPER S.A.</v>
          </cell>
          <cell r="P270" t="str">
            <v>00GO</v>
          </cell>
          <cell r="Q270" t="str">
            <v>AGROSUPER SHANGHAI</v>
          </cell>
          <cell r="R270" t="str">
            <v>02</v>
          </cell>
          <cell r="S270" t="str">
            <v>CHINA</v>
          </cell>
          <cell r="T270" t="str">
            <v>000021 SHANGHAI, CHINA</v>
          </cell>
          <cell r="U270" t="str">
            <v>200002390</v>
          </cell>
          <cell r="V270" t="str">
            <v>Agrosuper China Co., Ltd.</v>
          </cell>
          <cell r="W270" t="str">
            <v/>
          </cell>
          <cell r="X270" t="str">
            <v>CIF</v>
          </cell>
          <cell r="Y270" t="str">
            <v>CTA CTE O CRED.DIRECTO</v>
          </cell>
          <cell r="Z270" t="str">
            <v>CONGELADO</v>
          </cell>
          <cell r="AA270" t="str">
            <v>PERNIL</v>
          </cell>
          <cell r="AB270" t="str">
            <v>PERNIL MANO</v>
          </cell>
          <cell r="AC270" t="str">
            <v>PERNIL MANO NORMAL</v>
          </cell>
          <cell r="AD270" t="str">
            <v>NA</v>
          </cell>
        </row>
        <row r="271">
          <cell r="D271">
            <v>1023354</v>
          </cell>
          <cell r="E271" t="str">
            <v>GO PERNILM 1 KG DOWN@ CJ 10K AS</v>
          </cell>
          <cell r="F271">
            <v>24000</v>
          </cell>
          <cell r="G271" t="str">
            <v>KG</v>
          </cell>
          <cell r="H271" t="str">
            <v>PLANTA LO MIRANDA</v>
          </cell>
          <cell r="I271" t="str">
            <v>EN PRODUCCION</v>
          </cell>
          <cell r="J271">
            <v>44782</v>
          </cell>
          <cell r="K271">
            <v>44794</v>
          </cell>
          <cell r="O271" t="str">
            <v>U007 AGROSUPER S.A.</v>
          </cell>
          <cell r="P271" t="str">
            <v>00GO</v>
          </cell>
          <cell r="Q271" t="str">
            <v>AGROSUPER SHANGHAI</v>
          </cell>
          <cell r="R271" t="str">
            <v>02</v>
          </cell>
          <cell r="S271" t="str">
            <v>CHINA</v>
          </cell>
          <cell r="T271" t="str">
            <v>000021 SHANGHAI, CHINA</v>
          </cell>
          <cell r="U271" t="str">
            <v>200002390</v>
          </cell>
          <cell r="V271" t="str">
            <v>Agrosuper China Co., Ltd.</v>
          </cell>
          <cell r="W271" t="str">
            <v/>
          </cell>
          <cell r="X271" t="str">
            <v>CIF</v>
          </cell>
          <cell r="Y271" t="str">
            <v>CTA CTE O CRED.DIRECTO</v>
          </cell>
          <cell r="Z271" t="str">
            <v>CONGELADO</v>
          </cell>
          <cell r="AA271" t="str">
            <v>PERNIL</v>
          </cell>
          <cell r="AB271" t="str">
            <v>PERNIL MANO</v>
          </cell>
          <cell r="AC271" t="str">
            <v>PERNIL MANO NORMAL</v>
          </cell>
          <cell r="AD271" t="str">
            <v>NA</v>
          </cell>
        </row>
        <row r="272">
          <cell r="D272">
            <v>1023354</v>
          </cell>
          <cell r="E272" t="str">
            <v>GO PERNILM 1 KG DOWN@ CJ 10K AS</v>
          </cell>
          <cell r="F272">
            <v>24000</v>
          </cell>
          <cell r="G272" t="str">
            <v>KG</v>
          </cell>
          <cell r="H272" t="str">
            <v>PLANTA LO MIRANDA</v>
          </cell>
          <cell r="I272" t="str">
            <v>EN PRODUCCION</v>
          </cell>
          <cell r="J272">
            <v>44782</v>
          </cell>
          <cell r="K272">
            <v>44801</v>
          </cell>
          <cell r="O272" t="str">
            <v>U007 AGROSUPER S.A.</v>
          </cell>
          <cell r="P272" t="str">
            <v>00GO</v>
          </cell>
          <cell r="Q272" t="str">
            <v>AGROSUPER SHANGHAI</v>
          </cell>
          <cell r="R272" t="str">
            <v>02</v>
          </cell>
          <cell r="S272" t="str">
            <v>CHINA</v>
          </cell>
          <cell r="T272" t="str">
            <v>000021 SHANGHAI, CHINA</v>
          </cell>
          <cell r="U272" t="str">
            <v>200002390</v>
          </cell>
          <cell r="V272" t="str">
            <v>Agrosuper China Co., Ltd.</v>
          </cell>
          <cell r="W272" t="str">
            <v/>
          </cell>
          <cell r="X272" t="str">
            <v>CIF</v>
          </cell>
          <cell r="Y272" t="str">
            <v>CTA CTE O CRED.DIRECTO</v>
          </cell>
          <cell r="Z272" t="str">
            <v>CONGELADO</v>
          </cell>
          <cell r="AA272" t="str">
            <v>PERNIL</v>
          </cell>
          <cell r="AB272" t="str">
            <v>PERNIL MANO</v>
          </cell>
          <cell r="AC272" t="str">
            <v>PERNIL MANO NORMAL</v>
          </cell>
          <cell r="AD272" t="str">
            <v>NA</v>
          </cell>
        </row>
        <row r="273">
          <cell r="D273">
            <v>1022193</v>
          </cell>
          <cell r="E273" t="str">
            <v>GO LOM VET 44@ BO CJ 20K AS</v>
          </cell>
          <cell r="F273">
            <v>24000</v>
          </cell>
          <cell r="G273" t="str">
            <v>KG</v>
          </cell>
          <cell r="H273" t="str">
            <v>PLANTA LO MIRANDA</v>
          </cell>
          <cell r="I273" t="str">
            <v>EN PRODUCCION</v>
          </cell>
          <cell r="J273">
            <v>44782</v>
          </cell>
          <cell r="K273">
            <v>44787</v>
          </cell>
          <cell r="O273" t="str">
            <v>U007 AGROSUPER S.A.</v>
          </cell>
          <cell r="P273" t="str">
            <v>00GO</v>
          </cell>
          <cell r="Q273" t="str">
            <v>AGROSUPER SHANGHAI</v>
          </cell>
          <cell r="R273" t="str">
            <v>02</v>
          </cell>
          <cell r="S273" t="str">
            <v>CHINA</v>
          </cell>
          <cell r="T273" t="str">
            <v>000021 SHANGHAI, CHINA</v>
          </cell>
          <cell r="U273" t="str">
            <v>200002390</v>
          </cell>
          <cell r="V273" t="str">
            <v>Agrosuper China Co., Ltd.</v>
          </cell>
          <cell r="W273" t="str">
            <v/>
          </cell>
          <cell r="X273" t="str">
            <v>CIF</v>
          </cell>
          <cell r="Y273" t="str">
            <v>CTA CTE O CRED.DIRECTO</v>
          </cell>
          <cell r="Z273" t="str">
            <v>CONGELADO</v>
          </cell>
          <cell r="AA273" t="str">
            <v>LOMO</v>
          </cell>
          <cell r="AB273" t="str">
            <v>LOMO VETADO</v>
          </cell>
          <cell r="AC273" t="str">
            <v>LOMO VETADO 44</v>
          </cell>
          <cell r="AD273" t="str">
            <v>NA</v>
          </cell>
        </row>
        <row r="274">
          <cell r="D274">
            <v>1022145</v>
          </cell>
          <cell r="E274" t="str">
            <v>GO PPA PNA HEINZ@ BO CJ 20K AS</v>
          </cell>
          <cell r="F274">
            <v>24000</v>
          </cell>
          <cell r="G274" t="str">
            <v>KG</v>
          </cell>
          <cell r="H274" t="str">
            <v>PLANTA ROSARIO</v>
          </cell>
          <cell r="I274" t="str">
            <v>EN PRODUCCION</v>
          </cell>
          <cell r="J274">
            <v>44782</v>
          </cell>
          <cell r="K274">
            <v>44814</v>
          </cell>
          <cell r="O274" t="str">
            <v>U020 AGROSUPER COMER ALIM</v>
          </cell>
          <cell r="P274" t="str">
            <v>00AE</v>
          </cell>
          <cell r="Q274" t="str">
            <v>AGRO EUROPA</v>
          </cell>
          <cell r="R274" t="str">
            <v>02</v>
          </cell>
          <cell r="S274" t="str">
            <v>ITALIA</v>
          </cell>
          <cell r="T274" t="str">
            <v>000196 LIVORNO, PUERTO</v>
          </cell>
          <cell r="U274" t="str">
            <v>200000007</v>
          </cell>
          <cell r="V274" t="str">
            <v>AGROEUROPA S.P.A</v>
          </cell>
          <cell r="W274" t="str">
            <v>V/168</v>
          </cell>
          <cell r="X274" t="str">
            <v>CFR</v>
          </cell>
          <cell r="Y274" t="str">
            <v>CTA CTE O CRED.DIRECTO</v>
          </cell>
          <cell r="Z274" t="str">
            <v>CONGELADO</v>
          </cell>
          <cell r="AA274" t="str">
            <v>PIERNA</v>
          </cell>
          <cell r="AB274" t="str">
            <v>PIERNA PULPA</v>
          </cell>
          <cell r="AC274" t="str">
            <v>PIERNA PULPA HEINZ</v>
          </cell>
          <cell r="AD274" t="str">
            <v>NA</v>
          </cell>
        </row>
        <row r="275">
          <cell r="D275">
            <v>1021976</v>
          </cell>
          <cell r="E275" t="str">
            <v>GO PPPAL 77@ CJ 20K AS</v>
          </cell>
          <cell r="F275">
            <v>2000</v>
          </cell>
          <cell r="G275" t="str">
            <v>KG</v>
          </cell>
          <cell r="H275" t="str">
            <v>ICESTAR</v>
          </cell>
          <cell r="I275" t="str">
            <v>PROGRAMADO</v>
          </cell>
          <cell r="J275">
            <v>44782</v>
          </cell>
          <cell r="K275">
            <v>44825</v>
          </cell>
          <cell r="O275" t="str">
            <v>U007 AGROSUPER S.A.</v>
          </cell>
          <cell r="P275" t="str">
            <v>00AS</v>
          </cell>
          <cell r="Q275" t="str">
            <v>AGRO SUDAMERICA</v>
          </cell>
          <cell r="R275" t="str">
            <v>02</v>
          </cell>
          <cell r="S275" t="str">
            <v>COSTA RICA</v>
          </cell>
          <cell r="T275" t="str">
            <v>000206 CALDERA, PUERTO</v>
          </cell>
          <cell r="U275" t="str">
            <v>200002586</v>
          </cell>
          <cell r="V275" t="str">
            <v>Exportadora PMT S.A.</v>
          </cell>
          <cell r="W275" t="str">
            <v/>
          </cell>
          <cell r="X275" t="str">
            <v>CIF</v>
          </cell>
          <cell r="Y275" t="str">
            <v>CTA CTE O CRED.DIRECTO</v>
          </cell>
          <cell r="Z275" t="str">
            <v>CONGELADO</v>
          </cell>
          <cell r="AA275" t="str">
            <v>PALETA</v>
          </cell>
          <cell r="AB275" t="str">
            <v>PALETA PULPA</v>
          </cell>
          <cell r="AC275" t="str">
            <v>PALETA PULPA 77</v>
          </cell>
          <cell r="AD275" t="str">
            <v>EX</v>
          </cell>
        </row>
        <row r="276">
          <cell r="D276">
            <v>1011250</v>
          </cell>
          <cell r="E276" t="str">
            <v>PO PCHDEH NMR S/CAL 4X10@ CJ 20K AM AS</v>
          </cell>
          <cell r="F276">
            <v>1649.7141039999999</v>
          </cell>
          <cell r="G276" t="str">
            <v>KG</v>
          </cell>
          <cell r="H276" t="str">
            <v>F. SAN VICENTE</v>
          </cell>
          <cell r="I276" t="str">
            <v>A PROGRAMAR</v>
          </cell>
          <cell r="J276">
            <v>44782</v>
          </cell>
          <cell r="K276">
            <v>44786</v>
          </cell>
          <cell r="L276">
            <v>44806</v>
          </cell>
          <cell r="O276" t="str">
            <v>U007 AGROSUPER S.A.</v>
          </cell>
          <cell r="P276" t="str">
            <v>00AA</v>
          </cell>
          <cell r="Q276" t="str">
            <v>AGRO AMERICA</v>
          </cell>
          <cell r="R276" t="str">
            <v>01</v>
          </cell>
          <cell r="S276" t="str">
            <v>EE.UU.</v>
          </cell>
          <cell r="T276" t="str">
            <v>000527 PORT HUENEME, CA</v>
          </cell>
          <cell r="U276" t="str">
            <v>200000004</v>
          </cell>
          <cell r="V276" t="str">
            <v>Agro America LLC</v>
          </cell>
          <cell r="W276" t="str">
            <v>MIXTO 2</v>
          </cell>
          <cell r="X276" t="str">
            <v>CIF</v>
          </cell>
          <cell r="Y276" t="str">
            <v>CTA CTE O CRED.DIRECTO</v>
          </cell>
          <cell r="Z276" t="str">
            <v>CONGELADO</v>
          </cell>
          <cell r="AA276" t="str">
            <v>PECHUGA DESH</v>
          </cell>
          <cell r="AB276" t="str">
            <v>PECHUGA DESH S/PIEL S/GRASA S/FILETE</v>
          </cell>
          <cell r="AC276" t="str">
            <v>PECHUGA DESH S/CALIBRE</v>
          </cell>
          <cell r="AD276" t="str">
            <v>NA</v>
          </cell>
        </row>
        <row r="277">
          <cell r="D277">
            <v>1022781</v>
          </cell>
          <cell r="E277" t="str">
            <v>GO TRIPA CALIB 32/35# BO BIDON AS</v>
          </cell>
          <cell r="F277">
            <v>7711.2</v>
          </cell>
          <cell r="G277" t="str">
            <v>KG</v>
          </cell>
          <cell r="H277" t="str">
            <v>PLANTA ROSARIO</v>
          </cell>
          <cell r="I277" t="str">
            <v>EN PRODUCCION</v>
          </cell>
          <cell r="J277">
            <v>44783</v>
          </cell>
          <cell r="K277">
            <v>44840</v>
          </cell>
          <cell r="O277" t="str">
            <v>U007 AGROSUPER S.A.</v>
          </cell>
          <cell r="P277" t="str">
            <v>00AS</v>
          </cell>
          <cell r="Q277" t="str">
            <v>AGRO SUDAMERICA</v>
          </cell>
          <cell r="R277" t="str">
            <v>02</v>
          </cell>
          <cell r="S277" t="str">
            <v>ECUADOR</v>
          </cell>
          <cell r="T277" t="str">
            <v>000027 GUAYAQUIL, PUERTO</v>
          </cell>
          <cell r="U277" t="str">
            <v>200004060</v>
          </cell>
          <cell r="V277" t="str">
            <v>SOLVESA ECUADOR S.A.</v>
          </cell>
          <cell r="W277" t="str">
            <v>INSUBAN***</v>
          </cell>
          <cell r="X277" t="str">
            <v>CIF</v>
          </cell>
          <cell r="Y277" t="str">
            <v>CTA CTE O CRED.DIRECTO</v>
          </cell>
          <cell r="Z277" t="str">
            <v>NO REFRIGERADO</v>
          </cell>
          <cell r="AA277" t="str">
            <v>SUBPROD</v>
          </cell>
          <cell r="AB277" t="str">
            <v>SUBPROD TRIPA</v>
          </cell>
          <cell r="AC277" t="str">
            <v>SUBPROD TRIPA VÍCERAS</v>
          </cell>
          <cell r="AD277" t="str">
            <v>EX</v>
          </cell>
        </row>
        <row r="278">
          <cell r="D278">
            <v>1022923</v>
          </cell>
          <cell r="E278" t="str">
            <v>GO GORD LOM TOCINO@ CJ 20K AS</v>
          </cell>
          <cell r="F278">
            <v>24000</v>
          </cell>
          <cell r="G278" t="str">
            <v>KG</v>
          </cell>
          <cell r="H278" t="str">
            <v>PLANTA LO MIRANDA</v>
          </cell>
          <cell r="I278" t="str">
            <v>A PROGRAMAR</v>
          </cell>
          <cell r="J278">
            <v>44783</v>
          </cell>
          <cell r="K278">
            <v>44785</v>
          </cell>
          <cell r="O278" t="str">
            <v>U007 AGROSUPER S.A.</v>
          </cell>
          <cell r="P278" t="str">
            <v>00AS</v>
          </cell>
          <cell r="Q278" t="str">
            <v>AGRO SUDAMERICA</v>
          </cell>
          <cell r="R278" t="str">
            <v>02</v>
          </cell>
          <cell r="S278" t="str">
            <v>URUGUAY</v>
          </cell>
          <cell r="T278" t="str">
            <v>000074 MONTEVIDEO, TERRESTRE</v>
          </cell>
          <cell r="U278" t="str">
            <v>200001829</v>
          </cell>
          <cell r="V278" t="str">
            <v>Establecimientos Juan Sarubbi S.A</v>
          </cell>
          <cell r="W278" t="str">
            <v>###</v>
          </cell>
          <cell r="X278" t="str">
            <v>CPT</v>
          </cell>
          <cell r="Y278" t="str">
            <v>CTA CTE O CRED.DIRECTO</v>
          </cell>
          <cell r="Z278" t="str">
            <v>CONGELADO</v>
          </cell>
          <cell r="AA278" t="str">
            <v>GRASAS</v>
          </cell>
          <cell r="AB278" t="str">
            <v>GRASA GORDURA</v>
          </cell>
          <cell r="AC278" t="str">
            <v>SUBPROD GRASA GORDURA LOMO TOCINO</v>
          </cell>
          <cell r="AD278" t="str">
            <v>EX</v>
          </cell>
        </row>
        <row r="279">
          <cell r="D279">
            <v>1022924</v>
          </cell>
          <cell r="E279" t="str">
            <v>GO LOM TOCINO@ CJ 20K AS</v>
          </cell>
          <cell r="F279">
            <v>24000</v>
          </cell>
          <cell r="G279" t="str">
            <v>KG</v>
          </cell>
          <cell r="H279" t="str">
            <v>PLANTA LO MIRANDA</v>
          </cell>
          <cell r="I279" t="str">
            <v>A PROGRAMAR</v>
          </cell>
          <cell r="J279">
            <v>44783</v>
          </cell>
          <cell r="K279">
            <v>44785</v>
          </cell>
          <cell r="L279">
            <v>44815</v>
          </cell>
          <cell r="M279">
            <v>44798</v>
          </cell>
          <cell r="O279" t="str">
            <v>U007 AGROSUPER S.A.</v>
          </cell>
          <cell r="P279" t="str">
            <v>00AS</v>
          </cell>
          <cell r="Q279" t="str">
            <v>AGRO SUDAMERICA</v>
          </cell>
          <cell r="R279" t="str">
            <v>02</v>
          </cell>
          <cell r="S279" t="str">
            <v>URUGUAY</v>
          </cell>
          <cell r="T279" t="str">
            <v>000074 MONTEVIDEO, TERRESTRE</v>
          </cell>
          <cell r="U279" t="str">
            <v>200001829</v>
          </cell>
          <cell r="V279" t="str">
            <v>Establecimientos Juan Sarubbi S.A</v>
          </cell>
          <cell r="W279" t="str">
            <v>###</v>
          </cell>
          <cell r="X279" t="str">
            <v>CPT</v>
          </cell>
          <cell r="Y279" t="str">
            <v>CTA CTE O CRED.DIRECTO</v>
          </cell>
          <cell r="Z279" t="str">
            <v>CONGELADO</v>
          </cell>
          <cell r="AA279" t="str">
            <v>GRASAS</v>
          </cell>
          <cell r="AB279" t="str">
            <v>GRASA LOMO TOCINO</v>
          </cell>
          <cell r="AC279" t="str">
            <v>GRASA LOMO TOCINO</v>
          </cell>
          <cell r="AD279" t="str">
            <v>EX</v>
          </cell>
        </row>
        <row r="280">
          <cell r="D280">
            <v>1021023</v>
          </cell>
          <cell r="E280" t="str">
            <v>GO GORD REBAJE@ BO CJ 20K AS</v>
          </cell>
          <cell r="F280">
            <v>24000</v>
          </cell>
          <cell r="G280" t="str">
            <v>KG</v>
          </cell>
          <cell r="H280" t="str">
            <v>PLANTA ROSARIO</v>
          </cell>
          <cell r="I280" t="str">
            <v>A PROGRAMAR</v>
          </cell>
          <cell r="J280">
            <v>44783</v>
          </cell>
          <cell r="K280">
            <v>44819</v>
          </cell>
          <cell r="L280">
            <v>44869</v>
          </cell>
          <cell r="O280" t="str">
            <v>U007 AGROSUPER S.A.</v>
          </cell>
          <cell r="P280" t="str">
            <v>00AS</v>
          </cell>
          <cell r="Q280" t="str">
            <v>AGRO SUDAMERICA</v>
          </cell>
          <cell r="R280" t="str">
            <v>02</v>
          </cell>
          <cell r="S280" t="str">
            <v>COLOMBIA</v>
          </cell>
          <cell r="T280" t="str">
            <v>000218 CARTAGENA, PUERTO</v>
          </cell>
          <cell r="U280" t="str">
            <v>200001296</v>
          </cell>
          <cell r="V280" t="str">
            <v>Gestión Cargo Zona Franca S.A.S.</v>
          </cell>
          <cell r="W280" t="str">
            <v>***</v>
          </cell>
          <cell r="X280" t="str">
            <v>CFR</v>
          </cell>
          <cell r="Y280" t="str">
            <v>CTA CTE O CRED.DIRECTO</v>
          </cell>
          <cell r="Z280" t="str">
            <v>CONGELADO</v>
          </cell>
          <cell r="AA280" t="str">
            <v>GRASAS</v>
          </cell>
          <cell r="AB280" t="str">
            <v>GRASA GORDURA</v>
          </cell>
          <cell r="AC280" t="str">
            <v>SUBPROD GRASA GORDURA REBAJE</v>
          </cell>
          <cell r="AD280" t="str">
            <v>EX</v>
          </cell>
        </row>
        <row r="281">
          <cell r="D281">
            <v>1021023</v>
          </cell>
          <cell r="E281" t="str">
            <v>GO GORD REBAJE@ BO CJ 20K AS</v>
          </cell>
          <cell r="F281">
            <v>24000</v>
          </cell>
          <cell r="G281" t="str">
            <v>KG</v>
          </cell>
          <cell r="H281" t="str">
            <v>PLANTA ROSARIO</v>
          </cell>
          <cell r="I281" t="str">
            <v>A PROGRAMAR</v>
          </cell>
          <cell r="J281">
            <v>44783</v>
          </cell>
          <cell r="K281">
            <v>44819</v>
          </cell>
          <cell r="L281">
            <v>44871</v>
          </cell>
          <cell r="O281" t="str">
            <v>U007 AGROSUPER S.A.</v>
          </cell>
          <cell r="P281" t="str">
            <v>00AS</v>
          </cell>
          <cell r="Q281" t="str">
            <v>AGRO SUDAMERICA</v>
          </cell>
          <cell r="R281" t="str">
            <v>02</v>
          </cell>
          <cell r="S281" t="str">
            <v>COLOMBIA</v>
          </cell>
          <cell r="T281" t="str">
            <v>000218 CARTAGENA, PUERTO</v>
          </cell>
          <cell r="U281" t="str">
            <v>200001296</v>
          </cell>
          <cell r="V281" t="str">
            <v>Gestión Cargo Zona Franca S.A.S.</v>
          </cell>
          <cell r="W281" t="str">
            <v>***</v>
          </cell>
          <cell r="X281" t="str">
            <v>CFR</v>
          </cell>
          <cell r="Y281" t="str">
            <v>CTA CTE O CRED.DIRECTO</v>
          </cell>
          <cell r="Z281" t="str">
            <v>CONGELADO</v>
          </cell>
          <cell r="AA281" t="str">
            <v>GRASAS</v>
          </cell>
          <cell r="AB281" t="str">
            <v>GRASA GORDURA</v>
          </cell>
          <cell r="AC281" t="str">
            <v>SUBPROD GRASA GORDURA REBAJE</v>
          </cell>
          <cell r="AD281" t="str">
            <v>EX</v>
          </cell>
        </row>
        <row r="282">
          <cell r="D282">
            <v>1021023</v>
          </cell>
          <cell r="E282" t="str">
            <v>GO GORD REBAJE@ BO CJ 20K AS</v>
          </cell>
          <cell r="F282">
            <v>24000</v>
          </cell>
          <cell r="G282" t="str">
            <v>KG</v>
          </cell>
          <cell r="H282" t="str">
            <v>PLANTA ROSARIO</v>
          </cell>
          <cell r="I282" t="str">
            <v>A PROGRAMAR</v>
          </cell>
          <cell r="J282">
            <v>44783</v>
          </cell>
          <cell r="K282">
            <v>44827</v>
          </cell>
          <cell r="L282">
            <v>44876</v>
          </cell>
          <cell r="O282" t="str">
            <v>U007 AGROSUPER S.A.</v>
          </cell>
          <cell r="P282" t="str">
            <v>00AS</v>
          </cell>
          <cell r="Q282" t="str">
            <v>AGRO SUDAMERICA</v>
          </cell>
          <cell r="R282" t="str">
            <v>02</v>
          </cell>
          <cell r="S282" t="str">
            <v>COLOMBIA</v>
          </cell>
          <cell r="T282" t="str">
            <v>000218 CARTAGENA, PUERTO</v>
          </cell>
          <cell r="U282" t="str">
            <v>200001296</v>
          </cell>
          <cell r="V282" t="str">
            <v>Gestión Cargo Zona Franca S.A.S.</v>
          </cell>
          <cell r="W282" t="str">
            <v>***</v>
          </cell>
          <cell r="X282" t="str">
            <v>CFR</v>
          </cell>
          <cell r="Y282" t="str">
            <v>CTA CTE O CRED.DIRECTO</v>
          </cell>
          <cell r="Z282" t="str">
            <v>CONGELADO</v>
          </cell>
          <cell r="AA282" t="str">
            <v>GRASAS</v>
          </cell>
          <cell r="AB282" t="str">
            <v>GRASA GORDURA</v>
          </cell>
          <cell r="AC282" t="str">
            <v>SUBPROD GRASA GORDURA REBAJE</v>
          </cell>
          <cell r="AD282" t="str">
            <v>EX</v>
          </cell>
        </row>
        <row r="283">
          <cell r="D283">
            <v>1021023</v>
          </cell>
          <cell r="E283" t="str">
            <v>GO GORD REBAJE@ BO CJ 20K AS</v>
          </cell>
          <cell r="F283">
            <v>24000</v>
          </cell>
          <cell r="G283" t="str">
            <v>KG</v>
          </cell>
          <cell r="H283" t="str">
            <v>PLANTA ROSARIO</v>
          </cell>
          <cell r="I283" t="str">
            <v>A PROGRAMAR</v>
          </cell>
          <cell r="J283">
            <v>44783</v>
          </cell>
          <cell r="K283">
            <v>44827</v>
          </cell>
          <cell r="L283">
            <v>44879</v>
          </cell>
          <cell r="O283" t="str">
            <v>U007 AGROSUPER S.A.</v>
          </cell>
          <cell r="P283" t="str">
            <v>00AS</v>
          </cell>
          <cell r="Q283" t="str">
            <v>AGRO SUDAMERICA</v>
          </cell>
          <cell r="R283" t="str">
            <v>02</v>
          </cell>
          <cell r="S283" t="str">
            <v>COLOMBIA</v>
          </cell>
          <cell r="T283" t="str">
            <v>000218 CARTAGENA, PUERTO</v>
          </cell>
          <cell r="U283" t="str">
            <v>200001296</v>
          </cell>
          <cell r="V283" t="str">
            <v>Gestión Cargo Zona Franca S.A.S.</v>
          </cell>
          <cell r="W283" t="str">
            <v>***</v>
          </cell>
          <cell r="X283" t="str">
            <v>CFR</v>
          </cell>
          <cell r="Y283" t="str">
            <v>CTA CTE O CRED.DIRECTO</v>
          </cell>
          <cell r="Z283" t="str">
            <v>CONGELADO</v>
          </cell>
          <cell r="AA283" t="str">
            <v>GRASAS</v>
          </cell>
          <cell r="AB283" t="str">
            <v>GRASA GORDURA</v>
          </cell>
          <cell r="AC283" t="str">
            <v>SUBPROD GRASA GORDURA REBAJE</v>
          </cell>
          <cell r="AD283" t="str">
            <v>EX</v>
          </cell>
        </row>
        <row r="284">
          <cell r="D284">
            <v>1030711</v>
          </cell>
          <cell r="E284" t="str">
            <v>PV CONTRE S/M @BLO 15KG JP SO</v>
          </cell>
          <cell r="F284">
            <v>22050</v>
          </cell>
          <cell r="G284" t="str">
            <v>KG</v>
          </cell>
          <cell r="H284" t="str">
            <v>SOPRAVAL PLANTA / CECINAS 2</v>
          </cell>
          <cell r="I284" t="str">
            <v>PROGRAMADO</v>
          </cell>
          <cell r="J284">
            <v>44785</v>
          </cell>
          <cell r="K284">
            <v>44798</v>
          </cell>
          <cell r="O284" t="str">
            <v>U020 AGROSUPER COMER ALIM</v>
          </cell>
          <cell r="P284" t="str">
            <v>00AE</v>
          </cell>
          <cell r="Q284" t="str">
            <v>AGRO EUROPA</v>
          </cell>
          <cell r="R284" t="str">
            <v>03</v>
          </cell>
          <cell r="S284" t="str">
            <v>ALEMANIA</v>
          </cell>
          <cell r="T284" t="str">
            <v>4532 HAMBURG, PORT</v>
          </cell>
          <cell r="U284" t="str">
            <v>200000007</v>
          </cell>
          <cell r="V284" t="str">
            <v>AGROEUROPA S.P.A</v>
          </cell>
          <cell r="W284" t="str">
            <v/>
          </cell>
          <cell r="X284" t="str">
            <v>CFR</v>
          </cell>
          <cell r="Y284" t="str">
            <v>CTA CTE O CRED.DIRECTO</v>
          </cell>
          <cell r="Z284" t="str">
            <v>CONGELADO</v>
          </cell>
          <cell r="AA284" t="str">
            <v>MENUDENCIAS</v>
          </cell>
          <cell r="AB284" t="str">
            <v>MENUDENCIAS CONTRE</v>
          </cell>
          <cell r="AC284" t="str">
            <v>MENUDENCIAS CONTRE NORMAL</v>
          </cell>
          <cell r="AD284" t="str">
            <v>NA</v>
          </cell>
        </row>
        <row r="285">
          <cell r="D285">
            <v>1023329</v>
          </cell>
          <cell r="E285" t="str">
            <v>GO CUE PAPDA CP@ CJ 20K AS</v>
          </cell>
          <cell r="F285">
            <v>24000</v>
          </cell>
          <cell r="G285" t="str">
            <v>KG</v>
          </cell>
          <cell r="H285" t="str">
            <v>PLANTA LO MIRANDA</v>
          </cell>
          <cell r="I285" t="str">
            <v>A PROGRAMAR</v>
          </cell>
          <cell r="J285">
            <v>44788</v>
          </cell>
          <cell r="K285">
            <v>44798</v>
          </cell>
          <cell r="L285">
            <v>44884</v>
          </cell>
          <cell r="O285" t="str">
            <v>U007 AGROSUPER S.A.</v>
          </cell>
          <cell r="P285" t="str">
            <v>00AB</v>
          </cell>
          <cell r="Q285" t="str">
            <v>AGROSUPER BRASIL</v>
          </cell>
          <cell r="R285" t="str">
            <v>02</v>
          </cell>
          <cell r="S285" t="str">
            <v>BRASIL</v>
          </cell>
          <cell r="T285" t="str">
            <v>000314 ITÁ, TERRESTRE</v>
          </cell>
          <cell r="U285" t="str">
            <v>200001964</v>
          </cell>
          <cell r="V285" t="str">
            <v>Gelnex Indústria e Comércio Ltda</v>
          </cell>
          <cell r="W285" t="str">
            <v>###</v>
          </cell>
          <cell r="X285" t="str">
            <v>FCA</v>
          </cell>
          <cell r="Y285" t="str">
            <v>CTA CTE O CRED.DIRECTO</v>
          </cell>
          <cell r="Z285" t="str">
            <v>CONGELADO</v>
          </cell>
          <cell r="AA285" t="str">
            <v>CUEROS</v>
          </cell>
          <cell r="AB285" t="str">
            <v>CUERO PAPADA</v>
          </cell>
          <cell r="AC285" t="str">
            <v>CUERO PAPADA</v>
          </cell>
          <cell r="AD285" t="str">
            <v>EX</v>
          </cell>
        </row>
        <row r="286">
          <cell r="D286">
            <v>1023435</v>
          </cell>
          <cell r="E286" t="str">
            <v>GO CAB ENT@ CJ 20K AS</v>
          </cell>
          <cell r="F286">
            <v>24000</v>
          </cell>
          <cell r="G286" t="str">
            <v>KG</v>
          </cell>
          <cell r="H286" t="str">
            <v>PRECISA</v>
          </cell>
          <cell r="I286" t="str">
            <v>PROGRAMADO</v>
          </cell>
          <cell r="J286">
            <v>44790</v>
          </cell>
          <cell r="K286">
            <v>44790</v>
          </cell>
          <cell r="L286">
            <v>44813</v>
          </cell>
          <cell r="M286">
            <v>44798</v>
          </cell>
          <cell r="O286" t="str">
            <v>U007 AGROSUPER S.A.</v>
          </cell>
          <cell r="P286" t="str">
            <v>00HK</v>
          </cell>
          <cell r="Q286" t="str">
            <v>AGROSUPER ASIA</v>
          </cell>
          <cell r="R286" t="str">
            <v>02</v>
          </cell>
          <cell r="S286" t="str">
            <v>FILIPINAS</v>
          </cell>
          <cell r="T286" t="str">
            <v>000162 MANILA, PUERTO</v>
          </cell>
          <cell r="U286" t="str">
            <v>200004079</v>
          </cell>
          <cell r="V286" t="str">
            <v>HYTON IMPORT EXPORT</v>
          </cell>
          <cell r="W286" t="str">
            <v>HIE 21- 0175 ###</v>
          </cell>
          <cell r="X286" t="str">
            <v>CIF</v>
          </cell>
          <cell r="Y286" t="str">
            <v>CTA CTE O CRED.DIRECTO</v>
          </cell>
          <cell r="Z286" t="str">
            <v>CONGELADO</v>
          </cell>
          <cell r="AA286" t="str">
            <v>CABEZA</v>
          </cell>
          <cell r="AB286" t="str">
            <v>CABEZA ENTERA</v>
          </cell>
          <cell r="AC286" t="str">
            <v>CABEZA ENTERA C/L</v>
          </cell>
          <cell r="AD286" t="str">
            <v>EX</v>
          </cell>
        </row>
        <row r="287">
          <cell r="D287">
            <v>1023435</v>
          </cell>
          <cell r="E287" t="str">
            <v>GO CAB ENT@ CJ 20K AS</v>
          </cell>
          <cell r="F287">
            <v>24000</v>
          </cell>
          <cell r="G287" t="str">
            <v>KG</v>
          </cell>
          <cell r="H287" t="str">
            <v>PRECISA</v>
          </cell>
          <cell r="I287" t="str">
            <v>PROGRAMADO</v>
          </cell>
          <cell r="J287">
            <v>44790</v>
          </cell>
          <cell r="K287">
            <v>44790</v>
          </cell>
          <cell r="L287">
            <v>44815</v>
          </cell>
          <cell r="M287">
            <v>44803</v>
          </cell>
          <cell r="O287" t="str">
            <v>U007 AGROSUPER S.A.</v>
          </cell>
          <cell r="P287" t="str">
            <v>00HK</v>
          </cell>
          <cell r="Q287" t="str">
            <v>AGROSUPER ASIA</v>
          </cell>
          <cell r="R287" t="str">
            <v>02</v>
          </cell>
          <cell r="S287" t="str">
            <v>FILIPINAS</v>
          </cell>
          <cell r="T287" t="str">
            <v>000162 MANILA, PUERTO</v>
          </cell>
          <cell r="U287" t="str">
            <v>200004079</v>
          </cell>
          <cell r="V287" t="str">
            <v>HYTON IMPORT EXPORT</v>
          </cell>
          <cell r="W287" t="str">
            <v>HIE 21- 0175 ###</v>
          </cell>
          <cell r="X287" t="str">
            <v>CIF</v>
          </cell>
          <cell r="Y287" t="str">
            <v>CTA CTE O CRED.DIRECTO</v>
          </cell>
          <cell r="Z287" t="str">
            <v>CONGELADO</v>
          </cell>
          <cell r="AA287" t="str">
            <v>CABEZA</v>
          </cell>
          <cell r="AB287" t="str">
            <v>CABEZA ENTERA</v>
          </cell>
          <cell r="AC287" t="str">
            <v>CABEZA ENTERA C/L</v>
          </cell>
          <cell r="AD287" t="str">
            <v>EX</v>
          </cell>
        </row>
        <row r="288">
          <cell r="D288">
            <v>1030535</v>
          </cell>
          <cell r="E288" t="str">
            <v>PV TRU LARG MA@ BO CJ SO</v>
          </cell>
          <cell r="F288">
            <v>22000</v>
          </cell>
          <cell r="G288" t="str">
            <v>KG</v>
          </cell>
          <cell r="H288" t="str">
            <v>SOPRAVAL PLANTA / CECINAS 2</v>
          </cell>
          <cell r="I288" t="str">
            <v>PROGRAMADO</v>
          </cell>
          <cell r="J288">
            <v>44790</v>
          </cell>
          <cell r="K288">
            <v>44790</v>
          </cell>
          <cell r="L288">
            <v>44880</v>
          </cell>
          <cell r="O288" t="str">
            <v>U007 AGROSUPER S.A.</v>
          </cell>
          <cell r="P288" t="str">
            <v>00HK</v>
          </cell>
          <cell r="Q288" t="str">
            <v>AGROSUPER ASIA</v>
          </cell>
          <cell r="R288" t="str">
            <v>03</v>
          </cell>
          <cell r="S288" t="str">
            <v>COREA DEL SUR</v>
          </cell>
          <cell r="T288" t="str">
            <v>000045 BUSAN {PUSAN}, PUERTO</v>
          </cell>
          <cell r="U288" t="str">
            <v>200003340</v>
          </cell>
          <cell r="V288" t="str">
            <v>Zanada International</v>
          </cell>
          <cell r="W288" t="str">
            <v>3317</v>
          </cell>
          <cell r="X288" t="str">
            <v>CIF</v>
          </cell>
          <cell r="Y288" t="str">
            <v>PAGO C/COPIA DOCTO.</v>
          </cell>
          <cell r="Z288" t="str">
            <v>CONGELADO</v>
          </cell>
          <cell r="AA288" t="str">
            <v>TRUTRO</v>
          </cell>
          <cell r="AB288" t="str">
            <v>TRUTRO LARGO</v>
          </cell>
          <cell r="AC288" t="str">
            <v>TRUTRO LARGO NORMAL</v>
          </cell>
          <cell r="AD288" t="str">
            <v>EX</v>
          </cell>
        </row>
        <row r="289">
          <cell r="D289">
            <v>1030535</v>
          </cell>
          <cell r="E289" t="str">
            <v>PV TRU LARG MA@ BO CJ SO</v>
          </cell>
          <cell r="F289">
            <v>22000</v>
          </cell>
          <cell r="G289" t="str">
            <v>KG</v>
          </cell>
          <cell r="H289" t="str">
            <v>SOPRAVAL PLANTA / CECINAS 2</v>
          </cell>
          <cell r="I289" t="str">
            <v>PROGRAMADO</v>
          </cell>
          <cell r="J289">
            <v>44790</v>
          </cell>
          <cell r="K289">
            <v>44790</v>
          </cell>
          <cell r="L289">
            <v>44880</v>
          </cell>
          <cell r="O289" t="str">
            <v>U007 AGROSUPER S.A.</v>
          </cell>
          <cell r="P289" t="str">
            <v>00HK</v>
          </cell>
          <cell r="Q289" t="str">
            <v>AGROSUPER ASIA</v>
          </cell>
          <cell r="R289" t="str">
            <v>03</v>
          </cell>
          <cell r="S289" t="str">
            <v>COREA DEL SUR</v>
          </cell>
          <cell r="T289" t="str">
            <v>000045 BUSAN {PUSAN}, PUERTO</v>
          </cell>
          <cell r="U289" t="str">
            <v>200003340</v>
          </cell>
          <cell r="V289" t="str">
            <v>Zanada International</v>
          </cell>
          <cell r="W289" t="str">
            <v>3318</v>
          </cell>
          <cell r="X289" t="str">
            <v>CIF</v>
          </cell>
          <cell r="Y289" t="str">
            <v>PAGO C/COPIA DOCTO.</v>
          </cell>
          <cell r="Z289" t="str">
            <v>CONGELADO</v>
          </cell>
          <cell r="AA289" t="str">
            <v>TRUTRO</v>
          </cell>
          <cell r="AB289" t="str">
            <v>TRUTRO LARGO</v>
          </cell>
          <cell r="AC289" t="str">
            <v>TRUTRO LARGO NORMAL</v>
          </cell>
          <cell r="AD289" t="str">
            <v>EX</v>
          </cell>
        </row>
        <row r="290">
          <cell r="D290">
            <v>1021868</v>
          </cell>
          <cell r="E290" t="str">
            <v>GO PPPNA 54@ CJ 20K AS</v>
          </cell>
          <cell r="F290">
            <v>20000</v>
          </cell>
          <cell r="G290" t="str">
            <v>KG</v>
          </cell>
          <cell r="H290" t="str">
            <v>PLANTA ROSARIO</v>
          </cell>
          <cell r="I290" t="str">
            <v>CONFIRMADO</v>
          </cell>
          <cell r="J290">
            <v>44790</v>
          </cell>
          <cell r="K290">
            <v>44819</v>
          </cell>
          <cell r="L290">
            <v>44873</v>
          </cell>
          <cell r="O290" t="str">
            <v>U007 AGROSUPER S.A.</v>
          </cell>
          <cell r="P290" t="str">
            <v>00AS</v>
          </cell>
          <cell r="Q290" t="str">
            <v>AGRO SUDAMERICA</v>
          </cell>
          <cell r="R290" t="str">
            <v>02</v>
          </cell>
          <cell r="S290" t="str">
            <v>COLOMBIA</v>
          </cell>
          <cell r="T290" t="str">
            <v>000218 CARTAGENA, PUERTO</v>
          </cell>
          <cell r="U290" t="str">
            <v>200004284</v>
          </cell>
          <cell r="V290" t="str">
            <v>Inversiones Coarali SA</v>
          </cell>
          <cell r="W290" t="str">
            <v>***</v>
          </cell>
          <cell r="X290" t="str">
            <v>CIF</v>
          </cell>
          <cell r="Y290" t="str">
            <v>PAGO ANTICIPADO</v>
          </cell>
          <cell r="Z290" t="str">
            <v>CONGELADO</v>
          </cell>
          <cell r="AA290" t="str">
            <v>PIERNA</v>
          </cell>
          <cell r="AB290" t="str">
            <v>PIERNA PULPA FINA</v>
          </cell>
          <cell r="AC290" t="str">
            <v>PIERNA PULPA FINA 54</v>
          </cell>
          <cell r="AD290" t="str">
            <v>EX</v>
          </cell>
        </row>
        <row r="291">
          <cell r="D291">
            <v>1022150</v>
          </cell>
          <cell r="E291" t="str">
            <v>GO GORD CHIC@ CJ 20K AS</v>
          </cell>
          <cell r="F291">
            <v>4000</v>
          </cell>
          <cell r="G291" t="str">
            <v>KG</v>
          </cell>
          <cell r="H291" t="str">
            <v>PLANTA ROSARIO</v>
          </cell>
          <cell r="I291" t="str">
            <v>CONFIRMADO</v>
          </cell>
          <cell r="J291">
            <v>44790</v>
          </cell>
          <cell r="K291">
            <v>44819</v>
          </cell>
          <cell r="L291">
            <v>44873</v>
          </cell>
          <cell r="O291" t="str">
            <v>U007 AGROSUPER S.A.</v>
          </cell>
          <cell r="P291" t="str">
            <v>00AS</v>
          </cell>
          <cell r="Q291" t="str">
            <v>AGRO SUDAMERICA</v>
          </cell>
          <cell r="R291" t="str">
            <v>02</v>
          </cell>
          <cell r="S291" t="str">
            <v>COLOMBIA</v>
          </cell>
          <cell r="T291" t="str">
            <v>000218 CARTAGENA, PUERTO</v>
          </cell>
          <cell r="U291" t="str">
            <v>200004284</v>
          </cell>
          <cell r="V291" t="str">
            <v>Inversiones Coarali SA</v>
          </cell>
          <cell r="W291" t="str">
            <v>***</v>
          </cell>
          <cell r="X291" t="str">
            <v>CIF</v>
          </cell>
          <cell r="Y291" t="str">
            <v>PAGO ANTICIPADO</v>
          </cell>
          <cell r="Z291" t="str">
            <v>CONGELADO</v>
          </cell>
          <cell r="AA291" t="str">
            <v>GRASAS</v>
          </cell>
          <cell r="AB291" t="str">
            <v>GRASA GORDURA</v>
          </cell>
          <cell r="AC291" t="str">
            <v>SUBPROD GRASA GORDURA CHICA</v>
          </cell>
          <cell r="AD291" t="str">
            <v>EX</v>
          </cell>
        </row>
        <row r="292">
          <cell r="D292">
            <v>1021092</v>
          </cell>
          <cell r="E292" t="str">
            <v>GO TRIMING 85/15@ CJ T-F 20K AS</v>
          </cell>
          <cell r="F292">
            <v>24000</v>
          </cell>
          <cell r="G292" t="str">
            <v>KG</v>
          </cell>
          <cell r="H292" t="str">
            <v>ICESTAR</v>
          </cell>
          <cell r="I292" t="str">
            <v>A PROGRAMAR</v>
          </cell>
          <cell r="J292">
            <v>44791</v>
          </cell>
          <cell r="K292">
            <v>44827</v>
          </cell>
          <cell r="L292">
            <v>44872</v>
          </cell>
          <cell r="O292" t="str">
            <v>U007 AGROSUPER S.A.</v>
          </cell>
          <cell r="P292" t="str">
            <v>00AS</v>
          </cell>
          <cell r="Q292" t="str">
            <v>AGRO SUDAMERICA</v>
          </cell>
          <cell r="R292" t="str">
            <v>02</v>
          </cell>
          <cell r="S292" t="str">
            <v>COLOMBIA</v>
          </cell>
          <cell r="T292" t="str">
            <v>000218 CARTAGENA, PUERTO</v>
          </cell>
          <cell r="U292" t="str">
            <v>200004252</v>
          </cell>
          <cell r="V292" t="str">
            <v>COOPERATIVA COLANTA</v>
          </cell>
          <cell r="W292" t="str">
            <v>***</v>
          </cell>
          <cell r="X292" t="str">
            <v>CIF</v>
          </cell>
          <cell r="Y292" t="str">
            <v>CTA CTE O CRED.DIRECTO</v>
          </cell>
          <cell r="Z292" t="str">
            <v>CONGELADO</v>
          </cell>
          <cell r="AA292" t="str">
            <v>RECORTES</v>
          </cell>
          <cell r="AB292" t="str">
            <v>RECORTES NO MAGRO</v>
          </cell>
          <cell r="AC292" t="str">
            <v>RECORTES NO MAGRO TRIMING 85/15</v>
          </cell>
          <cell r="AD292" t="str">
            <v>EX</v>
          </cell>
        </row>
        <row r="293">
          <cell r="D293">
            <v>1023434</v>
          </cell>
          <cell r="E293" t="str">
            <v>GO CAB ENT@ CJ 20K AS</v>
          </cell>
          <cell r="F293">
            <v>24012</v>
          </cell>
          <cell r="G293" t="str">
            <v>KG</v>
          </cell>
          <cell r="H293" t="str">
            <v>PLANTA LO MIRANDA</v>
          </cell>
          <cell r="I293" t="str">
            <v>PROGRAMADO</v>
          </cell>
          <cell r="J293">
            <v>44791</v>
          </cell>
          <cell r="K293">
            <v>44798</v>
          </cell>
          <cell r="L293">
            <v>44848</v>
          </cell>
          <cell r="O293" t="str">
            <v>U020 AGROSUPER COMER ALIM</v>
          </cell>
          <cell r="P293" t="str">
            <v>00AM</v>
          </cell>
          <cell r="Q293" t="str">
            <v>AGRO MEXICO</v>
          </cell>
          <cell r="R293" t="str">
            <v>02</v>
          </cell>
          <cell r="S293" t="str">
            <v>MEXICO</v>
          </cell>
          <cell r="T293" t="str">
            <v>000051 MAZATLAN, PUERTO</v>
          </cell>
          <cell r="U293" t="str">
            <v>200000432</v>
          </cell>
          <cell r="V293" t="str">
            <v>Productos Alimenticios Super</v>
          </cell>
          <cell r="W293" t="str">
            <v/>
          </cell>
          <cell r="X293" t="str">
            <v>CIF</v>
          </cell>
          <cell r="Y293" t="str">
            <v>CTA CTE O CRED.DIRECTO</v>
          </cell>
          <cell r="Z293" t="str">
            <v>CONGELADO</v>
          </cell>
          <cell r="AA293" t="str">
            <v>CABEZA</v>
          </cell>
          <cell r="AB293" t="str">
            <v>CABEZA ENTERA</v>
          </cell>
          <cell r="AC293" t="str">
            <v>CABEZA ENTERA C/L</v>
          </cell>
          <cell r="AD293" t="str">
            <v>NA</v>
          </cell>
        </row>
        <row r="294">
          <cell r="D294">
            <v>1023434</v>
          </cell>
          <cell r="E294" t="str">
            <v>GO CAB ENT@ CJ 20K AS</v>
          </cell>
          <cell r="F294">
            <v>24012</v>
          </cell>
          <cell r="G294" t="str">
            <v>KG</v>
          </cell>
          <cell r="H294" t="str">
            <v>PLANTA LO MIRANDA</v>
          </cell>
          <cell r="I294" t="str">
            <v>A PROGRAMAR</v>
          </cell>
          <cell r="J294">
            <v>44791</v>
          </cell>
          <cell r="K294">
            <v>44798</v>
          </cell>
          <cell r="L294">
            <v>44880</v>
          </cell>
          <cell r="O294" t="str">
            <v>U020 AGROSUPER COMER ALIM</v>
          </cell>
          <cell r="P294" t="str">
            <v>00AM</v>
          </cell>
          <cell r="Q294" t="str">
            <v>AGRO MEXICO</v>
          </cell>
          <cell r="R294" t="str">
            <v>02</v>
          </cell>
          <cell r="S294" t="str">
            <v>MEXICO</v>
          </cell>
          <cell r="T294" t="str">
            <v>000051 MAZATLAN, PUERTO</v>
          </cell>
          <cell r="U294" t="str">
            <v>200000432</v>
          </cell>
          <cell r="V294" t="str">
            <v>Productos Alimenticios Super</v>
          </cell>
          <cell r="W294" t="str">
            <v/>
          </cell>
          <cell r="X294" t="str">
            <v>CIF</v>
          </cell>
          <cell r="Y294" t="str">
            <v>CTA CTE O CRED.DIRECTO</v>
          </cell>
          <cell r="Z294" t="str">
            <v>CONGELADO</v>
          </cell>
          <cell r="AA294" t="str">
            <v>CABEZA</v>
          </cell>
          <cell r="AB294" t="str">
            <v>CABEZA ENTERA</v>
          </cell>
          <cell r="AC294" t="str">
            <v>CABEZA ENTERA C/L</v>
          </cell>
          <cell r="AD294" t="str">
            <v>NA</v>
          </cell>
        </row>
        <row r="295">
          <cell r="D295">
            <v>1022870</v>
          </cell>
          <cell r="E295" t="str">
            <v>GO PATAS@ CJ 20 KG AS</v>
          </cell>
          <cell r="F295">
            <v>4000</v>
          </cell>
          <cell r="G295" t="str">
            <v>KG</v>
          </cell>
          <cell r="H295" t="str">
            <v>PLANTA ROSARIO</v>
          </cell>
          <cell r="I295" t="str">
            <v>A PROGRAMAR</v>
          </cell>
          <cell r="J295">
            <v>44791</v>
          </cell>
          <cell r="K295">
            <v>44793</v>
          </cell>
          <cell r="L295">
            <v>44815</v>
          </cell>
          <cell r="O295" t="str">
            <v>U007 AGROSUPER S.A.</v>
          </cell>
          <cell r="P295" t="str">
            <v>00AS</v>
          </cell>
          <cell r="Q295" t="str">
            <v>AGRO SUDAMERICA</v>
          </cell>
          <cell r="R295" t="str">
            <v>02</v>
          </cell>
          <cell r="S295" t="str">
            <v>COLOMBIA</v>
          </cell>
          <cell r="T295" t="str">
            <v>000218 CARTAGENA, PUERTO</v>
          </cell>
          <cell r="U295" t="str">
            <v>200004228</v>
          </cell>
          <cell r="V295" t="str">
            <v>IMP. Y COM.  DE ALIMENTOS R &amp; B S.A</v>
          </cell>
          <cell r="W295" t="str">
            <v>***</v>
          </cell>
          <cell r="X295" t="str">
            <v>CIF</v>
          </cell>
          <cell r="Y295" t="str">
            <v>CTA CTE O CRED.DIRECTO</v>
          </cell>
          <cell r="Z295" t="str">
            <v>CONGELADO</v>
          </cell>
          <cell r="AA295" t="str">
            <v>SUBPROD</v>
          </cell>
          <cell r="AB295" t="str">
            <v>SUBPROD PATAS-MANOS</v>
          </cell>
          <cell r="AC295" t="str">
            <v>SUBPROD PATAS-MANOS PATAS</v>
          </cell>
          <cell r="AD295" t="str">
            <v>EX</v>
          </cell>
        </row>
        <row r="296">
          <cell r="D296">
            <v>1022406</v>
          </cell>
          <cell r="E296" t="str">
            <v>GO PATAS B@ BO CJ 20 K AS</v>
          </cell>
          <cell r="F296">
            <v>20000</v>
          </cell>
          <cell r="G296" t="str">
            <v>KG</v>
          </cell>
          <cell r="H296" t="str">
            <v>PLANTA ROSARIO</v>
          </cell>
          <cell r="I296" t="str">
            <v>A PROGRAMAR</v>
          </cell>
          <cell r="J296">
            <v>44791</v>
          </cell>
          <cell r="K296">
            <v>44793</v>
          </cell>
          <cell r="L296">
            <v>44815</v>
          </cell>
          <cell r="O296" t="str">
            <v>U007 AGROSUPER S.A.</v>
          </cell>
          <cell r="P296" t="str">
            <v>00AS</v>
          </cell>
          <cell r="Q296" t="str">
            <v>AGRO SUDAMERICA</v>
          </cell>
          <cell r="R296" t="str">
            <v>02</v>
          </cell>
          <cell r="S296" t="str">
            <v>COLOMBIA</v>
          </cell>
          <cell r="T296" t="str">
            <v>000218 CARTAGENA, PUERTO</v>
          </cell>
          <cell r="U296" t="str">
            <v>200004228</v>
          </cell>
          <cell r="V296" t="str">
            <v>IMP. Y COM.  DE ALIMENTOS R &amp; B S.A</v>
          </cell>
          <cell r="W296" t="str">
            <v>***</v>
          </cell>
          <cell r="X296" t="str">
            <v>CIF</v>
          </cell>
          <cell r="Y296" t="str">
            <v>CTA CTE O CRED.DIRECTO</v>
          </cell>
          <cell r="Z296" t="str">
            <v>CONGELADO</v>
          </cell>
          <cell r="AA296" t="str">
            <v>SUBPROD</v>
          </cell>
          <cell r="AB296" t="str">
            <v>SUBPROD PATAS-MANOS</v>
          </cell>
          <cell r="AC296" t="str">
            <v>SUBPROD PATAS-MANOS PATAS</v>
          </cell>
          <cell r="AD296" t="str">
            <v>EX</v>
          </cell>
        </row>
        <row r="297">
          <cell r="D297">
            <v>1023435</v>
          </cell>
          <cell r="E297" t="str">
            <v>GO CAB ENT@ CJ 20K AS</v>
          </cell>
          <cell r="F297">
            <v>24000</v>
          </cell>
          <cell r="G297" t="str">
            <v>KG</v>
          </cell>
          <cell r="H297" t="str">
            <v>PLANTA ROSARIO</v>
          </cell>
          <cell r="I297" t="str">
            <v>CONFIRMADO</v>
          </cell>
          <cell r="J297">
            <v>44795</v>
          </cell>
          <cell r="K297">
            <v>44795</v>
          </cell>
          <cell r="L297">
            <v>44825</v>
          </cell>
          <cell r="O297" t="str">
            <v>U007 AGROSUPER S.A.</v>
          </cell>
          <cell r="P297" t="str">
            <v>00HK</v>
          </cell>
          <cell r="Q297" t="str">
            <v>AGROSUPER ASIA</v>
          </cell>
          <cell r="R297" t="str">
            <v>02</v>
          </cell>
          <cell r="S297" t="str">
            <v>FILIPINAS</v>
          </cell>
          <cell r="T297" t="str">
            <v>000522 CEBU, PHILIPPINES</v>
          </cell>
          <cell r="U297" t="str">
            <v>200004332</v>
          </cell>
          <cell r="V297" t="str">
            <v>GPS Food Group UK Ltd</v>
          </cell>
          <cell r="W297" t="str">
            <v>187293</v>
          </cell>
          <cell r="X297" t="str">
            <v>CIF</v>
          </cell>
          <cell r="Y297" t="str">
            <v>PAGO ANTIC. – PAGO C/COPIA DOC</v>
          </cell>
          <cell r="Z297" t="str">
            <v>CONGELADO</v>
          </cell>
          <cell r="AA297" t="str">
            <v>CABEZA</v>
          </cell>
          <cell r="AB297" t="str">
            <v>CABEZA ENTERA</v>
          </cell>
          <cell r="AC297" t="str">
            <v>CABEZA ENTERA C/L</v>
          </cell>
          <cell r="AD297" t="str">
            <v>EX</v>
          </cell>
        </row>
        <row r="298">
          <cell r="D298">
            <v>1021976</v>
          </cell>
          <cell r="E298" t="str">
            <v>GO PPPAL 77@ CJ 20K AS</v>
          </cell>
          <cell r="F298">
            <v>24000</v>
          </cell>
          <cell r="G298" t="str">
            <v>KG</v>
          </cell>
          <cell r="H298" t="str">
            <v>PLANTA ROSARIO</v>
          </cell>
          <cell r="I298" t="str">
            <v>EN PRODUCCION</v>
          </cell>
          <cell r="J298">
            <v>44795</v>
          </cell>
          <cell r="K298">
            <v>44809</v>
          </cell>
          <cell r="O298" t="str">
            <v>U007 AGROSUPER S.A.</v>
          </cell>
          <cell r="P298" t="str">
            <v>00AS</v>
          </cell>
          <cell r="Q298" t="str">
            <v>AGRO SUDAMERICA</v>
          </cell>
          <cell r="R298" t="str">
            <v>02</v>
          </cell>
          <cell r="S298" t="str">
            <v>COLOMBIA</v>
          </cell>
          <cell r="T298" t="str">
            <v>000218 CARTAGENA, PUERTO</v>
          </cell>
          <cell r="U298" t="str">
            <v>200004228</v>
          </cell>
          <cell r="V298" t="str">
            <v>IMP. Y COM.  DE ALIMENTOS R &amp; B S.A</v>
          </cell>
          <cell r="W298" t="str">
            <v>***</v>
          </cell>
          <cell r="X298" t="str">
            <v>CIF</v>
          </cell>
          <cell r="Y298" t="str">
            <v>CTA CTE O CRED.DIRECTO</v>
          </cell>
          <cell r="Z298" t="str">
            <v>CONGELADO</v>
          </cell>
          <cell r="AA298" t="str">
            <v>PALETA</v>
          </cell>
          <cell r="AB298" t="str">
            <v>PALETA PULPA</v>
          </cell>
          <cell r="AC298" t="str">
            <v>PALETA PULPA 77</v>
          </cell>
          <cell r="AD298" t="str">
            <v>EX</v>
          </cell>
        </row>
        <row r="299">
          <cell r="D299">
            <v>1022781</v>
          </cell>
          <cell r="E299" t="str">
            <v>GO TRIPA CALIB 32/35# BO BIDON AS</v>
          </cell>
          <cell r="F299">
            <v>3855.6</v>
          </cell>
          <cell r="G299" t="str">
            <v>KG</v>
          </cell>
          <cell r="H299" t="str">
            <v>PLANTA INSUBAN</v>
          </cell>
          <cell r="I299" t="str">
            <v>PROGRAMADO</v>
          </cell>
          <cell r="J299">
            <v>44796</v>
          </cell>
          <cell r="K299">
            <v>44839</v>
          </cell>
          <cell r="O299" t="str">
            <v>U007 AGROSUPER S.A.</v>
          </cell>
          <cell r="P299" t="str">
            <v>00AS</v>
          </cell>
          <cell r="Q299" t="str">
            <v>AGRO SUDAMERICA</v>
          </cell>
          <cell r="R299" t="str">
            <v>02</v>
          </cell>
          <cell r="S299" t="str">
            <v>ECUADOR</v>
          </cell>
          <cell r="T299" t="str">
            <v>000027 GUAYAQUIL, PUERTO</v>
          </cell>
          <cell r="U299" t="str">
            <v>200000444</v>
          </cell>
          <cell r="V299" t="str">
            <v>Industria de Alimentos La Europea</v>
          </cell>
          <cell r="W299" t="str">
            <v>*** INSUBAN</v>
          </cell>
          <cell r="X299" t="str">
            <v>CFR</v>
          </cell>
          <cell r="Y299" t="str">
            <v>CTA CTE O CRED.DIRECTO</v>
          </cell>
          <cell r="Z299" t="str">
            <v>NO REFRIGERADO</v>
          </cell>
          <cell r="AA299" t="str">
            <v>SUBPROD</v>
          </cell>
          <cell r="AB299" t="str">
            <v>SUBPROD TRIPA</v>
          </cell>
          <cell r="AC299" t="str">
            <v>SUBPROD TRIPA VÍCERAS</v>
          </cell>
          <cell r="AD299" t="str">
            <v>EX</v>
          </cell>
        </row>
        <row r="300">
          <cell r="D300">
            <v>1011421</v>
          </cell>
          <cell r="E300" t="str">
            <v>PO PPA ESP 50 PIM@ CJ 20K AS</v>
          </cell>
          <cell r="F300">
            <v>24000</v>
          </cell>
          <cell r="G300" t="str">
            <v>KG</v>
          </cell>
          <cell r="H300" t="str">
            <v>F. SAN VICENTE</v>
          </cell>
          <cell r="I300" t="str">
            <v>EMITIDO</v>
          </cell>
          <cell r="J300">
            <v>44796</v>
          </cell>
          <cell r="K300">
            <v>44902</v>
          </cell>
          <cell r="L300">
            <v>44820</v>
          </cell>
          <cell r="O300" t="str">
            <v>U007 AGROSUPER S.A.</v>
          </cell>
          <cell r="P300" t="str">
            <v>00AS</v>
          </cell>
          <cell r="Q300" t="str">
            <v>AGRO SUDAMERICA</v>
          </cell>
          <cell r="R300" t="str">
            <v>01</v>
          </cell>
          <cell r="S300" t="str">
            <v>COLOMBIA</v>
          </cell>
          <cell r="T300" t="str">
            <v>000023 BUENAVENTURA, PUERTO</v>
          </cell>
          <cell r="U300" t="str">
            <v>200002428</v>
          </cell>
          <cell r="V300" t="str">
            <v>Hirsholmen Handelskompagni A/S</v>
          </cell>
          <cell r="W300" t="str">
            <v/>
          </cell>
          <cell r="X300" t="str">
            <v>CFR</v>
          </cell>
          <cell r="Y300" t="str">
            <v>CTA CTE O CRED.DIRECTO</v>
          </cell>
          <cell r="Z300" t="str">
            <v>CONGELADO</v>
          </cell>
          <cell r="AA300" t="str">
            <v>CARNE RECUPERADA</v>
          </cell>
          <cell r="AB300" t="str">
            <v>CARNE RECUPERADA PULPA</v>
          </cell>
          <cell r="AC300" t="str">
            <v>CARNE RECUPERADA PULPA ESPECIAL</v>
          </cell>
          <cell r="AD300" t="str">
            <v>EX</v>
          </cell>
        </row>
        <row r="301">
          <cell r="D301">
            <v>1023435</v>
          </cell>
          <cell r="E301" t="str">
            <v>GO CAB ENT@ CJ 20K AS</v>
          </cell>
          <cell r="F301">
            <v>24000</v>
          </cell>
          <cell r="G301" t="str">
            <v>KG</v>
          </cell>
          <cell r="H301" t="str">
            <v>PLANTA ROSARIO</v>
          </cell>
          <cell r="I301" t="str">
            <v>CONFIRMADO</v>
          </cell>
          <cell r="J301">
            <v>44797</v>
          </cell>
          <cell r="K301">
            <v>44797</v>
          </cell>
          <cell r="L301">
            <v>44828</v>
          </cell>
          <cell r="O301" t="str">
            <v>U007 AGROSUPER S.A.</v>
          </cell>
          <cell r="P301" t="str">
            <v>00HK</v>
          </cell>
          <cell r="Q301" t="str">
            <v>AGROSUPER ASIA</v>
          </cell>
          <cell r="R301" t="str">
            <v>02</v>
          </cell>
          <cell r="S301" t="str">
            <v>FILIPINAS</v>
          </cell>
          <cell r="T301" t="str">
            <v>000162 MANILA, PUERTO</v>
          </cell>
          <cell r="U301" t="str">
            <v>200004244</v>
          </cell>
          <cell r="V301" t="str">
            <v>FAYMAN EUROPE LIMITED</v>
          </cell>
          <cell r="W301" t="str">
            <v>IN 33938 -22</v>
          </cell>
          <cell r="X301" t="str">
            <v>CIF</v>
          </cell>
          <cell r="Y301" t="str">
            <v>CTA CTE O CRED.DIRECTO</v>
          </cell>
          <cell r="Z301" t="str">
            <v>CONGELADO</v>
          </cell>
          <cell r="AA301" t="str">
            <v>CABEZA</v>
          </cell>
          <cell r="AB301" t="str">
            <v>CABEZA ENTERA</v>
          </cell>
          <cell r="AC301" t="str">
            <v>CABEZA ENTERA C/L</v>
          </cell>
          <cell r="AD301" t="str">
            <v>EX</v>
          </cell>
        </row>
        <row r="302">
          <cell r="D302">
            <v>1023435</v>
          </cell>
          <cell r="E302" t="str">
            <v>GO CAB ENT@ CJ 20K AS</v>
          </cell>
          <cell r="F302">
            <v>24000</v>
          </cell>
          <cell r="G302" t="str">
            <v>KG</v>
          </cell>
          <cell r="H302" t="str">
            <v>PLANTA ROSARIO</v>
          </cell>
          <cell r="I302" t="str">
            <v>CONFIRMADO</v>
          </cell>
          <cell r="J302">
            <v>44797</v>
          </cell>
          <cell r="K302">
            <v>44797</v>
          </cell>
          <cell r="L302">
            <v>44854</v>
          </cell>
          <cell r="O302" t="str">
            <v>U007 AGROSUPER S.A.</v>
          </cell>
          <cell r="P302" t="str">
            <v>00HK</v>
          </cell>
          <cell r="Q302" t="str">
            <v>AGROSUPER ASIA</v>
          </cell>
          <cell r="R302" t="str">
            <v>02</v>
          </cell>
          <cell r="S302" t="str">
            <v>FILIPINAS</v>
          </cell>
          <cell r="T302" t="str">
            <v>000162 MANILA, PUERTO</v>
          </cell>
          <cell r="U302" t="str">
            <v>200004244</v>
          </cell>
          <cell r="V302" t="str">
            <v>FAYMAN EUROPE LIMITED</v>
          </cell>
          <cell r="W302" t="str">
            <v>IN 33939 -22</v>
          </cell>
          <cell r="X302" t="str">
            <v>CIF</v>
          </cell>
          <cell r="Y302" t="str">
            <v>CTA CTE O CRED.DIRECTO</v>
          </cell>
          <cell r="Z302" t="str">
            <v>CONGELADO</v>
          </cell>
          <cell r="AA302" t="str">
            <v>CABEZA</v>
          </cell>
          <cell r="AB302" t="str">
            <v>CABEZA ENTERA</v>
          </cell>
          <cell r="AC302" t="str">
            <v>CABEZA ENTERA C/L</v>
          </cell>
          <cell r="AD302" t="str">
            <v>EX</v>
          </cell>
        </row>
        <row r="303">
          <cell r="D303">
            <v>1023439</v>
          </cell>
          <cell r="E303" t="str">
            <v>GO HSO FEMUR@ CJ 20K AS</v>
          </cell>
          <cell r="F303">
            <v>24000</v>
          </cell>
          <cell r="G303" t="str">
            <v>KG</v>
          </cell>
          <cell r="H303" t="str">
            <v>PLANTA ROSARIO</v>
          </cell>
          <cell r="I303" t="str">
            <v>CONFIRMADO</v>
          </cell>
          <cell r="J303">
            <v>44797</v>
          </cell>
          <cell r="K303">
            <v>44797</v>
          </cell>
          <cell r="L303">
            <v>44819</v>
          </cell>
          <cell r="M303">
            <v>44805</v>
          </cell>
          <cell r="O303" t="str">
            <v>U007 AGROSUPER S.A.</v>
          </cell>
          <cell r="P303" t="str">
            <v>00HK</v>
          </cell>
          <cell r="Q303" t="str">
            <v>AGROSUPER ASIA</v>
          </cell>
          <cell r="R303" t="str">
            <v>02</v>
          </cell>
          <cell r="S303" t="str">
            <v>FILIPINAS</v>
          </cell>
          <cell r="T303" t="str">
            <v>000162 MANILA, PUERTO</v>
          </cell>
          <cell r="U303" t="str">
            <v>200004244</v>
          </cell>
          <cell r="V303" t="str">
            <v>FAYMAN EUROPE LIMITED</v>
          </cell>
          <cell r="W303" t="str">
            <v>IN 33996 -22</v>
          </cell>
          <cell r="X303" t="str">
            <v>CIF</v>
          </cell>
          <cell r="Y303" t="str">
            <v>CTA CTE O CRED.DIRECTO</v>
          </cell>
          <cell r="Z303" t="str">
            <v>CONGELADO</v>
          </cell>
          <cell r="AA303" t="str">
            <v>HUESOS</v>
          </cell>
          <cell r="AB303" t="str">
            <v>HUESOS CUARTO TRASERO</v>
          </cell>
          <cell r="AC303" t="str">
            <v>HUESOS CUARTO TRASERO FÉMUR</v>
          </cell>
          <cell r="AD303" t="str">
            <v>EX</v>
          </cell>
        </row>
        <row r="304">
          <cell r="D304">
            <v>1022941</v>
          </cell>
          <cell r="E304" t="str">
            <v>GO PERNILM 1-1.3 KG @ CJ 20K AS</v>
          </cell>
          <cell r="F304">
            <v>24005.5</v>
          </cell>
          <cell r="G304" t="str">
            <v>KG</v>
          </cell>
          <cell r="H304" t="str">
            <v>PLANTA ROSARIO</v>
          </cell>
          <cell r="I304" t="str">
            <v>A PROGRAMAR</v>
          </cell>
          <cell r="J304">
            <v>44797</v>
          </cell>
          <cell r="K304">
            <v>44802</v>
          </cell>
          <cell r="O304" t="str">
            <v>U020 AGROSUPER COMER ALIM</v>
          </cell>
          <cell r="P304" t="str">
            <v>00AE</v>
          </cell>
          <cell r="Q304" t="str">
            <v>AGRO EUROPA</v>
          </cell>
          <cell r="R304" t="str">
            <v>02</v>
          </cell>
          <cell r="S304" t="str">
            <v>ANGOLA</v>
          </cell>
          <cell r="T304" t="str">
            <v>000008 LUANDA, PUERTO</v>
          </cell>
          <cell r="U304" t="str">
            <v>200000007</v>
          </cell>
          <cell r="V304" t="str">
            <v>AGROEUROPA S.P.A</v>
          </cell>
          <cell r="W304" t="str">
            <v/>
          </cell>
          <cell r="X304" t="str">
            <v>CFR</v>
          </cell>
          <cell r="Y304" t="str">
            <v>CTA CTE O CRED.DIRECTO</v>
          </cell>
          <cell r="Z304" t="str">
            <v>CONGELADO</v>
          </cell>
          <cell r="AA304" t="str">
            <v>PERNIL</v>
          </cell>
          <cell r="AB304" t="str">
            <v>PERNIL MANO</v>
          </cell>
          <cell r="AC304" t="str">
            <v>PERNIL MANO NORMAL</v>
          </cell>
          <cell r="AD304" t="str">
            <v>NA</v>
          </cell>
        </row>
        <row r="305">
          <cell r="D305">
            <v>1023420</v>
          </cell>
          <cell r="E305" t="str">
            <v>GO PPPNA 59@ CJ 20K AS</v>
          </cell>
          <cell r="F305">
            <v>24000</v>
          </cell>
          <cell r="G305" t="str">
            <v>KG</v>
          </cell>
          <cell r="H305" t="str">
            <v>PLANTA ROSARIO</v>
          </cell>
          <cell r="I305" t="str">
            <v>A PROGRAMAR</v>
          </cell>
          <cell r="J305">
            <v>44798</v>
          </cell>
          <cell r="K305">
            <v>44826</v>
          </cell>
          <cell r="O305" t="str">
            <v>U007 AGROSUPER S.A.</v>
          </cell>
          <cell r="P305" t="str">
            <v>00AS</v>
          </cell>
          <cell r="Q305" t="str">
            <v>AGRO SUDAMERICA</v>
          </cell>
          <cell r="R305" t="str">
            <v>02</v>
          </cell>
          <cell r="S305" t="str">
            <v>COSTA RICA</v>
          </cell>
          <cell r="T305" t="str">
            <v>000206 CALDERA, PUERTO</v>
          </cell>
          <cell r="U305" t="str">
            <v>200003216</v>
          </cell>
          <cell r="V305" t="str">
            <v>CARNES CASTILLO CC S.A.</v>
          </cell>
          <cell r="W305" t="str">
            <v/>
          </cell>
          <cell r="X305" t="str">
            <v>CIF</v>
          </cell>
          <cell r="Y305" t="str">
            <v>CTA CTE O CRED.DIRECTO</v>
          </cell>
          <cell r="Z305" t="str">
            <v>CONGELADO</v>
          </cell>
          <cell r="AA305" t="str">
            <v>PIERNA</v>
          </cell>
          <cell r="AB305" t="str">
            <v>PIERNA PULPA</v>
          </cell>
          <cell r="AC305" t="str">
            <v>PIERNA PULPA 59</v>
          </cell>
          <cell r="AD305" t="str">
            <v>EX</v>
          </cell>
        </row>
        <row r="306">
          <cell r="D306">
            <v>1021976</v>
          </cell>
          <cell r="E306" t="str">
            <v>GO PPPAL 77@ CJ 20K AS</v>
          </cell>
          <cell r="F306">
            <v>24000</v>
          </cell>
          <cell r="G306" t="str">
            <v>KG</v>
          </cell>
          <cell r="H306" t="str">
            <v>ICESTAR</v>
          </cell>
          <cell r="I306" t="str">
            <v>A PROGRAMAR</v>
          </cell>
          <cell r="J306">
            <v>44798</v>
          </cell>
          <cell r="K306">
            <v>44812</v>
          </cell>
          <cell r="O306" t="str">
            <v>U007 AGROSUPER S.A.</v>
          </cell>
          <cell r="P306" t="str">
            <v>00AS</v>
          </cell>
          <cell r="Q306" t="str">
            <v>AGRO SUDAMERICA</v>
          </cell>
          <cell r="R306" t="str">
            <v>02</v>
          </cell>
          <cell r="S306" t="str">
            <v>COSTA RICA</v>
          </cell>
          <cell r="T306" t="str">
            <v>000206 CALDERA, PUERTO</v>
          </cell>
          <cell r="U306" t="str">
            <v>200003216</v>
          </cell>
          <cell r="V306" t="str">
            <v>CARNES CASTILLO CC S.A.</v>
          </cell>
          <cell r="W306" t="str">
            <v/>
          </cell>
          <cell r="X306" t="str">
            <v>CIF</v>
          </cell>
          <cell r="Y306" t="str">
            <v>CTA CTE O CRED.DIRECTO</v>
          </cell>
          <cell r="Z306" t="str">
            <v>CONGELADO</v>
          </cell>
          <cell r="AA306" t="str">
            <v>PALETA</v>
          </cell>
          <cell r="AB306" t="str">
            <v>PALETA PULPA</v>
          </cell>
          <cell r="AC306" t="str">
            <v>PALETA PULPA 77</v>
          </cell>
          <cell r="AD306" t="str">
            <v>EX</v>
          </cell>
        </row>
        <row r="307">
          <cell r="D307">
            <v>1021976</v>
          </cell>
          <cell r="E307" t="str">
            <v>GO PPPAL 77@ CJ 20K AS</v>
          </cell>
          <cell r="F307">
            <v>24000</v>
          </cell>
          <cell r="G307" t="str">
            <v>KG</v>
          </cell>
          <cell r="H307" t="str">
            <v>PLANTA ROSARIO</v>
          </cell>
          <cell r="I307" t="str">
            <v>A PROGRAMAR</v>
          </cell>
          <cell r="J307">
            <v>44798</v>
          </cell>
          <cell r="K307">
            <v>44826</v>
          </cell>
          <cell r="L307">
            <v>44853</v>
          </cell>
          <cell r="O307" t="str">
            <v>U007 AGROSUPER S.A.</v>
          </cell>
          <cell r="P307" t="str">
            <v>00AS</v>
          </cell>
          <cell r="Q307" t="str">
            <v>AGRO SUDAMERICA</v>
          </cell>
          <cell r="R307" t="str">
            <v>02</v>
          </cell>
          <cell r="S307" t="str">
            <v>COSTA RICA</v>
          </cell>
          <cell r="T307" t="str">
            <v>000206 CALDERA, PUERTO</v>
          </cell>
          <cell r="U307" t="str">
            <v>200003216</v>
          </cell>
          <cell r="V307" t="str">
            <v>CARNES CASTILLO CC S.A.</v>
          </cell>
          <cell r="W307" t="str">
            <v/>
          </cell>
          <cell r="X307" t="str">
            <v>CIF</v>
          </cell>
          <cell r="Y307" t="str">
            <v>CTA CTE O CRED.DIRECTO</v>
          </cell>
          <cell r="Z307" t="str">
            <v>CONGELADO</v>
          </cell>
          <cell r="AA307" t="str">
            <v>PALETA</v>
          </cell>
          <cell r="AB307" t="str">
            <v>PALETA PULPA</v>
          </cell>
          <cell r="AC307" t="str">
            <v>PALETA PULPA 77</v>
          </cell>
          <cell r="AD307" t="str">
            <v>EX</v>
          </cell>
        </row>
        <row r="308">
          <cell r="D308">
            <v>1021078</v>
          </cell>
          <cell r="E308" t="str">
            <v>GO TRIMING 80/20@ CJ 20K AS</v>
          </cell>
          <cell r="F308">
            <v>24000</v>
          </cell>
          <cell r="G308" t="str">
            <v>KG</v>
          </cell>
          <cell r="H308" t="str">
            <v>PLANTA LO MIRANDA</v>
          </cell>
          <cell r="I308" t="str">
            <v>A PROGRAMAR</v>
          </cell>
          <cell r="J308">
            <v>44798</v>
          </cell>
          <cell r="K308">
            <v>44811</v>
          </cell>
          <cell r="L308">
            <v>44853</v>
          </cell>
          <cell r="O308" t="str">
            <v>U007 AGROSUPER S.A.</v>
          </cell>
          <cell r="P308" t="str">
            <v>00AS</v>
          </cell>
          <cell r="Q308" t="str">
            <v>AGRO SUDAMERICA</v>
          </cell>
          <cell r="R308" t="str">
            <v>02</v>
          </cell>
          <cell r="S308" t="str">
            <v>COSTA RICA</v>
          </cell>
          <cell r="T308" t="str">
            <v>000206 CALDERA, PUERTO</v>
          </cell>
          <cell r="U308" t="str">
            <v>200003216</v>
          </cell>
          <cell r="V308" t="str">
            <v>CARNES CASTILLO CC S.A.</v>
          </cell>
          <cell r="W308" t="str">
            <v/>
          </cell>
          <cell r="X308" t="str">
            <v>CIF</v>
          </cell>
          <cell r="Y308" t="str">
            <v>CTA CTE O CRED.DIRECTO</v>
          </cell>
          <cell r="Z308" t="str">
            <v>CONGELADO</v>
          </cell>
          <cell r="AA308" t="str">
            <v>RECORTES</v>
          </cell>
          <cell r="AB308" t="str">
            <v>RECORTES NO MAGRO</v>
          </cell>
          <cell r="AC308" t="str">
            <v>RECORTES NO MAGRO TRIMING 80/20</v>
          </cell>
          <cell r="AD308" t="str">
            <v>EX</v>
          </cell>
        </row>
        <row r="309">
          <cell r="D309">
            <v>1022217</v>
          </cell>
          <cell r="E309" t="str">
            <v>GO LOM TOCINO@ BO CJ 20K AS</v>
          </cell>
          <cell r="F309">
            <v>24000</v>
          </cell>
          <cell r="G309" t="str">
            <v>KG</v>
          </cell>
          <cell r="H309" t="str">
            <v>PLANTA ROSARIO</v>
          </cell>
          <cell r="I309" t="str">
            <v>EN PRODUCCION</v>
          </cell>
          <cell r="J309">
            <v>44799</v>
          </cell>
          <cell r="K309">
            <v>44811</v>
          </cell>
          <cell r="O309" t="str">
            <v>U007 AGROSUPER S.A.</v>
          </cell>
          <cell r="P309" t="str">
            <v>00AB</v>
          </cell>
          <cell r="Q309" t="str">
            <v>AGROSUPER BRASIL</v>
          </cell>
          <cell r="R309" t="str">
            <v>02</v>
          </cell>
          <cell r="S309" t="str">
            <v>BRASIL</v>
          </cell>
          <cell r="T309" t="str">
            <v>000322 SANTA CATARINA , TERRES</v>
          </cell>
          <cell r="U309" t="str">
            <v>200002597</v>
          </cell>
          <cell r="V309" t="str">
            <v>BRF S.A.</v>
          </cell>
          <cell r="W309" t="str">
            <v>0001861I22 ###</v>
          </cell>
          <cell r="X309" t="str">
            <v>CIP</v>
          </cell>
          <cell r="Y309" t="str">
            <v>CTA CTE O CRED.DIRECTO</v>
          </cell>
          <cell r="Z309" t="str">
            <v>CONGELADO</v>
          </cell>
          <cell r="AA309" t="str">
            <v>GRASAS</v>
          </cell>
          <cell r="AB309" t="str">
            <v>GRASA LOMO TOCINO</v>
          </cell>
          <cell r="AC309" t="str">
            <v>GRASA LOMO TOCINO</v>
          </cell>
          <cell r="AD309" t="str">
            <v>EX</v>
          </cell>
        </row>
        <row r="310">
          <cell r="D310">
            <v>1022273</v>
          </cell>
          <cell r="E310" t="str">
            <v>GO GRASA FORRO PNA LIMP@ BO CJ AS</v>
          </cell>
          <cell r="F310">
            <v>24000</v>
          </cell>
          <cell r="G310" t="str">
            <v>KG</v>
          </cell>
          <cell r="H310" t="str">
            <v>ICESTAR</v>
          </cell>
          <cell r="I310" t="str">
            <v>PROGRAMADO</v>
          </cell>
          <cell r="J310">
            <v>44799</v>
          </cell>
          <cell r="K310">
            <v>44839</v>
          </cell>
          <cell r="O310" t="str">
            <v>U007 AGROSUPER S.A.</v>
          </cell>
          <cell r="P310" t="str">
            <v>00AB</v>
          </cell>
          <cell r="Q310" t="str">
            <v>AGROSUPER BRASIL</v>
          </cell>
          <cell r="R310" t="str">
            <v>02</v>
          </cell>
          <cell r="S310" t="str">
            <v>BRASIL</v>
          </cell>
          <cell r="T310" t="str">
            <v>000322 SANTA CATARINA , TERRES</v>
          </cell>
          <cell r="U310" t="str">
            <v>200002597</v>
          </cell>
          <cell r="V310" t="str">
            <v>BRF S.A.</v>
          </cell>
          <cell r="W310" t="str">
            <v>0001874I22###</v>
          </cell>
          <cell r="X310" t="str">
            <v>CIP</v>
          </cell>
          <cell r="Y310" t="str">
            <v>CTA CTE O CRED.DIRECTO</v>
          </cell>
          <cell r="Z310" t="str">
            <v>CONGELADO</v>
          </cell>
          <cell r="AA310" t="str">
            <v>GRASAS</v>
          </cell>
          <cell r="AB310" t="str">
            <v>GRASA FORRO</v>
          </cell>
          <cell r="AC310" t="str">
            <v>SUBPROD GRASA FORRO PIERNA LIMPIO</v>
          </cell>
          <cell r="AD310" t="str">
            <v>EX</v>
          </cell>
        </row>
        <row r="311">
          <cell r="D311">
            <v>1022273</v>
          </cell>
          <cell r="E311" t="str">
            <v>GO GRASA FORRO PNA LIMP@ BO CJ AS</v>
          </cell>
          <cell r="F311">
            <v>24000</v>
          </cell>
          <cell r="G311" t="str">
            <v>KG</v>
          </cell>
          <cell r="H311" t="str">
            <v>PLANTA LO MIRANDA</v>
          </cell>
          <cell r="I311" t="str">
            <v>A PROGRAMAR</v>
          </cell>
          <cell r="J311">
            <v>44799</v>
          </cell>
          <cell r="K311">
            <v>44848</v>
          </cell>
          <cell r="L311">
            <v>44871</v>
          </cell>
          <cell r="O311" t="str">
            <v>U007 AGROSUPER S.A.</v>
          </cell>
          <cell r="P311" t="str">
            <v>00AB</v>
          </cell>
          <cell r="Q311" t="str">
            <v>AGROSUPER BRASIL</v>
          </cell>
          <cell r="R311" t="str">
            <v>02</v>
          </cell>
          <cell r="S311" t="str">
            <v>BRASIL</v>
          </cell>
          <cell r="T311" t="str">
            <v>000322 SANTA CATARINA , TERRES</v>
          </cell>
          <cell r="U311" t="str">
            <v>200002597</v>
          </cell>
          <cell r="V311" t="str">
            <v>BRF S.A.</v>
          </cell>
          <cell r="W311" t="str">
            <v>0001876I22 ###</v>
          </cell>
          <cell r="X311" t="str">
            <v>CIP</v>
          </cell>
          <cell r="Y311" t="str">
            <v>CTA CTE O CRED.DIRECTO</v>
          </cell>
          <cell r="Z311" t="str">
            <v>CONGELADO</v>
          </cell>
          <cell r="AA311" t="str">
            <v>GRASAS</v>
          </cell>
          <cell r="AB311" t="str">
            <v>GRASA FORRO</v>
          </cell>
          <cell r="AC311" t="str">
            <v>SUBPROD GRASA FORRO PIERNA LIMPIO</v>
          </cell>
          <cell r="AD311" t="str">
            <v>EX</v>
          </cell>
        </row>
        <row r="312">
          <cell r="D312">
            <v>1022217</v>
          </cell>
          <cell r="E312" t="str">
            <v>GO LOM TOCINO@ BO CJ 20K AS</v>
          </cell>
          <cell r="F312">
            <v>24000</v>
          </cell>
          <cell r="G312" t="str">
            <v>KG</v>
          </cell>
          <cell r="H312" t="str">
            <v>PLANTA ROSARIO</v>
          </cell>
          <cell r="I312" t="str">
            <v>PROGRAMADO</v>
          </cell>
          <cell r="J312">
            <v>44799</v>
          </cell>
          <cell r="K312">
            <v>44841</v>
          </cell>
          <cell r="L312">
            <v>44858</v>
          </cell>
          <cell r="O312" t="str">
            <v>U007 AGROSUPER S.A.</v>
          </cell>
          <cell r="P312" t="str">
            <v>00AB</v>
          </cell>
          <cell r="Q312" t="str">
            <v>AGROSUPER BRASIL</v>
          </cell>
          <cell r="R312" t="str">
            <v>02</v>
          </cell>
          <cell r="S312" t="str">
            <v>BRASIL</v>
          </cell>
          <cell r="T312" t="str">
            <v>000322 SANTA CATARINA , TERRES</v>
          </cell>
          <cell r="U312" t="str">
            <v>200002597</v>
          </cell>
          <cell r="V312" t="str">
            <v>BRF S.A.</v>
          </cell>
          <cell r="W312" t="str">
            <v>0001882I22 ###</v>
          </cell>
          <cell r="X312" t="str">
            <v>CIP</v>
          </cell>
          <cell r="Y312" t="str">
            <v>CTA CTE O CRED.DIRECTO</v>
          </cell>
          <cell r="Z312" t="str">
            <v>CONGELADO</v>
          </cell>
          <cell r="AA312" t="str">
            <v>GRASAS</v>
          </cell>
          <cell r="AB312" t="str">
            <v>GRASA LOMO TOCINO</v>
          </cell>
          <cell r="AC312" t="str">
            <v>GRASA LOMO TOCINO</v>
          </cell>
          <cell r="AD312" t="str">
            <v>EX</v>
          </cell>
        </row>
        <row r="313">
          <cell r="D313">
            <v>1022217</v>
          </cell>
          <cell r="E313" t="str">
            <v>GO LOM TOCINO@ BO CJ 20K AS</v>
          </cell>
          <cell r="F313">
            <v>24000</v>
          </cell>
          <cell r="G313" t="str">
            <v>KG</v>
          </cell>
          <cell r="H313" t="str">
            <v>PLANTA ROSARIO</v>
          </cell>
          <cell r="I313" t="str">
            <v>EMITIDO</v>
          </cell>
          <cell r="J313">
            <v>44799</v>
          </cell>
          <cell r="K313">
            <v>44848</v>
          </cell>
          <cell r="O313" t="str">
            <v>U007 AGROSUPER S.A.</v>
          </cell>
          <cell r="P313" t="str">
            <v>00AB</v>
          </cell>
          <cell r="Q313" t="str">
            <v>AGROSUPER BRASIL</v>
          </cell>
          <cell r="R313" t="str">
            <v>02</v>
          </cell>
          <cell r="S313" t="str">
            <v>BRASIL</v>
          </cell>
          <cell r="T313" t="str">
            <v>000322 SANTA CATARINA , TERRES</v>
          </cell>
          <cell r="U313" t="str">
            <v>200002597</v>
          </cell>
          <cell r="V313" t="str">
            <v>BRF S.A.</v>
          </cell>
          <cell r="W313" t="str">
            <v>0001886I22</v>
          </cell>
          <cell r="X313" t="str">
            <v>CIP</v>
          </cell>
          <cell r="Y313" t="str">
            <v>CTA CTE O CRED.DIRECTO</v>
          </cell>
          <cell r="Z313" t="str">
            <v>CONGELADO</v>
          </cell>
          <cell r="AA313" t="str">
            <v>GRASAS</v>
          </cell>
          <cell r="AB313" t="str">
            <v>GRASA LOMO TOCINO</v>
          </cell>
          <cell r="AC313" t="str">
            <v>GRASA LOMO TOCINO</v>
          </cell>
          <cell r="AD313" t="str">
            <v>EX</v>
          </cell>
        </row>
        <row r="314">
          <cell r="D314">
            <v>1022097</v>
          </cell>
          <cell r="E314" t="str">
            <v>GO SOLOMILLO@ BO CJ 20K AS</v>
          </cell>
          <cell r="F314">
            <v>24007.5</v>
          </cell>
          <cell r="G314" t="str">
            <v>KG</v>
          </cell>
          <cell r="H314" t="str">
            <v>PLANTA ROSARIO</v>
          </cell>
          <cell r="I314" t="str">
            <v>PROGRAMADO</v>
          </cell>
          <cell r="J314">
            <v>44803</v>
          </cell>
          <cell r="K314">
            <v>44814</v>
          </cell>
          <cell r="L314">
            <v>44882</v>
          </cell>
          <cell r="O314" t="str">
            <v>U020 AGROSUPER COMER ALIM</v>
          </cell>
          <cell r="P314" t="str">
            <v>00AE</v>
          </cell>
          <cell r="Q314" t="str">
            <v>AGRO EUROPA</v>
          </cell>
          <cell r="R314" t="str">
            <v>02</v>
          </cell>
          <cell r="S314" t="str">
            <v>ESPAÑA</v>
          </cell>
          <cell r="T314" t="str">
            <v>000296 SANTA CRUZ DE TENERIFE,</v>
          </cell>
          <cell r="U314" t="str">
            <v>200000007</v>
          </cell>
          <cell r="V314" t="str">
            <v>AGROEUROPA S.P.A</v>
          </cell>
          <cell r="W314" t="str">
            <v>EGATESA</v>
          </cell>
          <cell r="X314" t="str">
            <v>CFR</v>
          </cell>
          <cell r="Y314" t="str">
            <v>CTA CTE O CRED.DIRECTO</v>
          </cell>
          <cell r="Z314" t="str">
            <v>CONGELADO</v>
          </cell>
          <cell r="AA314" t="str">
            <v>FILETE</v>
          </cell>
          <cell r="AB314" t="str">
            <v>FILETE C/CABEZA</v>
          </cell>
          <cell r="AC314" t="str">
            <v>FILETE C/CABEZA</v>
          </cell>
          <cell r="AD314" t="str">
            <v>NA</v>
          </cell>
        </row>
        <row r="315">
          <cell r="D315">
            <v>1011748</v>
          </cell>
          <cell r="E315" t="str">
            <v>PO PCHDEH &gt;170 NMR@ CJ 10K AS</v>
          </cell>
          <cell r="F315">
            <v>22800</v>
          </cell>
          <cell r="G315" t="str">
            <v>KG</v>
          </cell>
          <cell r="H315" t="str">
            <v>F. SAN VICENTE</v>
          </cell>
          <cell r="I315" t="str">
            <v>EN PRODUCCION</v>
          </cell>
          <cell r="J315">
            <v>44803</v>
          </cell>
          <cell r="K315">
            <v>44814</v>
          </cell>
          <cell r="O315" t="str">
            <v>U020 AGROSUPER COMER ALIM</v>
          </cell>
          <cell r="P315" t="str">
            <v>00AE</v>
          </cell>
          <cell r="Q315" t="str">
            <v>AGRO EUROPA</v>
          </cell>
          <cell r="R315" t="str">
            <v>01</v>
          </cell>
          <cell r="S315" t="str">
            <v>REINO UNIDO</v>
          </cell>
          <cell r="T315" t="str">
            <v>000381 LONDON GATEWAY</v>
          </cell>
          <cell r="U315" t="str">
            <v>200000007</v>
          </cell>
          <cell r="V315" t="str">
            <v>AGROEUROPA S.P.A</v>
          </cell>
          <cell r="W315" t="str">
            <v>TT UK</v>
          </cell>
          <cell r="X315" t="str">
            <v>CFR</v>
          </cell>
          <cell r="Y315" t="str">
            <v>CTA CTE O CRED.DIRECTO</v>
          </cell>
          <cell r="Z315" t="str">
            <v>CONGELADO</v>
          </cell>
          <cell r="AA315" t="str">
            <v>PECHUGA DESH</v>
          </cell>
          <cell r="AB315" t="str">
            <v>PECHUGA DESH S/PIEL S/GRASA S/FILETE</v>
          </cell>
          <cell r="AC315" t="str">
            <v>PECHUGA DESH &gt; 200G</v>
          </cell>
          <cell r="AD315" t="str">
            <v>NA</v>
          </cell>
        </row>
        <row r="316">
          <cell r="D316">
            <v>1011748</v>
          </cell>
          <cell r="E316" t="str">
            <v>PO PCHDEH &gt;170 NMR@ CJ 10K AS</v>
          </cell>
          <cell r="F316">
            <v>22800</v>
          </cell>
          <cell r="G316" t="str">
            <v>KG</v>
          </cell>
          <cell r="H316" t="str">
            <v>F. SAN VICENTE</v>
          </cell>
          <cell r="I316" t="str">
            <v>EN PRODUCCION</v>
          </cell>
          <cell r="J316">
            <v>44803</v>
          </cell>
          <cell r="K316">
            <v>44814</v>
          </cell>
          <cell r="O316" t="str">
            <v>U020 AGROSUPER COMER ALIM</v>
          </cell>
          <cell r="P316" t="str">
            <v>00AE</v>
          </cell>
          <cell r="Q316" t="str">
            <v>AGRO EUROPA</v>
          </cell>
          <cell r="R316" t="str">
            <v>01</v>
          </cell>
          <cell r="S316" t="str">
            <v>REINO UNIDO</v>
          </cell>
          <cell r="T316" t="str">
            <v>000381 LONDON GATEWAY</v>
          </cell>
          <cell r="U316" t="str">
            <v>200000007</v>
          </cell>
          <cell r="V316" t="str">
            <v>AGROEUROPA S.P.A</v>
          </cell>
          <cell r="W316" t="str">
            <v>TT UK</v>
          </cell>
          <cell r="X316" t="str">
            <v>CFR</v>
          </cell>
          <cell r="Y316" t="str">
            <v>CTA CTE O CRED.DIRECTO</v>
          </cell>
          <cell r="Z316" t="str">
            <v>CONGELADO</v>
          </cell>
          <cell r="AA316" t="str">
            <v>PECHUGA DESH</v>
          </cell>
          <cell r="AB316" t="str">
            <v>PECHUGA DESH S/PIEL S/GRASA S/FILETE</v>
          </cell>
          <cell r="AC316" t="str">
            <v>PECHUGA DESH &gt; 200G</v>
          </cell>
          <cell r="AD316" t="str">
            <v>NA</v>
          </cell>
        </row>
        <row r="317">
          <cell r="D317">
            <v>1012275</v>
          </cell>
          <cell r="E317" t="str">
            <v>PO TRU ALA 4X10 NMR@ BO CJ 20K AS</v>
          </cell>
          <cell r="F317">
            <v>24000</v>
          </cell>
          <cell r="G317" t="str">
            <v>KG</v>
          </cell>
          <cell r="H317" t="str">
            <v>PLANTA LO MIRANDA</v>
          </cell>
          <cell r="I317" t="str">
            <v>A PROGRAMAR</v>
          </cell>
          <cell r="J317">
            <v>44805</v>
          </cell>
          <cell r="K317">
            <v>44811</v>
          </cell>
          <cell r="L317">
            <v>44842</v>
          </cell>
          <cell r="O317" t="str">
            <v>U007 AGROSUPER S.A.</v>
          </cell>
          <cell r="P317" t="str">
            <v>00GO</v>
          </cell>
          <cell r="Q317" t="str">
            <v>AGROSUPER SHANGHAI</v>
          </cell>
          <cell r="R317" t="str">
            <v>01</v>
          </cell>
          <cell r="S317" t="str">
            <v>CHINA</v>
          </cell>
          <cell r="T317" t="str">
            <v>000021 SHANGHAI, CHINA</v>
          </cell>
          <cell r="U317" t="str">
            <v>200002390</v>
          </cell>
          <cell r="V317" t="str">
            <v>Agrosuper China Co., Ltd.</v>
          </cell>
          <cell r="W317" t="str">
            <v/>
          </cell>
          <cell r="X317" t="str">
            <v>CIF</v>
          </cell>
          <cell r="Y317" t="str">
            <v>CTA CTE O CRED.DIRECTO</v>
          </cell>
          <cell r="Z317" t="str">
            <v>CONGELADO</v>
          </cell>
          <cell r="AA317" t="str">
            <v>ALA</v>
          </cell>
          <cell r="AB317" t="str">
            <v>ALA TRUTRO</v>
          </cell>
          <cell r="AC317" t="str">
            <v>ALA TRUTRO S/MARINAR</v>
          </cell>
          <cell r="AD317" t="str">
            <v>NA</v>
          </cell>
        </row>
        <row r="318">
          <cell r="D318">
            <v>1012502</v>
          </cell>
          <cell r="E318" t="str">
            <v>PO GARRA LARGE B@ CJ 20K AS</v>
          </cell>
          <cell r="F318">
            <v>2590</v>
          </cell>
          <cell r="G318" t="str">
            <v>KG</v>
          </cell>
          <cell r="H318" t="str">
            <v>PLANTA LO MIRANDA</v>
          </cell>
          <cell r="I318" t="str">
            <v>CONFIRMADO</v>
          </cell>
          <cell r="J318">
            <v>44805</v>
          </cell>
          <cell r="K318">
            <v>44811</v>
          </cell>
          <cell r="L318">
            <v>44879</v>
          </cell>
          <cell r="O318" t="str">
            <v>U007 AGROSUPER S.A.</v>
          </cell>
          <cell r="P318" t="str">
            <v>00GO</v>
          </cell>
          <cell r="Q318" t="str">
            <v>AGROSUPER SHANGHAI</v>
          </cell>
          <cell r="R318" t="str">
            <v>01</v>
          </cell>
          <cell r="S318" t="str">
            <v>CHINA</v>
          </cell>
          <cell r="T318" t="str">
            <v>000020 YANTIAN, CHINA</v>
          </cell>
          <cell r="U318" t="str">
            <v>200002390</v>
          </cell>
          <cell r="V318" t="str">
            <v>Agrosuper China Co., Ltd.</v>
          </cell>
          <cell r="W318" t="str">
            <v/>
          </cell>
          <cell r="X318" t="str">
            <v>CIF</v>
          </cell>
          <cell r="Y318" t="str">
            <v>CTA CTE O CRED.DIRECTO</v>
          </cell>
          <cell r="Z318" t="str">
            <v>CONGELADO</v>
          </cell>
          <cell r="AA318" t="str">
            <v>PATAS</v>
          </cell>
          <cell r="AB318" t="str">
            <v>PATAS GARRAS</v>
          </cell>
          <cell r="AC318" t="str">
            <v>PATAS GARRAS LARGE B</v>
          </cell>
          <cell r="AD318" t="str">
            <v>NA</v>
          </cell>
        </row>
        <row r="319">
          <cell r="D319">
            <v>1012504</v>
          </cell>
          <cell r="E319" t="str">
            <v>PO GARRA ECONOMY@ CJ 20K AS</v>
          </cell>
          <cell r="F319">
            <v>21410</v>
          </cell>
          <cell r="G319" t="str">
            <v>KG</v>
          </cell>
          <cell r="H319" t="str">
            <v>PLANTA LO MIRANDA</v>
          </cell>
          <cell r="I319" t="str">
            <v>CONFIRMADO</v>
          </cell>
          <cell r="J319">
            <v>44805</v>
          </cell>
          <cell r="K319">
            <v>44811</v>
          </cell>
          <cell r="L319">
            <v>44879</v>
          </cell>
          <cell r="O319" t="str">
            <v>U007 AGROSUPER S.A.</v>
          </cell>
          <cell r="P319" t="str">
            <v>00GO</v>
          </cell>
          <cell r="Q319" t="str">
            <v>AGROSUPER SHANGHAI</v>
          </cell>
          <cell r="R319" t="str">
            <v>01</v>
          </cell>
          <cell r="S319" t="str">
            <v>CHINA</v>
          </cell>
          <cell r="T319" t="str">
            <v>000020 YANTIAN, CHINA</v>
          </cell>
          <cell r="U319" t="str">
            <v>200002390</v>
          </cell>
          <cell r="V319" t="str">
            <v>Agrosuper China Co., Ltd.</v>
          </cell>
          <cell r="W319" t="str">
            <v/>
          </cell>
          <cell r="X319" t="str">
            <v>CIF</v>
          </cell>
          <cell r="Y319" t="str">
            <v>CTA CTE O CRED.DIRECTO</v>
          </cell>
          <cell r="Z319" t="str">
            <v>CONGELADO</v>
          </cell>
          <cell r="AA319" t="str">
            <v>PATAS</v>
          </cell>
          <cell r="AB319" t="str">
            <v>PATAS GARRAS</v>
          </cell>
          <cell r="AC319" t="str">
            <v>PATAS GARRAS LARGE C</v>
          </cell>
          <cell r="AD319" t="str">
            <v>NA</v>
          </cell>
        </row>
        <row r="320">
          <cell r="D320">
            <v>1021733</v>
          </cell>
          <cell r="E320" t="str">
            <v>GO PPPNA 59@ CJ 20K AS</v>
          </cell>
          <cell r="F320">
            <v>12000</v>
          </cell>
          <cell r="G320" t="str">
            <v>KG</v>
          </cell>
          <cell r="H320" t="str">
            <v>FRIOFORT</v>
          </cell>
          <cell r="I320" t="str">
            <v>PROGRAMADO</v>
          </cell>
          <cell r="J320">
            <v>44805</v>
          </cell>
          <cell r="K320">
            <v>44811</v>
          </cell>
          <cell r="L320">
            <v>44836</v>
          </cell>
          <cell r="O320" t="str">
            <v>U007 AGROSUPER S.A.</v>
          </cell>
          <cell r="P320" t="str">
            <v>00GO</v>
          </cell>
          <cell r="Q320" t="str">
            <v>AGROSUPER SHANGHAI</v>
          </cell>
          <cell r="R320" t="str">
            <v>02</v>
          </cell>
          <cell r="S320" t="str">
            <v>CHINA</v>
          </cell>
          <cell r="T320" t="str">
            <v>000302 TIANJIN XINGANG, CHINA</v>
          </cell>
          <cell r="U320" t="str">
            <v>200002390</v>
          </cell>
          <cell r="V320" t="str">
            <v>Agrosuper China Co., Ltd.</v>
          </cell>
          <cell r="W320" t="str">
            <v/>
          </cell>
          <cell r="X320" t="str">
            <v>CIF</v>
          </cell>
          <cell r="Y320" t="str">
            <v>CTA CTE O CRED.DIRECTO</v>
          </cell>
          <cell r="Z320" t="str">
            <v>CONGELADO</v>
          </cell>
          <cell r="AA320" t="str">
            <v>PIERNA</v>
          </cell>
          <cell r="AB320" t="str">
            <v>PIERNA PULPA</v>
          </cell>
          <cell r="AC320" t="str">
            <v>PIERNA PULPA 59</v>
          </cell>
          <cell r="AD320" t="str">
            <v>NA</v>
          </cell>
        </row>
        <row r="321">
          <cell r="D321">
            <v>1021733</v>
          </cell>
          <cell r="E321" t="str">
            <v>GO PPPNA 59@ CJ 20K AS</v>
          </cell>
          <cell r="F321">
            <v>12000</v>
          </cell>
          <cell r="G321" t="str">
            <v>KG</v>
          </cell>
          <cell r="H321" t="str">
            <v>PLANTA LO MIRANDA</v>
          </cell>
          <cell r="I321" t="str">
            <v>PROGRAMADO</v>
          </cell>
          <cell r="J321">
            <v>44805</v>
          </cell>
          <cell r="K321">
            <v>44811</v>
          </cell>
          <cell r="L321">
            <v>44836</v>
          </cell>
          <cell r="O321" t="str">
            <v>U007 AGROSUPER S.A.</v>
          </cell>
          <cell r="P321" t="str">
            <v>00GO</v>
          </cell>
          <cell r="Q321" t="str">
            <v>AGROSUPER SHANGHAI</v>
          </cell>
          <cell r="R321" t="str">
            <v>02</v>
          </cell>
          <cell r="S321" t="str">
            <v>CHINA</v>
          </cell>
          <cell r="T321" t="str">
            <v>000302 TIANJIN XINGANG, CHINA</v>
          </cell>
          <cell r="U321" t="str">
            <v>200002390</v>
          </cell>
          <cell r="V321" t="str">
            <v>Agrosuper China Co., Ltd.</v>
          </cell>
          <cell r="W321" t="str">
            <v/>
          </cell>
          <cell r="X321" t="str">
            <v>CIF</v>
          </cell>
          <cell r="Y321" t="str">
            <v>CTA CTE O CRED.DIRECTO</v>
          </cell>
          <cell r="Z321" t="str">
            <v>CONGELADO</v>
          </cell>
          <cell r="AA321" t="str">
            <v>PIERNA</v>
          </cell>
          <cell r="AB321" t="str">
            <v>PIERNA PULPA</v>
          </cell>
          <cell r="AC321" t="str">
            <v>PIERNA PULPA 59</v>
          </cell>
          <cell r="AD321" t="str">
            <v>NA</v>
          </cell>
        </row>
        <row r="322">
          <cell r="D322">
            <v>1023412</v>
          </cell>
          <cell r="E322" t="str">
            <v>GO  PPPNA 57@ BO CJ AS</v>
          </cell>
          <cell r="F322">
            <v>24000</v>
          </cell>
          <cell r="G322" t="str">
            <v>KG</v>
          </cell>
          <cell r="H322" t="str">
            <v>PLANTA LO MIRANDA</v>
          </cell>
          <cell r="I322" t="str">
            <v>A PROGRAMAR</v>
          </cell>
          <cell r="J322">
            <v>44805</v>
          </cell>
          <cell r="K322">
            <v>44811</v>
          </cell>
          <cell r="L322">
            <v>44856</v>
          </cell>
          <cell r="O322" t="str">
            <v>U007 AGROSUPER S.A.</v>
          </cell>
          <cell r="P322" t="str">
            <v>00GO</v>
          </cell>
          <cell r="Q322" t="str">
            <v>AGROSUPER SHANGHAI</v>
          </cell>
          <cell r="R322" t="str">
            <v>02</v>
          </cell>
          <cell r="S322" t="str">
            <v>CHINA</v>
          </cell>
          <cell r="T322" t="str">
            <v>000302 TIANJIN XINGANG, CHINA</v>
          </cell>
          <cell r="U322" t="str">
            <v>200002390</v>
          </cell>
          <cell r="V322" t="str">
            <v>Agrosuper China Co., Ltd.</v>
          </cell>
          <cell r="W322" t="str">
            <v/>
          </cell>
          <cell r="X322" t="str">
            <v>CIF</v>
          </cell>
          <cell r="Y322" t="str">
            <v>CTA CTE O CRED.DIRECTO</v>
          </cell>
          <cell r="Z322" t="str">
            <v>CONGELADO</v>
          </cell>
          <cell r="AA322" t="str">
            <v>PIERNA</v>
          </cell>
          <cell r="AB322" t="str">
            <v>PIERNA PULPA</v>
          </cell>
          <cell r="AC322" t="str">
            <v>PIERNA PULPA 57</v>
          </cell>
          <cell r="AD322" t="str">
            <v>NA</v>
          </cell>
        </row>
        <row r="323">
          <cell r="D323">
            <v>1023411</v>
          </cell>
          <cell r="E323" t="str">
            <v>GO  PPPNA 54@ BO CJ AS</v>
          </cell>
          <cell r="F323">
            <v>24000</v>
          </cell>
          <cell r="G323" t="str">
            <v>KG</v>
          </cell>
          <cell r="H323" t="str">
            <v>PLANTA LO MIRANDA</v>
          </cell>
          <cell r="I323" t="str">
            <v>A PROGRAMAR</v>
          </cell>
          <cell r="J323">
            <v>44805</v>
          </cell>
          <cell r="K323">
            <v>44811</v>
          </cell>
          <cell r="L323">
            <v>44843</v>
          </cell>
          <cell r="O323" t="str">
            <v>U007 AGROSUPER S.A.</v>
          </cell>
          <cell r="P323" t="str">
            <v>00GO</v>
          </cell>
          <cell r="Q323" t="str">
            <v>AGROSUPER SHANGHAI</v>
          </cell>
          <cell r="R323" t="str">
            <v>02</v>
          </cell>
          <cell r="S323" t="str">
            <v>CHINA</v>
          </cell>
          <cell r="T323" t="str">
            <v>000302 TIANJIN XINGANG, CHINA</v>
          </cell>
          <cell r="U323" t="str">
            <v>200002390</v>
          </cell>
          <cell r="V323" t="str">
            <v>Agrosuper China Co., Ltd.</v>
          </cell>
          <cell r="W323" t="str">
            <v/>
          </cell>
          <cell r="X323" t="str">
            <v>CIF</v>
          </cell>
          <cell r="Y323" t="str">
            <v>CTA CTE O CRED.DIRECTO</v>
          </cell>
          <cell r="Z323" t="str">
            <v>CONGELADO</v>
          </cell>
          <cell r="AA323" t="str">
            <v>PIERNA</v>
          </cell>
          <cell r="AB323" t="str">
            <v>PIERNA PULPA FINA</v>
          </cell>
          <cell r="AC323" t="str">
            <v>PIERNA PULPA FINA 54</v>
          </cell>
          <cell r="AD323" t="str">
            <v>NA</v>
          </cell>
        </row>
        <row r="324">
          <cell r="D324">
            <v>1023411</v>
          </cell>
          <cell r="E324" t="str">
            <v>GO  PPPNA 54@ BO CJ AS</v>
          </cell>
          <cell r="F324">
            <v>24000</v>
          </cell>
          <cell r="G324" t="str">
            <v>KG</v>
          </cell>
          <cell r="H324" t="str">
            <v>PLANTA LO MIRANDA</v>
          </cell>
          <cell r="I324" t="str">
            <v>CONFIRMADO</v>
          </cell>
          <cell r="J324">
            <v>44805</v>
          </cell>
          <cell r="K324">
            <v>44811</v>
          </cell>
          <cell r="O324" t="str">
            <v>U007 AGROSUPER S.A.</v>
          </cell>
          <cell r="P324" t="str">
            <v>00GO</v>
          </cell>
          <cell r="Q324" t="str">
            <v>AGROSUPER SHANGHAI</v>
          </cell>
          <cell r="R324" t="str">
            <v>02</v>
          </cell>
          <cell r="S324" t="str">
            <v>CHINA</v>
          </cell>
          <cell r="T324" t="str">
            <v>000302 TIANJIN XINGANG, CHINA</v>
          </cell>
          <cell r="U324" t="str">
            <v>200002390</v>
          </cell>
          <cell r="V324" t="str">
            <v>Agrosuper China Co., Ltd.</v>
          </cell>
          <cell r="W324" t="str">
            <v/>
          </cell>
          <cell r="X324" t="str">
            <v>CIF</v>
          </cell>
          <cell r="Y324" t="str">
            <v>CTA CTE O CRED.DIRECTO</v>
          </cell>
          <cell r="Z324" t="str">
            <v>CONGELADO</v>
          </cell>
          <cell r="AA324" t="str">
            <v>PIERNA</v>
          </cell>
          <cell r="AB324" t="str">
            <v>PIERNA PULPA FINA</v>
          </cell>
          <cell r="AC324" t="str">
            <v>PIERNA PULPA FINA 54</v>
          </cell>
          <cell r="AD324" t="str">
            <v>NA</v>
          </cell>
        </row>
        <row r="325">
          <cell r="D325">
            <v>1023093</v>
          </cell>
          <cell r="E325" t="str">
            <v>GO CORDON LOM@ BO CJ 20K AS</v>
          </cell>
          <cell r="F325">
            <v>24000</v>
          </cell>
          <cell r="G325" t="str">
            <v>KG</v>
          </cell>
          <cell r="H325" t="str">
            <v>PLANTA LO MIRANDA</v>
          </cell>
          <cell r="I325" t="str">
            <v>CONFIRMADO</v>
          </cell>
          <cell r="J325">
            <v>44805</v>
          </cell>
          <cell r="K325">
            <v>44811</v>
          </cell>
          <cell r="L325">
            <v>44871</v>
          </cell>
          <cell r="O325" t="str">
            <v>U007 AGROSUPER S.A.</v>
          </cell>
          <cell r="P325" t="str">
            <v>00GO</v>
          </cell>
          <cell r="Q325" t="str">
            <v>AGROSUPER SHANGHAI</v>
          </cell>
          <cell r="R325" t="str">
            <v>02</v>
          </cell>
          <cell r="S325" t="str">
            <v>CHINA</v>
          </cell>
          <cell r="T325" t="str">
            <v>000021 SHANGHAI, CHINA</v>
          </cell>
          <cell r="U325" t="str">
            <v>200002390</v>
          </cell>
          <cell r="V325" t="str">
            <v>Agrosuper China Co., Ltd.</v>
          </cell>
          <cell r="W325" t="str">
            <v/>
          </cell>
          <cell r="X325" t="str">
            <v>CIF</v>
          </cell>
          <cell r="Y325" t="str">
            <v>CTA CTE O CRED.DIRECTO</v>
          </cell>
          <cell r="Z325" t="str">
            <v>CONGELADO</v>
          </cell>
          <cell r="AA325" t="str">
            <v>RECORTES</v>
          </cell>
          <cell r="AB325" t="str">
            <v>RECORTES NO MAGRO</v>
          </cell>
          <cell r="AC325" t="str">
            <v>RECORTES NO MAGRO CARNE DE LONGANIZA</v>
          </cell>
          <cell r="AD325" t="str">
            <v>NA</v>
          </cell>
        </row>
        <row r="326">
          <cell r="D326">
            <v>1023093</v>
          </cell>
          <cell r="E326" t="str">
            <v>GO CORDON LOM@ BO CJ 20K AS</v>
          </cell>
          <cell r="F326">
            <v>23101</v>
          </cell>
          <cell r="G326" t="str">
            <v>KG</v>
          </cell>
          <cell r="H326" t="str">
            <v>PLANTA LO MIRANDA</v>
          </cell>
          <cell r="I326" t="str">
            <v>EN PRODUCCION</v>
          </cell>
          <cell r="J326">
            <v>44805</v>
          </cell>
          <cell r="K326">
            <v>44811</v>
          </cell>
          <cell r="O326" t="str">
            <v>U007 AGROSUPER S.A.</v>
          </cell>
          <cell r="P326" t="str">
            <v>00GO</v>
          </cell>
          <cell r="Q326" t="str">
            <v>AGROSUPER SHANGHAI</v>
          </cell>
          <cell r="R326" t="str">
            <v>02</v>
          </cell>
          <cell r="S326" t="str">
            <v>CHINA</v>
          </cell>
          <cell r="T326" t="str">
            <v>000021 SHANGHAI, CHINA</v>
          </cell>
          <cell r="U326" t="str">
            <v>200002390</v>
          </cell>
          <cell r="V326" t="str">
            <v>Agrosuper China Co., Ltd.</v>
          </cell>
          <cell r="W326" t="str">
            <v/>
          </cell>
          <cell r="X326" t="str">
            <v>CIF</v>
          </cell>
          <cell r="Y326" t="str">
            <v>CTA CTE O CRED.DIRECTO</v>
          </cell>
          <cell r="Z326" t="str">
            <v>CONGELADO</v>
          </cell>
          <cell r="AA326" t="str">
            <v>RECORTES</v>
          </cell>
          <cell r="AB326" t="str">
            <v>RECORTES NO MAGRO</v>
          </cell>
          <cell r="AC326" t="str">
            <v>RECORTES NO MAGRO CARNE DE LONGANIZA</v>
          </cell>
          <cell r="AD326" t="str">
            <v>NA</v>
          </cell>
        </row>
        <row r="327">
          <cell r="D327">
            <v>1023143</v>
          </cell>
          <cell r="E327" t="str">
            <v>GO PLATEAD@ FI CJ 20K AS</v>
          </cell>
          <cell r="F327">
            <v>899</v>
          </cell>
          <cell r="G327" t="str">
            <v>KG</v>
          </cell>
          <cell r="H327" t="str">
            <v>PLANTA LO MIRANDA</v>
          </cell>
          <cell r="I327" t="str">
            <v>EN PRODUCCION</v>
          </cell>
          <cell r="J327">
            <v>44805</v>
          </cell>
          <cell r="K327">
            <v>44811</v>
          </cell>
          <cell r="O327" t="str">
            <v>U007 AGROSUPER S.A.</v>
          </cell>
          <cell r="P327" t="str">
            <v>00GO</v>
          </cell>
          <cell r="Q327" t="str">
            <v>AGROSUPER SHANGHAI</v>
          </cell>
          <cell r="R327" t="str">
            <v>02</v>
          </cell>
          <cell r="S327" t="str">
            <v>CHINA</v>
          </cell>
          <cell r="T327" t="str">
            <v>000021 SHANGHAI, CHINA</v>
          </cell>
          <cell r="U327" t="str">
            <v>200002390</v>
          </cell>
          <cell r="V327" t="str">
            <v>Agrosuper China Co., Ltd.</v>
          </cell>
          <cell r="W327" t="str">
            <v/>
          </cell>
          <cell r="X327" t="str">
            <v>CIF</v>
          </cell>
          <cell r="Y327" t="str">
            <v>CTA CTE O CRED.DIRECTO</v>
          </cell>
          <cell r="Z327" t="str">
            <v>CONGELADO</v>
          </cell>
          <cell r="AA327" t="str">
            <v>PROLIJADO</v>
          </cell>
          <cell r="AB327" t="str">
            <v>PROLIJADO PLATEADA</v>
          </cell>
          <cell r="AC327" t="str">
            <v>PROLIJADO PLATEADA</v>
          </cell>
          <cell r="AD327" t="str">
            <v>NA</v>
          </cell>
        </row>
        <row r="328">
          <cell r="D328">
            <v>1022417</v>
          </cell>
          <cell r="E328" t="str">
            <v>GO CUE GRANEL@ BO CJ 20K AS</v>
          </cell>
          <cell r="F328">
            <v>24000</v>
          </cell>
          <cell r="G328" t="str">
            <v>KG</v>
          </cell>
          <cell r="H328" t="str">
            <v>PLANTA LO MIRANDA</v>
          </cell>
          <cell r="I328" t="str">
            <v>CONFIRMADO</v>
          </cell>
          <cell r="J328">
            <v>44805</v>
          </cell>
          <cell r="K328">
            <v>44811</v>
          </cell>
          <cell r="L328">
            <v>44854</v>
          </cell>
          <cell r="O328" t="str">
            <v>U007 AGROSUPER S.A.</v>
          </cell>
          <cell r="P328" t="str">
            <v>00GO</v>
          </cell>
          <cell r="Q328" t="str">
            <v>AGROSUPER SHANGHAI</v>
          </cell>
          <cell r="R328" t="str">
            <v>02</v>
          </cell>
          <cell r="S328" t="str">
            <v>CHINA</v>
          </cell>
          <cell r="T328" t="str">
            <v>000021 SHANGHAI, CHINA</v>
          </cell>
          <cell r="U328" t="str">
            <v>200002390</v>
          </cell>
          <cell r="V328" t="str">
            <v>Agrosuper China Co., Ltd.</v>
          </cell>
          <cell r="W328" t="str">
            <v/>
          </cell>
          <cell r="X328" t="str">
            <v>CIF</v>
          </cell>
          <cell r="Y328" t="str">
            <v>CTA CTE O CRED.DIRECTO</v>
          </cell>
          <cell r="Z328" t="str">
            <v>CONGELADO</v>
          </cell>
          <cell r="AA328" t="str">
            <v>CUEROS</v>
          </cell>
          <cell r="AB328" t="str">
            <v>CUERO MIXTO</v>
          </cell>
          <cell r="AC328" t="str">
            <v>CUERO GRANEL</v>
          </cell>
          <cell r="AD328" t="str">
            <v>NA</v>
          </cell>
        </row>
        <row r="329">
          <cell r="D329">
            <v>1022939</v>
          </cell>
          <cell r="E329" t="str">
            <v>GO PTA COST@ BO CJ 20K AS</v>
          </cell>
          <cell r="F329">
            <v>24000</v>
          </cell>
          <cell r="G329" t="str">
            <v>KG</v>
          </cell>
          <cell r="H329" t="str">
            <v>PLANTA LO MIRANDA</v>
          </cell>
          <cell r="I329" t="str">
            <v>CONFIRMADO</v>
          </cell>
          <cell r="J329">
            <v>44805</v>
          </cell>
          <cell r="K329">
            <v>44811</v>
          </cell>
          <cell r="O329" t="str">
            <v>U007 AGROSUPER S.A.</v>
          </cell>
          <cell r="P329" t="str">
            <v>00GO</v>
          </cell>
          <cell r="Q329" t="str">
            <v>AGROSUPER SHANGHAI</v>
          </cell>
          <cell r="R329" t="str">
            <v>02</v>
          </cell>
          <cell r="S329" t="str">
            <v>CHINA</v>
          </cell>
          <cell r="T329" t="str">
            <v>000021 SHANGHAI, CHINA</v>
          </cell>
          <cell r="U329" t="str">
            <v>200002390</v>
          </cell>
          <cell r="V329" t="str">
            <v>Agrosuper China Co., Ltd.</v>
          </cell>
          <cell r="W329" t="str">
            <v/>
          </cell>
          <cell r="X329" t="str">
            <v>CIF</v>
          </cell>
          <cell r="Y329" t="str">
            <v>CTA CTE O CRED.DIRECTO</v>
          </cell>
          <cell r="Z329" t="str">
            <v>CONGELADO</v>
          </cell>
          <cell r="AA329" t="str">
            <v>COST-PEC</v>
          </cell>
          <cell r="AB329" t="str">
            <v>COST-PEC TROZOS</v>
          </cell>
          <cell r="AC329" t="str">
            <v>COST-PEC TROZOS PUNTA COSTILLAR</v>
          </cell>
          <cell r="AD329" t="str">
            <v>NA</v>
          </cell>
        </row>
        <row r="330">
          <cell r="D330">
            <v>1022033</v>
          </cell>
          <cell r="E330" t="str">
            <v>GO LENGUA@ FI CJ 10K AS</v>
          </cell>
          <cell r="F330">
            <v>24000</v>
          </cell>
          <cell r="G330" t="str">
            <v>KG</v>
          </cell>
          <cell r="H330" t="str">
            <v>PLANTA LO MIRANDA</v>
          </cell>
          <cell r="I330" t="str">
            <v>CONFIRMADO</v>
          </cell>
          <cell r="J330">
            <v>44805</v>
          </cell>
          <cell r="K330">
            <v>44811</v>
          </cell>
          <cell r="L330">
            <v>44871</v>
          </cell>
          <cell r="O330" t="str">
            <v>U007 AGROSUPER S.A.</v>
          </cell>
          <cell r="P330" t="str">
            <v>00GO</v>
          </cell>
          <cell r="Q330" t="str">
            <v>AGROSUPER SHANGHAI</v>
          </cell>
          <cell r="R330" t="str">
            <v>02</v>
          </cell>
          <cell r="S330" t="str">
            <v>CHINA</v>
          </cell>
          <cell r="T330" t="str">
            <v>000021 SHANGHAI, CHINA</v>
          </cell>
          <cell r="U330" t="str">
            <v>200002390</v>
          </cell>
          <cell r="V330" t="str">
            <v>Agrosuper China Co., Ltd.</v>
          </cell>
          <cell r="W330" t="str">
            <v/>
          </cell>
          <cell r="X330" t="str">
            <v>CIF</v>
          </cell>
          <cell r="Y330" t="str">
            <v>CTA CTE O CRED.DIRECTO</v>
          </cell>
          <cell r="Z330" t="str">
            <v>CONGELADO</v>
          </cell>
          <cell r="AA330" t="str">
            <v>CABEZA</v>
          </cell>
          <cell r="AB330" t="str">
            <v>CABEZA DERIVADOS</v>
          </cell>
          <cell r="AC330" t="str">
            <v>CABEZA DERIVADOS LENGUA</v>
          </cell>
          <cell r="AD330" t="str">
            <v>NA</v>
          </cell>
        </row>
        <row r="331">
          <cell r="D331">
            <v>1023110</v>
          </cell>
          <cell r="E331" t="str">
            <v>GO PNA FORRO@ BO CJ 20K AS</v>
          </cell>
          <cell r="F331">
            <v>12000</v>
          </cell>
          <cell r="G331" t="str">
            <v>KG</v>
          </cell>
          <cell r="H331" t="str">
            <v>PLANTA LO MIRANDA</v>
          </cell>
          <cell r="I331" t="str">
            <v>A PROGRAMAR</v>
          </cell>
          <cell r="J331">
            <v>44805</v>
          </cell>
          <cell r="K331">
            <v>44811</v>
          </cell>
          <cell r="O331" t="str">
            <v>U007 AGROSUPER S.A.</v>
          </cell>
          <cell r="P331" t="str">
            <v>00GO</v>
          </cell>
          <cell r="Q331" t="str">
            <v>AGROSUPER SHANGHAI</v>
          </cell>
          <cell r="R331" t="str">
            <v>02</v>
          </cell>
          <cell r="S331" t="str">
            <v>CHINA</v>
          </cell>
          <cell r="T331" t="str">
            <v>000021 SHANGHAI, CHINA</v>
          </cell>
          <cell r="U331" t="str">
            <v>200002390</v>
          </cell>
          <cell r="V331" t="str">
            <v>Agrosuper China Co., Ltd.</v>
          </cell>
          <cell r="W331" t="str">
            <v/>
          </cell>
          <cell r="X331" t="str">
            <v>CIF</v>
          </cell>
          <cell r="Y331" t="str">
            <v>CTA CTE O CRED.DIRECTO</v>
          </cell>
          <cell r="Z331" t="str">
            <v>CONGELADO</v>
          </cell>
          <cell r="AA331" t="str">
            <v>CUEROS</v>
          </cell>
          <cell r="AB331" t="str">
            <v>CUERO FORRO</v>
          </cell>
          <cell r="AC331" t="str">
            <v>CUERO FORRO PIERNA</v>
          </cell>
          <cell r="AD331" t="str">
            <v>NA</v>
          </cell>
        </row>
        <row r="332">
          <cell r="D332">
            <v>1022033</v>
          </cell>
          <cell r="E332" t="str">
            <v>GO LENGUA@ FI CJ 10K AS</v>
          </cell>
          <cell r="F332">
            <v>12000</v>
          </cell>
          <cell r="G332" t="str">
            <v>KG</v>
          </cell>
          <cell r="H332" t="str">
            <v>PLANTA LO MIRANDA</v>
          </cell>
          <cell r="I332" t="str">
            <v>A PROGRAMAR</v>
          </cell>
          <cell r="J332">
            <v>44805</v>
          </cell>
          <cell r="K332">
            <v>44811</v>
          </cell>
          <cell r="O332" t="str">
            <v>U007 AGROSUPER S.A.</v>
          </cell>
          <cell r="P332" t="str">
            <v>00GO</v>
          </cell>
          <cell r="Q332" t="str">
            <v>AGROSUPER SHANGHAI</v>
          </cell>
          <cell r="R332" t="str">
            <v>02</v>
          </cell>
          <cell r="S332" t="str">
            <v>CHINA</v>
          </cell>
          <cell r="T332" t="str">
            <v>000021 SHANGHAI, CHINA</v>
          </cell>
          <cell r="U332" t="str">
            <v>200002390</v>
          </cell>
          <cell r="V332" t="str">
            <v>Agrosuper China Co., Ltd.</v>
          </cell>
          <cell r="W332" t="str">
            <v/>
          </cell>
          <cell r="X332" t="str">
            <v>CIF</v>
          </cell>
          <cell r="Y332" t="str">
            <v>CTA CTE O CRED.DIRECTO</v>
          </cell>
          <cell r="Z332" t="str">
            <v>CONGELADO</v>
          </cell>
          <cell r="AA332" t="str">
            <v>CABEZA</v>
          </cell>
          <cell r="AB332" t="str">
            <v>CABEZA DERIVADOS</v>
          </cell>
          <cell r="AC332" t="str">
            <v>CABEZA DERIVADOS LENGUA</v>
          </cell>
          <cell r="AD332" t="str">
            <v>NA</v>
          </cell>
        </row>
        <row r="333">
          <cell r="D333">
            <v>1022373</v>
          </cell>
          <cell r="E333" t="str">
            <v>GO RECO 60/40 @ CJ 20K AS</v>
          </cell>
          <cell r="F333">
            <v>24000</v>
          </cell>
          <cell r="G333" t="str">
            <v>KG</v>
          </cell>
          <cell r="H333" t="str">
            <v>PLANTA LO MIRANDA</v>
          </cell>
          <cell r="I333" t="str">
            <v>CONFIRMADO</v>
          </cell>
          <cell r="J333">
            <v>44805</v>
          </cell>
          <cell r="K333">
            <v>44811</v>
          </cell>
          <cell r="L333">
            <v>44870</v>
          </cell>
          <cell r="O333" t="str">
            <v>U007 AGROSUPER S.A.</v>
          </cell>
          <cell r="P333" t="str">
            <v>00GO</v>
          </cell>
          <cell r="Q333" t="str">
            <v>AGROSUPER SHANGHAI</v>
          </cell>
          <cell r="R333" t="str">
            <v>02</v>
          </cell>
          <cell r="S333" t="str">
            <v>CHINA</v>
          </cell>
          <cell r="T333" t="str">
            <v>000021 SHANGHAI, CHINA</v>
          </cell>
          <cell r="U333" t="str">
            <v>200002390</v>
          </cell>
          <cell r="V333" t="str">
            <v>Agrosuper China Co., Ltd.</v>
          </cell>
          <cell r="W333" t="str">
            <v/>
          </cell>
          <cell r="X333" t="str">
            <v>CIF</v>
          </cell>
          <cell r="Y333" t="str">
            <v>CTA CTE O CRED.DIRECTO</v>
          </cell>
          <cell r="Z333" t="str">
            <v>CONGELADO</v>
          </cell>
          <cell r="AA333" t="str">
            <v>RECORTES</v>
          </cell>
          <cell r="AB333" t="str">
            <v>RECORTES NO MAGRO</v>
          </cell>
          <cell r="AC333" t="str">
            <v>RECORTES NO MAGRO TRIMING 60/40</v>
          </cell>
          <cell r="AD333" t="str">
            <v>NA</v>
          </cell>
        </row>
        <row r="334">
          <cell r="D334">
            <v>1023291</v>
          </cell>
          <cell r="E334" t="str">
            <v>GO HSO COSTILLA 4X 5KG @ CJ 20K AS</v>
          </cell>
          <cell r="F334">
            <v>24000</v>
          </cell>
          <cell r="G334" t="str">
            <v>KG</v>
          </cell>
          <cell r="H334" t="str">
            <v>PRECISA</v>
          </cell>
          <cell r="I334" t="str">
            <v>PROGRAMADO</v>
          </cell>
          <cell r="J334">
            <v>44805</v>
          </cell>
          <cell r="K334">
            <v>44811</v>
          </cell>
          <cell r="O334" t="str">
            <v>U007 AGROSUPER S.A.</v>
          </cell>
          <cell r="P334" t="str">
            <v>00GO</v>
          </cell>
          <cell r="Q334" t="str">
            <v>AGROSUPER SHANGHAI</v>
          </cell>
          <cell r="R334" t="str">
            <v>02</v>
          </cell>
          <cell r="S334" t="str">
            <v>CHINA</v>
          </cell>
          <cell r="T334" t="str">
            <v>000020 YANTIAN, CHINA</v>
          </cell>
          <cell r="U334" t="str">
            <v>200002390</v>
          </cell>
          <cell r="V334" t="str">
            <v>Agrosuper China Co., Ltd.</v>
          </cell>
          <cell r="W334" t="str">
            <v/>
          </cell>
          <cell r="X334" t="str">
            <v>CIF</v>
          </cell>
          <cell r="Y334" t="str">
            <v>CTA CTE O CRED.DIRECTO</v>
          </cell>
          <cell r="Z334" t="str">
            <v>CONGELADO</v>
          </cell>
          <cell r="AA334" t="str">
            <v>HUESOS</v>
          </cell>
          <cell r="AB334" t="str">
            <v>HUESOS CUARTO CENTRAL</v>
          </cell>
          <cell r="AC334" t="str">
            <v>HUESOS CUATRO CENTRAL COSTILLAR</v>
          </cell>
          <cell r="AD334" t="str">
            <v>NA</v>
          </cell>
        </row>
        <row r="335">
          <cell r="D335">
            <v>1022186</v>
          </cell>
          <cell r="E335" t="str">
            <v>GO RESTO TIRA HSO CTRO@ BO CJ 20K AS</v>
          </cell>
          <cell r="F335">
            <v>11000</v>
          </cell>
          <cell r="G335" t="str">
            <v>KG</v>
          </cell>
          <cell r="H335" t="str">
            <v>PLANTA LO MIRANDA</v>
          </cell>
          <cell r="I335" t="str">
            <v>PROGRAMADO</v>
          </cell>
          <cell r="J335">
            <v>44805</v>
          </cell>
          <cell r="K335">
            <v>44811</v>
          </cell>
          <cell r="O335" t="str">
            <v>U007 AGROSUPER S.A.</v>
          </cell>
          <cell r="P335" t="str">
            <v>00GO</v>
          </cell>
          <cell r="Q335" t="str">
            <v>AGROSUPER SHANGHAI</v>
          </cell>
          <cell r="R335" t="str">
            <v>02</v>
          </cell>
          <cell r="S335" t="str">
            <v>CHINA</v>
          </cell>
          <cell r="T335" t="str">
            <v>000302 TIANJIN XINGANG, CHINA</v>
          </cell>
          <cell r="U335" t="str">
            <v>200002390</v>
          </cell>
          <cell r="V335" t="str">
            <v>Agrosuper China Co., Ltd.</v>
          </cell>
          <cell r="W335" t="str">
            <v/>
          </cell>
          <cell r="X335" t="str">
            <v>CIF</v>
          </cell>
          <cell r="Y335" t="str">
            <v>CTA CTE O CRED.DIRECTO</v>
          </cell>
          <cell r="Z335" t="str">
            <v>CONGELADO</v>
          </cell>
          <cell r="AA335" t="str">
            <v>HUESOS</v>
          </cell>
          <cell r="AB335" t="str">
            <v>HUESOS CUARTO CENTRAL</v>
          </cell>
          <cell r="AC335" t="str">
            <v>HUESOS CUARTO CENTRAL RESTO TIRA HUESO</v>
          </cell>
          <cell r="AD335" t="str">
            <v>NA</v>
          </cell>
        </row>
        <row r="336">
          <cell r="D336">
            <v>1022186</v>
          </cell>
          <cell r="E336" t="str">
            <v>GO RESTO TIRA HSO CTRO@ BO CJ 20K AS</v>
          </cell>
          <cell r="F336">
            <v>13000</v>
          </cell>
          <cell r="G336" t="str">
            <v>KG</v>
          </cell>
          <cell r="H336" t="str">
            <v>PLANTA ROSARIO</v>
          </cell>
          <cell r="I336" t="str">
            <v>PROGRAMADO</v>
          </cell>
          <cell r="J336">
            <v>44805</v>
          </cell>
          <cell r="K336">
            <v>44811</v>
          </cell>
          <cell r="O336" t="str">
            <v>U007 AGROSUPER S.A.</v>
          </cell>
          <cell r="P336" t="str">
            <v>00GO</v>
          </cell>
          <cell r="Q336" t="str">
            <v>AGROSUPER SHANGHAI</v>
          </cell>
          <cell r="R336" t="str">
            <v>02</v>
          </cell>
          <cell r="S336" t="str">
            <v>CHINA</v>
          </cell>
          <cell r="T336" t="str">
            <v>000302 TIANJIN XINGANG, CHINA</v>
          </cell>
          <cell r="U336" t="str">
            <v>200002390</v>
          </cell>
          <cell r="V336" t="str">
            <v>Agrosuper China Co., Ltd.</v>
          </cell>
          <cell r="W336" t="str">
            <v/>
          </cell>
          <cell r="X336" t="str">
            <v>CIF</v>
          </cell>
          <cell r="Y336" t="str">
            <v>CTA CTE O CRED.DIRECTO</v>
          </cell>
          <cell r="Z336" t="str">
            <v>CONGELADO</v>
          </cell>
          <cell r="AA336" t="str">
            <v>HUESOS</v>
          </cell>
          <cell r="AB336" t="str">
            <v>HUESOS CUARTO CENTRAL</v>
          </cell>
          <cell r="AC336" t="str">
            <v>HUESOS CUARTO CENTRAL RESTO TIRA HUESO</v>
          </cell>
          <cell r="AD336" t="str">
            <v>NA</v>
          </cell>
        </row>
        <row r="337">
          <cell r="D337">
            <v>1030683</v>
          </cell>
          <cell r="E337" t="str">
            <v>PV TRU LARG@ BO CJ 15K AS</v>
          </cell>
          <cell r="F337">
            <v>24000</v>
          </cell>
          <cell r="G337" t="str">
            <v>KG</v>
          </cell>
          <cell r="H337" t="str">
            <v>SOPRAVAL PLANTA / CECINAS 2</v>
          </cell>
          <cell r="I337" t="str">
            <v>A PROGRAMAR</v>
          </cell>
          <cell r="J337">
            <v>44805</v>
          </cell>
          <cell r="K337">
            <v>44811</v>
          </cell>
          <cell r="O337" t="str">
            <v>U007 AGROSUPER S.A.</v>
          </cell>
          <cell r="P337" t="str">
            <v>00GO</v>
          </cell>
          <cell r="Q337" t="str">
            <v>AGROSUPER SHANGHAI</v>
          </cell>
          <cell r="R337" t="str">
            <v>03</v>
          </cell>
          <cell r="S337" t="str">
            <v>CHINA</v>
          </cell>
          <cell r="T337" t="str">
            <v>000302 TIANJIN XINGANG, CHINA</v>
          </cell>
          <cell r="U337" t="str">
            <v>200002390</v>
          </cell>
          <cell r="V337" t="str">
            <v>Agrosuper China Co., Ltd.</v>
          </cell>
          <cell r="W337" t="str">
            <v/>
          </cell>
          <cell r="X337" t="str">
            <v>CIF</v>
          </cell>
          <cell r="Y337" t="str">
            <v>CTA CTE O CRED.DIRECTO</v>
          </cell>
          <cell r="Z337" t="str">
            <v>CONGELADO</v>
          </cell>
          <cell r="AA337" t="str">
            <v>TRUTRO</v>
          </cell>
          <cell r="AB337" t="str">
            <v>TRUTRO LARGO</v>
          </cell>
          <cell r="AC337" t="str">
            <v>TRUTRO LARGO NORMAL</v>
          </cell>
          <cell r="AD337" t="str">
            <v>NA</v>
          </cell>
        </row>
        <row r="338">
          <cell r="D338">
            <v>1012724</v>
          </cell>
          <cell r="E338" t="str">
            <v>PO CORAZON@ BO 19K CJ</v>
          </cell>
          <cell r="F338">
            <v>10013</v>
          </cell>
          <cell r="G338" t="str">
            <v>KG</v>
          </cell>
          <cell r="H338" t="str">
            <v>F. SAN VICENTE</v>
          </cell>
          <cell r="I338" t="str">
            <v>EN PRODUCCION</v>
          </cell>
          <cell r="J338">
            <v>44805</v>
          </cell>
          <cell r="K338">
            <v>44819</v>
          </cell>
          <cell r="O338" t="str">
            <v>U020 AGROSUPER COMER ALIM</v>
          </cell>
          <cell r="P338" t="str">
            <v>00AE</v>
          </cell>
          <cell r="Q338" t="str">
            <v>AGRO EUROPA</v>
          </cell>
          <cell r="R338" t="str">
            <v>01</v>
          </cell>
          <cell r="S338" t="str">
            <v>ALEMANIA</v>
          </cell>
          <cell r="T338" t="str">
            <v>4532 HAMBURG, PORT</v>
          </cell>
          <cell r="U338" t="str">
            <v>200000007</v>
          </cell>
          <cell r="V338" t="str">
            <v>AGROEUROPA S.P.A</v>
          </cell>
          <cell r="W338" t="str">
            <v>GBW13002.1</v>
          </cell>
          <cell r="X338" t="str">
            <v>CFR</v>
          </cell>
          <cell r="Y338" t="str">
            <v>CTA CTE O CRED.DIRECTO</v>
          </cell>
          <cell r="Z338" t="str">
            <v>CONGELADO</v>
          </cell>
          <cell r="AA338" t="str">
            <v>MENUDENCIAS</v>
          </cell>
          <cell r="AB338" t="str">
            <v>MENUDENCIAS CORAZÓN</v>
          </cell>
          <cell r="AC338" t="str">
            <v>MENUDENCIAS CORAZÓN NORMAL</v>
          </cell>
          <cell r="AD338" t="str">
            <v>NA</v>
          </cell>
        </row>
        <row r="339">
          <cell r="D339">
            <v>1012730</v>
          </cell>
          <cell r="E339" t="str">
            <v>PO CORAZÓN@ PLACA 19KG CJ AS</v>
          </cell>
          <cell r="F339">
            <v>8313</v>
          </cell>
          <cell r="G339" t="str">
            <v>KG</v>
          </cell>
          <cell r="H339" t="str">
            <v>F. SAN VICENTE</v>
          </cell>
          <cell r="I339" t="str">
            <v>EN PRODUCCION</v>
          </cell>
          <cell r="J339">
            <v>44805</v>
          </cell>
          <cell r="K339">
            <v>44819</v>
          </cell>
          <cell r="O339" t="str">
            <v>U020 AGROSUPER COMER ALIM</v>
          </cell>
          <cell r="P339" t="str">
            <v>00AE</v>
          </cell>
          <cell r="Q339" t="str">
            <v>AGRO EUROPA</v>
          </cell>
          <cell r="R339" t="str">
            <v>01</v>
          </cell>
          <cell r="S339" t="str">
            <v>ALEMANIA</v>
          </cell>
          <cell r="T339" t="str">
            <v>4532 HAMBURG, PORT</v>
          </cell>
          <cell r="U339" t="str">
            <v>200000007</v>
          </cell>
          <cell r="V339" t="str">
            <v>AGROEUROPA S.P.A</v>
          </cell>
          <cell r="W339" t="str">
            <v>GBW13002.1</v>
          </cell>
          <cell r="X339" t="str">
            <v>CFR</v>
          </cell>
          <cell r="Y339" t="str">
            <v>CTA CTE O CRED.DIRECTO</v>
          </cell>
          <cell r="Z339" t="str">
            <v>CONGELADO</v>
          </cell>
          <cell r="AA339" t="str">
            <v>MENUDENCIAS</v>
          </cell>
          <cell r="AB339" t="str">
            <v>MENUDENCIAS CORAZÓN</v>
          </cell>
          <cell r="AC339" t="str">
            <v>MENUDENCIAS CORAZÓN NORMAL</v>
          </cell>
          <cell r="AD339" t="str">
            <v>NA</v>
          </cell>
        </row>
        <row r="340">
          <cell r="D340">
            <v>1012745</v>
          </cell>
          <cell r="E340" t="str">
            <v>PO CORAZON PART@BLO 19 KG</v>
          </cell>
          <cell r="F340">
            <v>1700</v>
          </cell>
          <cell r="G340" t="str">
            <v>KG</v>
          </cell>
          <cell r="H340" t="str">
            <v>F. SAN VICENTE</v>
          </cell>
          <cell r="I340" t="str">
            <v>EN PRODUCCION</v>
          </cell>
          <cell r="J340">
            <v>44805</v>
          </cell>
          <cell r="K340">
            <v>44819</v>
          </cell>
          <cell r="O340" t="str">
            <v>U020 AGROSUPER COMER ALIM</v>
          </cell>
          <cell r="P340" t="str">
            <v>00AE</v>
          </cell>
          <cell r="Q340" t="str">
            <v>AGRO EUROPA</v>
          </cell>
          <cell r="R340" t="str">
            <v>01</v>
          </cell>
          <cell r="S340" t="str">
            <v>ALEMANIA</v>
          </cell>
          <cell r="T340" t="str">
            <v>4532 HAMBURG, PORT</v>
          </cell>
          <cell r="U340" t="str">
            <v>200000007</v>
          </cell>
          <cell r="V340" t="str">
            <v>AGROEUROPA S.P.A</v>
          </cell>
          <cell r="W340" t="str">
            <v>GBW13002.1</v>
          </cell>
          <cell r="X340" t="str">
            <v>CFR</v>
          </cell>
          <cell r="Y340" t="str">
            <v>CTA CTE O CRED.DIRECTO</v>
          </cell>
          <cell r="Z340" t="str">
            <v>CONGELADO</v>
          </cell>
          <cell r="AA340" t="str">
            <v>MENUDENCIAS</v>
          </cell>
          <cell r="AB340" t="str">
            <v>MENUDENCIAS CORAZÓN</v>
          </cell>
          <cell r="AC340" t="str">
            <v>MENUDENCIAS CORAZÓN NORMAL</v>
          </cell>
          <cell r="AD340" t="str">
            <v>NA</v>
          </cell>
        </row>
        <row r="341">
          <cell r="D341">
            <v>1021864</v>
          </cell>
          <cell r="E341" t="str">
            <v>GO CUE PAPDA CP@ CJ 20K AS</v>
          </cell>
          <cell r="F341">
            <v>24000</v>
          </cell>
          <cell r="G341" t="str">
            <v>KG</v>
          </cell>
          <cell r="H341" t="str">
            <v>PLANTA ROSARIO</v>
          </cell>
          <cell r="I341" t="str">
            <v>A PROGRAMAR</v>
          </cell>
          <cell r="J341">
            <v>44805</v>
          </cell>
          <cell r="K341">
            <v>44840</v>
          </cell>
          <cell r="O341" t="str">
            <v>U007 AGROSUPER S.A.</v>
          </cell>
          <cell r="P341" t="str">
            <v>00AB</v>
          </cell>
          <cell r="Q341" t="str">
            <v>AGROSUPER BRASIL</v>
          </cell>
          <cell r="R341" t="str">
            <v>02</v>
          </cell>
          <cell r="S341" t="str">
            <v>BRASIL</v>
          </cell>
          <cell r="T341" t="str">
            <v>000314 ITÁ, TERRESTRE</v>
          </cell>
          <cell r="U341" t="str">
            <v>200001964</v>
          </cell>
          <cell r="V341" t="str">
            <v>Gelnex Indústria e Comércio Ltda</v>
          </cell>
          <cell r="W341" t="str">
            <v>###</v>
          </cell>
          <cell r="X341" t="str">
            <v>FCA</v>
          </cell>
          <cell r="Y341" t="str">
            <v>CTA CTE O CRED.DIRECTO</v>
          </cell>
          <cell r="Z341" t="str">
            <v>CONGELADO</v>
          </cell>
          <cell r="AA341" t="str">
            <v>CUEROS</v>
          </cell>
          <cell r="AB341" t="str">
            <v>CUERO PAPADA</v>
          </cell>
          <cell r="AC341" t="str">
            <v>CUERO PAPADA</v>
          </cell>
          <cell r="AD341" t="str">
            <v>EX</v>
          </cell>
        </row>
        <row r="342">
          <cell r="D342">
            <v>1030452</v>
          </cell>
          <cell r="E342" t="str">
            <v>PV PECH USA 10 - 12 LB@ BO HOR CJ 11K SO</v>
          </cell>
          <cell r="F342">
            <v>7219.9998576960006</v>
          </cell>
          <cell r="G342" t="str">
            <v>KG</v>
          </cell>
          <cell r="H342" t="str">
            <v>SOPRAVAL PLANTA / CECINAS 2</v>
          </cell>
          <cell r="I342" t="str">
            <v>CONFIRMADO</v>
          </cell>
          <cell r="J342">
            <v>44805</v>
          </cell>
          <cell r="K342">
            <v>44813</v>
          </cell>
          <cell r="O342" t="str">
            <v>U007 AGROSUPER S.A.</v>
          </cell>
          <cell r="P342" t="str">
            <v>00AA</v>
          </cell>
          <cell r="Q342" t="str">
            <v>AGRO AMERICA</v>
          </cell>
          <cell r="R342" t="str">
            <v>03</v>
          </cell>
          <cell r="S342" t="str">
            <v>EE.UU.</v>
          </cell>
          <cell r="T342" t="str">
            <v>000113 PORT EVERGLADES, PUERTO</v>
          </cell>
          <cell r="U342" t="str">
            <v>200000004</v>
          </cell>
          <cell r="V342" t="str">
            <v>Agro America LLC</v>
          </cell>
          <cell r="W342" t="str">
            <v/>
          </cell>
          <cell r="X342" t="str">
            <v>CIF</v>
          </cell>
          <cell r="Y342" t="str">
            <v>CTA CTE O CRED.DIRECTO</v>
          </cell>
          <cell r="Z342" t="str">
            <v>CONGELADO</v>
          </cell>
          <cell r="AA342" t="str">
            <v>PECH DESH</v>
          </cell>
          <cell r="AB342" t="str">
            <v>PECH DESH S/PIEL</v>
          </cell>
          <cell r="AC342" t="str">
            <v>PECH DESH S/PIEL ENMALLADA</v>
          </cell>
          <cell r="AD342" t="str">
            <v>NA</v>
          </cell>
        </row>
        <row r="343">
          <cell r="D343">
            <v>1012520</v>
          </cell>
          <cell r="E343" t="str">
            <v>PO PCHDEH 5OZ MR@ CJ AS</v>
          </cell>
          <cell r="F343">
            <v>19958.399987392</v>
          </cell>
          <cell r="G343" t="str">
            <v>KG</v>
          </cell>
          <cell r="H343" t="str">
            <v>F. SAN VICENTE</v>
          </cell>
          <cell r="I343" t="str">
            <v>A PROGRAMAR</v>
          </cell>
          <cell r="J343">
            <v>44805</v>
          </cell>
          <cell r="K343">
            <v>44815</v>
          </cell>
          <cell r="L343">
            <v>44850</v>
          </cell>
          <cell r="O343" t="str">
            <v>U007 AGROSUPER S.A.</v>
          </cell>
          <cell r="P343" t="str">
            <v>00AA</v>
          </cell>
          <cell r="Q343" t="str">
            <v>AGRO AMERICA</v>
          </cell>
          <cell r="R343" t="str">
            <v>01</v>
          </cell>
          <cell r="S343" t="str">
            <v>EE.UU.</v>
          </cell>
          <cell r="T343" t="str">
            <v>000109 LONG BEACH, PUERTO</v>
          </cell>
          <cell r="U343" t="str">
            <v>200000004</v>
          </cell>
          <cell r="V343" t="str">
            <v>Agro America LLC</v>
          </cell>
          <cell r="W343" t="str">
            <v/>
          </cell>
          <cell r="X343" t="str">
            <v>CIF</v>
          </cell>
          <cell r="Y343" t="str">
            <v>CTA CTE O CRED.DIRECTO</v>
          </cell>
          <cell r="Z343" t="str">
            <v>CONGELADO</v>
          </cell>
          <cell r="AA343" t="str">
            <v>PECHUGA DESH</v>
          </cell>
          <cell r="AB343" t="str">
            <v>PECHUGA DESH S/PIEL S/GRASA S/FILETE</v>
          </cell>
          <cell r="AC343" t="str">
            <v>PECHUGA DESH 120-170G</v>
          </cell>
          <cell r="AD343" t="str">
            <v>NA</v>
          </cell>
        </row>
        <row r="344">
          <cell r="D344">
            <v>1022854</v>
          </cell>
          <cell r="E344" t="str">
            <v>GO HSO PECHO@ CJ 10K AS</v>
          </cell>
          <cell r="F344">
            <v>24000</v>
          </cell>
          <cell r="G344" t="str">
            <v>KG</v>
          </cell>
          <cell r="H344" t="str">
            <v>PLANTA LO MIRANDA</v>
          </cell>
          <cell r="I344" t="str">
            <v>EN PRODUCCION</v>
          </cell>
          <cell r="J344">
            <v>44805</v>
          </cell>
          <cell r="K344">
            <v>44812</v>
          </cell>
          <cell r="O344" t="str">
            <v>U020 AGROSUPER COMER ALIM</v>
          </cell>
          <cell r="P344" t="str">
            <v>00AM</v>
          </cell>
          <cell r="Q344" t="str">
            <v>AGRO MEXICO</v>
          </cell>
          <cell r="R344" t="str">
            <v>02</v>
          </cell>
          <cell r="S344" t="str">
            <v>MEXICO</v>
          </cell>
          <cell r="T344" t="str">
            <v>000050 MANZANILLO, PUERTO</v>
          </cell>
          <cell r="U344" t="str">
            <v>200000432</v>
          </cell>
          <cell r="V344" t="str">
            <v>Productos Alimenticios Super</v>
          </cell>
          <cell r="W344" t="str">
            <v/>
          </cell>
          <cell r="X344" t="str">
            <v>CIF</v>
          </cell>
          <cell r="Y344" t="str">
            <v>CTA CTE O CRED.DIRECTO</v>
          </cell>
          <cell r="Z344" t="str">
            <v>CONGELADO</v>
          </cell>
          <cell r="AA344" t="str">
            <v>HUESOS</v>
          </cell>
          <cell r="AB344" t="str">
            <v>HUESOS CUARTO CENTRAL</v>
          </cell>
          <cell r="AC344" t="str">
            <v>HUESOS CUARTO CENTRAL PECHO</v>
          </cell>
          <cell r="AD344" t="str">
            <v>NA</v>
          </cell>
        </row>
        <row r="345">
          <cell r="D345">
            <v>1021020</v>
          </cell>
          <cell r="E345" t="str">
            <v>GO PAPDA@ BO CJ 20K AS</v>
          </cell>
          <cell r="F345">
            <v>8000</v>
          </cell>
          <cell r="G345" t="str">
            <v>KG</v>
          </cell>
          <cell r="H345" t="str">
            <v>ICESTAR</v>
          </cell>
          <cell r="I345" t="str">
            <v>PROGRAMADO</v>
          </cell>
          <cell r="J345">
            <v>44805</v>
          </cell>
          <cell r="K345">
            <v>44826</v>
          </cell>
          <cell r="L345">
            <v>44866</v>
          </cell>
          <cell r="O345" t="str">
            <v>U020 AGROSUPER COMER ALIM</v>
          </cell>
          <cell r="P345" t="str">
            <v>00AM</v>
          </cell>
          <cell r="Q345" t="str">
            <v>AGRO MEXICO</v>
          </cell>
          <cell r="R345" t="str">
            <v>02</v>
          </cell>
          <cell r="S345" t="str">
            <v>MEXICO</v>
          </cell>
          <cell r="T345" t="str">
            <v>000050 MANZANILLO, PUERTO</v>
          </cell>
          <cell r="U345" t="str">
            <v>200000432</v>
          </cell>
          <cell r="V345" t="str">
            <v>Productos Alimenticios Super</v>
          </cell>
          <cell r="W345" t="str">
            <v/>
          </cell>
          <cell r="X345" t="str">
            <v>CIF</v>
          </cell>
          <cell r="Y345" t="str">
            <v>CTA CTE O CRED.DIRECTO</v>
          </cell>
          <cell r="Z345" t="str">
            <v>CONGELADO</v>
          </cell>
          <cell r="AA345" t="str">
            <v>PLANCHA</v>
          </cell>
          <cell r="AB345" t="str">
            <v>PLANCHA S/CUERO</v>
          </cell>
          <cell r="AC345" t="str">
            <v>PLANCHA S/CUERO PAPADA</v>
          </cell>
          <cell r="AD345" t="str">
            <v>NA</v>
          </cell>
        </row>
        <row r="346">
          <cell r="D346">
            <v>1021020</v>
          </cell>
          <cell r="E346" t="str">
            <v>GO PAPDA@ BO CJ 20K AS</v>
          </cell>
          <cell r="F346">
            <v>16000</v>
          </cell>
          <cell r="G346" t="str">
            <v>KG</v>
          </cell>
          <cell r="H346" t="str">
            <v>PLANTA ROSARIO</v>
          </cell>
          <cell r="I346" t="str">
            <v>PROGRAMADO</v>
          </cell>
          <cell r="J346">
            <v>44805</v>
          </cell>
          <cell r="K346">
            <v>44826</v>
          </cell>
          <cell r="L346">
            <v>44866</v>
          </cell>
          <cell r="O346" t="str">
            <v>U020 AGROSUPER COMER ALIM</v>
          </cell>
          <cell r="P346" t="str">
            <v>00AM</v>
          </cell>
          <cell r="Q346" t="str">
            <v>AGRO MEXICO</v>
          </cell>
          <cell r="R346" t="str">
            <v>02</v>
          </cell>
          <cell r="S346" t="str">
            <v>MEXICO</v>
          </cell>
          <cell r="T346" t="str">
            <v>000050 MANZANILLO, PUERTO</v>
          </cell>
          <cell r="U346" t="str">
            <v>200000432</v>
          </cell>
          <cell r="V346" t="str">
            <v>Productos Alimenticios Super</v>
          </cell>
          <cell r="W346" t="str">
            <v/>
          </cell>
          <cell r="X346" t="str">
            <v>CIF</v>
          </cell>
          <cell r="Y346" t="str">
            <v>CTA CTE O CRED.DIRECTO</v>
          </cell>
          <cell r="Z346" t="str">
            <v>CONGELADO</v>
          </cell>
          <cell r="AA346" t="str">
            <v>PLANCHA</v>
          </cell>
          <cell r="AB346" t="str">
            <v>PLANCHA S/CUERO</v>
          </cell>
          <cell r="AC346" t="str">
            <v>PLANCHA S/CUERO PAPADA</v>
          </cell>
          <cell r="AD346" t="str">
            <v>NA</v>
          </cell>
        </row>
        <row r="347">
          <cell r="D347">
            <v>1023319</v>
          </cell>
          <cell r="E347" t="str">
            <v>GO RECO 90/10 @ BO CJ 20K AS</v>
          </cell>
          <cell r="F347">
            <v>24000</v>
          </cell>
          <cell r="G347" t="str">
            <v>KG</v>
          </cell>
          <cell r="H347" t="str">
            <v>PLANTA LO MIRANDA</v>
          </cell>
          <cell r="I347" t="str">
            <v>EN PRODUCCION</v>
          </cell>
          <cell r="J347">
            <v>44805</v>
          </cell>
          <cell r="K347">
            <v>44812</v>
          </cell>
          <cell r="O347" t="str">
            <v>U020 AGROSUPER COMER ALIM</v>
          </cell>
          <cell r="P347" t="str">
            <v>00AM</v>
          </cell>
          <cell r="Q347" t="str">
            <v>AGRO MEXICO</v>
          </cell>
          <cell r="R347" t="str">
            <v>02</v>
          </cell>
          <cell r="S347" t="str">
            <v>MEXICO</v>
          </cell>
          <cell r="T347" t="str">
            <v>000050 MANZANILLO, PUERTO</v>
          </cell>
          <cell r="U347" t="str">
            <v>200000432</v>
          </cell>
          <cell r="V347" t="str">
            <v>Productos Alimenticios Super</v>
          </cell>
          <cell r="W347" t="str">
            <v/>
          </cell>
          <cell r="X347" t="str">
            <v>CIF</v>
          </cell>
          <cell r="Y347" t="str">
            <v>CTA CTE O CRED.DIRECTO</v>
          </cell>
          <cell r="Z347" t="str">
            <v>CONGELADO</v>
          </cell>
          <cell r="AA347" t="str">
            <v>RECORTES</v>
          </cell>
          <cell r="AB347" t="str">
            <v>RECORTES NO MAGRO</v>
          </cell>
          <cell r="AC347" t="str">
            <v>RECORTES NO MAGRO TRIMING 90/10</v>
          </cell>
          <cell r="AD347" t="str">
            <v>NA</v>
          </cell>
        </row>
        <row r="348">
          <cell r="D348">
            <v>1023218</v>
          </cell>
          <cell r="E348" t="str">
            <v>GO ESTOMAGO POUCH@ 20K AS</v>
          </cell>
          <cell r="F348">
            <v>24000</v>
          </cell>
          <cell r="G348" t="str">
            <v>KG</v>
          </cell>
          <cell r="H348" t="str">
            <v>PLANTA LO MIRANDA</v>
          </cell>
          <cell r="I348" t="str">
            <v>A PROGRAMAR</v>
          </cell>
          <cell r="J348">
            <v>44805</v>
          </cell>
          <cell r="K348">
            <v>44819</v>
          </cell>
          <cell r="L348">
            <v>44866</v>
          </cell>
          <cell r="O348" t="str">
            <v>U020 AGROSUPER COMER ALIM</v>
          </cell>
          <cell r="P348" t="str">
            <v>00AM</v>
          </cell>
          <cell r="Q348" t="str">
            <v>AGRO MEXICO</v>
          </cell>
          <cell r="R348" t="str">
            <v>02</v>
          </cell>
          <cell r="S348" t="str">
            <v>MEXICO</v>
          </cell>
          <cell r="T348" t="str">
            <v>000050 MANZANILLO, PUERTO</v>
          </cell>
          <cell r="U348" t="str">
            <v>200000432</v>
          </cell>
          <cell r="V348" t="str">
            <v>Productos Alimenticios Super</v>
          </cell>
          <cell r="W348" t="str">
            <v/>
          </cell>
          <cell r="X348" t="str">
            <v>CIF</v>
          </cell>
          <cell r="Y348" t="str">
            <v>CTA CTE O CRED.DIRECTO</v>
          </cell>
          <cell r="Z348" t="str">
            <v>CONGELADO</v>
          </cell>
          <cell r="AA348" t="str">
            <v>SUBPROD</v>
          </cell>
          <cell r="AB348" t="str">
            <v>SUBPROD VISCERAS</v>
          </cell>
          <cell r="AC348" t="str">
            <v>SUBPROD VISCERAS ESTÓMAGO</v>
          </cell>
          <cell r="AD348" t="str">
            <v>NA</v>
          </cell>
        </row>
        <row r="349">
          <cell r="D349">
            <v>1023218</v>
          </cell>
          <cell r="E349" t="str">
            <v>GO ESTOMAGO POUCH@ 20K AS</v>
          </cell>
          <cell r="F349">
            <v>24000</v>
          </cell>
          <cell r="G349" t="str">
            <v>KG</v>
          </cell>
          <cell r="H349" t="str">
            <v>PLANTA LO MIRANDA</v>
          </cell>
          <cell r="I349" t="str">
            <v>A PROGRAMAR</v>
          </cell>
          <cell r="J349">
            <v>44805</v>
          </cell>
          <cell r="K349">
            <v>44826</v>
          </cell>
          <cell r="L349">
            <v>44877</v>
          </cell>
          <cell r="O349" t="str">
            <v>U020 AGROSUPER COMER ALIM</v>
          </cell>
          <cell r="P349" t="str">
            <v>00AM</v>
          </cell>
          <cell r="Q349" t="str">
            <v>AGRO MEXICO</v>
          </cell>
          <cell r="R349" t="str">
            <v>02</v>
          </cell>
          <cell r="S349" t="str">
            <v>MEXICO</v>
          </cell>
          <cell r="T349" t="str">
            <v>000050 MANZANILLO, PUERTO</v>
          </cell>
          <cell r="U349" t="str">
            <v>200000432</v>
          </cell>
          <cell r="V349" t="str">
            <v>Productos Alimenticios Super</v>
          </cell>
          <cell r="W349" t="str">
            <v/>
          </cell>
          <cell r="X349" t="str">
            <v>CIF</v>
          </cell>
          <cell r="Y349" t="str">
            <v>CTA CTE O CRED.DIRECTO</v>
          </cell>
          <cell r="Z349" t="str">
            <v>CONGELADO</v>
          </cell>
          <cell r="AA349" t="str">
            <v>SUBPROD</v>
          </cell>
          <cell r="AB349" t="str">
            <v>SUBPROD VISCERAS</v>
          </cell>
          <cell r="AC349" t="str">
            <v>SUBPROD VISCERAS ESTÓMAGO</v>
          </cell>
          <cell r="AD349" t="str">
            <v>NA</v>
          </cell>
        </row>
        <row r="350">
          <cell r="D350">
            <v>1021105</v>
          </cell>
          <cell r="E350" t="str">
            <v>GO PULMON@ CJ 20K BCA AS</v>
          </cell>
          <cell r="F350">
            <v>24000</v>
          </cell>
          <cell r="G350" t="str">
            <v>KG</v>
          </cell>
          <cell r="H350" t="str">
            <v>PLANTA ROSARIO</v>
          </cell>
          <cell r="I350" t="str">
            <v>A PROGRAMAR</v>
          </cell>
          <cell r="J350">
            <v>44805</v>
          </cell>
          <cell r="K350">
            <v>44816</v>
          </cell>
          <cell r="L350">
            <v>44876</v>
          </cell>
          <cell r="O350" t="str">
            <v>U007 AGROSUPER S.A.</v>
          </cell>
          <cell r="P350" t="str">
            <v>00AS</v>
          </cell>
          <cell r="Q350" t="str">
            <v>AGRO SUDAMERICA</v>
          </cell>
          <cell r="R350" t="str">
            <v>02</v>
          </cell>
          <cell r="S350" t="str">
            <v>COLOMBIA</v>
          </cell>
          <cell r="T350" t="str">
            <v>000023 BUENAVENTURA, PUERTO</v>
          </cell>
          <cell r="U350" t="str">
            <v>200000893</v>
          </cell>
          <cell r="V350" t="str">
            <v>Frigo Cargo Internacional S.A.S.</v>
          </cell>
          <cell r="W350" t="str">
            <v>###</v>
          </cell>
          <cell r="X350" t="str">
            <v>CIF</v>
          </cell>
          <cell r="Y350" t="str">
            <v>CTA CTE O CRED.DIRECTO</v>
          </cell>
          <cell r="Z350" t="str">
            <v>CONGELADO</v>
          </cell>
          <cell r="AA350" t="str">
            <v>SUBPROD</v>
          </cell>
          <cell r="AB350" t="str">
            <v>SUBPROD VISCERAS</v>
          </cell>
          <cell r="AC350" t="str">
            <v>SUBPROD VISCERAS PULMÓN</v>
          </cell>
          <cell r="AD350" t="str">
            <v>EX</v>
          </cell>
        </row>
        <row r="351">
          <cell r="D351">
            <v>1021555</v>
          </cell>
          <cell r="E351" t="str">
            <v>GO GRASA DESP PAPDA@ CJ 20K AS</v>
          </cell>
          <cell r="F351">
            <v>24002</v>
          </cell>
          <cell r="G351" t="str">
            <v>KG</v>
          </cell>
          <cell r="H351" t="str">
            <v>PLANTA LO MIRANDA</v>
          </cell>
          <cell r="I351" t="str">
            <v>A PROGRAMAR</v>
          </cell>
          <cell r="J351">
            <v>44805</v>
          </cell>
          <cell r="K351">
            <v>44841</v>
          </cell>
          <cell r="L351">
            <v>44871</v>
          </cell>
          <cell r="O351" t="str">
            <v>U020 AGROSUPER COMER ALIM</v>
          </cell>
          <cell r="P351" t="str">
            <v>00AM</v>
          </cell>
          <cell r="Q351" t="str">
            <v>AGRO MEXICO</v>
          </cell>
          <cell r="R351" t="str">
            <v>02</v>
          </cell>
          <cell r="S351" t="str">
            <v>MEXICO</v>
          </cell>
          <cell r="T351" t="str">
            <v>000051 MAZATLAN, PUERTO</v>
          </cell>
          <cell r="U351" t="str">
            <v>200000432</v>
          </cell>
          <cell r="V351" t="str">
            <v>Productos Alimenticios Super</v>
          </cell>
          <cell r="W351" t="str">
            <v/>
          </cell>
          <cell r="X351" t="str">
            <v>CIF</v>
          </cell>
          <cell r="Y351" t="str">
            <v>CTA CTE O CRED.DIRECTO</v>
          </cell>
          <cell r="Z351" t="str">
            <v>CONGELADO</v>
          </cell>
          <cell r="AA351" t="str">
            <v>GRASAS</v>
          </cell>
          <cell r="AB351" t="str">
            <v>GRASA GORDURA</v>
          </cell>
          <cell r="AC351" t="str">
            <v>SUBPROD GRASA PAPADA</v>
          </cell>
          <cell r="AD351" t="str">
            <v>NA</v>
          </cell>
        </row>
        <row r="352">
          <cell r="D352">
            <v>1021555</v>
          </cell>
          <cell r="E352" t="str">
            <v>GO GRASA DESP PAPDA@ CJ 20K AS</v>
          </cell>
          <cell r="F352">
            <v>24002</v>
          </cell>
          <cell r="G352" t="str">
            <v>KG</v>
          </cell>
          <cell r="H352" t="str">
            <v>ICESTAR</v>
          </cell>
          <cell r="I352" t="str">
            <v>PROGRAMADO</v>
          </cell>
          <cell r="J352">
            <v>44805</v>
          </cell>
          <cell r="K352">
            <v>44826</v>
          </cell>
          <cell r="L352">
            <v>44865</v>
          </cell>
          <cell r="O352" t="str">
            <v>U020 AGROSUPER COMER ALIM</v>
          </cell>
          <cell r="P352" t="str">
            <v>00AM</v>
          </cell>
          <cell r="Q352" t="str">
            <v>AGRO MEXICO</v>
          </cell>
          <cell r="R352" t="str">
            <v>02</v>
          </cell>
          <cell r="S352" t="str">
            <v>MEXICO</v>
          </cell>
          <cell r="T352" t="str">
            <v>000051 MAZATLAN, PUERTO</v>
          </cell>
          <cell r="U352" t="str">
            <v>200000432</v>
          </cell>
          <cell r="V352" t="str">
            <v>Productos Alimenticios Super</v>
          </cell>
          <cell r="W352" t="str">
            <v/>
          </cell>
          <cell r="X352" t="str">
            <v>CIF</v>
          </cell>
          <cell r="Y352" t="str">
            <v>CTA CTE O CRED.DIRECTO</v>
          </cell>
          <cell r="Z352" t="str">
            <v>CONGELADO</v>
          </cell>
          <cell r="AA352" t="str">
            <v>GRASAS</v>
          </cell>
          <cell r="AB352" t="str">
            <v>GRASA GORDURA</v>
          </cell>
          <cell r="AC352" t="str">
            <v>SUBPROD GRASA PAPADA</v>
          </cell>
          <cell r="AD352" t="str">
            <v>NA</v>
          </cell>
        </row>
        <row r="353">
          <cell r="D353">
            <v>1012362</v>
          </cell>
          <cell r="E353" t="str">
            <v>PO CORAZON@ CJ 18K AS</v>
          </cell>
          <cell r="F353">
            <v>24000</v>
          </cell>
          <cell r="G353" t="str">
            <v>KG</v>
          </cell>
          <cell r="H353" t="str">
            <v>F. SAN VICENTE</v>
          </cell>
          <cell r="I353" t="str">
            <v>EN PRODUCCION</v>
          </cell>
          <cell r="J353">
            <v>44805</v>
          </cell>
          <cell r="K353">
            <v>44816</v>
          </cell>
          <cell r="O353" t="str">
            <v>U007 AGROSUPER S.A.</v>
          </cell>
          <cell r="P353" t="str">
            <v>00AB</v>
          </cell>
          <cell r="Q353" t="str">
            <v>AGROSUPER BRASIL</v>
          </cell>
          <cell r="R353" t="str">
            <v>01</v>
          </cell>
          <cell r="S353" t="str">
            <v>BRASIL</v>
          </cell>
          <cell r="T353" t="str">
            <v>000350 CANOAS - RIO GRANDE DO</v>
          </cell>
          <cell r="U353" t="str">
            <v>200003655</v>
          </cell>
          <cell r="V353" t="str">
            <v>PARKER-MIGLIORINI INTERNATIONAL DO</v>
          </cell>
          <cell r="W353" t="str">
            <v>PMI 401703 ###</v>
          </cell>
          <cell r="X353" t="str">
            <v>FCA</v>
          </cell>
          <cell r="Y353" t="str">
            <v>CTA CTE O CRED.DIRECTO</v>
          </cell>
          <cell r="Z353" t="str">
            <v>CONGELADO</v>
          </cell>
          <cell r="AA353" t="str">
            <v>MENUDENCIAS</v>
          </cell>
          <cell r="AB353" t="str">
            <v>MENUDENCIAS CORAZÓN</v>
          </cell>
          <cell r="AC353" t="str">
            <v>MENUDENCIAS CORAZÓN NORMAL</v>
          </cell>
          <cell r="AD353" t="str">
            <v>EX</v>
          </cell>
        </row>
        <row r="354">
          <cell r="D354">
            <v>1012362</v>
          </cell>
          <cell r="E354" t="str">
            <v>PO CORAZON@ CJ 18K AS</v>
          </cell>
          <cell r="F354">
            <v>24000</v>
          </cell>
          <cell r="G354" t="str">
            <v>KG</v>
          </cell>
          <cell r="H354" t="str">
            <v>F. SAN VICENTE</v>
          </cell>
          <cell r="I354" t="str">
            <v>CONFIRMADO</v>
          </cell>
          <cell r="J354">
            <v>44805</v>
          </cell>
          <cell r="K354">
            <v>44816</v>
          </cell>
          <cell r="L354">
            <v>44856</v>
          </cell>
          <cell r="O354" t="str">
            <v>U007 AGROSUPER S.A.</v>
          </cell>
          <cell r="P354" t="str">
            <v>00AB</v>
          </cell>
          <cell r="Q354" t="str">
            <v>AGROSUPER BRASIL</v>
          </cell>
          <cell r="R354" t="str">
            <v>01</v>
          </cell>
          <cell r="S354" t="str">
            <v>BRASIL</v>
          </cell>
          <cell r="T354" t="str">
            <v>000350 CANOAS - RIO GRANDE DO</v>
          </cell>
          <cell r="U354" t="str">
            <v>200003655</v>
          </cell>
          <cell r="V354" t="str">
            <v>PARKER-MIGLIORINI INTERNATIONAL DO</v>
          </cell>
          <cell r="W354" t="str">
            <v>PMI 401702 ###</v>
          </cell>
          <cell r="X354" t="str">
            <v>FCA</v>
          </cell>
          <cell r="Y354" t="str">
            <v>CTA CTE O CRED.DIRECTO</v>
          </cell>
          <cell r="Z354" t="str">
            <v>CONGELADO</v>
          </cell>
          <cell r="AA354" t="str">
            <v>MENUDENCIAS</v>
          </cell>
          <cell r="AB354" t="str">
            <v>MENUDENCIAS CORAZÓN</v>
          </cell>
          <cell r="AC354" t="str">
            <v>MENUDENCIAS CORAZÓN NORMAL</v>
          </cell>
          <cell r="AD354" t="str">
            <v>EX</v>
          </cell>
        </row>
        <row r="355">
          <cell r="D355">
            <v>1012362</v>
          </cell>
          <cell r="E355" t="str">
            <v>PO CORAZON@ CJ 18K AS</v>
          </cell>
          <cell r="F355">
            <v>24000</v>
          </cell>
          <cell r="G355" t="str">
            <v>KG</v>
          </cell>
          <cell r="H355" t="str">
            <v>F. SAN VICENTE</v>
          </cell>
          <cell r="I355" t="str">
            <v>CONFIRMADO</v>
          </cell>
          <cell r="J355">
            <v>44805</v>
          </cell>
          <cell r="K355">
            <v>44840</v>
          </cell>
          <cell r="L355">
            <v>44855</v>
          </cell>
          <cell r="O355" t="str">
            <v>U007 AGROSUPER S.A.</v>
          </cell>
          <cell r="P355" t="str">
            <v>00AB</v>
          </cell>
          <cell r="Q355" t="str">
            <v>AGROSUPER BRASIL</v>
          </cell>
          <cell r="R355" t="str">
            <v>01</v>
          </cell>
          <cell r="S355" t="str">
            <v>BRASIL</v>
          </cell>
          <cell r="T355" t="str">
            <v>000285 ITAJAI, TERRESTRE</v>
          </cell>
          <cell r="U355" t="str">
            <v>200003994</v>
          </cell>
          <cell r="V355" t="str">
            <v>PARKER-MIGLIORINI INTERNATIONAL</v>
          </cell>
          <cell r="W355" t="str">
            <v>PMI 401700  ###</v>
          </cell>
          <cell r="X355" t="str">
            <v>FCA</v>
          </cell>
          <cell r="Y355" t="str">
            <v>CTA CTE O CRED.DIRECTO</v>
          </cell>
          <cell r="Z355" t="str">
            <v>CONGELADO</v>
          </cell>
          <cell r="AA355" t="str">
            <v>MENUDENCIAS</v>
          </cell>
          <cell r="AB355" t="str">
            <v>MENUDENCIAS CORAZÓN</v>
          </cell>
          <cell r="AC355" t="str">
            <v>MENUDENCIAS CORAZÓN NORMAL</v>
          </cell>
          <cell r="AD355" t="str">
            <v>EX</v>
          </cell>
        </row>
        <row r="356">
          <cell r="D356">
            <v>1012674</v>
          </cell>
          <cell r="E356" t="str">
            <v>PO CORAZON@PLA CJ 19K</v>
          </cell>
          <cell r="F356">
            <v>24000</v>
          </cell>
          <cell r="G356" t="str">
            <v>KG</v>
          </cell>
          <cell r="H356" t="str">
            <v>PLANTA LO MIRANDA</v>
          </cell>
          <cell r="I356" t="str">
            <v>EN PRODUCCION</v>
          </cell>
          <cell r="J356">
            <v>44805</v>
          </cell>
          <cell r="K356">
            <v>44839</v>
          </cell>
          <cell r="O356" t="str">
            <v>U007 AGROSUPER S.A.</v>
          </cell>
          <cell r="P356" t="str">
            <v>00AB</v>
          </cell>
          <cell r="Q356" t="str">
            <v>AGROSUPER BRASIL</v>
          </cell>
          <cell r="R356" t="str">
            <v>01</v>
          </cell>
          <cell r="S356" t="str">
            <v>BRASIL</v>
          </cell>
          <cell r="T356" t="str">
            <v>000285 ITAJAI, TERRESTRE</v>
          </cell>
          <cell r="U356" t="str">
            <v>200003994</v>
          </cell>
          <cell r="V356" t="str">
            <v>PARKER-MIGLIORINI INTERNATIONAL</v>
          </cell>
          <cell r="W356" t="str">
            <v>PMI 401701 ###</v>
          </cell>
          <cell r="X356" t="str">
            <v>FCA</v>
          </cell>
          <cell r="Y356" t="str">
            <v>CTA CTE O CRED.DIRECTO</v>
          </cell>
          <cell r="Z356" t="str">
            <v>CONGELADO</v>
          </cell>
          <cell r="AA356" t="str">
            <v>MENUDENCIAS</v>
          </cell>
          <cell r="AB356" t="str">
            <v>MENUDENCIAS CORAZÓN</v>
          </cell>
          <cell r="AC356" t="str">
            <v>MENUDENCIAS CORAZÓN NORMAL</v>
          </cell>
          <cell r="AD356" t="str">
            <v>EX</v>
          </cell>
        </row>
        <row r="357">
          <cell r="D357">
            <v>1023433</v>
          </cell>
          <cell r="E357" t="str">
            <v>GO PAPDA CAB@ CJ 20K AS</v>
          </cell>
          <cell r="F357">
            <v>24000</v>
          </cell>
          <cell r="G357" t="str">
            <v>KG</v>
          </cell>
          <cell r="H357" t="str">
            <v>PLANTA ROSARIO</v>
          </cell>
          <cell r="I357" t="str">
            <v>CONFIRMADO</v>
          </cell>
          <cell r="J357">
            <v>44805</v>
          </cell>
          <cell r="K357">
            <v>44824</v>
          </cell>
          <cell r="L357">
            <v>44835</v>
          </cell>
          <cell r="O357" t="str">
            <v>U007 AGROSUPER S.A.</v>
          </cell>
          <cell r="P357" t="str">
            <v>00AS</v>
          </cell>
          <cell r="Q357" t="str">
            <v>AGRO SUDAMERICA</v>
          </cell>
          <cell r="R357" t="str">
            <v>02</v>
          </cell>
          <cell r="S357" t="str">
            <v>COLOMBIA</v>
          </cell>
          <cell r="T357" t="str">
            <v>000218 CARTAGENA, PUERTO</v>
          </cell>
          <cell r="U357" t="str">
            <v>200003947</v>
          </cell>
          <cell r="V357" t="str">
            <v>Comercializadora Soja SAS</v>
          </cell>
          <cell r="W357" t="str">
            <v>***</v>
          </cell>
          <cell r="X357" t="str">
            <v>CIF</v>
          </cell>
          <cell r="Y357" t="str">
            <v>CTA CTE O CRED.DIRECTO</v>
          </cell>
          <cell r="Z357" t="str">
            <v>CONGELADO</v>
          </cell>
          <cell r="AA357" t="str">
            <v>PLANCHA</v>
          </cell>
          <cell r="AB357" t="str">
            <v>PLANCHA S/CUERO</v>
          </cell>
          <cell r="AC357" t="str">
            <v>PLANCHA S/CUERO PAPADA</v>
          </cell>
          <cell r="AD357" t="str">
            <v>EX</v>
          </cell>
        </row>
        <row r="358">
          <cell r="D358">
            <v>1011120</v>
          </cell>
          <cell r="E358" t="str">
            <v>PO PCH ENT@ CJ 20K AS</v>
          </cell>
          <cell r="F358">
            <v>19967.999808479999</v>
          </cell>
          <cell r="G358" t="str">
            <v>KG</v>
          </cell>
          <cell r="H358" t="str">
            <v>F. SAN VICENTE</v>
          </cell>
          <cell r="I358" t="str">
            <v>A PROGRAMAR</v>
          </cell>
          <cell r="J358">
            <v>44805</v>
          </cell>
          <cell r="K358">
            <v>44817</v>
          </cell>
          <cell r="L358">
            <v>44866</v>
          </cell>
          <cell r="O358" t="str">
            <v>U007 AGROSUPER S.A.</v>
          </cell>
          <cell r="P358" t="str">
            <v>00AA</v>
          </cell>
          <cell r="Q358" t="str">
            <v>AGRO AMERICA</v>
          </cell>
          <cell r="R358" t="str">
            <v>01</v>
          </cell>
          <cell r="S358" t="str">
            <v>PUERTO RICO</v>
          </cell>
          <cell r="T358" t="str">
            <v>000061 SAN JUAN, PUERTO</v>
          </cell>
          <cell r="U358" t="str">
            <v>200000004</v>
          </cell>
          <cell r="V358" t="str">
            <v>Agro America LLC</v>
          </cell>
          <cell r="W358" t="str">
            <v>55667</v>
          </cell>
          <cell r="X358" t="str">
            <v>CIF</v>
          </cell>
          <cell r="Y358" t="str">
            <v>CTA CTE O CRED.DIRECTO</v>
          </cell>
          <cell r="Z358" t="str">
            <v>CONGELADO</v>
          </cell>
          <cell r="AA358" t="str">
            <v>PECHUGA</v>
          </cell>
          <cell r="AB358" t="str">
            <v>PECHUGA ENTERA</v>
          </cell>
          <cell r="AC358" t="str">
            <v>PECHUGA ENTERA SELECCIÓN</v>
          </cell>
          <cell r="AD358" t="str">
            <v>NA</v>
          </cell>
        </row>
        <row r="359">
          <cell r="D359">
            <v>1100574</v>
          </cell>
          <cell r="E359" t="str">
            <v>NUGG POLLO@ BO 18X1.5 LB CJ AS</v>
          </cell>
          <cell r="F359">
            <v>5495.7601345039993</v>
          </cell>
          <cell r="G359" t="str">
            <v>KG</v>
          </cell>
          <cell r="H359" t="str">
            <v>F. SAN VICENTE</v>
          </cell>
          <cell r="I359" t="str">
            <v>EN PRODUCCION</v>
          </cell>
          <cell r="J359">
            <v>44805</v>
          </cell>
          <cell r="K359">
            <v>44813</v>
          </cell>
          <cell r="O359" t="str">
            <v>U007 AGROSUPER S.A.</v>
          </cell>
          <cell r="P359" t="str">
            <v>00AA</v>
          </cell>
          <cell r="Q359" t="str">
            <v>AGRO AMERICA</v>
          </cell>
          <cell r="R359" t="str">
            <v>10</v>
          </cell>
          <cell r="S359" t="str">
            <v>PUERTO RICO</v>
          </cell>
          <cell r="T359" t="str">
            <v>000061 SAN JUAN, PUERTO</v>
          </cell>
          <cell r="U359" t="str">
            <v>200000004</v>
          </cell>
          <cell r="V359" t="str">
            <v>Agro America LLC</v>
          </cell>
          <cell r="W359" t="str">
            <v>55674</v>
          </cell>
          <cell r="X359" t="str">
            <v>CIF</v>
          </cell>
          <cell r="Y359" t="str">
            <v>CTA CTE O CRED.DIRECTO</v>
          </cell>
          <cell r="Z359" t="str">
            <v>CONGELADO</v>
          </cell>
          <cell r="AA359" t="str">
            <v>EMPANIZADO</v>
          </cell>
          <cell r="AB359" t="str">
            <v>EMPANIZADOS NUGGETS</v>
          </cell>
          <cell r="AC359" t="str">
            <v>EMPANIZADOS NUGGETS POLLO</v>
          </cell>
          <cell r="AD359" t="str">
            <v>NA</v>
          </cell>
        </row>
        <row r="360">
          <cell r="D360">
            <v>1100573</v>
          </cell>
          <cell r="E360" t="str">
            <v>CROQ POLLO 80G@BO 18X1,5 LB CJ AS</v>
          </cell>
          <cell r="F360">
            <v>1837.0475999999999</v>
          </cell>
          <cell r="G360" t="str">
            <v>KG</v>
          </cell>
          <cell r="H360" t="str">
            <v>F. SAN VICENTE</v>
          </cell>
          <cell r="I360" t="str">
            <v>EN PRODUCCION</v>
          </cell>
          <cell r="J360">
            <v>44805</v>
          </cell>
          <cell r="K360">
            <v>44813</v>
          </cell>
          <cell r="O360" t="str">
            <v>U007 AGROSUPER S.A.</v>
          </cell>
          <cell r="P360" t="str">
            <v>00AA</v>
          </cell>
          <cell r="Q360" t="str">
            <v>AGRO AMERICA</v>
          </cell>
          <cell r="R360" t="str">
            <v>10</v>
          </cell>
          <cell r="S360" t="str">
            <v>PUERTO RICO</v>
          </cell>
          <cell r="T360" t="str">
            <v>000061 SAN JUAN, PUERTO</v>
          </cell>
          <cell r="U360" t="str">
            <v>200000004</v>
          </cell>
          <cell r="V360" t="str">
            <v>Agro America LLC</v>
          </cell>
          <cell r="W360" t="str">
            <v>55674</v>
          </cell>
          <cell r="X360" t="str">
            <v>CIF</v>
          </cell>
          <cell r="Y360" t="str">
            <v>CTA CTE O CRED.DIRECTO</v>
          </cell>
          <cell r="Z360" t="str">
            <v>CONGELADO</v>
          </cell>
          <cell r="AA360" t="str">
            <v>EMPANIZADO</v>
          </cell>
          <cell r="AB360" t="str">
            <v>EMPANIZADOS CROQUETAS</v>
          </cell>
          <cell r="AC360" t="str">
            <v>EMPANIZADOS CROQUETAS POLLO</v>
          </cell>
          <cell r="AD360" t="str">
            <v>NA</v>
          </cell>
        </row>
        <row r="361">
          <cell r="D361">
            <v>1100572</v>
          </cell>
          <cell r="E361" t="str">
            <v>STRIPS POLLO@ BO 18X1.5 LB CJ AS</v>
          </cell>
          <cell r="F361">
            <v>3674.0951999999997</v>
          </cell>
          <cell r="G361" t="str">
            <v>KG</v>
          </cell>
          <cell r="H361" t="str">
            <v>F. SAN VICENTE</v>
          </cell>
          <cell r="I361" t="str">
            <v>EN PRODUCCION</v>
          </cell>
          <cell r="J361">
            <v>44805</v>
          </cell>
          <cell r="K361">
            <v>44813</v>
          </cell>
          <cell r="O361" t="str">
            <v>U007 AGROSUPER S.A.</v>
          </cell>
          <cell r="P361" t="str">
            <v>00AA</v>
          </cell>
          <cell r="Q361" t="str">
            <v>AGRO AMERICA</v>
          </cell>
          <cell r="R361" t="str">
            <v>10</v>
          </cell>
          <cell r="S361" t="str">
            <v>PUERTO RICO</v>
          </cell>
          <cell r="T361" t="str">
            <v>000061 SAN JUAN, PUERTO</v>
          </cell>
          <cell r="U361" t="str">
            <v>200000004</v>
          </cell>
          <cell r="V361" t="str">
            <v>Agro America LLC</v>
          </cell>
          <cell r="W361" t="str">
            <v>55674</v>
          </cell>
          <cell r="X361" t="str">
            <v>CIF</v>
          </cell>
          <cell r="Y361" t="str">
            <v>CTA CTE O CRED.DIRECTO</v>
          </cell>
          <cell r="Z361" t="str">
            <v>CONGELADO</v>
          </cell>
          <cell r="AA361" t="str">
            <v>EMPANIZADO</v>
          </cell>
          <cell r="AB361" t="str">
            <v>EMPANIZADOS NUGGETS</v>
          </cell>
          <cell r="AC361" t="str">
            <v>EMPANIZADOS NUGGETS POLLO</v>
          </cell>
          <cell r="AD361" t="str">
            <v>NA</v>
          </cell>
        </row>
        <row r="362">
          <cell r="D362">
            <v>1100570</v>
          </cell>
          <cell r="E362" t="str">
            <v>FIGURITAS POLLO@ BO 18X1.5 LB CJ AS</v>
          </cell>
          <cell r="F362">
            <v>2449.3968</v>
          </cell>
          <cell r="G362" t="str">
            <v>KG</v>
          </cell>
          <cell r="H362" t="str">
            <v>F. SAN VICENTE</v>
          </cell>
          <cell r="I362" t="str">
            <v>EN PRODUCCION</v>
          </cell>
          <cell r="J362">
            <v>44805</v>
          </cell>
          <cell r="K362">
            <v>44813</v>
          </cell>
          <cell r="O362" t="str">
            <v>U007 AGROSUPER S.A.</v>
          </cell>
          <cell r="P362" t="str">
            <v>00AA</v>
          </cell>
          <cell r="Q362" t="str">
            <v>AGRO AMERICA</v>
          </cell>
          <cell r="R362" t="str">
            <v>10</v>
          </cell>
          <cell r="S362" t="str">
            <v>PUERTO RICO</v>
          </cell>
          <cell r="T362" t="str">
            <v>000061 SAN JUAN, PUERTO</v>
          </cell>
          <cell r="U362" t="str">
            <v>200000004</v>
          </cell>
          <cell r="V362" t="str">
            <v>Agro America LLC</v>
          </cell>
          <cell r="W362" t="str">
            <v>55674</v>
          </cell>
          <cell r="X362" t="str">
            <v>CIF</v>
          </cell>
          <cell r="Y362" t="str">
            <v>CTA CTE O CRED.DIRECTO</v>
          </cell>
          <cell r="Z362" t="str">
            <v>CONGELADO</v>
          </cell>
          <cell r="AA362" t="str">
            <v>EMPANIZADO</v>
          </cell>
          <cell r="AB362" t="str">
            <v>EMPANIZADOS NUGGETS</v>
          </cell>
          <cell r="AC362" t="str">
            <v>EMPANIZADOS NUGGETS POLLO</v>
          </cell>
          <cell r="AD362" t="str">
            <v>NA</v>
          </cell>
        </row>
        <row r="363">
          <cell r="D363">
            <v>1100574</v>
          </cell>
          <cell r="E363" t="str">
            <v>NUGG POLLO@ BO 18X1.5 LB CJ AS</v>
          </cell>
          <cell r="F363">
            <v>5495.7601345039993</v>
          </cell>
          <cell r="G363" t="str">
            <v>KG</v>
          </cell>
          <cell r="H363" t="str">
            <v>F. SAN VICENTE</v>
          </cell>
          <cell r="I363" t="str">
            <v>EN PRODUCCION</v>
          </cell>
          <cell r="J363">
            <v>44805</v>
          </cell>
          <cell r="K363">
            <v>44812</v>
          </cell>
          <cell r="O363" t="str">
            <v>U007 AGROSUPER S.A.</v>
          </cell>
          <cell r="P363" t="str">
            <v>00AA</v>
          </cell>
          <cell r="Q363" t="str">
            <v>AGRO AMERICA</v>
          </cell>
          <cell r="R363" t="str">
            <v>10</v>
          </cell>
          <cell r="S363" t="str">
            <v>PUERTO RICO</v>
          </cell>
          <cell r="T363" t="str">
            <v>000061 SAN JUAN, PUERTO</v>
          </cell>
          <cell r="U363" t="str">
            <v>200000004</v>
          </cell>
          <cell r="V363" t="str">
            <v>Agro America LLC</v>
          </cell>
          <cell r="W363" t="str">
            <v>55675</v>
          </cell>
          <cell r="X363" t="str">
            <v>CIF</v>
          </cell>
          <cell r="Y363" t="str">
            <v>CTA CTE O CRED.DIRECTO</v>
          </cell>
          <cell r="Z363" t="str">
            <v>CONGELADO</v>
          </cell>
          <cell r="AA363" t="str">
            <v>EMPANIZADO</v>
          </cell>
          <cell r="AB363" t="str">
            <v>EMPANIZADOS NUGGETS</v>
          </cell>
          <cell r="AC363" t="str">
            <v>EMPANIZADOS NUGGETS POLLO</v>
          </cell>
          <cell r="AD363" t="str">
            <v>NA</v>
          </cell>
        </row>
        <row r="364">
          <cell r="D364">
            <v>1100573</v>
          </cell>
          <cell r="E364" t="str">
            <v>CROQ POLLO 80G@BO 18X1,5 LB CJ AS</v>
          </cell>
          <cell r="F364">
            <v>1837.0475999999999</v>
          </cell>
          <cell r="G364" t="str">
            <v>KG</v>
          </cell>
          <cell r="H364" t="str">
            <v>F. SAN VICENTE</v>
          </cell>
          <cell r="I364" t="str">
            <v>EN PRODUCCION</v>
          </cell>
          <cell r="J364">
            <v>44805</v>
          </cell>
          <cell r="K364">
            <v>44812</v>
          </cell>
          <cell r="O364" t="str">
            <v>U007 AGROSUPER S.A.</v>
          </cell>
          <cell r="P364" t="str">
            <v>00AA</v>
          </cell>
          <cell r="Q364" t="str">
            <v>AGRO AMERICA</v>
          </cell>
          <cell r="R364" t="str">
            <v>10</v>
          </cell>
          <cell r="S364" t="str">
            <v>PUERTO RICO</v>
          </cell>
          <cell r="T364" t="str">
            <v>000061 SAN JUAN, PUERTO</v>
          </cell>
          <cell r="U364" t="str">
            <v>200000004</v>
          </cell>
          <cell r="V364" t="str">
            <v>Agro America LLC</v>
          </cell>
          <cell r="W364" t="str">
            <v>55675</v>
          </cell>
          <cell r="X364" t="str">
            <v>CIF</v>
          </cell>
          <cell r="Y364" t="str">
            <v>CTA CTE O CRED.DIRECTO</v>
          </cell>
          <cell r="Z364" t="str">
            <v>CONGELADO</v>
          </cell>
          <cell r="AA364" t="str">
            <v>EMPANIZADO</v>
          </cell>
          <cell r="AB364" t="str">
            <v>EMPANIZADOS CROQUETAS</v>
          </cell>
          <cell r="AC364" t="str">
            <v>EMPANIZADOS CROQUETAS POLLO</v>
          </cell>
          <cell r="AD364" t="str">
            <v>NA</v>
          </cell>
        </row>
        <row r="365">
          <cell r="D365">
            <v>1100572</v>
          </cell>
          <cell r="E365" t="str">
            <v>STRIPS POLLO@ BO 18X1.5 LB CJ AS</v>
          </cell>
          <cell r="F365">
            <v>3674.0951999999997</v>
          </cell>
          <cell r="G365" t="str">
            <v>KG</v>
          </cell>
          <cell r="H365" t="str">
            <v>F. SAN VICENTE</v>
          </cell>
          <cell r="I365" t="str">
            <v>EN PRODUCCION</v>
          </cell>
          <cell r="J365">
            <v>44805</v>
          </cell>
          <cell r="K365">
            <v>44812</v>
          </cell>
          <cell r="O365" t="str">
            <v>U007 AGROSUPER S.A.</v>
          </cell>
          <cell r="P365" t="str">
            <v>00AA</v>
          </cell>
          <cell r="Q365" t="str">
            <v>AGRO AMERICA</v>
          </cell>
          <cell r="R365" t="str">
            <v>10</v>
          </cell>
          <cell r="S365" t="str">
            <v>PUERTO RICO</v>
          </cell>
          <cell r="T365" t="str">
            <v>000061 SAN JUAN, PUERTO</v>
          </cell>
          <cell r="U365" t="str">
            <v>200000004</v>
          </cell>
          <cell r="V365" t="str">
            <v>Agro America LLC</v>
          </cell>
          <cell r="W365" t="str">
            <v>55675</v>
          </cell>
          <cell r="X365" t="str">
            <v>CIF</v>
          </cell>
          <cell r="Y365" t="str">
            <v>CTA CTE O CRED.DIRECTO</v>
          </cell>
          <cell r="Z365" t="str">
            <v>CONGELADO</v>
          </cell>
          <cell r="AA365" t="str">
            <v>EMPANIZADO</v>
          </cell>
          <cell r="AB365" t="str">
            <v>EMPANIZADOS NUGGETS</v>
          </cell>
          <cell r="AC365" t="str">
            <v>EMPANIZADOS NUGGETS POLLO</v>
          </cell>
          <cell r="AD365" t="str">
            <v>NA</v>
          </cell>
        </row>
        <row r="366">
          <cell r="D366">
            <v>1100570</v>
          </cell>
          <cell r="E366" t="str">
            <v>FIGURITAS POLLO@ BO 18X1.5 LB CJ AS</v>
          </cell>
          <cell r="F366">
            <v>2449.3968</v>
          </cell>
          <cell r="G366" t="str">
            <v>KG</v>
          </cell>
          <cell r="H366" t="str">
            <v>F. SAN VICENTE</v>
          </cell>
          <cell r="I366" t="str">
            <v>EN PRODUCCION</v>
          </cell>
          <cell r="J366">
            <v>44805</v>
          </cell>
          <cell r="K366">
            <v>44812</v>
          </cell>
          <cell r="O366" t="str">
            <v>U007 AGROSUPER S.A.</v>
          </cell>
          <cell r="P366" t="str">
            <v>00AA</v>
          </cell>
          <cell r="Q366" t="str">
            <v>AGRO AMERICA</v>
          </cell>
          <cell r="R366" t="str">
            <v>10</v>
          </cell>
          <cell r="S366" t="str">
            <v>PUERTO RICO</v>
          </cell>
          <cell r="T366" t="str">
            <v>000061 SAN JUAN, PUERTO</v>
          </cell>
          <cell r="U366" t="str">
            <v>200000004</v>
          </cell>
          <cell r="V366" t="str">
            <v>Agro America LLC</v>
          </cell>
          <cell r="W366" t="str">
            <v>55675</v>
          </cell>
          <cell r="X366" t="str">
            <v>CIF</v>
          </cell>
          <cell r="Y366" t="str">
            <v>CTA CTE O CRED.DIRECTO</v>
          </cell>
          <cell r="Z366" t="str">
            <v>CONGELADO</v>
          </cell>
          <cell r="AA366" t="str">
            <v>EMPANIZADO</v>
          </cell>
          <cell r="AB366" t="str">
            <v>EMPANIZADOS NUGGETS</v>
          </cell>
          <cell r="AC366" t="str">
            <v>EMPANIZADOS NUGGETS POLLO</v>
          </cell>
          <cell r="AD366" t="str">
            <v>NA</v>
          </cell>
        </row>
        <row r="367">
          <cell r="D367">
            <v>1100574</v>
          </cell>
          <cell r="E367" t="str">
            <v>NUGG POLLO@ BO 18X1.5 LB CJ AS</v>
          </cell>
          <cell r="F367">
            <v>5495.7601345039993</v>
          </cell>
          <cell r="G367" t="str">
            <v>KG</v>
          </cell>
          <cell r="H367" t="str">
            <v>F. SAN VICENTE</v>
          </cell>
          <cell r="I367" t="str">
            <v>EN PRODUCCION</v>
          </cell>
          <cell r="J367">
            <v>44805</v>
          </cell>
          <cell r="K367">
            <v>44811</v>
          </cell>
          <cell r="L367">
            <v>44822</v>
          </cell>
          <cell r="O367" t="str">
            <v>U007 AGROSUPER S.A.</v>
          </cell>
          <cell r="P367" t="str">
            <v>00AA</v>
          </cell>
          <cell r="Q367" t="str">
            <v>AGRO AMERICA</v>
          </cell>
          <cell r="R367" t="str">
            <v>10</v>
          </cell>
          <cell r="S367" t="str">
            <v>PUERTO RICO</v>
          </cell>
          <cell r="T367" t="str">
            <v>000061 SAN JUAN, PUERTO</v>
          </cell>
          <cell r="U367" t="str">
            <v>200000004</v>
          </cell>
          <cell r="V367" t="str">
            <v>Agro America LLC</v>
          </cell>
          <cell r="W367" t="str">
            <v>55676</v>
          </cell>
          <cell r="X367" t="str">
            <v>CIF</v>
          </cell>
          <cell r="Y367" t="str">
            <v>CTA CTE O CRED.DIRECTO</v>
          </cell>
          <cell r="Z367" t="str">
            <v>CONGELADO</v>
          </cell>
          <cell r="AA367" t="str">
            <v>EMPANIZADO</v>
          </cell>
          <cell r="AB367" t="str">
            <v>EMPANIZADOS NUGGETS</v>
          </cell>
          <cell r="AC367" t="str">
            <v>EMPANIZADOS NUGGETS POLLO</v>
          </cell>
          <cell r="AD367" t="str">
            <v>NA</v>
          </cell>
        </row>
        <row r="368">
          <cell r="D368">
            <v>1100573</v>
          </cell>
          <cell r="E368" t="str">
            <v>CROQ POLLO 80G@BO 18X1,5 LB CJ AS</v>
          </cell>
          <cell r="F368">
            <v>1837.0475999999999</v>
          </cell>
          <cell r="G368" t="str">
            <v>KG</v>
          </cell>
          <cell r="H368" t="str">
            <v>F. SAN VICENTE</v>
          </cell>
          <cell r="I368" t="str">
            <v>EN PRODUCCION</v>
          </cell>
          <cell r="J368">
            <v>44805</v>
          </cell>
          <cell r="K368">
            <v>44811</v>
          </cell>
          <cell r="L368">
            <v>44822</v>
          </cell>
          <cell r="O368" t="str">
            <v>U007 AGROSUPER S.A.</v>
          </cell>
          <cell r="P368" t="str">
            <v>00AA</v>
          </cell>
          <cell r="Q368" t="str">
            <v>AGRO AMERICA</v>
          </cell>
          <cell r="R368" t="str">
            <v>10</v>
          </cell>
          <cell r="S368" t="str">
            <v>PUERTO RICO</v>
          </cell>
          <cell r="T368" t="str">
            <v>000061 SAN JUAN, PUERTO</v>
          </cell>
          <cell r="U368" t="str">
            <v>200000004</v>
          </cell>
          <cell r="V368" t="str">
            <v>Agro America LLC</v>
          </cell>
          <cell r="W368" t="str">
            <v>55676</v>
          </cell>
          <cell r="X368" t="str">
            <v>CIF</v>
          </cell>
          <cell r="Y368" t="str">
            <v>CTA CTE O CRED.DIRECTO</v>
          </cell>
          <cell r="Z368" t="str">
            <v>CONGELADO</v>
          </cell>
          <cell r="AA368" t="str">
            <v>EMPANIZADO</v>
          </cell>
          <cell r="AB368" t="str">
            <v>EMPANIZADOS CROQUETAS</v>
          </cell>
          <cell r="AC368" t="str">
            <v>EMPANIZADOS CROQUETAS POLLO</v>
          </cell>
          <cell r="AD368" t="str">
            <v>NA</v>
          </cell>
        </row>
        <row r="369">
          <cell r="D369">
            <v>1100572</v>
          </cell>
          <cell r="E369" t="str">
            <v>STRIPS POLLO@ BO 18X1.5 LB CJ AS</v>
          </cell>
          <cell r="F369">
            <v>3674.0951999999997</v>
          </cell>
          <cell r="G369" t="str">
            <v>KG</v>
          </cell>
          <cell r="H369" t="str">
            <v>F. SAN VICENTE</v>
          </cell>
          <cell r="I369" t="str">
            <v>EN PRODUCCION</v>
          </cell>
          <cell r="J369">
            <v>44805</v>
          </cell>
          <cell r="K369">
            <v>44811</v>
          </cell>
          <cell r="L369">
            <v>44822</v>
          </cell>
          <cell r="O369" t="str">
            <v>U007 AGROSUPER S.A.</v>
          </cell>
          <cell r="P369" t="str">
            <v>00AA</v>
          </cell>
          <cell r="Q369" t="str">
            <v>AGRO AMERICA</v>
          </cell>
          <cell r="R369" t="str">
            <v>10</v>
          </cell>
          <cell r="S369" t="str">
            <v>PUERTO RICO</v>
          </cell>
          <cell r="T369" t="str">
            <v>000061 SAN JUAN, PUERTO</v>
          </cell>
          <cell r="U369" t="str">
            <v>200000004</v>
          </cell>
          <cell r="V369" t="str">
            <v>Agro America LLC</v>
          </cell>
          <cell r="W369" t="str">
            <v>55676</v>
          </cell>
          <cell r="X369" t="str">
            <v>CIF</v>
          </cell>
          <cell r="Y369" t="str">
            <v>CTA CTE O CRED.DIRECTO</v>
          </cell>
          <cell r="Z369" t="str">
            <v>CONGELADO</v>
          </cell>
          <cell r="AA369" t="str">
            <v>EMPANIZADO</v>
          </cell>
          <cell r="AB369" t="str">
            <v>EMPANIZADOS NUGGETS</v>
          </cell>
          <cell r="AC369" t="str">
            <v>EMPANIZADOS NUGGETS POLLO</v>
          </cell>
          <cell r="AD369" t="str">
            <v>NA</v>
          </cell>
        </row>
        <row r="370">
          <cell r="D370">
            <v>1100570</v>
          </cell>
          <cell r="E370" t="str">
            <v>FIGURITAS POLLO@ BO 18X1.5 LB CJ AS</v>
          </cell>
          <cell r="F370">
            <v>2449.3968</v>
          </cell>
          <cell r="G370" t="str">
            <v>KG</v>
          </cell>
          <cell r="H370" t="str">
            <v>F. SAN VICENTE</v>
          </cell>
          <cell r="I370" t="str">
            <v>EN PRODUCCION</v>
          </cell>
          <cell r="J370">
            <v>44805</v>
          </cell>
          <cell r="K370">
            <v>44811</v>
          </cell>
          <cell r="L370">
            <v>44822</v>
          </cell>
          <cell r="O370" t="str">
            <v>U007 AGROSUPER S.A.</v>
          </cell>
          <cell r="P370" t="str">
            <v>00AA</v>
          </cell>
          <cell r="Q370" t="str">
            <v>AGRO AMERICA</v>
          </cell>
          <cell r="R370" t="str">
            <v>10</v>
          </cell>
          <cell r="S370" t="str">
            <v>PUERTO RICO</v>
          </cell>
          <cell r="T370" t="str">
            <v>000061 SAN JUAN, PUERTO</v>
          </cell>
          <cell r="U370" t="str">
            <v>200000004</v>
          </cell>
          <cell r="V370" t="str">
            <v>Agro America LLC</v>
          </cell>
          <cell r="W370" t="str">
            <v>55676</v>
          </cell>
          <cell r="X370" t="str">
            <v>CIF</v>
          </cell>
          <cell r="Y370" t="str">
            <v>CTA CTE O CRED.DIRECTO</v>
          </cell>
          <cell r="Z370" t="str">
            <v>CONGELADO</v>
          </cell>
          <cell r="AA370" t="str">
            <v>EMPANIZADO</v>
          </cell>
          <cell r="AB370" t="str">
            <v>EMPANIZADOS NUGGETS</v>
          </cell>
          <cell r="AC370" t="str">
            <v>EMPANIZADOS NUGGETS POLLO</v>
          </cell>
          <cell r="AD370" t="str">
            <v>NA</v>
          </cell>
        </row>
        <row r="371">
          <cell r="D371">
            <v>1100574</v>
          </cell>
          <cell r="E371" t="str">
            <v>NUGG POLLO@ BO 18X1.5 LB CJ AS</v>
          </cell>
          <cell r="F371">
            <v>5786.0590145039996</v>
          </cell>
          <cell r="G371" t="str">
            <v>KG</v>
          </cell>
          <cell r="H371" t="str">
            <v>F. SAN VICENTE</v>
          </cell>
          <cell r="I371" t="str">
            <v>EN PRODUCCION</v>
          </cell>
          <cell r="J371">
            <v>44805</v>
          </cell>
          <cell r="K371">
            <v>44810</v>
          </cell>
          <cell r="L371">
            <v>44822</v>
          </cell>
          <cell r="O371" t="str">
            <v>U007 AGROSUPER S.A.</v>
          </cell>
          <cell r="P371" t="str">
            <v>00AA</v>
          </cell>
          <cell r="Q371" t="str">
            <v>AGRO AMERICA</v>
          </cell>
          <cell r="R371" t="str">
            <v>10</v>
          </cell>
          <cell r="S371" t="str">
            <v>PUERTO RICO</v>
          </cell>
          <cell r="T371" t="str">
            <v>000061 SAN JUAN, PUERTO</v>
          </cell>
          <cell r="U371" t="str">
            <v>200000004</v>
          </cell>
          <cell r="V371" t="str">
            <v>Agro America LLC</v>
          </cell>
          <cell r="W371" t="str">
            <v>55677</v>
          </cell>
          <cell r="X371" t="str">
            <v>CIF</v>
          </cell>
          <cell r="Y371" t="str">
            <v>CTA CTE O CRED.DIRECTO</v>
          </cell>
          <cell r="Z371" t="str">
            <v>CONGELADO</v>
          </cell>
          <cell r="AA371" t="str">
            <v>EMPANIZADO</v>
          </cell>
          <cell r="AB371" t="str">
            <v>EMPANIZADOS NUGGETS</v>
          </cell>
          <cell r="AC371" t="str">
            <v>EMPANIZADOS NUGGETS POLLO</v>
          </cell>
          <cell r="AD371" t="str">
            <v>NA</v>
          </cell>
        </row>
        <row r="372">
          <cell r="D372">
            <v>1100573</v>
          </cell>
          <cell r="E372" t="str">
            <v>CROQ POLLO 80G@BO 18X1,5 LB CJ AS</v>
          </cell>
          <cell r="F372">
            <v>1837.0475999999999</v>
          </cell>
          <cell r="G372" t="str">
            <v>KG</v>
          </cell>
          <cell r="H372" t="str">
            <v>F. SAN VICENTE</v>
          </cell>
          <cell r="I372" t="str">
            <v>EN PRODUCCION</v>
          </cell>
          <cell r="J372">
            <v>44805</v>
          </cell>
          <cell r="K372">
            <v>44810</v>
          </cell>
          <cell r="L372">
            <v>44822</v>
          </cell>
          <cell r="O372" t="str">
            <v>U007 AGROSUPER S.A.</v>
          </cell>
          <cell r="P372" t="str">
            <v>00AA</v>
          </cell>
          <cell r="Q372" t="str">
            <v>AGRO AMERICA</v>
          </cell>
          <cell r="R372" t="str">
            <v>10</v>
          </cell>
          <cell r="S372" t="str">
            <v>PUERTO RICO</v>
          </cell>
          <cell r="T372" t="str">
            <v>000061 SAN JUAN, PUERTO</v>
          </cell>
          <cell r="U372" t="str">
            <v>200000004</v>
          </cell>
          <cell r="V372" t="str">
            <v>Agro America LLC</v>
          </cell>
          <cell r="W372" t="str">
            <v>55677</v>
          </cell>
          <cell r="X372" t="str">
            <v>CIF</v>
          </cell>
          <cell r="Y372" t="str">
            <v>CTA CTE O CRED.DIRECTO</v>
          </cell>
          <cell r="Z372" t="str">
            <v>CONGELADO</v>
          </cell>
          <cell r="AA372" t="str">
            <v>EMPANIZADO</v>
          </cell>
          <cell r="AB372" t="str">
            <v>EMPANIZADOS CROQUETAS</v>
          </cell>
          <cell r="AC372" t="str">
            <v>EMPANIZADOS CROQUETAS POLLO</v>
          </cell>
          <cell r="AD372" t="str">
            <v>NA</v>
          </cell>
        </row>
        <row r="373">
          <cell r="D373">
            <v>1100572</v>
          </cell>
          <cell r="E373" t="str">
            <v>STRIPS POLLO@ BO 18X1.5 LB CJ AS</v>
          </cell>
          <cell r="F373">
            <v>3674.0951999999997</v>
          </cell>
          <cell r="G373" t="str">
            <v>KG</v>
          </cell>
          <cell r="H373" t="str">
            <v>F. SAN VICENTE</v>
          </cell>
          <cell r="I373" t="str">
            <v>EN PRODUCCION</v>
          </cell>
          <cell r="J373">
            <v>44805</v>
          </cell>
          <cell r="K373">
            <v>44810</v>
          </cell>
          <cell r="L373">
            <v>44822</v>
          </cell>
          <cell r="O373" t="str">
            <v>U007 AGROSUPER S.A.</v>
          </cell>
          <cell r="P373" t="str">
            <v>00AA</v>
          </cell>
          <cell r="Q373" t="str">
            <v>AGRO AMERICA</v>
          </cell>
          <cell r="R373" t="str">
            <v>10</v>
          </cell>
          <cell r="S373" t="str">
            <v>PUERTO RICO</v>
          </cell>
          <cell r="T373" t="str">
            <v>000061 SAN JUAN, PUERTO</v>
          </cell>
          <cell r="U373" t="str">
            <v>200000004</v>
          </cell>
          <cell r="V373" t="str">
            <v>Agro America LLC</v>
          </cell>
          <cell r="W373" t="str">
            <v>55677</v>
          </cell>
          <cell r="X373" t="str">
            <v>CIF</v>
          </cell>
          <cell r="Y373" t="str">
            <v>CTA CTE O CRED.DIRECTO</v>
          </cell>
          <cell r="Z373" t="str">
            <v>CONGELADO</v>
          </cell>
          <cell r="AA373" t="str">
            <v>EMPANIZADO</v>
          </cell>
          <cell r="AB373" t="str">
            <v>EMPANIZADOS NUGGETS</v>
          </cell>
          <cell r="AC373" t="str">
            <v>EMPANIZADOS NUGGETS POLLO</v>
          </cell>
          <cell r="AD373" t="str">
            <v>NA</v>
          </cell>
        </row>
        <row r="374">
          <cell r="D374">
            <v>1100570</v>
          </cell>
          <cell r="E374" t="str">
            <v>FIGURITAS POLLO@ BO 18X1.5 LB CJ AS</v>
          </cell>
          <cell r="F374">
            <v>2177.2415999999998</v>
          </cell>
          <cell r="G374" t="str">
            <v>KG</v>
          </cell>
          <cell r="H374" t="str">
            <v>F. SAN VICENTE</v>
          </cell>
          <cell r="I374" t="str">
            <v>EN PRODUCCION</v>
          </cell>
          <cell r="J374">
            <v>44805</v>
          </cell>
          <cell r="K374">
            <v>44810</v>
          </cell>
          <cell r="L374">
            <v>44822</v>
          </cell>
          <cell r="O374" t="str">
            <v>U007 AGROSUPER S.A.</v>
          </cell>
          <cell r="P374" t="str">
            <v>00AA</v>
          </cell>
          <cell r="Q374" t="str">
            <v>AGRO AMERICA</v>
          </cell>
          <cell r="R374" t="str">
            <v>10</v>
          </cell>
          <cell r="S374" t="str">
            <v>PUERTO RICO</v>
          </cell>
          <cell r="T374" t="str">
            <v>000061 SAN JUAN, PUERTO</v>
          </cell>
          <cell r="U374" t="str">
            <v>200000004</v>
          </cell>
          <cell r="V374" t="str">
            <v>Agro America LLC</v>
          </cell>
          <cell r="W374" t="str">
            <v>55677</v>
          </cell>
          <cell r="X374" t="str">
            <v>CIF</v>
          </cell>
          <cell r="Y374" t="str">
            <v>CTA CTE O CRED.DIRECTO</v>
          </cell>
          <cell r="Z374" t="str">
            <v>CONGELADO</v>
          </cell>
          <cell r="AA374" t="str">
            <v>EMPANIZADO</v>
          </cell>
          <cell r="AB374" t="str">
            <v>EMPANIZADOS NUGGETS</v>
          </cell>
          <cell r="AC374" t="str">
            <v>EMPANIZADOS NUGGETS POLLO</v>
          </cell>
          <cell r="AD374" t="str">
            <v>NA</v>
          </cell>
        </row>
        <row r="375">
          <cell r="D375">
            <v>1012532</v>
          </cell>
          <cell r="E375" t="str">
            <v>PO CONTRE 8X5 ESTUCHE@CJ 20K AS</v>
          </cell>
          <cell r="F375">
            <v>6041.9520341200005</v>
          </cell>
          <cell r="G375" t="str">
            <v>KG</v>
          </cell>
          <cell r="H375" t="str">
            <v>F. SAN VICENTE</v>
          </cell>
          <cell r="I375" t="str">
            <v>CONFIRMADO</v>
          </cell>
          <cell r="J375">
            <v>44805</v>
          </cell>
          <cell r="K375">
            <v>44810</v>
          </cell>
          <cell r="L375">
            <v>44874</v>
          </cell>
          <cell r="O375" t="str">
            <v>U007 AGROSUPER S.A.</v>
          </cell>
          <cell r="P375" t="str">
            <v>00AA</v>
          </cell>
          <cell r="Q375" t="str">
            <v>AGRO AMERICA</v>
          </cell>
          <cell r="R375" t="str">
            <v>01</v>
          </cell>
          <cell r="S375" t="str">
            <v>PUERTO RICO</v>
          </cell>
          <cell r="T375" t="str">
            <v>000061 SAN JUAN, PUERTO</v>
          </cell>
          <cell r="U375" t="str">
            <v>200000004</v>
          </cell>
          <cell r="V375" t="str">
            <v>Agro America LLC</v>
          </cell>
          <cell r="W375" t="str">
            <v>55678</v>
          </cell>
          <cell r="X375" t="str">
            <v>CIF</v>
          </cell>
          <cell r="Y375" t="str">
            <v>CTA CTE O CRED.DIRECTO</v>
          </cell>
          <cell r="Z375" t="str">
            <v>CONGELADO</v>
          </cell>
          <cell r="AA375" t="str">
            <v>MENUDENCIAS</v>
          </cell>
          <cell r="AB375" t="str">
            <v>MENUDENCIAS CONTRE</v>
          </cell>
          <cell r="AC375" t="str">
            <v>MENUDENCIAS CONTRE NORMAL</v>
          </cell>
          <cell r="AD375" t="str">
            <v>NA</v>
          </cell>
        </row>
        <row r="376">
          <cell r="D376">
            <v>1021260</v>
          </cell>
          <cell r="E376" t="str">
            <v>GO ESTÓMAGO CRUD@ BO CJ 20K AS</v>
          </cell>
          <cell r="F376">
            <v>24012.309995</v>
          </cell>
          <cell r="G376" t="str">
            <v>KG</v>
          </cell>
          <cell r="H376" t="str">
            <v>PLANTA ROSARIO</v>
          </cell>
          <cell r="I376" t="str">
            <v>PROGRAMADO</v>
          </cell>
          <cell r="J376">
            <v>44805</v>
          </cell>
          <cell r="K376">
            <v>44810</v>
          </cell>
          <cell r="L376">
            <v>44870</v>
          </cell>
          <cell r="O376" t="str">
            <v>U007 AGROSUPER S.A.</v>
          </cell>
          <cell r="P376" t="str">
            <v>00AA</v>
          </cell>
          <cell r="Q376" t="str">
            <v>AGRO AMERICA</v>
          </cell>
          <cell r="R376" t="str">
            <v>02</v>
          </cell>
          <cell r="S376" t="str">
            <v>PUERTO RICO</v>
          </cell>
          <cell r="T376" t="str">
            <v>000061 SAN JUAN, PUERTO</v>
          </cell>
          <cell r="U376" t="str">
            <v>200000004</v>
          </cell>
          <cell r="V376" t="str">
            <v>Agro America LLC</v>
          </cell>
          <cell r="W376" t="str">
            <v>55624</v>
          </cell>
          <cell r="X376" t="str">
            <v>CIF</v>
          </cell>
          <cell r="Y376" t="str">
            <v>CTA CTE O CRED.DIRECTO</v>
          </cell>
          <cell r="Z376" t="str">
            <v>CONGELADO</v>
          </cell>
          <cell r="AA376" t="str">
            <v>SUBPROD</v>
          </cell>
          <cell r="AB376" t="str">
            <v>SUBPROD VISCERAS</v>
          </cell>
          <cell r="AC376" t="str">
            <v>SUBPROD VISCERAS ESTÓMAGO</v>
          </cell>
          <cell r="AD376" t="str">
            <v>NA</v>
          </cell>
        </row>
        <row r="377">
          <cell r="D377">
            <v>1012107</v>
          </cell>
          <cell r="E377" t="str">
            <v>PO PCHDEH 4OZ MR@ CJ AS</v>
          </cell>
          <cell r="F377">
            <v>18143.999782359999</v>
          </cell>
          <cell r="G377" t="str">
            <v>KG</v>
          </cell>
          <cell r="H377" t="str">
            <v>F. SAN VICENTE</v>
          </cell>
          <cell r="I377" t="str">
            <v>A PROGRAMAR</v>
          </cell>
          <cell r="J377">
            <v>44805</v>
          </cell>
          <cell r="K377">
            <v>44815</v>
          </cell>
          <cell r="L377">
            <v>44873</v>
          </cell>
          <cell r="O377" t="str">
            <v>U007 AGROSUPER S.A.</v>
          </cell>
          <cell r="P377" t="str">
            <v>00AA</v>
          </cell>
          <cell r="Q377" t="str">
            <v>AGRO AMERICA</v>
          </cell>
          <cell r="R377" t="str">
            <v>01</v>
          </cell>
          <cell r="S377" t="str">
            <v>EE.UU.</v>
          </cell>
          <cell r="T377" t="str">
            <v>000527 PORT HUENEME, CA</v>
          </cell>
          <cell r="U377" t="str">
            <v>200000004</v>
          </cell>
          <cell r="V377" t="str">
            <v>Agro America LLC</v>
          </cell>
          <cell r="W377" t="str">
            <v/>
          </cell>
          <cell r="X377" t="str">
            <v>CIF</v>
          </cell>
          <cell r="Y377" t="str">
            <v>CTA CTE O CRED.DIRECTO</v>
          </cell>
          <cell r="Z377" t="str">
            <v>CONGELADO</v>
          </cell>
          <cell r="AA377" t="str">
            <v>PECHUGA DESH</v>
          </cell>
          <cell r="AB377" t="str">
            <v>PECHUGA DESH S/PIEL S/GRASA S/FILETE</v>
          </cell>
          <cell r="AC377" t="str">
            <v>PECHUGA DESH 100-130 GR</v>
          </cell>
          <cell r="AD377" t="str">
            <v>NA</v>
          </cell>
        </row>
        <row r="378">
          <cell r="D378">
            <v>1012520</v>
          </cell>
          <cell r="E378" t="str">
            <v>PO PCHDEH 5OZ MR@ CJ AS</v>
          </cell>
          <cell r="F378">
            <v>18143.999782359999</v>
          </cell>
          <cell r="G378" t="str">
            <v>KG</v>
          </cell>
          <cell r="H378" t="str">
            <v>F. SAN VICENTE</v>
          </cell>
          <cell r="I378" t="str">
            <v>EN PRODUCCION</v>
          </cell>
          <cell r="J378">
            <v>44805</v>
          </cell>
          <cell r="K378">
            <v>44817</v>
          </cell>
          <cell r="O378" t="str">
            <v>U007 AGROSUPER S.A.</v>
          </cell>
          <cell r="P378" t="str">
            <v>00AA</v>
          </cell>
          <cell r="Q378" t="str">
            <v>AGRO AMERICA</v>
          </cell>
          <cell r="R378" t="str">
            <v>01</v>
          </cell>
          <cell r="S378" t="str">
            <v>EE.UU.</v>
          </cell>
          <cell r="T378" t="str">
            <v>000527 PORT HUENEME, CA</v>
          </cell>
          <cell r="U378" t="str">
            <v>200000004</v>
          </cell>
          <cell r="V378" t="str">
            <v>Agro America LLC</v>
          </cell>
          <cell r="W378" t="str">
            <v/>
          </cell>
          <cell r="X378" t="str">
            <v>CIF</v>
          </cell>
          <cell r="Y378" t="str">
            <v>CTA CTE O CRED.DIRECTO</v>
          </cell>
          <cell r="Z378" t="str">
            <v>CONGELADO</v>
          </cell>
          <cell r="AA378" t="str">
            <v>PECHUGA DESH</v>
          </cell>
          <cell r="AB378" t="str">
            <v>PECHUGA DESH S/PIEL S/GRASA S/FILETE</v>
          </cell>
          <cell r="AC378" t="str">
            <v>PECHUGA DESH 120-170G</v>
          </cell>
          <cell r="AD378" t="str">
            <v>NA</v>
          </cell>
        </row>
        <row r="379">
          <cell r="D379">
            <v>1030452</v>
          </cell>
          <cell r="E379" t="str">
            <v>PV PECH USA 10 - 12 LB@ BO HOR CJ 11K SO</v>
          </cell>
          <cell r="F379">
            <v>6960.0000161119997</v>
          </cell>
          <cell r="G379" t="str">
            <v>KG</v>
          </cell>
          <cell r="H379" t="str">
            <v>SOPRAVAL PLANTA / CECINAS 2</v>
          </cell>
          <cell r="I379" t="str">
            <v>PROGRAMADO</v>
          </cell>
          <cell r="J379">
            <v>44805</v>
          </cell>
          <cell r="K379">
            <v>44823</v>
          </cell>
          <cell r="O379" t="str">
            <v>U007 AGROSUPER S.A.</v>
          </cell>
          <cell r="P379" t="str">
            <v>00AA</v>
          </cell>
          <cell r="Q379" t="str">
            <v>AGRO AMERICA</v>
          </cell>
          <cell r="R379" t="str">
            <v>03</v>
          </cell>
          <cell r="S379" t="str">
            <v>EE.UU.</v>
          </cell>
          <cell r="T379" t="str">
            <v>000109 LONG BEACH, PUERTO</v>
          </cell>
          <cell r="U379" t="str">
            <v>200000004</v>
          </cell>
          <cell r="V379" t="str">
            <v>Agro America LLC</v>
          </cell>
          <cell r="W379" t="str">
            <v>MIX 40342339 - 40344667</v>
          </cell>
          <cell r="X379" t="str">
            <v>CIF</v>
          </cell>
          <cell r="Y379" t="str">
            <v>CTA CTE O CRED.DIRECTO</v>
          </cell>
          <cell r="Z379" t="str">
            <v>CONGELADO</v>
          </cell>
          <cell r="AA379" t="str">
            <v>PECH DESH</v>
          </cell>
          <cell r="AB379" t="str">
            <v>PECH DESH S/PIEL</v>
          </cell>
          <cell r="AC379" t="str">
            <v>PECH DESH S/PIEL ENMALLADA</v>
          </cell>
          <cell r="AD379" t="str">
            <v>NA</v>
          </cell>
        </row>
        <row r="380">
          <cell r="D380">
            <v>1030461</v>
          </cell>
          <cell r="E380" t="str">
            <v>PV PECH USA 8 - 10 LB@ BO HOR CJ 11K SO</v>
          </cell>
          <cell r="F380">
            <v>3541.7624555520001</v>
          </cell>
          <cell r="G380" t="str">
            <v>KG</v>
          </cell>
          <cell r="H380" t="str">
            <v>SOPRAVAL PLANTA / CECINAS 2</v>
          </cell>
          <cell r="I380" t="str">
            <v>PROGRAMADO</v>
          </cell>
          <cell r="J380">
            <v>44805</v>
          </cell>
          <cell r="K380">
            <v>44823</v>
          </cell>
          <cell r="O380" t="str">
            <v>U007 AGROSUPER S.A.</v>
          </cell>
          <cell r="P380" t="str">
            <v>00AA</v>
          </cell>
          <cell r="Q380" t="str">
            <v>AGRO AMERICA</v>
          </cell>
          <cell r="R380" t="str">
            <v>03</v>
          </cell>
          <cell r="S380" t="str">
            <v>EE.UU.</v>
          </cell>
          <cell r="T380" t="str">
            <v>000109 LONG BEACH, PUERTO</v>
          </cell>
          <cell r="U380" t="str">
            <v>200000004</v>
          </cell>
          <cell r="V380" t="str">
            <v>Agro America LLC</v>
          </cell>
          <cell r="W380" t="str">
            <v>MIX 40342339 - 40344667</v>
          </cell>
          <cell r="X380" t="str">
            <v>CIF</v>
          </cell>
          <cell r="Y380" t="str">
            <v>CTA CTE O CRED.DIRECTO</v>
          </cell>
          <cell r="Z380" t="str">
            <v>CONGELADO</v>
          </cell>
          <cell r="AA380" t="str">
            <v>PECH DESH</v>
          </cell>
          <cell r="AB380" t="str">
            <v>PECH DESH S/PIEL</v>
          </cell>
          <cell r="AC380" t="str">
            <v>PECH DESH S/PIEL ENMALLADA</v>
          </cell>
          <cell r="AD380" t="str">
            <v>NA</v>
          </cell>
        </row>
        <row r="381">
          <cell r="D381">
            <v>1030782</v>
          </cell>
          <cell r="E381" t="str">
            <v>PV PECH USA 12-15 LB @BO HOR CJ 15K AS</v>
          </cell>
          <cell r="F381">
            <v>12585.191720631999</v>
          </cell>
          <cell r="G381" t="str">
            <v>KG</v>
          </cell>
          <cell r="H381" t="str">
            <v>SOPRAVAL PLANTA / CECINAS 2</v>
          </cell>
          <cell r="I381" t="str">
            <v>PROGRAMADO</v>
          </cell>
          <cell r="J381">
            <v>44805</v>
          </cell>
          <cell r="K381">
            <v>44823</v>
          </cell>
          <cell r="O381" t="str">
            <v>U007 AGROSUPER S.A.</v>
          </cell>
          <cell r="P381" t="str">
            <v>00AA</v>
          </cell>
          <cell r="Q381" t="str">
            <v>AGRO AMERICA</v>
          </cell>
          <cell r="R381" t="str">
            <v>03</v>
          </cell>
          <cell r="S381" t="str">
            <v>EE.UU.</v>
          </cell>
          <cell r="T381" t="str">
            <v>000109 LONG BEACH, PUERTO</v>
          </cell>
          <cell r="U381" t="str">
            <v>200000004</v>
          </cell>
          <cell r="V381" t="str">
            <v>Agro America LLC</v>
          </cell>
          <cell r="W381" t="str">
            <v>MIX 40342339 - 40344667</v>
          </cell>
          <cell r="X381" t="str">
            <v>CIF</v>
          </cell>
          <cell r="Y381" t="str">
            <v>CTA CTE O CRED.DIRECTO</v>
          </cell>
          <cell r="Z381" t="str">
            <v>CONGELADO</v>
          </cell>
          <cell r="AA381" t="str">
            <v>PECH DESH</v>
          </cell>
          <cell r="AB381" t="str">
            <v>PECH DESH S/PIEL</v>
          </cell>
          <cell r="AC381" t="str">
            <v>PECH DESH S/PIEL ENMALLADA</v>
          </cell>
          <cell r="AD381" t="str">
            <v>NA</v>
          </cell>
        </row>
        <row r="382">
          <cell r="D382">
            <v>1030452</v>
          </cell>
          <cell r="E382" t="str">
            <v>PV PECH USA 10 - 12 LB@ BO HOR CJ 11K SO</v>
          </cell>
          <cell r="F382">
            <v>6960.0000161119997</v>
          </cell>
          <cell r="G382" t="str">
            <v>KG</v>
          </cell>
          <cell r="H382" t="str">
            <v>SOPRAVAL PLANTA / CECINAS 2</v>
          </cell>
          <cell r="I382" t="str">
            <v>EN PRODUCCION</v>
          </cell>
          <cell r="J382">
            <v>44805</v>
          </cell>
          <cell r="K382">
            <v>44840</v>
          </cell>
          <cell r="O382" t="str">
            <v>U007 AGROSUPER S.A.</v>
          </cell>
          <cell r="P382" t="str">
            <v>00AA</v>
          </cell>
          <cell r="Q382" t="str">
            <v>AGRO AMERICA</v>
          </cell>
          <cell r="R382" t="str">
            <v>03</v>
          </cell>
          <cell r="S382" t="str">
            <v>EE.UU.</v>
          </cell>
          <cell r="T382" t="str">
            <v>000109 LONG BEACH, PUERTO</v>
          </cell>
          <cell r="U382" t="str">
            <v>200000004</v>
          </cell>
          <cell r="V382" t="str">
            <v>Agro America LLC</v>
          </cell>
          <cell r="W382" t="str">
            <v/>
          </cell>
          <cell r="X382" t="str">
            <v>CIF</v>
          </cell>
          <cell r="Y382" t="str">
            <v>CTA CTE O CRED.DIRECTO</v>
          </cell>
          <cell r="Z382" t="str">
            <v>CONGELADO</v>
          </cell>
          <cell r="AA382" t="str">
            <v>PECH DESH</v>
          </cell>
          <cell r="AB382" t="str">
            <v>PECH DESH S/PIEL</v>
          </cell>
          <cell r="AC382" t="str">
            <v>PECH DESH S/PIEL ENMALLADA</v>
          </cell>
          <cell r="AD382" t="str">
            <v>NA</v>
          </cell>
        </row>
        <row r="383">
          <cell r="D383">
            <v>1030461</v>
          </cell>
          <cell r="E383" t="str">
            <v>PV PECH USA 8 - 10 LB@ BO HOR CJ 11K SO</v>
          </cell>
          <cell r="F383">
            <v>7199.9819355519994</v>
          </cell>
          <cell r="G383" t="str">
            <v>KG</v>
          </cell>
          <cell r="H383" t="str">
            <v>SOPRAVAL PLANTA / CECINAS 2</v>
          </cell>
          <cell r="I383" t="str">
            <v>EN PRODUCCION</v>
          </cell>
          <cell r="J383">
            <v>44805</v>
          </cell>
          <cell r="K383">
            <v>44840</v>
          </cell>
          <cell r="O383" t="str">
            <v>U007 AGROSUPER S.A.</v>
          </cell>
          <cell r="P383" t="str">
            <v>00AA</v>
          </cell>
          <cell r="Q383" t="str">
            <v>AGRO AMERICA</v>
          </cell>
          <cell r="R383" t="str">
            <v>03</v>
          </cell>
          <cell r="S383" t="str">
            <v>EE.UU.</v>
          </cell>
          <cell r="T383" t="str">
            <v>000109 LONG BEACH, PUERTO</v>
          </cell>
          <cell r="U383" t="str">
            <v>200000004</v>
          </cell>
          <cell r="V383" t="str">
            <v>Agro America LLC</v>
          </cell>
          <cell r="W383" t="str">
            <v/>
          </cell>
          <cell r="X383" t="str">
            <v>CIF</v>
          </cell>
          <cell r="Y383" t="str">
            <v>CTA CTE O CRED.DIRECTO</v>
          </cell>
          <cell r="Z383" t="str">
            <v>CONGELADO</v>
          </cell>
          <cell r="AA383" t="str">
            <v>PECH DESH</v>
          </cell>
          <cell r="AB383" t="str">
            <v>PECH DESH S/PIEL</v>
          </cell>
          <cell r="AC383" t="str">
            <v>PECH DESH S/PIEL ENMALLADA</v>
          </cell>
          <cell r="AD383" t="str">
            <v>NA</v>
          </cell>
        </row>
        <row r="384">
          <cell r="D384">
            <v>1030782</v>
          </cell>
          <cell r="E384" t="str">
            <v>PV PECH USA 12-15 LB @BO HOR CJ 15K AS</v>
          </cell>
          <cell r="F384">
            <v>9840.9601206320003</v>
          </cell>
          <cell r="G384" t="str">
            <v>KG</v>
          </cell>
          <cell r="H384" t="str">
            <v>SOPRAVAL PLANTA / CECINAS 2</v>
          </cell>
          <cell r="I384" t="str">
            <v>EN PRODUCCION</v>
          </cell>
          <cell r="J384">
            <v>44805</v>
          </cell>
          <cell r="K384">
            <v>44840</v>
          </cell>
          <cell r="O384" t="str">
            <v>U007 AGROSUPER S.A.</v>
          </cell>
          <cell r="P384" t="str">
            <v>00AA</v>
          </cell>
          <cell r="Q384" t="str">
            <v>AGRO AMERICA</v>
          </cell>
          <cell r="R384" t="str">
            <v>03</v>
          </cell>
          <cell r="S384" t="str">
            <v>EE.UU.</v>
          </cell>
          <cell r="T384" t="str">
            <v>000109 LONG BEACH, PUERTO</v>
          </cell>
          <cell r="U384" t="str">
            <v>200000004</v>
          </cell>
          <cell r="V384" t="str">
            <v>Agro America LLC</v>
          </cell>
          <cell r="W384" t="str">
            <v/>
          </cell>
          <cell r="X384" t="str">
            <v>CIF</v>
          </cell>
          <cell r="Y384" t="str">
            <v>CTA CTE O CRED.DIRECTO</v>
          </cell>
          <cell r="Z384" t="str">
            <v>CONGELADO</v>
          </cell>
          <cell r="AA384" t="str">
            <v>PECH DESH</v>
          </cell>
          <cell r="AB384" t="str">
            <v>PECH DESH S/PIEL</v>
          </cell>
          <cell r="AC384" t="str">
            <v>PECH DESH S/PIEL ENMALLADA</v>
          </cell>
          <cell r="AD384" t="str">
            <v>NA</v>
          </cell>
        </row>
        <row r="385">
          <cell r="D385">
            <v>1022619</v>
          </cell>
          <cell r="E385" t="str">
            <v>GO MALAYA 5-6MM@ VP CJ AS</v>
          </cell>
          <cell r="F385">
            <v>15103.729095600002</v>
          </cell>
          <cell r="G385" t="str">
            <v>KG</v>
          </cell>
          <cell r="H385" t="str">
            <v>PLANTA LO MIRANDA</v>
          </cell>
          <cell r="I385" t="str">
            <v>A PROGRAMAR</v>
          </cell>
          <cell r="J385">
            <v>44805</v>
          </cell>
          <cell r="K385">
            <v>44810</v>
          </cell>
          <cell r="L385">
            <v>44875</v>
          </cell>
          <cell r="O385" t="str">
            <v>U007 AGROSUPER S.A.</v>
          </cell>
          <cell r="P385" t="str">
            <v>00AA</v>
          </cell>
          <cell r="Q385" t="str">
            <v>AGRO AMERICA</v>
          </cell>
          <cell r="R385" t="str">
            <v>02</v>
          </cell>
          <cell r="S385" t="str">
            <v>EE.UU.</v>
          </cell>
          <cell r="T385" t="str">
            <v>000069 NEW YORK, PUERTO</v>
          </cell>
          <cell r="U385" t="str">
            <v>200000004</v>
          </cell>
          <cell r="V385" t="str">
            <v>Agro America LLC</v>
          </cell>
          <cell r="W385" t="str">
            <v/>
          </cell>
          <cell r="X385" t="str">
            <v>CIF</v>
          </cell>
          <cell r="Y385" t="str">
            <v>CTA CTE O CRED.DIRECTO</v>
          </cell>
          <cell r="Z385" t="str">
            <v>CONGELADO</v>
          </cell>
          <cell r="AA385" t="str">
            <v>PROLIJADO</v>
          </cell>
          <cell r="AB385" t="str">
            <v>PROLIJADO MALAYA</v>
          </cell>
          <cell r="AC385" t="str">
            <v>PROLIJADO MALAYA PAPADA</v>
          </cell>
          <cell r="AD385" t="str">
            <v>NA</v>
          </cell>
        </row>
        <row r="386">
          <cell r="D386">
            <v>1021538</v>
          </cell>
          <cell r="E386" t="str">
            <v>GO PECHO BELLY S/P@ VP CJ AS</v>
          </cell>
          <cell r="F386">
            <v>8895.8463040000006</v>
          </cell>
          <cell r="G386" t="str">
            <v>KG</v>
          </cell>
          <cell r="H386" t="str">
            <v>PLANTA ROSARIO</v>
          </cell>
          <cell r="I386" t="str">
            <v>A PROGRAMAR</v>
          </cell>
          <cell r="J386">
            <v>44805</v>
          </cell>
          <cell r="K386">
            <v>44810</v>
          </cell>
          <cell r="L386">
            <v>44875</v>
          </cell>
          <cell r="O386" t="str">
            <v>U007 AGROSUPER S.A.</v>
          </cell>
          <cell r="P386" t="str">
            <v>00AA</v>
          </cell>
          <cell r="Q386" t="str">
            <v>AGRO AMERICA</v>
          </cell>
          <cell r="R386" t="str">
            <v>02</v>
          </cell>
          <cell r="S386" t="str">
            <v>EE.UU.</v>
          </cell>
          <cell r="T386" t="str">
            <v>000069 NEW YORK, PUERTO</v>
          </cell>
          <cell r="U386" t="str">
            <v>200000004</v>
          </cell>
          <cell r="V386" t="str">
            <v>Agro America LLC</v>
          </cell>
          <cell r="W386" t="str">
            <v/>
          </cell>
          <cell r="X386" t="str">
            <v>CIF</v>
          </cell>
          <cell r="Y386" t="str">
            <v>CTA CTE O CRED.DIRECTO</v>
          </cell>
          <cell r="Z386" t="str">
            <v>CONGELADO</v>
          </cell>
          <cell r="AA386" t="str">
            <v>PANCETA</v>
          </cell>
          <cell r="AB386" t="str">
            <v>PANCETA S/CUERO</v>
          </cell>
          <cell r="AC386" t="str">
            <v>PANCETA S/CUERO BELLY</v>
          </cell>
          <cell r="AD386" t="str">
            <v>NA</v>
          </cell>
        </row>
        <row r="387">
          <cell r="D387">
            <v>1012107</v>
          </cell>
          <cell r="E387" t="str">
            <v>PO PCHDEH 4OZ MR@ CJ AS</v>
          </cell>
          <cell r="F387">
            <v>19958.399987392</v>
          </cell>
          <cell r="G387" t="str">
            <v>KG</v>
          </cell>
          <cell r="H387" t="str">
            <v>F. SAN VICENTE</v>
          </cell>
          <cell r="I387" t="str">
            <v>EN PRODUCCION</v>
          </cell>
          <cell r="J387">
            <v>44805</v>
          </cell>
          <cell r="K387">
            <v>44872</v>
          </cell>
          <cell r="O387" t="str">
            <v>U007 AGROSUPER S.A.</v>
          </cell>
          <cell r="P387" t="str">
            <v>00AA</v>
          </cell>
          <cell r="Q387" t="str">
            <v>AGRO AMERICA</v>
          </cell>
          <cell r="R387" t="str">
            <v>01</v>
          </cell>
          <cell r="S387" t="str">
            <v>EE.UU.</v>
          </cell>
          <cell r="T387" t="str">
            <v>000069 NEW YORK, PUERTO</v>
          </cell>
          <cell r="U387" t="str">
            <v>200000004</v>
          </cell>
          <cell r="V387" t="str">
            <v>Agro America LLC</v>
          </cell>
          <cell r="W387" t="str">
            <v/>
          </cell>
          <cell r="X387" t="str">
            <v>CIF</v>
          </cell>
          <cell r="Y387" t="str">
            <v>CTA CTE O CRED.DIRECTO</v>
          </cell>
          <cell r="Z387" t="str">
            <v>CONGELADO</v>
          </cell>
          <cell r="AA387" t="str">
            <v>PECHUGA DESH</v>
          </cell>
          <cell r="AB387" t="str">
            <v>PECHUGA DESH S/PIEL S/GRASA S/FILETE</v>
          </cell>
          <cell r="AC387" t="str">
            <v>PECHUGA DESH 100-130 GR</v>
          </cell>
          <cell r="AD387" t="str">
            <v>NA</v>
          </cell>
        </row>
        <row r="388">
          <cell r="D388">
            <v>1012520</v>
          </cell>
          <cell r="E388" t="str">
            <v>PO PCHDEH 5OZ MR@ CJ AS</v>
          </cell>
          <cell r="F388">
            <v>19958.399987392</v>
          </cell>
          <cell r="G388" t="str">
            <v>KG</v>
          </cell>
          <cell r="H388" t="str">
            <v>F. SAN VICENTE</v>
          </cell>
          <cell r="I388" t="str">
            <v>EN PRODUCCION</v>
          </cell>
          <cell r="J388">
            <v>44805</v>
          </cell>
          <cell r="K388">
            <v>44820</v>
          </cell>
          <cell r="O388" t="str">
            <v>U007 AGROSUPER S.A.</v>
          </cell>
          <cell r="P388" t="str">
            <v>00AA</v>
          </cell>
          <cell r="Q388" t="str">
            <v>AGRO AMERICA</v>
          </cell>
          <cell r="R388" t="str">
            <v>01</v>
          </cell>
          <cell r="S388" t="str">
            <v>EE.UU.</v>
          </cell>
          <cell r="T388" t="str">
            <v>000069 NEW YORK, PUERTO</v>
          </cell>
          <cell r="U388" t="str">
            <v>200000004</v>
          </cell>
          <cell r="V388" t="str">
            <v>Agro America LLC</v>
          </cell>
          <cell r="W388" t="str">
            <v/>
          </cell>
          <cell r="X388" t="str">
            <v>CIF</v>
          </cell>
          <cell r="Y388" t="str">
            <v>CTA CTE O CRED.DIRECTO</v>
          </cell>
          <cell r="Z388" t="str">
            <v>CONGELADO</v>
          </cell>
          <cell r="AA388" t="str">
            <v>PECHUGA DESH</v>
          </cell>
          <cell r="AB388" t="str">
            <v>PECHUGA DESH S/PIEL S/GRASA S/FILETE</v>
          </cell>
          <cell r="AC388" t="str">
            <v>PECHUGA DESH 120-170G</v>
          </cell>
          <cell r="AD388" t="str">
            <v>NA</v>
          </cell>
        </row>
        <row r="389">
          <cell r="D389">
            <v>1012163</v>
          </cell>
          <cell r="E389" t="str">
            <v>PO FILE S/T 4X10 MR@ ZI CJ 20K AS</v>
          </cell>
          <cell r="F389">
            <v>12972.7312</v>
          </cell>
          <cell r="G389" t="str">
            <v>KG</v>
          </cell>
          <cell r="H389" t="str">
            <v>F. SAN VICENTE</v>
          </cell>
          <cell r="I389" t="str">
            <v>EN PRODUCCION</v>
          </cell>
          <cell r="J389">
            <v>44805</v>
          </cell>
          <cell r="K389">
            <v>44821</v>
          </cell>
          <cell r="L389">
            <v>44836</v>
          </cell>
          <cell r="O389" t="str">
            <v>U007 AGROSUPER S.A.</v>
          </cell>
          <cell r="P389" t="str">
            <v>00AA</v>
          </cell>
          <cell r="Q389" t="str">
            <v>AGRO AMERICA</v>
          </cell>
          <cell r="R389" t="str">
            <v>01</v>
          </cell>
          <cell r="S389" t="str">
            <v>EE.UU.</v>
          </cell>
          <cell r="T389" t="str">
            <v>000221 SAVANNAH, PUERTO</v>
          </cell>
          <cell r="U389" t="str">
            <v>200000004</v>
          </cell>
          <cell r="V389" t="str">
            <v>Agro America LLC</v>
          </cell>
          <cell r="W389" t="str">
            <v>MIX 40343646 - 40342443</v>
          </cell>
          <cell r="X389" t="str">
            <v>CIF</v>
          </cell>
          <cell r="Y389" t="str">
            <v>CTA CTE O CRED.DIRECTO</v>
          </cell>
          <cell r="Z389" t="str">
            <v>CONGELADO</v>
          </cell>
          <cell r="AA389" t="str">
            <v>FILETE</v>
          </cell>
          <cell r="AB389" t="str">
            <v>FILETE</v>
          </cell>
          <cell r="AC389" t="str">
            <v>FILETE NORMAL</v>
          </cell>
          <cell r="AD389" t="str">
            <v>NA</v>
          </cell>
        </row>
        <row r="390">
          <cell r="D390">
            <v>1012165</v>
          </cell>
          <cell r="E390" t="str">
            <v>PO TRU-CTRO ALA 4X10 MR@ ZI CJ AS</v>
          </cell>
          <cell r="F390">
            <v>19958.399987392</v>
          </cell>
          <cell r="G390" t="str">
            <v>KG</v>
          </cell>
          <cell r="H390" t="str">
            <v>F. SAN VICENTE</v>
          </cell>
          <cell r="I390" t="str">
            <v>EN PRODUCCION</v>
          </cell>
          <cell r="J390">
            <v>44805</v>
          </cell>
          <cell r="K390">
            <v>44880</v>
          </cell>
          <cell r="O390" t="str">
            <v>U007 AGROSUPER S.A.</v>
          </cell>
          <cell r="P390" t="str">
            <v>00AA</v>
          </cell>
          <cell r="Q390" t="str">
            <v>AGRO AMERICA</v>
          </cell>
          <cell r="R390" t="str">
            <v>01</v>
          </cell>
          <cell r="S390" t="str">
            <v>EE.UU.</v>
          </cell>
          <cell r="T390" t="str">
            <v>000113 PORT EVERGLADES, PUERTO</v>
          </cell>
          <cell r="U390" t="str">
            <v>200000004</v>
          </cell>
          <cell r="V390" t="str">
            <v>Agro America LLC</v>
          </cell>
          <cell r="W390" t="str">
            <v/>
          </cell>
          <cell r="X390" t="str">
            <v>CIF</v>
          </cell>
          <cell r="Y390" t="str">
            <v>CTA CTE O CRED.DIRECTO</v>
          </cell>
          <cell r="Z390" t="str">
            <v>CONGELADO</v>
          </cell>
          <cell r="AA390" t="str">
            <v>ALA</v>
          </cell>
          <cell r="AB390" t="str">
            <v>ALA TRUTRO-CENTRO</v>
          </cell>
          <cell r="AC390" t="str">
            <v>ALA TRUTRO-CENTRO NORMAL</v>
          </cell>
          <cell r="AD390" t="str">
            <v>NA</v>
          </cell>
        </row>
        <row r="391">
          <cell r="D391">
            <v>1012165</v>
          </cell>
          <cell r="E391" t="str">
            <v>PO TRU-CTRO ALA 4X10 MR@ ZI CJ AS</v>
          </cell>
          <cell r="F391">
            <v>19958.399987392</v>
          </cell>
          <cell r="G391" t="str">
            <v>KG</v>
          </cell>
          <cell r="H391" t="str">
            <v>F. SAN VICENTE</v>
          </cell>
          <cell r="I391" t="str">
            <v>EN PRODUCCION</v>
          </cell>
          <cell r="J391">
            <v>44805</v>
          </cell>
          <cell r="K391">
            <v>44880</v>
          </cell>
          <cell r="O391" t="str">
            <v>U007 AGROSUPER S.A.</v>
          </cell>
          <cell r="P391" t="str">
            <v>00AA</v>
          </cell>
          <cell r="Q391" t="str">
            <v>AGRO AMERICA</v>
          </cell>
          <cell r="R391" t="str">
            <v>01</v>
          </cell>
          <cell r="S391" t="str">
            <v>EE.UU.</v>
          </cell>
          <cell r="T391" t="str">
            <v>000113 PORT EVERGLADES, PUERTO</v>
          </cell>
          <cell r="U391" t="str">
            <v>200000004</v>
          </cell>
          <cell r="V391" t="str">
            <v>Agro America LLC</v>
          </cell>
          <cell r="W391" t="str">
            <v/>
          </cell>
          <cell r="X391" t="str">
            <v>CIF</v>
          </cell>
          <cell r="Y391" t="str">
            <v>CTA CTE O CRED.DIRECTO</v>
          </cell>
          <cell r="Z391" t="str">
            <v>CONGELADO</v>
          </cell>
          <cell r="AA391" t="str">
            <v>ALA</v>
          </cell>
          <cell r="AB391" t="str">
            <v>ALA TRUTRO-CENTRO</v>
          </cell>
          <cell r="AC391" t="str">
            <v>ALA TRUTRO-CENTRO NORMAL</v>
          </cell>
          <cell r="AD391" t="str">
            <v>NA</v>
          </cell>
        </row>
        <row r="392">
          <cell r="D392">
            <v>1012165</v>
          </cell>
          <cell r="E392" t="str">
            <v>PO TRU-CTRO ALA 4X10 MR@ ZI CJ AS</v>
          </cell>
          <cell r="F392">
            <v>19958.399987392</v>
          </cell>
          <cell r="G392" t="str">
            <v>KG</v>
          </cell>
          <cell r="H392" t="str">
            <v>F. SAN VICENTE</v>
          </cell>
          <cell r="I392" t="str">
            <v>EN PRODUCCION</v>
          </cell>
          <cell r="J392">
            <v>44805</v>
          </cell>
          <cell r="K392">
            <v>44880</v>
          </cell>
          <cell r="O392" t="str">
            <v>U007 AGROSUPER S.A.</v>
          </cell>
          <cell r="P392" t="str">
            <v>00AA</v>
          </cell>
          <cell r="Q392" t="str">
            <v>AGRO AMERICA</v>
          </cell>
          <cell r="R392" t="str">
            <v>01</v>
          </cell>
          <cell r="S392" t="str">
            <v>EE.UU.</v>
          </cell>
          <cell r="T392" t="str">
            <v>000113 PORT EVERGLADES, PUERTO</v>
          </cell>
          <cell r="U392" t="str">
            <v>200000004</v>
          </cell>
          <cell r="V392" t="str">
            <v>Agro America LLC</v>
          </cell>
          <cell r="W392" t="str">
            <v/>
          </cell>
          <cell r="X392" t="str">
            <v>CIF</v>
          </cell>
          <cell r="Y392" t="str">
            <v>CTA CTE O CRED.DIRECTO</v>
          </cell>
          <cell r="Z392" t="str">
            <v>CONGELADO</v>
          </cell>
          <cell r="AA392" t="str">
            <v>ALA</v>
          </cell>
          <cell r="AB392" t="str">
            <v>ALA TRUTRO-CENTRO</v>
          </cell>
          <cell r="AC392" t="str">
            <v>ALA TRUTRO-CENTRO NORMAL</v>
          </cell>
          <cell r="AD392" t="str">
            <v>NA</v>
          </cell>
        </row>
        <row r="393">
          <cell r="D393">
            <v>1012165</v>
          </cell>
          <cell r="E393" t="str">
            <v>PO TRU-CTRO ALA 4X10 MR@ ZI CJ AS</v>
          </cell>
          <cell r="F393">
            <v>19958.399987392</v>
          </cell>
          <cell r="G393" t="str">
            <v>KG</v>
          </cell>
          <cell r="H393" t="str">
            <v>F. SAN VICENTE</v>
          </cell>
          <cell r="I393" t="str">
            <v>PROGRAMADO</v>
          </cell>
          <cell r="J393">
            <v>44805</v>
          </cell>
          <cell r="K393">
            <v>44846</v>
          </cell>
          <cell r="L393">
            <v>44872</v>
          </cell>
          <cell r="O393" t="str">
            <v>U007 AGROSUPER S.A.</v>
          </cell>
          <cell r="P393" t="str">
            <v>00AA</v>
          </cell>
          <cell r="Q393" t="str">
            <v>AGRO AMERICA</v>
          </cell>
          <cell r="R393" t="str">
            <v>01</v>
          </cell>
          <cell r="S393" t="str">
            <v>EE.UU.</v>
          </cell>
          <cell r="T393" t="str">
            <v>000071 PHILADELPHIA, PUERTO</v>
          </cell>
          <cell r="U393" t="str">
            <v>200000004</v>
          </cell>
          <cell r="V393" t="str">
            <v>Agro America LLC</v>
          </cell>
          <cell r="W393" t="str">
            <v/>
          </cell>
          <cell r="X393" t="str">
            <v>CIF</v>
          </cell>
          <cell r="Y393" t="str">
            <v>CTA CTE O CRED.DIRECTO</v>
          </cell>
          <cell r="Z393" t="str">
            <v>CONGELADO</v>
          </cell>
          <cell r="AA393" t="str">
            <v>ALA</v>
          </cell>
          <cell r="AB393" t="str">
            <v>ALA TRUTRO-CENTRO</v>
          </cell>
          <cell r="AC393" t="str">
            <v>ALA TRUTRO-CENTRO NORMAL</v>
          </cell>
          <cell r="AD393" t="str">
            <v>NA</v>
          </cell>
        </row>
        <row r="394">
          <cell r="D394">
            <v>1012165</v>
          </cell>
          <cell r="E394" t="str">
            <v>PO TRU-CTRO ALA 4X10 MR@ ZI CJ AS</v>
          </cell>
          <cell r="F394">
            <v>19958.399987392</v>
          </cell>
          <cell r="G394" t="str">
            <v>KG</v>
          </cell>
          <cell r="H394" t="str">
            <v>F. SAN VICENTE</v>
          </cell>
          <cell r="I394" t="str">
            <v>EN PRODUCCION</v>
          </cell>
          <cell r="J394">
            <v>44805</v>
          </cell>
          <cell r="K394">
            <v>44877</v>
          </cell>
          <cell r="O394" t="str">
            <v>U007 AGROSUPER S.A.</v>
          </cell>
          <cell r="P394" t="str">
            <v>00AA</v>
          </cell>
          <cell r="Q394" t="str">
            <v>AGRO AMERICA</v>
          </cell>
          <cell r="R394" t="str">
            <v>01</v>
          </cell>
          <cell r="S394" t="str">
            <v>EE.UU.</v>
          </cell>
          <cell r="T394" t="str">
            <v>000221 SAVANNAH, PUERTO</v>
          </cell>
          <cell r="U394" t="str">
            <v>200000004</v>
          </cell>
          <cell r="V394" t="str">
            <v>Agro America LLC</v>
          </cell>
          <cell r="W394" t="str">
            <v/>
          </cell>
          <cell r="X394" t="str">
            <v>CIF</v>
          </cell>
          <cell r="Y394" t="str">
            <v>CTA CTE O CRED.DIRECTO</v>
          </cell>
          <cell r="Z394" t="str">
            <v>CONGELADO</v>
          </cell>
          <cell r="AA394" t="str">
            <v>ALA</v>
          </cell>
          <cell r="AB394" t="str">
            <v>ALA TRUTRO-CENTRO</v>
          </cell>
          <cell r="AC394" t="str">
            <v>ALA TRUTRO-CENTRO NORMAL</v>
          </cell>
          <cell r="AD394" t="str">
            <v>NA</v>
          </cell>
        </row>
        <row r="395">
          <cell r="D395">
            <v>1023276</v>
          </cell>
          <cell r="E395" t="str">
            <v>GO ROSADA@ VA CJ 20K</v>
          </cell>
          <cell r="F395">
            <v>18144.999952720002</v>
          </cell>
          <cell r="G395" t="str">
            <v>KG</v>
          </cell>
          <cell r="H395" t="str">
            <v>PLANTA LO MIRANDA</v>
          </cell>
          <cell r="I395" t="str">
            <v>EN PRODUCCION</v>
          </cell>
          <cell r="J395">
            <v>44805</v>
          </cell>
          <cell r="K395">
            <v>44811</v>
          </cell>
          <cell r="O395" t="str">
            <v>U007 AGROSUPER S.A.</v>
          </cell>
          <cell r="P395" t="str">
            <v>00AA</v>
          </cell>
          <cell r="Q395" t="str">
            <v>AGRO AMERICA</v>
          </cell>
          <cell r="R395" t="str">
            <v>02</v>
          </cell>
          <cell r="S395" t="str">
            <v>EE.UU.</v>
          </cell>
          <cell r="T395" t="str">
            <v>000117 SEATTLE, PUERTO</v>
          </cell>
          <cell r="U395" t="str">
            <v>200000004</v>
          </cell>
          <cell r="V395" t="str">
            <v>Agro America LLC</v>
          </cell>
          <cell r="W395" t="str">
            <v/>
          </cell>
          <cell r="X395" t="str">
            <v>CIF</v>
          </cell>
          <cell r="Y395" t="str">
            <v>CTA CTE O CRED.DIRECTO</v>
          </cell>
          <cell r="Z395" t="str">
            <v>CONGELADO</v>
          </cell>
          <cell r="AA395" t="str">
            <v>PIERNA</v>
          </cell>
          <cell r="AB395" t="str">
            <v>PIERNA PULPA FINA</v>
          </cell>
          <cell r="AC395" t="str">
            <v>PIERNA PULPA FINA MUSC SEP</v>
          </cell>
          <cell r="AD395" t="str">
            <v>NA</v>
          </cell>
        </row>
        <row r="396">
          <cell r="D396">
            <v>1030224</v>
          </cell>
          <cell r="E396" t="str">
            <v>PV TRU LARG@ BO CJ 15K AS</v>
          </cell>
          <cell r="F396">
            <v>12000</v>
          </cell>
          <cell r="G396" t="str">
            <v>KG</v>
          </cell>
          <cell r="H396" t="str">
            <v>SOPRAVAL PLANTA / CECINAS 2</v>
          </cell>
          <cell r="I396" t="str">
            <v>EN PRODUCCION</v>
          </cell>
          <cell r="J396">
            <v>44806</v>
          </cell>
          <cell r="K396">
            <v>44824</v>
          </cell>
          <cell r="O396" t="str">
            <v>U020 AGROSUPER COMER ALIM</v>
          </cell>
          <cell r="P396" t="str">
            <v>00AE</v>
          </cell>
          <cell r="Q396" t="str">
            <v>AGRO EUROPA</v>
          </cell>
          <cell r="R396" t="str">
            <v>03</v>
          </cell>
          <cell r="S396" t="str">
            <v>SUDÁFRICA</v>
          </cell>
          <cell r="T396" t="str">
            <v>000182 CAPE TOWN, PUERTO</v>
          </cell>
          <cell r="U396" t="str">
            <v>200000007</v>
          </cell>
          <cell r="V396" t="str">
            <v>AGROEUROPA S.P.A</v>
          </cell>
          <cell r="W396" t="str">
            <v/>
          </cell>
          <cell r="X396" t="str">
            <v>CFR</v>
          </cell>
          <cell r="Y396" t="str">
            <v>CTA CTE O CRED.DIRECTO</v>
          </cell>
          <cell r="Z396" t="str">
            <v>CONGELADO</v>
          </cell>
          <cell r="AA396" t="str">
            <v>TRUTRO</v>
          </cell>
          <cell r="AB396" t="str">
            <v>TRUTRO LARGO</v>
          </cell>
          <cell r="AC396" t="str">
            <v>TRUTRO LARGO NORMAL</v>
          </cell>
          <cell r="AD396" t="str">
            <v>NA</v>
          </cell>
        </row>
        <row r="397">
          <cell r="D397">
            <v>1030355</v>
          </cell>
          <cell r="E397" t="str">
            <v>PV RABADILLA@ BO CJ 10K AS</v>
          </cell>
          <cell r="F397">
            <v>12000</v>
          </cell>
          <cell r="G397" t="str">
            <v>KG</v>
          </cell>
          <cell r="H397" t="str">
            <v>SOPRAVAL PLANTA / CECINAS 2</v>
          </cell>
          <cell r="I397" t="str">
            <v>EN PRODUCCION</v>
          </cell>
          <cell r="J397">
            <v>44806</v>
          </cell>
          <cell r="K397">
            <v>44824</v>
          </cell>
          <cell r="O397" t="str">
            <v>U020 AGROSUPER COMER ALIM</v>
          </cell>
          <cell r="P397" t="str">
            <v>00AE</v>
          </cell>
          <cell r="Q397" t="str">
            <v>AGRO EUROPA</v>
          </cell>
          <cell r="R397" t="str">
            <v>03</v>
          </cell>
          <cell r="S397" t="str">
            <v>SUDÁFRICA</v>
          </cell>
          <cell r="T397" t="str">
            <v>000182 CAPE TOWN, PUERTO</v>
          </cell>
          <cell r="U397" t="str">
            <v>200000007</v>
          </cell>
          <cell r="V397" t="str">
            <v>AGROEUROPA S.P.A</v>
          </cell>
          <cell r="W397" t="str">
            <v/>
          </cell>
          <cell r="X397" t="str">
            <v>CFR</v>
          </cell>
          <cell r="Y397" t="str">
            <v>CTA CTE O CRED.DIRECTO</v>
          </cell>
          <cell r="Z397" t="str">
            <v>CONGELADO</v>
          </cell>
          <cell r="AA397" t="str">
            <v>VARIOS</v>
          </cell>
          <cell r="AB397" t="str">
            <v>VARIOS CARCASA</v>
          </cell>
          <cell r="AC397" t="str">
            <v>VARIOS CARCASA RABADILLA</v>
          </cell>
          <cell r="AD397" t="str">
            <v>NA</v>
          </cell>
        </row>
        <row r="398">
          <cell r="D398">
            <v>1020848</v>
          </cell>
          <cell r="E398" t="str">
            <v>GO LOM CTRO 27@ CJ 20K AS</v>
          </cell>
          <cell r="F398">
            <v>24000</v>
          </cell>
          <cell r="G398" t="str">
            <v>KG</v>
          </cell>
          <cell r="H398" t="str">
            <v>PLANTA ROSARIO</v>
          </cell>
          <cell r="I398" t="str">
            <v>PROGRAMADO</v>
          </cell>
          <cell r="J398">
            <v>44806</v>
          </cell>
          <cell r="K398">
            <v>44838</v>
          </cell>
          <cell r="L398">
            <v>44870</v>
          </cell>
          <cell r="O398" t="str">
            <v>U007 AGROSUPER S.A.</v>
          </cell>
          <cell r="P398" t="str">
            <v>00AS</v>
          </cell>
          <cell r="Q398" t="str">
            <v>AGRO SUDAMERICA</v>
          </cell>
          <cell r="R398" t="str">
            <v>02</v>
          </cell>
          <cell r="S398" t="str">
            <v>COLOMBIA</v>
          </cell>
          <cell r="T398" t="str">
            <v>000218 CARTAGENA, PUERTO</v>
          </cell>
          <cell r="U398" t="str">
            <v>200003239</v>
          </cell>
          <cell r="V398" t="str">
            <v>W&amp;L WORLDWIDE TRADING S.A.S</v>
          </cell>
          <cell r="W398" t="str">
            <v>***</v>
          </cell>
          <cell r="X398" t="str">
            <v>CIF</v>
          </cell>
          <cell r="Y398" t="str">
            <v>CTA CTE O CRED.DIRECTO</v>
          </cell>
          <cell r="Z398" t="str">
            <v>CONGELADO</v>
          </cell>
          <cell r="AA398" t="str">
            <v>LOMO</v>
          </cell>
          <cell r="AB398" t="str">
            <v>LOMO CENTRO</v>
          </cell>
          <cell r="AC398" t="str">
            <v>LOMO CENTRO 27 S/FILETE</v>
          </cell>
          <cell r="AD398" t="str">
            <v>EX</v>
          </cell>
        </row>
        <row r="399">
          <cell r="D399">
            <v>1023436</v>
          </cell>
          <cell r="E399" t="str">
            <v>GO MANOS@ CJ 20K AS</v>
          </cell>
          <cell r="F399">
            <v>24000</v>
          </cell>
          <cell r="G399" t="str">
            <v>KG</v>
          </cell>
          <cell r="H399" t="str">
            <v>PLANTA LO MIRANDA</v>
          </cell>
          <cell r="I399" t="str">
            <v>EN PRODUCCION</v>
          </cell>
          <cell r="J399">
            <v>44806</v>
          </cell>
          <cell r="K399">
            <v>44816</v>
          </cell>
          <cell r="O399" t="str">
            <v>U007 AGROSUPER S.A.</v>
          </cell>
          <cell r="P399" t="str">
            <v>00AS</v>
          </cell>
          <cell r="Q399" t="str">
            <v>AGRO SUDAMERICA</v>
          </cell>
          <cell r="R399" t="str">
            <v>02</v>
          </cell>
          <cell r="S399" t="str">
            <v>COLOMBIA</v>
          </cell>
          <cell r="T399" t="str">
            <v>000023 BUENAVENTURA, PUERTO</v>
          </cell>
          <cell r="U399" t="str">
            <v>200000893</v>
          </cell>
          <cell r="V399" t="str">
            <v>Frigo Cargo Internacional S.A.S.</v>
          </cell>
          <cell r="W399" t="str">
            <v>***</v>
          </cell>
          <cell r="X399" t="str">
            <v>CIF</v>
          </cell>
          <cell r="Y399" t="str">
            <v>CTA CTE O CRED.DIRECTO</v>
          </cell>
          <cell r="Z399" t="str">
            <v>CONGELADO</v>
          </cell>
          <cell r="AA399" t="str">
            <v>SUBPROD</v>
          </cell>
          <cell r="AB399" t="str">
            <v>SUBPROD PATAS-MANOS</v>
          </cell>
          <cell r="AC399" t="str">
            <v>SUBPROD PATAS-MANOS MANOS</v>
          </cell>
          <cell r="AD399" t="str">
            <v>EX</v>
          </cell>
        </row>
        <row r="400">
          <cell r="D400">
            <v>1012158</v>
          </cell>
          <cell r="E400" t="str">
            <v>PO FILE S/T 8X5 MR@ FI CJ AS</v>
          </cell>
          <cell r="F400">
            <v>3628.7999564719998</v>
          </cell>
          <cell r="G400" t="str">
            <v>KG</v>
          </cell>
          <cell r="H400" t="str">
            <v>F. SAN VICENTE</v>
          </cell>
          <cell r="I400" t="str">
            <v>EN PRODUCCION</v>
          </cell>
          <cell r="J400">
            <v>44806</v>
          </cell>
          <cell r="K400">
            <v>44810</v>
          </cell>
          <cell r="O400" t="str">
            <v>U007 AGROSUPER S.A.</v>
          </cell>
          <cell r="P400" t="str">
            <v>00AA</v>
          </cell>
          <cell r="Q400" t="str">
            <v>AGRO AMERICA</v>
          </cell>
          <cell r="R400" t="str">
            <v>01</v>
          </cell>
          <cell r="S400" t="str">
            <v>EE.UU.</v>
          </cell>
          <cell r="T400" t="str">
            <v>000109 LONG BEACH, PUERTO</v>
          </cell>
          <cell r="U400" t="str">
            <v>200000004</v>
          </cell>
          <cell r="V400" t="str">
            <v>Agro America LLC</v>
          </cell>
          <cell r="W400" t="str">
            <v>MIX NWC - 882−0831−506072</v>
          </cell>
          <cell r="X400" t="str">
            <v>CIF</v>
          </cell>
          <cell r="Y400" t="str">
            <v>CTA CTE O CRED.DIRECTO</v>
          </cell>
          <cell r="Z400" t="str">
            <v>CONGELADO</v>
          </cell>
          <cell r="AA400" t="str">
            <v>FILETE</v>
          </cell>
          <cell r="AB400" t="str">
            <v>FILETE</v>
          </cell>
          <cell r="AC400" t="str">
            <v>FILETE NORMAL</v>
          </cell>
          <cell r="AD400" t="str">
            <v>NA</v>
          </cell>
        </row>
        <row r="401">
          <cell r="D401">
            <v>1012167</v>
          </cell>
          <cell r="E401" t="str">
            <v>PO PCHDEH 4X10 MR@ ZI CJ 20K AS</v>
          </cell>
          <cell r="F401">
            <v>3628.7359999999999</v>
          </cell>
          <cell r="G401" t="str">
            <v>KG</v>
          </cell>
          <cell r="H401" t="str">
            <v>F. SAN VICENTE</v>
          </cell>
          <cell r="I401" t="str">
            <v>EN PRODUCCION</v>
          </cell>
          <cell r="J401">
            <v>44806</v>
          </cell>
          <cell r="K401">
            <v>44810</v>
          </cell>
          <cell r="O401" t="str">
            <v>U007 AGROSUPER S.A.</v>
          </cell>
          <cell r="P401" t="str">
            <v>00AA</v>
          </cell>
          <cell r="Q401" t="str">
            <v>AGRO AMERICA</v>
          </cell>
          <cell r="R401" t="str">
            <v>01</v>
          </cell>
          <cell r="S401" t="str">
            <v>EE.UU.</v>
          </cell>
          <cell r="T401" t="str">
            <v>000109 LONG BEACH, PUERTO</v>
          </cell>
          <cell r="U401" t="str">
            <v>200000004</v>
          </cell>
          <cell r="V401" t="str">
            <v>Agro America LLC</v>
          </cell>
          <cell r="W401" t="str">
            <v>MIX NWC - 882−0831−506072</v>
          </cell>
          <cell r="X401" t="str">
            <v>CIF</v>
          </cell>
          <cell r="Y401" t="str">
            <v>CTA CTE O CRED.DIRECTO</v>
          </cell>
          <cell r="Z401" t="str">
            <v>CONGELADO</v>
          </cell>
          <cell r="AA401" t="str">
            <v>PECHUGA DESH</v>
          </cell>
          <cell r="AB401" t="str">
            <v>PECHUGA DESH S/PIEL S/GRASA S/FILETE</v>
          </cell>
          <cell r="AC401" t="str">
            <v>PECHUGA DESH S/CALIBRE</v>
          </cell>
          <cell r="AD401" t="str">
            <v>NA</v>
          </cell>
        </row>
        <row r="402">
          <cell r="D402">
            <v>1012806</v>
          </cell>
          <cell r="E402" t="str">
            <v>PO TRUCRTODEH S/P MR@ CJ 20K AS</v>
          </cell>
          <cell r="F402">
            <v>4091.39984</v>
          </cell>
          <cell r="G402" t="str">
            <v>KG</v>
          </cell>
          <cell r="H402" t="str">
            <v>F. SAN VICENTE</v>
          </cell>
          <cell r="I402" t="str">
            <v>EN PRODUCCION</v>
          </cell>
          <cell r="J402">
            <v>44806</v>
          </cell>
          <cell r="K402">
            <v>44810</v>
          </cell>
          <cell r="O402" t="str">
            <v>U007 AGROSUPER S.A.</v>
          </cell>
          <cell r="P402" t="str">
            <v>00AA</v>
          </cell>
          <cell r="Q402" t="str">
            <v>AGRO AMERICA</v>
          </cell>
          <cell r="R402" t="str">
            <v>01</v>
          </cell>
          <cell r="S402" t="str">
            <v>EE.UU.</v>
          </cell>
          <cell r="T402" t="str">
            <v>000109 LONG BEACH, PUERTO</v>
          </cell>
          <cell r="U402" t="str">
            <v>200000004</v>
          </cell>
          <cell r="V402" t="str">
            <v>Agro America LLC</v>
          </cell>
          <cell r="W402" t="str">
            <v>MIX NWC - 882−0831−506072</v>
          </cell>
          <cell r="X402" t="str">
            <v>CIF</v>
          </cell>
          <cell r="Y402" t="str">
            <v>CTA CTE O CRED.DIRECTO</v>
          </cell>
          <cell r="Z402" t="str">
            <v>CONGELADO</v>
          </cell>
          <cell r="AA402" t="str">
            <v>TRUTRO DESHUESADO</v>
          </cell>
          <cell r="AB402" t="str">
            <v>TRUTRO DESHUESADO SIN PIEL</v>
          </cell>
          <cell r="AC402" t="str">
            <v>TRUTRO DESHUESADO S/PIEL CORTO</v>
          </cell>
          <cell r="AD402" t="str">
            <v>NA</v>
          </cell>
        </row>
        <row r="403">
          <cell r="D403">
            <v>1012165</v>
          </cell>
          <cell r="E403" t="str">
            <v>PO TRU-CTRO ALA 4X10 MR@ ZI CJ AS</v>
          </cell>
          <cell r="F403">
            <v>10886.399869416</v>
          </cell>
          <cell r="G403" t="str">
            <v>KG</v>
          </cell>
          <cell r="H403" t="str">
            <v>F. SAN VICENTE</v>
          </cell>
          <cell r="I403" t="str">
            <v>EN PRODUCCION</v>
          </cell>
          <cell r="J403">
            <v>44806</v>
          </cell>
          <cell r="K403">
            <v>44810</v>
          </cell>
          <cell r="O403" t="str">
            <v>U007 AGROSUPER S.A.</v>
          </cell>
          <cell r="P403" t="str">
            <v>00AA</v>
          </cell>
          <cell r="Q403" t="str">
            <v>AGRO AMERICA</v>
          </cell>
          <cell r="R403" t="str">
            <v>01</v>
          </cell>
          <cell r="S403" t="str">
            <v>EE.UU.</v>
          </cell>
          <cell r="T403" t="str">
            <v>000113 PORT EVERGLADES, PUERTO</v>
          </cell>
          <cell r="U403" t="str">
            <v>200000004</v>
          </cell>
          <cell r="V403" t="str">
            <v>Agro America LLC</v>
          </cell>
          <cell r="W403" t="str">
            <v>MIX NWC - 883−0831−506077</v>
          </cell>
          <cell r="X403" t="str">
            <v>CIF</v>
          </cell>
          <cell r="Y403" t="str">
            <v>CTA CTE O CRED.DIRECTO</v>
          </cell>
          <cell r="Z403" t="str">
            <v>CONGELADO</v>
          </cell>
          <cell r="AA403" t="str">
            <v>ALA</v>
          </cell>
          <cell r="AB403" t="str">
            <v>ALA TRUTRO-CENTRO</v>
          </cell>
          <cell r="AC403" t="str">
            <v>ALA TRUTRO-CENTRO NORMAL</v>
          </cell>
          <cell r="AD403" t="str">
            <v>NA</v>
          </cell>
        </row>
        <row r="404">
          <cell r="D404">
            <v>1012158</v>
          </cell>
          <cell r="E404" t="str">
            <v>PO FILE S/T 8X5 MR@ FI CJ AS</v>
          </cell>
          <cell r="F404">
            <v>1814.3679999999999</v>
          </cell>
          <cell r="G404" t="str">
            <v>KG</v>
          </cell>
          <cell r="H404" t="str">
            <v>F. SAN VICENTE</v>
          </cell>
          <cell r="I404" t="str">
            <v>EN PRODUCCION</v>
          </cell>
          <cell r="J404">
            <v>44806</v>
          </cell>
          <cell r="K404">
            <v>44810</v>
          </cell>
          <cell r="O404" t="str">
            <v>U007 AGROSUPER S.A.</v>
          </cell>
          <cell r="P404" t="str">
            <v>00AA</v>
          </cell>
          <cell r="Q404" t="str">
            <v>AGRO AMERICA</v>
          </cell>
          <cell r="R404" t="str">
            <v>01</v>
          </cell>
          <cell r="S404" t="str">
            <v>EE.UU.</v>
          </cell>
          <cell r="T404" t="str">
            <v>000113 PORT EVERGLADES, PUERTO</v>
          </cell>
          <cell r="U404" t="str">
            <v>200000004</v>
          </cell>
          <cell r="V404" t="str">
            <v>Agro America LLC</v>
          </cell>
          <cell r="W404" t="str">
            <v>MIX NWC - 883−0831−506077</v>
          </cell>
          <cell r="X404" t="str">
            <v>CIF</v>
          </cell>
          <cell r="Y404" t="str">
            <v>CTA CTE O CRED.DIRECTO</v>
          </cell>
          <cell r="Z404" t="str">
            <v>CONGELADO</v>
          </cell>
          <cell r="AA404" t="str">
            <v>FILETE</v>
          </cell>
          <cell r="AB404" t="str">
            <v>FILETE</v>
          </cell>
          <cell r="AC404" t="str">
            <v>FILETE NORMAL</v>
          </cell>
          <cell r="AD404" t="str">
            <v>NA</v>
          </cell>
        </row>
        <row r="405">
          <cell r="D405">
            <v>1012167</v>
          </cell>
          <cell r="E405" t="str">
            <v>PO PCHDEH 4X10 MR@ ZI CJ 20K AS</v>
          </cell>
          <cell r="F405">
            <v>3628.7359999999999</v>
          </cell>
          <cell r="G405" t="str">
            <v>KG</v>
          </cell>
          <cell r="H405" t="str">
            <v>F. SAN VICENTE</v>
          </cell>
          <cell r="I405" t="str">
            <v>EN PRODUCCION</v>
          </cell>
          <cell r="J405">
            <v>44806</v>
          </cell>
          <cell r="K405">
            <v>44810</v>
          </cell>
          <cell r="O405" t="str">
            <v>U007 AGROSUPER S.A.</v>
          </cell>
          <cell r="P405" t="str">
            <v>00AA</v>
          </cell>
          <cell r="Q405" t="str">
            <v>AGRO AMERICA</v>
          </cell>
          <cell r="R405" t="str">
            <v>01</v>
          </cell>
          <cell r="S405" t="str">
            <v>EE.UU.</v>
          </cell>
          <cell r="T405" t="str">
            <v>000113 PORT EVERGLADES, PUERTO</v>
          </cell>
          <cell r="U405" t="str">
            <v>200000004</v>
          </cell>
          <cell r="V405" t="str">
            <v>Agro America LLC</v>
          </cell>
          <cell r="W405" t="str">
            <v>MIX NWC - 883−0831−506077</v>
          </cell>
          <cell r="X405" t="str">
            <v>CIF</v>
          </cell>
          <cell r="Y405" t="str">
            <v>CTA CTE O CRED.DIRECTO</v>
          </cell>
          <cell r="Z405" t="str">
            <v>CONGELADO</v>
          </cell>
          <cell r="AA405" t="str">
            <v>PECHUGA DESH</v>
          </cell>
          <cell r="AB405" t="str">
            <v>PECHUGA DESH S/PIEL S/GRASA S/FILETE</v>
          </cell>
          <cell r="AC405" t="str">
            <v>PECHUGA DESH S/CALIBRE</v>
          </cell>
          <cell r="AD405" t="str">
            <v>NA</v>
          </cell>
        </row>
        <row r="406">
          <cell r="D406">
            <v>1012806</v>
          </cell>
          <cell r="E406" t="str">
            <v>PO TRUCRTODEH S/P MR@ CJ 20K AS</v>
          </cell>
          <cell r="F406">
            <v>907.18399999999997</v>
          </cell>
          <cell r="G406" t="str">
            <v>KG</v>
          </cell>
          <cell r="H406" t="str">
            <v>F. SAN VICENTE</v>
          </cell>
          <cell r="I406" t="str">
            <v>EN PRODUCCION</v>
          </cell>
          <cell r="J406">
            <v>44806</v>
          </cell>
          <cell r="K406">
            <v>44810</v>
          </cell>
          <cell r="O406" t="str">
            <v>U007 AGROSUPER S.A.</v>
          </cell>
          <cell r="P406" t="str">
            <v>00AA</v>
          </cell>
          <cell r="Q406" t="str">
            <v>AGRO AMERICA</v>
          </cell>
          <cell r="R406" t="str">
            <v>01</v>
          </cell>
          <cell r="S406" t="str">
            <v>EE.UU.</v>
          </cell>
          <cell r="T406" t="str">
            <v>000113 PORT EVERGLADES, PUERTO</v>
          </cell>
          <cell r="U406" t="str">
            <v>200000004</v>
          </cell>
          <cell r="V406" t="str">
            <v>Agro America LLC</v>
          </cell>
          <cell r="W406" t="str">
            <v>MIX NWC - 883−0831−506077</v>
          </cell>
          <cell r="X406" t="str">
            <v>CIF</v>
          </cell>
          <cell r="Y406" t="str">
            <v>CTA CTE O CRED.DIRECTO</v>
          </cell>
          <cell r="Z406" t="str">
            <v>CONGELADO</v>
          </cell>
          <cell r="AA406" t="str">
            <v>TRUTRO DESHUESADO</v>
          </cell>
          <cell r="AB406" t="str">
            <v>TRUTRO DESHUESADO SIN PIEL</v>
          </cell>
          <cell r="AC406" t="str">
            <v>TRUTRO DESHUESADO S/PIEL CORTO</v>
          </cell>
          <cell r="AD406" t="str">
            <v>NA</v>
          </cell>
        </row>
        <row r="407">
          <cell r="D407">
            <v>1020017</v>
          </cell>
          <cell r="E407" t="str">
            <v>GO CHU CTRO@ FI CJ 20K AS</v>
          </cell>
          <cell r="F407">
            <v>24000</v>
          </cell>
          <cell r="G407" t="str">
            <v>KG</v>
          </cell>
          <cell r="H407" t="str">
            <v>PLANTA ROSARIO</v>
          </cell>
          <cell r="I407" t="str">
            <v>CONFIRMADO</v>
          </cell>
          <cell r="J407">
            <v>44806</v>
          </cell>
          <cell r="K407">
            <v>44848</v>
          </cell>
          <cell r="O407" t="str">
            <v>U007 AGROSUPER S.A.</v>
          </cell>
          <cell r="P407" t="str">
            <v>00AS</v>
          </cell>
          <cell r="Q407" t="str">
            <v>AGRO SUDAMERICA</v>
          </cell>
          <cell r="R407" t="str">
            <v>02</v>
          </cell>
          <cell r="S407" t="str">
            <v>COSTA RICA</v>
          </cell>
          <cell r="T407" t="str">
            <v>000206 CALDERA, PUERTO</v>
          </cell>
          <cell r="U407" t="str">
            <v>200002681</v>
          </cell>
          <cell r="V407" t="str">
            <v>SIGMA ALIMENTOS COSTA RICA S.A.</v>
          </cell>
          <cell r="W407" t="str">
            <v/>
          </cell>
          <cell r="X407" t="str">
            <v>CIF</v>
          </cell>
          <cell r="Y407" t="str">
            <v>CTA CTE O CRED.DIRECTO</v>
          </cell>
          <cell r="Z407" t="str">
            <v>CONGELADO</v>
          </cell>
          <cell r="AA407" t="str">
            <v>CHULETA</v>
          </cell>
          <cell r="AB407" t="str">
            <v>CHULETA CENTRO</v>
          </cell>
          <cell r="AC407" t="str">
            <v>CHULETA CENTRO</v>
          </cell>
          <cell r="AD407" t="str">
            <v>EX</v>
          </cell>
        </row>
        <row r="408">
          <cell r="D408">
            <v>1020848</v>
          </cell>
          <cell r="E408" t="str">
            <v>GO LOM CTRO 27@ CJ 20K AS</v>
          </cell>
          <cell r="F408">
            <v>13000</v>
          </cell>
          <cell r="G408" t="str">
            <v>KG</v>
          </cell>
          <cell r="H408" t="str">
            <v>PLANTA LO MIRANDA</v>
          </cell>
          <cell r="I408" t="str">
            <v>CONFIRMADO</v>
          </cell>
          <cell r="J408">
            <v>44806</v>
          </cell>
          <cell r="K408">
            <v>44840</v>
          </cell>
          <cell r="L408">
            <v>44862</v>
          </cell>
          <cell r="O408" t="str">
            <v>U007 AGROSUPER S.A.</v>
          </cell>
          <cell r="P408" t="str">
            <v>00AS</v>
          </cell>
          <cell r="Q408" t="str">
            <v>AGRO SUDAMERICA</v>
          </cell>
          <cell r="R408" t="str">
            <v>02</v>
          </cell>
          <cell r="S408" t="str">
            <v>COSTA RICA</v>
          </cell>
          <cell r="T408" t="str">
            <v>000206 CALDERA, PUERTO</v>
          </cell>
          <cell r="U408" t="str">
            <v>200003055</v>
          </cell>
          <cell r="V408" t="str">
            <v>Corporación de Compañías</v>
          </cell>
          <cell r="W408" t="str">
            <v>8040519269</v>
          </cell>
          <cell r="X408" t="str">
            <v>CIF</v>
          </cell>
          <cell r="Y408" t="str">
            <v>CTA CTE O CRED.DIRECTO</v>
          </cell>
          <cell r="Z408" t="str">
            <v>CONGELADO</v>
          </cell>
          <cell r="AA408" t="str">
            <v>LOMO</v>
          </cell>
          <cell r="AB408" t="str">
            <v>LOMO CENTRO</v>
          </cell>
          <cell r="AC408" t="str">
            <v>LOMO CENTRO 27 S/FILETE</v>
          </cell>
          <cell r="AD408" t="str">
            <v>EX</v>
          </cell>
        </row>
        <row r="409">
          <cell r="D409">
            <v>1020848</v>
          </cell>
          <cell r="E409" t="str">
            <v>GO LOM CTRO 27@ CJ 20K AS</v>
          </cell>
          <cell r="F409">
            <v>11000</v>
          </cell>
          <cell r="G409" t="str">
            <v>KG</v>
          </cell>
          <cell r="H409" t="str">
            <v>PLANTA ROSARIO</v>
          </cell>
          <cell r="I409" t="str">
            <v>CONFIRMADO</v>
          </cell>
          <cell r="J409">
            <v>44806</v>
          </cell>
          <cell r="K409">
            <v>44840</v>
          </cell>
          <cell r="L409">
            <v>44862</v>
          </cell>
          <cell r="O409" t="str">
            <v>U007 AGROSUPER S.A.</v>
          </cell>
          <cell r="P409" t="str">
            <v>00AS</v>
          </cell>
          <cell r="Q409" t="str">
            <v>AGRO SUDAMERICA</v>
          </cell>
          <cell r="R409" t="str">
            <v>02</v>
          </cell>
          <cell r="S409" t="str">
            <v>COSTA RICA</v>
          </cell>
          <cell r="T409" t="str">
            <v>000206 CALDERA, PUERTO</v>
          </cell>
          <cell r="U409" t="str">
            <v>200003055</v>
          </cell>
          <cell r="V409" t="str">
            <v>Corporación de Compañías</v>
          </cell>
          <cell r="W409" t="str">
            <v>8040519269</v>
          </cell>
          <cell r="X409" t="str">
            <v>CIF</v>
          </cell>
          <cell r="Y409" t="str">
            <v>CTA CTE O CRED.DIRECTO</v>
          </cell>
          <cell r="Z409" t="str">
            <v>CONGELADO</v>
          </cell>
          <cell r="AA409" t="str">
            <v>LOMO</v>
          </cell>
          <cell r="AB409" t="str">
            <v>LOMO CENTRO</v>
          </cell>
          <cell r="AC409" t="str">
            <v>LOMO CENTRO 27 S/FILETE</v>
          </cell>
          <cell r="AD409" t="str">
            <v>EX</v>
          </cell>
        </row>
        <row r="410">
          <cell r="D410">
            <v>1022709</v>
          </cell>
          <cell r="E410" t="str">
            <v>GO PPPNA 57@ BO CJ AS</v>
          </cell>
          <cell r="F410">
            <v>24000</v>
          </cell>
          <cell r="G410" t="str">
            <v>KG</v>
          </cell>
          <cell r="H410" t="str">
            <v>PLANTA ROSARIO</v>
          </cell>
          <cell r="I410" t="str">
            <v>A PROGRAMAR</v>
          </cell>
          <cell r="J410">
            <v>44806</v>
          </cell>
          <cell r="K410">
            <v>44840</v>
          </cell>
          <cell r="O410" t="str">
            <v>U007 AGROSUPER S.A.</v>
          </cell>
          <cell r="P410" t="str">
            <v>00AS</v>
          </cell>
          <cell r="Q410" t="str">
            <v>AGRO SUDAMERICA</v>
          </cell>
          <cell r="R410" t="str">
            <v>02</v>
          </cell>
          <cell r="S410" t="str">
            <v>COSTA RICA</v>
          </cell>
          <cell r="T410" t="str">
            <v>000206 CALDERA, PUERTO</v>
          </cell>
          <cell r="U410" t="str">
            <v>200003055</v>
          </cell>
          <cell r="V410" t="str">
            <v>Corporación de Compañías</v>
          </cell>
          <cell r="W410" t="str">
            <v>8040519160</v>
          </cell>
          <cell r="X410" t="str">
            <v>CIF</v>
          </cell>
          <cell r="Y410" t="str">
            <v>CTA CTE O CRED.DIRECTO</v>
          </cell>
          <cell r="Z410" t="str">
            <v>CONGELADO</v>
          </cell>
          <cell r="AA410" t="str">
            <v>PIERNA</v>
          </cell>
          <cell r="AB410" t="str">
            <v>PIERNA PULPA</v>
          </cell>
          <cell r="AC410" t="str">
            <v>PIERNA PULPA 57</v>
          </cell>
          <cell r="AD410" t="str">
            <v>EX</v>
          </cell>
        </row>
        <row r="411">
          <cell r="D411">
            <v>1022709</v>
          </cell>
          <cell r="E411" t="str">
            <v>GO PPPNA 57@ BO CJ AS</v>
          </cell>
          <cell r="F411">
            <v>16200</v>
          </cell>
          <cell r="G411" t="str">
            <v>KG</v>
          </cell>
          <cell r="H411" t="str">
            <v>PLANTA ROSARIO</v>
          </cell>
          <cell r="I411" t="str">
            <v>CONFIRMADO</v>
          </cell>
          <cell r="J411">
            <v>44806</v>
          </cell>
          <cell r="K411">
            <v>44840</v>
          </cell>
          <cell r="O411" t="str">
            <v>U007 AGROSUPER S.A.</v>
          </cell>
          <cell r="P411" t="str">
            <v>00AS</v>
          </cell>
          <cell r="Q411" t="str">
            <v>AGRO SUDAMERICA</v>
          </cell>
          <cell r="R411" t="str">
            <v>02</v>
          </cell>
          <cell r="S411" t="str">
            <v>COSTA RICA</v>
          </cell>
          <cell r="T411" t="str">
            <v>000206 CALDERA, PUERTO</v>
          </cell>
          <cell r="U411" t="str">
            <v>200003055</v>
          </cell>
          <cell r="V411" t="str">
            <v>Corporación de Compañías</v>
          </cell>
          <cell r="W411" t="str">
            <v>8040519162</v>
          </cell>
          <cell r="X411" t="str">
            <v>CIF</v>
          </cell>
          <cell r="Y411" t="str">
            <v>CTA CTE O CRED.DIRECTO</v>
          </cell>
          <cell r="Z411" t="str">
            <v>CONGELADO</v>
          </cell>
          <cell r="AA411" t="str">
            <v>PIERNA</v>
          </cell>
          <cell r="AB411" t="str">
            <v>PIERNA PULPA</v>
          </cell>
          <cell r="AC411" t="str">
            <v>PIERNA PULPA 57</v>
          </cell>
          <cell r="AD411" t="str">
            <v>EX</v>
          </cell>
        </row>
        <row r="412">
          <cell r="D412">
            <v>1022709</v>
          </cell>
          <cell r="E412" t="str">
            <v>GO PPPNA 57@ BO CJ AS</v>
          </cell>
          <cell r="F412">
            <v>7800</v>
          </cell>
          <cell r="G412" t="str">
            <v>KG</v>
          </cell>
          <cell r="H412" t="str">
            <v>F. SAN VICENTE</v>
          </cell>
          <cell r="I412" t="str">
            <v>CONFIRMADO</v>
          </cell>
          <cell r="J412">
            <v>44806</v>
          </cell>
          <cell r="K412">
            <v>44840</v>
          </cell>
          <cell r="O412" t="str">
            <v>U007 AGROSUPER S.A.</v>
          </cell>
          <cell r="P412" t="str">
            <v>00AS</v>
          </cell>
          <cell r="Q412" t="str">
            <v>AGRO SUDAMERICA</v>
          </cell>
          <cell r="R412" t="str">
            <v>02</v>
          </cell>
          <cell r="S412" t="str">
            <v>COSTA RICA</v>
          </cell>
          <cell r="T412" t="str">
            <v>000206 CALDERA, PUERTO</v>
          </cell>
          <cell r="U412" t="str">
            <v>200003055</v>
          </cell>
          <cell r="V412" t="str">
            <v>Corporación de Compañías</v>
          </cell>
          <cell r="W412" t="str">
            <v>8040519162</v>
          </cell>
          <cell r="X412" t="str">
            <v>CIF</v>
          </cell>
          <cell r="Y412" t="str">
            <v>CTA CTE O CRED.DIRECTO</v>
          </cell>
          <cell r="Z412" t="str">
            <v>CONGELADO</v>
          </cell>
          <cell r="AA412" t="str">
            <v>PIERNA</v>
          </cell>
          <cell r="AB412" t="str">
            <v>PIERNA PULPA</v>
          </cell>
          <cell r="AC412" t="str">
            <v>PIERNA PULPA 57</v>
          </cell>
          <cell r="AD412" t="str">
            <v>EX</v>
          </cell>
        </row>
        <row r="413">
          <cell r="D413">
            <v>1022709</v>
          </cell>
          <cell r="E413" t="str">
            <v>GO PPPNA 57@ BO CJ AS</v>
          </cell>
          <cell r="F413">
            <v>24000</v>
          </cell>
          <cell r="G413" t="str">
            <v>KG</v>
          </cell>
          <cell r="H413" t="str">
            <v>PLANTA ROSARIO</v>
          </cell>
          <cell r="I413" t="str">
            <v>A PROGRAMAR</v>
          </cell>
          <cell r="J413">
            <v>44806</v>
          </cell>
          <cell r="K413">
            <v>44840</v>
          </cell>
          <cell r="O413" t="str">
            <v>U007 AGROSUPER S.A.</v>
          </cell>
          <cell r="P413" t="str">
            <v>00AS</v>
          </cell>
          <cell r="Q413" t="str">
            <v>AGRO SUDAMERICA</v>
          </cell>
          <cell r="R413" t="str">
            <v>02</v>
          </cell>
          <cell r="S413" t="str">
            <v>COSTA RICA</v>
          </cell>
          <cell r="T413" t="str">
            <v>000206 CALDERA, PUERTO</v>
          </cell>
          <cell r="U413" t="str">
            <v>200003055</v>
          </cell>
          <cell r="V413" t="str">
            <v>Corporación de Compañías</v>
          </cell>
          <cell r="W413" t="str">
            <v>8040519163</v>
          </cell>
          <cell r="X413" t="str">
            <v>CIF</v>
          </cell>
          <cell r="Y413" t="str">
            <v>CTA CTE O CRED.DIRECTO</v>
          </cell>
          <cell r="Z413" t="str">
            <v>CONGELADO</v>
          </cell>
          <cell r="AA413" t="str">
            <v>PIERNA</v>
          </cell>
          <cell r="AB413" t="str">
            <v>PIERNA PULPA</v>
          </cell>
          <cell r="AC413" t="str">
            <v>PIERNA PULPA 57</v>
          </cell>
          <cell r="AD413" t="str">
            <v>EX</v>
          </cell>
        </row>
        <row r="414">
          <cell r="D414">
            <v>1022709</v>
          </cell>
          <cell r="E414" t="str">
            <v>GO PPPNA 57@ BO CJ AS</v>
          </cell>
          <cell r="F414">
            <v>24000</v>
          </cell>
          <cell r="G414" t="str">
            <v>KG</v>
          </cell>
          <cell r="H414" t="str">
            <v>PLANTA ROSARIO</v>
          </cell>
          <cell r="I414" t="str">
            <v>A PROGRAMAR</v>
          </cell>
          <cell r="J414">
            <v>44806</v>
          </cell>
          <cell r="K414">
            <v>44840</v>
          </cell>
          <cell r="O414" t="str">
            <v>U007 AGROSUPER S.A.</v>
          </cell>
          <cell r="P414" t="str">
            <v>00AS</v>
          </cell>
          <cell r="Q414" t="str">
            <v>AGRO SUDAMERICA</v>
          </cell>
          <cell r="R414" t="str">
            <v>02</v>
          </cell>
          <cell r="S414" t="str">
            <v>COSTA RICA</v>
          </cell>
          <cell r="T414" t="str">
            <v>000206 CALDERA, PUERTO</v>
          </cell>
          <cell r="U414" t="str">
            <v>200003055</v>
          </cell>
          <cell r="V414" t="str">
            <v>Corporación de Compañías</v>
          </cell>
          <cell r="W414" t="str">
            <v>8040519164</v>
          </cell>
          <cell r="X414" t="str">
            <v>CIF</v>
          </cell>
          <cell r="Y414" t="str">
            <v>CTA CTE O CRED.DIRECTO</v>
          </cell>
          <cell r="Z414" t="str">
            <v>CONGELADO</v>
          </cell>
          <cell r="AA414" t="str">
            <v>PIERNA</v>
          </cell>
          <cell r="AB414" t="str">
            <v>PIERNA PULPA</v>
          </cell>
          <cell r="AC414" t="str">
            <v>PIERNA PULPA 57</v>
          </cell>
          <cell r="AD414" t="str">
            <v>EX</v>
          </cell>
        </row>
        <row r="415">
          <cell r="D415">
            <v>1022709</v>
          </cell>
          <cell r="E415" t="str">
            <v>GO PPPNA 57@ BO CJ AS</v>
          </cell>
          <cell r="F415">
            <v>24000</v>
          </cell>
          <cell r="G415" t="str">
            <v>KG</v>
          </cell>
          <cell r="H415" t="str">
            <v>PLANTA ROSARIO</v>
          </cell>
          <cell r="I415" t="str">
            <v>A PROGRAMAR</v>
          </cell>
          <cell r="J415">
            <v>44806</v>
          </cell>
          <cell r="K415">
            <v>44840</v>
          </cell>
          <cell r="O415" t="str">
            <v>U007 AGROSUPER S.A.</v>
          </cell>
          <cell r="P415" t="str">
            <v>00AS</v>
          </cell>
          <cell r="Q415" t="str">
            <v>AGRO SUDAMERICA</v>
          </cell>
          <cell r="R415" t="str">
            <v>02</v>
          </cell>
          <cell r="S415" t="str">
            <v>COSTA RICA</v>
          </cell>
          <cell r="T415" t="str">
            <v>000206 CALDERA, PUERTO</v>
          </cell>
          <cell r="U415" t="str">
            <v>200003055</v>
          </cell>
          <cell r="V415" t="str">
            <v>Corporación de Compañías</v>
          </cell>
          <cell r="W415" t="str">
            <v>8040519165</v>
          </cell>
          <cell r="X415" t="str">
            <v>CIF</v>
          </cell>
          <cell r="Y415" t="str">
            <v>CTA CTE O CRED.DIRECTO</v>
          </cell>
          <cell r="Z415" t="str">
            <v>CONGELADO</v>
          </cell>
          <cell r="AA415" t="str">
            <v>PIERNA</v>
          </cell>
          <cell r="AB415" t="str">
            <v>PIERNA PULPA</v>
          </cell>
          <cell r="AC415" t="str">
            <v>PIERNA PULPA 57</v>
          </cell>
          <cell r="AD415" t="str">
            <v>EX</v>
          </cell>
        </row>
        <row r="416">
          <cell r="D416">
            <v>1100407</v>
          </cell>
          <cell r="E416" t="str">
            <v>NUGG POLLO URU@ BO CJ 1K SH</v>
          </cell>
          <cell r="F416">
            <v>9000</v>
          </cell>
          <cell r="G416" t="str">
            <v>KG</v>
          </cell>
          <cell r="H416" t="str">
            <v>F. SAN VICENTE</v>
          </cell>
          <cell r="I416" t="str">
            <v>EMITIDO</v>
          </cell>
          <cell r="J416">
            <v>44806</v>
          </cell>
          <cell r="K416">
            <v>44901</v>
          </cell>
          <cell r="O416" t="str">
            <v>U007 AGROSUPER S.A.</v>
          </cell>
          <cell r="P416" t="str">
            <v>00AS</v>
          </cell>
          <cell r="Q416" t="str">
            <v>AGRO SUDAMERICA</v>
          </cell>
          <cell r="R416" t="str">
            <v>10</v>
          </cell>
          <cell r="S416" t="str">
            <v>URUGUAY</v>
          </cell>
          <cell r="T416" t="str">
            <v>000074 MONTEVIDEO, TERRESTRE</v>
          </cell>
          <cell r="U416" t="str">
            <v>200000227</v>
          </cell>
          <cell r="V416" t="str">
            <v>Sucesión Carlos Schneck S.A.</v>
          </cell>
          <cell r="W416" t="str">
            <v/>
          </cell>
          <cell r="X416" t="str">
            <v>CIP</v>
          </cell>
          <cell r="Y416" t="str">
            <v>CTA CTE O CRED.DIRECTO</v>
          </cell>
          <cell r="Z416" t="str">
            <v>CONGELADO</v>
          </cell>
          <cell r="AA416" t="str">
            <v>EMPANIZADO</v>
          </cell>
          <cell r="AB416" t="str">
            <v>EMPANIZADOS NUGGETS</v>
          </cell>
          <cell r="AC416" t="str">
            <v>EMPANIZADOS NUGGETS POLLO</v>
          </cell>
          <cell r="AD416" t="str">
            <v>EX</v>
          </cell>
        </row>
        <row r="417">
          <cell r="D417">
            <v>1100408</v>
          </cell>
          <cell r="E417" t="str">
            <v>NUGG POLLO URU@ FILM 2.5K SH</v>
          </cell>
          <cell r="F417">
            <v>9000</v>
          </cell>
          <cell r="G417" t="str">
            <v>KG</v>
          </cell>
          <cell r="H417" t="str">
            <v>F. SAN VICENTE</v>
          </cell>
          <cell r="I417" t="str">
            <v>EMITIDO</v>
          </cell>
          <cell r="J417">
            <v>44806</v>
          </cell>
          <cell r="K417">
            <v>44901</v>
          </cell>
          <cell r="O417" t="str">
            <v>U007 AGROSUPER S.A.</v>
          </cell>
          <cell r="P417" t="str">
            <v>00AS</v>
          </cell>
          <cell r="Q417" t="str">
            <v>AGRO SUDAMERICA</v>
          </cell>
          <cell r="R417" t="str">
            <v>10</v>
          </cell>
          <cell r="S417" t="str">
            <v>URUGUAY</v>
          </cell>
          <cell r="T417" t="str">
            <v>000074 MONTEVIDEO, TERRESTRE</v>
          </cell>
          <cell r="U417" t="str">
            <v>200000227</v>
          </cell>
          <cell r="V417" t="str">
            <v>Sucesión Carlos Schneck S.A.</v>
          </cell>
          <cell r="W417" t="str">
            <v/>
          </cell>
          <cell r="X417" t="str">
            <v>CIP</v>
          </cell>
          <cell r="Y417" t="str">
            <v>CTA CTE O CRED.DIRECTO</v>
          </cell>
          <cell r="Z417" t="str">
            <v>CONGELADO</v>
          </cell>
          <cell r="AA417" t="str">
            <v>EMPANIZADO</v>
          </cell>
          <cell r="AB417" t="str">
            <v>EMPANIZADOS NUGGETS</v>
          </cell>
          <cell r="AC417" t="str">
            <v>EMPANIZADOS NUGGETS POLLO</v>
          </cell>
          <cell r="AD417" t="str">
            <v>EX</v>
          </cell>
        </row>
        <row r="418">
          <cell r="D418">
            <v>1020367</v>
          </cell>
          <cell r="E418" t="str">
            <v>GO GORD LOM TOCINO@ CJ T-F AS</v>
          </cell>
          <cell r="F418">
            <v>24000</v>
          </cell>
          <cell r="G418" t="str">
            <v>KG</v>
          </cell>
          <cell r="H418" t="str">
            <v>PLANTA LO MIRANDA</v>
          </cell>
          <cell r="I418" t="str">
            <v>A PROGRAMAR</v>
          </cell>
          <cell r="J418">
            <v>44806</v>
          </cell>
          <cell r="K418">
            <v>44841</v>
          </cell>
          <cell r="L418">
            <v>44850</v>
          </cell>
          <cell r="O418" t="str">
            <v>U007 AGROSUPER S.A.</v>
          </cell>
          <cell r="P418" t="str">
            <v>00AS</v>
          </cell>
          <cell r="Q418" t="str">
            <v>AGRO SUDAMERICA</v>
          </cell>
          <cell r="R418" t="str">
            <v>02</v>
          </cell>
          <cell r="S418" t="str">
            <v>ECUADOR</v>
          </cell>
          <cell r="T418" t="str">
            <v>000027 GUAYAQUIL, PUERTO</v>
          </cell>
          <cell r="U418" t="str">
            <v>200000586</v>
          </cell>
          <cell r="V418" t="str">
            <v>Embutidos de Carne de los Andes</v>
          </cell>
          <cell r="W418" t="str">
            <v>LO MIRANDA***</v>
          </cell>
          <cell r="X418" t="str">
            <v>CFR</v>
          </cell>
          <cell r="Y418" t="str">
            <v>CTA CTE O CRED.DIRECTO</v>
          </cell>
          <cell r="Z418" t="str">
            <v>CONGELADO</v>
          </cell>
          <cell r="AA418" t="str">
            <v>GRASAS</v>
          </cell>
          <cell r="AB418" t="str">
            <v>GRASA GORDURA</v>
          </cell>
          <cell r="AC418" t="str">
            <v>SUBPROD GRASA GORDURA LOMO TOCINO</v>
          </cell>
          <cell r="AD418" t="str">
            <v>EX</v>
          </cell>
        </row>
        <row r="419">
          <cell r="D419">
            <v>1100407</v>
          </cell>
          <cell r="E419" t="str">
            <v>NUGG POLLO URU@ BO CJ 1K SH</v>
          </cell>
          <cell r="F419">
            <v>4000</v>
          </cell>
          <cell r="G419" t="str">
            <v>KG</v>
          </cell>
          <cell r="H419" t="str">
            <v>F. SAN VICENTE</v>
          </cell>
          <cell r="I419" t="str">
            <v>EMITIDO</v>
          </cell>
          <cell r="J419">
            <v>44806</v>
          </cell>
          <cell r="K419">
            <v>44871</v>
          </cell>
          <cell r="O419" t="str">
            <v>U007 AGROSUPER S.A.</v>
          </cell>
          <cell r="P419" t="str">
            <v>00AS</v>
          </cell>
          <cell r="Q419" t="str">
            <v>AGRO SUDAMERICA</v>
          </cell>
          <cell r="R419" t="str">
            <v>10</v>
          </cell>
          <cell r="S419" t="str">
            <v>URUGUAY</v>
          </cell>
          <cell r="T419" t="str">
            <v>000074 MONTEVIDEO, TERRESTRE</v>
          </cell>
          <cell r="U419" t="str">
            <v>200000227</v>
          </cell>
          <cell r="V419" t="str">
            <v>Sucesión Carlos Schneck S.A.</v>
          </cell>
          <cell r="W419" t="str">
            <v/>
          </cell>
          <cell r="X419" t="str">
            <v>CIP</v>
          </cell>
          <cell r="Y419" t="str">
            <v>CTA CTE O CRED.DIRECTO</v>
          </cell>
          <cell r="Z419" t="str">
            <v>CONGELADO</v>
          </cell>
          <cell r="AA419" t="str">
            <v>EMPANIZADO</v>
          </cell>
          <cell r="AB419" t="str">
            <v>EMPANIZADOS NUGGETS</v>
          </cell>
          <cell r="AC419" t="str">
            <v>EMPANIZADOS NUGGETS POLLO</v>
          </cell>
          <cell r="AD419" t="str">
            <v>EX</v>
          </cell>
        </row>
        <row r="420">
          <cell r="D420">
            <v>1100408</v>
          </cell>
          <cell r="E420" t="str">
            <v>NUGG POLLO URU@ FILM 2.5K SH</v>
          </cell>
          <cell r="F420">
            <v>14000</v>
          </cell>
          <cell r="G420" t="str">
            <v>KG</v>
          </cell>
          <cell r="H420" t="str">
            <v>F. SAN VICENTE</v>
          </cell>
          <cell r="I420" t="str">
            <v>EMITIDO</v>
          </cell>
          <cell r="J420">
            <v>44806</v>
          </cell>
          <cell r="K420">
            <v>44871</v>
          </cell>
          <cell r="O420" t="str">
            <v>U007 AGROSUPER S.A.</v>
          </cell>
          <cell r="P420" t="str">
            <v>00AS</v>
          </cell>
          <cell r="Q420" t="str">
            <v>AGRO SUDAMERICA</v>
          </cell>
          <cell r="R420" t="str">
            <v>10</v>
          </cell>
          <cell r="S420" t="str">
            <v>URUGUAY</v>
          </cell>
          <cell r="T420" t="str">
            <v>000074 MONTEVIDEO, TERRESTRE</v>
          </cell>
          <cell r="U420" t="str">
            <v>200000227</v>
          </cell>
          <cell r="V420" t="str">
            <v>Sucesión Carlos Schneck S.A.</v>
          </cell>
          <cell r="W420" t="str">
            <v/>
          </cell>
          <cell r="X420" t="str">
            <v>CIP</v>
          </cell>
          <cell r="Y420" t="str">
            <v>CTA CTE O CRED.DIRECTO</v>
          </cell>
          <cell r="Z420" t="str">
            <v>CONGELADO</v>
          </cell>
          <cell r="AA420" t="str">
            <v>EMPANIZADO</v>
          </cell>
          <cell r="AB420" t="str">
            <v>EMPANIZADOS NUGGETS</v>
          </cell>
          <cell r="AC420" t="str">
            <v>EMPANIZADOS NUGGETS POLLO</v>
          </cell>
          <cell r="AD420" t="str">
            <v>EX</v>
          </cell>
        </row>
        <row r="421">
          <cell r="D421">
            <v>1011290</v>
          </cell>
          <cell r="E421" t="str">
            <v>PO PCH PIEL@ CJ 20K AS</v>
          </cell>
          <cell r="F421">
            <v>24000</v>
          </cell>
          <cell r="G421" t="str">
            <v>KG</v>
          </cell>
          <cell r="H421" t="str">
            <v>F. SAN VICENTE</v>
          </cell>
          <cell r="I421" t="str">
            <v>A PROGRAMAR</v>
          </cell>
          <cell r="J421">
            <v>44806</v>
          </cell>
          <cell r="K421">
            <v>44840</v>
          </cell>
          <cell r="L421">
            <v>44876</v>
          </cell>
          <cell r="O421" t="str">
            <v>U007 AGROSUPER S.A.</v>
          </cell>
          <cell r="P421" t="str">
            <v>00AS</v>
          </cell>
          <cell r="Q421" t="str">
            <v>AGRO SUDAMERICA</v>
          </cell>
          <cell r="R421" t="str">
            <v>01</v>
          </cell>
          <cell r="S421" t="str">
            <v>PERÚ</v>
          </cell>
          <cell r="T421" t="str">
            <v>000059 CALLAO, PUERTO</v>
          </cell>
          <cell r="U421" t="str">
            <v>200000196</v>
          </cell>
          <cell r="V421" t="str">
            <v>Productos Razzeto &amp; Nestorovic SAC</v>
          </cell>
          <cell r="W421" t="str">
            <v>***</v>
          </cell>
          <cell r="X421" t="str">
            <v>CIF</v>
          </cell>
          <cell r="Y421" t="str">
            <v>CTA CTE O CRED.DIRECTO</v>
          </cell>
          <cell r="Z421" t="str">
            <v>CONGELADO</v>
          </cell>
          <cell r="AA421" t="str">
            <v>SUBPROD</v>
          </cell>
          <cell r="AB421" t="str">
            <v>SUBPROD PIEL</v>
          </cell>
          <cell r="AC421" t="str">
            <v>SUBPROD PIEL DE PECHUGA</v>
          </cell>
          <cell r="AD421" t="str">
            <v>EX</v>
          </cell>
        </row>
        <row r="422">
          <cell r="D422">
            <v>1021385</v>
          </cell>
          <cell r="E422" t="str">
            <v>GO CUE GRANEL ESP CC@ CJ 20K AS</v>
          </cell>
          <cell r="F422">
            <v>24000</v>
          </cell>
          <cell r="G422" t="str">
            <v>KG</v>
          </cell>
          <cell r="H422" t="str">
            <v>ICESTAR</v>
          </cell>
          <cell r="I422" t="str">
            <v>PROGRAMADO</v>
          </cell>
          <cell r="J422">
            <v>44806</v>
          </cell>
          <cell r="K422">
            <v>44839</v>
          </cell>
          <cell r="O422" t="str">
            <v>U007 AGROSUPER S.A.</v>
          </cell>
          <cell r="P422" t="str">
            <v>00AS</v>
          </cell>
          <cell r="Q422" t="str">
            <v>AGRO SUDAMERICA</v>
          </cell>
          <cell r="R422" t="str">
            <v>02</v>
          </cell>
          <cell r="S422" t="str">
            <v>PERÚ</v>
          </cell>
          <cell r="T422" t="str">
            <v>000059 CALLAO, PUERTO</v>
          </cell>
          <cell r="U422" t="str">
            <v>200000036</v>
          </cell>
          <cell r="V422" t="str">
            <v>Braedt S.A.</v>
          </cell>
          <cell r="W422" t="str">
            <v>***</v>
          </cell>
          <cell r="X422" t="str">
            <v>CIF</v>
          </cell>
          <cell r="Y422" t="str">
            <v>CTA CTE O CRED.DIRECTO</v>
          </cell>
          <cell r="Z422" t="str">
            <v>CONGELADO</v>
          </cell>
          <cell r="AA422" t="str">
            <v>CUEROS</v>
          </cell>
          <cell r="AB422" t="str">
            <v>CUERO MIXTO</v>
          </cell>
          <cell r="AC422" t="str">
            <v>CUERO GRANEL ESPECIAL</v>
          </cell>
          <cell r="AD422" t="str">
            <v>EX</v>
          </cell>
        </row>
        <row r="423">
          <cell r="D423">
            <v>1020110</v>
          </cell>
          <cell r="E423" t="str">
            <v>GO MM LOIN L@ CJ 12K AP</v>
          </cell>
          <cell r="F423">
            <v>10800</v>
          </cell>
          <cell r="G423" t="str">
            <v>KG</v>
          </cell>
          <cell r="H423" t="str">
            <v>PLANTA LO MIRANDA</v>
          </cell>
          <cell r="I423" t="str">
            <v>EN PRODUCCION</v>
          </cell>
          <cell r="J423">
            <v>44809</v>
          </cell>
          <cell r="K423">
            <v>44811</v>
          </cell>
          <cell r="O423" t="str">
            <v>U020 AGROSUPER COMER ALIM</v>
          </cell>
          <cell r="P423" t="str">
            <v>00EX</v>
          </cell>
          <cell r="Q423" t="str">
            <v>EXPORTACION DIRECTA</v>
          </cell>
          <cell r="R423" t="str">
            <v>02</v>
          </cell>
          <cell r="S423" t="str">
            <v>CHILE</v>
          </cell>
          <cell r="T423" t="str">
            <v>1000 TOKYO (ADUANA PRINCIPAL)J</v>
          </cell>
          <cell r="U423" t="str">
            <v>200000163</v>
          </cell>
          <cell r="V423" t="str">
            <v>NH FOODS CHILE Y COMPAÑIA LIMITADA</v>
          </cell>
          <cell r="W423" t="str">
            <v>TOKYO 1 SEP 2022</v>
          </cell>
          <cell r="X423" t="str">
            <v>EXW</v>
          </cell>
          <cell r="Y423" t="str">
            <v>CTA CTE O CRED.DIRECTO</v>
          </cell>
          <cell r="Z423" t="str">
            <v>CONGELADO</v>
          </cell>
          <cell r="AA423" t="str">
            <v>LOMO</v>
          </cell>
          <cell r="AB423" t="str">
            <v>LOMO MM LOIN</v>
          </cell>
          <cell r="AC423" t="str">
            <v>LOMO MM LOIN L</v>
          </cell>
          <cell r="AD423" t="str">
            <v>EX</v>
          </cell>
        </row>
        <row r="424">
          <cell r="D424">
            <v>1020620</v>
          </cell>
          <cell r="E424" t="str">
            <v>GO LOM VET &lt;2.0@ FI CJ AP</v>
          </cell>
          <cell r="F424">
            <v>3400</v>
          </cell>
          <cell r="G424" t="str">
            <v>KG</v>
          </cell>
          <cell r="H424" t="str">
            <v>PLANTA LO MIRANDA</v>
          </cell>
          <cell r="I424" t="str">
            <v>EN PRODUCCION</v>
          </cell>
          <cell r="J424">
            <v>44809</v>
          </cell>
          <cell r="K424">
            <v>44811</v>
          </cell>
          <cell r="O424" t="str">
            <v>U020 AGROSUPER COMER ALIM</v>
          </cell>
          <cell r="P424" t="str">
            <v>00EX</v>
          </cell>
          <cell r="Q424" t="str">
            <v>EXPORTACION DIRECTA</v>
          </cell>
          <cell r="R424" t="str">
            <v>02</v>
          </cell>
          <cell r="S424" t="str">
            <v>CHILE</v>
          </cell>
          <cell r="T424" t="str">
            <v>1000 TOKYO (ADUANA PRINCIPAL)J</v>
          </cell>
          <cell r="U424" t="str">
            <v>200000163</v>
          </cell>
          <cell r="V424" t="str">
            <v>NH FOODS CHILE Y COMPAÑIA LIMITADA</v>
          </cell>
          <cell r="W424" t="str">
            <v>TOKYO 1 SEP 2022</v>
          </cell>
          <cell r="X424" t="str">
            <v>EXW</v>
          </cell>
          <cell r="Y424" t="str">
            <v>CTA CTE O CRED.DIRECTO</v>
          </cell>
          <cell r="Z424" t="str">
            <v>CONGELADO</v>
          </cell>
          <cell r="AA424" t="str">
            <v>LOMO</v>
          </cell>
          <cell r="AB424" t="str">
            <v>LOMO VETADO</v>
          </cell>
          <cell r="AC424" t="str">
            <v>LOMO VETADO &lt;2.0K</v>
          </cell>
          <cell r="AD424" t="str">
            <v>EX</v>
          </cell>
        </row>
        <row r="425">
          <cell r="D425">
            <v>1021533</v>
          </cell>
          <cell r="E425" t="str">
            <v>GO PANC MIT@ VA CJ 20K AP</v>
          </cell>
          <cell r="F425">
            <v>5000</v>
          </cell>
          <cell r="G425" t="str">
            <v>KG</v>
          </cell>
          <cell r="H425" t="str">
            <v>PLANTA LO MIRANDA</v>
          </cell>
          <cell r="I425" t="str">
            <v>EN PRODUCCION</v>
          </cell>
          <cell r="J425">
            <v>44809</v>
          </cell>
          <cell r="K425">
            <v>44811</v>
          </cell>
          <cell r="O425" t="str">
            <v>U020 AGROSUPER COMER ALIM</v>
          </cell>
          <cell r="P425" t="str">
            <v>00EX</v>
          </cell>
          <cell r="Q425" t="str">
            <v>EXPORTACION DIRECTA</v>
          </cell>
          <cell r="R425" t="str">
            <v>02</v>
          </cell>
          <cell r="S425" t="str">
            <v>CHILE</v>
          </cell>
          <cell r="T425" t="str">
            <v>1000 TOKYO (ADUANA PRINCIPAL)J</v>
          </cell>
          <cell r="U425" t="str">
            <v>200000163</v>
          </cell>
          <cell r="V425" t="str">
            <v>NH FOODS CHILE Y COMPAÑIA LIMITADA</v>
          </cell>
          <cell r="W425" t="str">
            <v>TOKYO 1 SEP 2022</v>
          </cell>
          <cell r="X425" t="str">
            <v>EXW</v>
          </cell>
          <cell r="Y425" t="str">
            <v>CTA CTE O CRED.DIRECTO</v>
          </cell>
          <cell r="Z425" t="str">
            <v>CONGELADO</v>
          </cell>
          <cell r="AA425" t="str">
            <v>PANCETA</v>
          </cell>
          <cell r="AB425" t="str">
            <v>PANCETA S/CUERO</v>
          </cell>
          <cell r="AC425" t="str">
            <v>PANCETA S/CUERO TROZO</v>
          </cell>
          <cell r="AD425" t="str">
            <v>EX</v>
          </cell>
        </row>
        <row r="426">
          <cell r="D426">
            <v>1022499</v>
          </cell>
          <cell r="E426" t="str">
            <v>GO LOM VET MIT@ 4 BO CJ 10K AP</v>
          </cell>
          <cell r="F426">
            <v>4800</v>
          </cell>
          <cell r="G426" t="str">
            <v>KG</v>
          </cell>
          <cell r="H426" t="str">
            <v>PLANTA LO MIRANDA</v>
          </cell>
          <cell r="I426" t="str">
            <v>EN PRODUCCION</v>
          </cell>
          <cell r="J426">
            <v>44809</v>
          </cell>
          <cell r="K426">
            <v>44811</v>
          </cell>
          <cell r="O426" t="str">
            <v>U020 AGROSUPER COMER ALIM</v>
          </cell>
          <cell r="P426" t="str">
            <v>00EX</v>
          </cell>
          <cell r="Q426" t="str">
            <v>EXPORTACION DIRECTA</v>
          </cell>
          <cell r="R426" t="str">
            <v>02</v>
          </cell>
          <cell r="S426" t="str">
            <v>CHILE</v>
          </cell>
          <cell r="T426" t="str">
            <v>1000 TOKYO (ADUANA PRINCIPAL)J</v>
          </cell>
          <cell r="U426" t="str">
            <v>200000163</v>
          </cell>
          <cell r="V426" t="str">
            <v>NH FOODS CHILE Y COMPAÑIA LIMITADA</v>
          </cell>
          <cell r="W426" t="str">
            <v>TOKYO 1 SEP 2022</v>
          </cell>
          <cell r="X426" t="str">
            <v>EXW</v>
          </cell>
          <cell r="Y426" t="str">
            <v>CTA CTE O CRED.DIRECTO</v>
          </cell>
          <cell r="Z426" t="str">
            <v>CONGELADO</v>
          </cell>
          <cell r="AA426" t="str">
            <v>LOMO</v>
          </cell>
          <cell r="AB426" t="str">
            <v>LOMO VETADO</v>
          </cell>
          <cell r="AC426" t="str">
            <v>LOMO VETADO MITADES</v>
          </cell>
          <cell r="AD426" t="str">
            <v>EX</v>
          </cell>
        </row>
        <row r="427">
          <cell r="D427">
            <v>1020110</v>
          </cell>
          <cell r="E427" t="str">
            <v>GO MM LOIN L@ CJ 12K AP</v>
          </cell>
          <cell r="F427">
            <v>10840</v>
          </cell>
          <cell r="G427" t="str">
            <v>KG</v>
          </cell>
          <cell r="H427" t="str">
            <v>PLANTA LO MIRANDA</v>
          </cell>
          <cell r="I427" t="str">
            <v>EN PRODUCCION</v>
          </cell>
          <cell r="J427">
            <v>44809</v>
          </cell>
          <cell r="K427">
            <v>44832</v>
          </cell>
          <cell r="O427" t="str">
            <v>U020 AGROSUPER COMER ALIM</v>
          </cell>
          <cell r="P427" t="str">
            <v>00EX</v>
          </cell>
          <cell r="Q427" t="str">
            <v>EXPORTACION DIRECTA</v>
          </cell>
          <cell r="R427" t="str">
            <v>02</v>
          </cell>
          <cell r="S427" t="str">
            <v>CHILE</v>
          </cell>
          <cell r="T427" t="str">
            <v>1000 TOKYO (ADUANA PRINCIPAL)J</v>
          </cell>
          <cell r="U427" t="str">
            <v>200000163</v>
          </cell>
          <cell r="V427" t="str">
            <v>NH FOODS CHILE Y COMPAÑIA LIMITADA</v>
          </cell>
          <cell r="W427" t="str">
            <v>TOKYO 26 SEP 2022</v>
          </cell>
          <cell r="X427" t="str">
            <v>EXW</v>
          </cell>
          <cell r="Y427" t="str">
            <v>CTA CTE O CRED.DIRECTO</v>
          </cell>
          <cell r="Z427" t="str">
            <v>CONGELADO</v>
          </cell>
          <cell r="AA427" t="str">
            <v>LOMO</v>
          </cell>
          <cell r="AB427" t="str">
            <v>LOMO MM LOIN</v>
          </cell>
          <cell r="AC427" t="str">
            <v>LOMO MM LOIN L</v>
          </cell>
          <cell r="AD427" t="str">
            <v>EX</v>
          </cell>
        </row>
        <row r="428">
          <cell r="D428">
            <v>1020592</v>
          </cell>
          <cell r="E428" t="str">
            <v>GO LOM VET &gt;2.0@ FI CJ LOM VET AP</v>
          </cell>
          <cell r="F428">
            <v>2800</v>
          </cell>
          <cell r="G428" t="str">
            <v>KG</v>
          </cell>
          <cell r="H428" t="str">
            <v>PLANTA LO MIRANDA</v>
          </cell>
          <cell r="I428" t="str">
            <v>EN PRODUCCION</v>
          </cell>
          <cell r="J428">
            <v>44809</v>
          </cell>
          <cell r="K428">
            <v>44832</v>
          </cell>
          <cell r="O428" t="str">
            <v>U020 AGROSUPER COMER ALIM</v>
          </cell>
          <cell r="P428" t="str">
            <v>00EX</v>
          </cell>
          <cell r="Q428" t="str">
            <v>EXPORTACION DIRECTA</v>
          </cell>
          <cell r="R428" t="str">
            <v>02</v>
          </cell>
          <cell r="S428" t="str">
            <v>CHILE</v>
          </cell>
          <cell r="T428" t="str">
            <v>1000 TOKYO (ADUANA PRINCIPAL)J</v>
          </cell>
          <cell r="U428" t="str">
            <v>200000163</v>
          </cell>
          <cell r="V428" t="str">
            <v>NH FOODS CHILE Y COMPAÑIA LIMITADA</v>
          </cell>
          <cell r="W428" t="str">
            <v>TOKYO 26 SEP 2022</v>
          </cell>
          <cell r="X428" t="str">
            <v>EXW</v>
          </cell>
          <cell r="Y428" t="str">
            <v>CTA CTE O CRED.DIRECTO</v>
          </cell>
          <cell r="Z428" t="str">
            <v>CONGELADO</v>
          </cell>
          <cell r="AA428" t="str">
            <v>LOMO</v>
          </cell>
          <cell r="AB428" t="str">
            <v>LOMO VETADO</v>
          </cell>
          <cell r="AC428" t="str">
            <v>LOMO VETADO &gt;2.0K</v>
          </cell>
          <cell r="AD428" t="str">
            <v>EX</v>
          </cell>
        </row>
        <row r="429">
          <cell r="D429">
            <v>1020637</v>
          </cell>
          <cell r="E429" t="str">
            <v>GO PANC TEC S/CUE@ FI CJ CH AP</v>
          </cell>
          <cell r="F429">
            <v>3360</v>
          </cell>
          <cell r="G429" t="str">
            <v>KG</v>
          </cell>
          <cell r="H429" t="str">
            <v>PLANTA LO MIRANDA</v>
          </cell>
          <cell r="I429" t="str">
            <v>EN PRODUCCION</v>
          </cell>
          <cell r="J429">
            <v>44809</v>
          </cell>
          <cell r="K429">
            <v>44832</v>
          </cell>
          <cell r="O429" t="str">
            <v>U020 AGROSUPER COMER ALIM</v>
          </cell>
          <cell r="P429" t="str">
            <v>00EX</v>
          </cell>
          <cell r="Q429" t="str">
            <v>EXPORTACION DIRECTA</v>
          </cell>
          <cell r="R429" t="str">
            <v>02</v>
          </cell>
          <cell r="S429" t="str">
            <v>CHILE</v>
          </cell>
          <cell r="T429" t="str">
            <v>1000 TOKYO (ADUANA PRINCIPAL)J</v>
          </cell>
          <cell r="U429" t="str">
            <v>200000163</v>
          </cell>
          <cell r="V429" t="str">
            <v>NH FOODS CHILE Y COMPAÑIA LIMITADA</v>
          </cell>
          <cell r="W429" t="str">
            <v>TOKYO 26 SEP 2022</v>
          </cell>
          <cell r="X429" t="str">
            <v>EXW</v>
          </cell>
          <cell r="Y429" t="str">
            <v>CTA CTE O CRED.DIRECTO</v>
          </cell>
          <cell r="Z429" t="str">
            <v>CONGELADO</v>
          </cell>
          <cell r="AA429" t="str">
            <v>PANCETA</v>
          </cell>
          <cell r="AB429" t="str">
            <v>PANCETA S/CUERO</v>
          </cell>
          <cell r="AC429" t="str">
            <v>PANCETA S/CUERO TECLA</v>
          </cell>
          <cell r="AD429" t="str">
            <v>EX</v>
          </cell>
        </row>
        <row r="430">
          <cell r="D430">
            <v>1021603</v>
          </cell>
          <cell r="E430" t="str">
            <v>GO MM LOIN L (MC4-5)@ FI CJ CH JP</v>
          </cell>
          <cell r="F430">
            <v>7000</v>
          </cell>
          <cell r="G430" t="str">
            <v>KG</v>
          </cell>
          <cell r="H430" t="str">
            <v>PLANTA LO MIRANDA</v>
          </cell>
          <cell r="I430" t="str">
            <v>EN PRODUCCION</v>
          </cell>
          <cell r="J430">
            <v>44809</v>
          </cell>
          <cell r="K430">
            <v>44832</v>
          </cell>
          <cell r="O430" t="str">
            <v>U020 AGROSUPER COMER ALIM</v>
          </cell>
          <cell r="P430" t="str">
            <v>00EX</v>
          </cell>
          <cell r="Q430" t="str">
            <v>EXPORTACION DIRECTA</v>
          </cell>
          <cell r="R430" t="str">
            <v>02</v>
          </cell>
          <cell r="S430" t="str">
            <v>CHILE</v>
          </cell>
          <cell r="T430" t="str">
            <v>1000 TOKYO (ADUANA PRINCIPAL)J</v>
          </cell>
          <cell r="U430" t="str">
            <v>200000163</v>
          </cell>
          <cell r="V430" t="str">
            <v>NH FOODS CHILE Y COMPAÑIA LIMITADA</v>
          </cell>
          <cell r="W430" t="str">
            <v>TOKYO 26 SEP 2022</v>
          </cell>
          <cell r="X430" t="str">
            <v>EXW</v>
          </cell>
          <cell r="Y430" t="str">
            <v>CTA CTE O CRED.DIRECTO</v>
          </cell>
          <cell r="Z430" t="str">
            <v>CONGELADO</v>
          </cell>
          <cell r="AA430" t="str">
            <v>LOMO</v>
          </cell>
          <cell r="AB430" t="str">
            <v>LOMO MM LOIN</v>
          </cell>
          <cell r="AC430" t="str">
            <v>LOMO MM LOIN L</v>
          </cell>
          <cell r="AD430" t="str">
            <v>EX</v>
          </cell>
        </row>
        <row r="431">
          <cell r="D431">
            <v>1023352</v>
          </cell>
          <cell r="E431" t="str">
            <v>GO PANC TEC S/CUE@ R VP CJ CH AP</v>
          </cell>
          <cell r="F431">
            <v>5000</v>
          </cell>
          <cell r="G431" t="str">
            <v>KG</v>
          </cell>
          <cell r="H431" t="str">
            <v>PLANTA LO MIRANDA</v>
          </cell>
          <cell r="I431" t="str">
            <v>EN PRODUCCION</v>
          </cell>
          <cell r="J431">
            <v>44809</v>
          </cell>
          <cell r="K431">
            <v>44811</v>
          </cell>
          <cell r="O431" t="str">
            <v>U020 AGROSUPER COMER ALIM</v>
          </cell>
          <cell r="P431" t="str">
            <v>00EX</v>
          </cell>
          <cell r="Q431" t="str">
            <v>EXPORTACION DIRECTA</v>
          </cell>
          <cell r="R431" t="str">
            <v>02</v>
          </cell>
          <cell r="S431" t="str">
            <v>CHILE</v>
          </cell>
          <cell r="T431" t="str">
            <v>1000 TOKYO (ADUANA PRINCIPAL)J</v>
          </cell>
          <cell r="U431" t="str">
            <v>200000163</v>
          </cell>
          <cell r="V431" t="str">
            <v>NH FOODS CHILE Y COMPAÑIA LIMITADA</v>
          </cell>
          <cell r="W431" t="str">
            <v>TOKYO 27 SEP 2022</v>
          </cell>
          <cell r="X431" t="str">
            <v>EXW</v>
          </cell>
          <cell r="Y431" t="str">
            <v>CTA CTE O CRED.DIRECTO</v>
          </cell>
          <cell r="Z431" t="str">
            <v>CONGELADO</v>
          </cell>
          <cell r="AA431" t="str">
            <v>PANCETA</v>
          </cell>
          <cell r="AB431" t="str">
            <v>PANCETA S/CUERO</v>
          </cell>
          <cell r="AC431" t="str">
            <v>PANCETA S/CUERO TECLA</v>
          </cell>
          <cell r="AD431" t="str">
            <v>EX</v>
          </cell>
        </row>
        <row r="432">
          <cell r="D432">
            <v>1022346</v>
          </cell>
          <cell r="E432" t="str">
            <v>GO PPPAL 1P EX@ BO AP</v>
          </cell>
          <cell r="F432">
            <v>1500</v>
          </cell>
          <cell r="G432" t="str">
            <v>KG</v>
          </cell>
          <cell r="H432" t="str">
            <v>PLANTA LO MIRANDA</v>
          </cell>
          <cell r="I432" t="str">
            <v>EN PRODUCCION</v>
          </cell>
          <cell r="J432">
            <v>44809</v>
          </cell>
          <cell r="K432">
            <v>44811</v>
          </cell>
          <cell r="O432" t="str">
            <v>U020 AGROSUPER COMER ALIM</v>
          </cell>
          <cell r="P432" t="str">
            <v>00EX</v>
          </cell>
          <cell r="Q432" t="str">
            <v>EXPORTACION DIRECTA</v>
          </cell>
          <cell r="R432" t="str">
            <v>02</v>
          </cell>
          <cell r="S432" t="str">
            <v>CHILE</v>
          </cell>
          <cell r="T432" t="str">
            <v>1000 TOKYO (ADUANA PRINCIPAL)J</v>
          </cell>
          <cell r="U432" t="str">
            <v>200000163</v>
          </cell>
          <cell r="V432" t="str">
            <v>NH FOODS CHILE Y COMPAÑIA LIMITADA</v>
          </cell>
          <cell r="W432" t="str">
            <v>TOKYO 27 SEP 2022</v>
          </cell>
          <cell r="X432" t="str">
            <v>EXW</v>
          </cell>
          <cell r="Y432" t="str">
            <v>CTA CTE O CRED.DIRECTO</v>
          </cell>
          <cell r="Z432" t="str">
            <v>CONGELADO</v>
          </cell>
          <cell r="AA432" t="str">
            <v>PALETA</v>
          </cell>
          <cell r="AB432" t="str">
            <v>PALETA PULPA</v>
          </cell>
          <cell r="AC432" t="str">
            <v>PALETA PULPA JAPON</v>
          </cell>
          <cell r="AD432" t="str">
            <v>EX</v>
          </cell>
        </row>
        <row r="433">
          <cell r="D433">
            <v>1022499</v>
          </cell>
          <cell r="E433" t="str">
            <v>GO LOM VET MIT@ 4 BO CJ 10K AP</v>
          </cell>
          <cell r="F433">
            <v>4800</v>
          </cell>
          <cell r="G433" t="str">
            <v>KG</v>
          </cell>
          <cell r="H433" t="str">
            <v>PLANTA LO MIRANDA</v>
          </cell>
          <cell r="I433" t="str">
            <v>EN PRODUCCION</v>
          </cell>
          <cell r="J433">
            <v>44809</v>
          </cell>
          <cell r="K433">
            <v>44811</v>
          </cell>
          <cell r="O433" t="str">
            <v>U020 AGROSUPER COMER ALIM</v>
          </cell>
          <cell r="P433" t="str">
            <v>00EX</v>
          </cell>
          <cell r="Q433" t="str">
            <v>EXPORTACION DIRECTA</v>
          </cell>
          <cell r="R433" t="str">
            <v>02</v>
          </cell>
          <cell r="S433" t="str">
            <v>CHILE</v>
          </cell>
          <cell r="T433" t="str">
            <v>1000 TOKYO (ADUANA PRINCIPAL)J</v>
          </cell>
          <cell r="U433" t="str">
            <v>200000163</v>
          </cell>
          <cell r="V433" t="str">
            <v>NH FOODS CHILE Y COMPAÑIA LIMITADA</v>
          </cell>
          <cell r="W433" t="str">
            <v>TOKYO 27 SEP 2022</v>
          </cell>
          <cell r="X433" t="str">
            <v>EXW</v>
          </cell>
          <cell r="Y433" t="str">
            <v>CTA CTE O CRED.DIRECTO</v>
          </cell>
          <cell r="Z433" t="str">
            <v>CONGELADO</v>
          </cell>
          <cell r="AA433" t="str">
            <v>LOMO</v>
          </cell>
          <cell r="AB433" t="str">
            <v>LOMO VETADO</v>
          </cell>
          <cell r="AC433" t="str">
            <v>LOMO VETADO MITADES</v>
          </cell>
          <cell r="AD433" t="str">
            <v>EX</v>
          </cell>
        </row>
        <row r="434">
          <cell r="D434">
            <v>1022587</v>
          </cell>
          <cell r="E434" t="str">
            <v>GO CC LOIN L (S/T) 45@ FI CJ AP</v>
          </cell>
          <cell r="F434">
            <v>3000</v>
          </cell>
          <cell r="G434" t="str">
            <v>KG</v>
          </cell>
          <cell r="H434" t="str">
            <v>PLANTA LO MIRANDA</v>
          </cell>
          <cell r="I434" t="str">
            <v>EN PRODUCCION</v>
          </cell>
          <cell r="J434">
            <v>44809</v>
          </cell>
          <cell r="K434">
            <v>44811</v>
          </cell>
          <cell r="O434" t="str">
            <v>U020 AGROSUPER COMER ALIM</v>
          </cell>
          <cell r="P434" t="str">
            <v>00EX</v>
          </cell>
          <cell r="Q434" t="str">
            <v>EXPORTACION DIRECTA</v>
          </cell>
          <cell r="R434" t="str">
            <v>02</v>
          </cell>
          <cell r="S434" t="str">
            <v>CHILE</v>
          </cell>
          <cell r="T434" t="str">
            <v>1000 TOKYO (ADUANA PRINCIPAL)J</v>
          </cell>
          <cell r="U434" t="str">
            <v>200000163</v>
          </cell>
          <cell r="V434" t="str">
            <v>NH FOODS CHILE Y COMPAÑIA LIMITADA</v>
          </cell>
          <cell r="W434" t="str">
            <v>TOKYO 27 SEP 2022</v>
          </cell>
          <cell r="X434" t="str">
            <v>EXW</v>
          </cell>
          <cell r="Y434" t="str">
            <v>CTA CTE O CRED.DIRECTO</v>
          </cell>
          <cell r="Z434" t="str">
            <v>CONGELADO</v>
          </cell>
          <cell r="AA434" t="str">
            <v>LOMO</v>
          </cell>
          <cell r="AB434" t="str">
            <v>LOMO CC LOIN</v>
          </cell>
          <cell r="AC434" t="str">
            <v>LOMO CC LOIN L</v>
          </cell>
          <cell r="AD434" t="str">
            <v>EX</v>
          </cell>
        </row>
        <row r="435">
          <cell r="D435">
            <v>1020592</v>
          </cell>
          <cell r="E435" t="str">
            <v>GO LOM VET &gt;2.0@ FI CJ LOM VET AP</v>
          </cell>
          <cell r="F435">
            <v>2800</v>
          </cell>
          <cell r="G435" t="str">
            <v>KG</v>
          </cell>
          <cell r="H435" t="str">
            <v>PLANTA LO MIRANDA</v>
          </cell>
          <cell r="I435" t="str">
            <v>EN PRODUCCION</v>
          </cell>
          <cell r="J435">
            <v>44809</v>
          </cell>
          <cell r="K435">
            <v>44811</v>
          </cell>
          <cell r="O435" t="str">
            <v>U020 AGROSUPER COMER ALIM</v>
          </cell>
          <cell r="P435" t="str">
            <v>00EX</v>
          </cell>
          <cell r="Q435" t="str">
            <v>EXPORTACION DIRECTA</v>
          </cell>
          <cell r="R435" t="str">
            <v>02</v>
          </cell>
          <cell r="S435" t="str">
            <v>CHILE</v>
          </cell>
          <cell r="T435" t="str">
            <v>1000 TOKYO (ADUANA PRINCIPAL)J</v>
          </cell>
          <cell r="U435" t="str">
            <v>200000163</v>
          </cell>
          <cell r="V435" t="str">
            <v>NH FOODS CHILE Y COMPAÑIA LIMITADA</v>
          </cell>
          <cell r="W435" t="str">
            <v>TOKYO 27 SEP 2022</v>
          </cell>
          <cell r="X435" t="str">
            <v>EXW</v>
          </cell>
          <cell r="Y435" t="str">
            <v>CTA CTE O CRED.DIRECTO</v>
          </cell>
          <cell r="Z435" t="str">
            <v>CONGELADO</v>
          </cell>
          <cell r="AA435" t="str">
            <v>LOMO</v>
          </cell>
          <cell r="AB435" t="str">
            <v>LOMO VETADO</v>
          </cell>
          <cell r="AC435" t="str">
            <v>LOMO VETADO &gt;2.0K</v>
          </cell>
          <cell r="AD435" t="str">
            <v>EX</v>
          </cell>
        </row>
        <row r="436">
          <cell r="D436">
            <v>1020110</v>
          </cell>
          <cell r="E436" t="str">
            <v>GO MM LOIN L@ CJ 12K AP</v>
          </cell>
          <cell r="F436">
            <v>6900</v>
          </cell>
          <cell r="G436" t="str">
            <v>KG</v>
          </cell>
          <cell r="H436" t="str">
            <v>PLANTA LO MIRANDA</v>
          </cell>
          <cell r="I436" t="str">
            <v>EN PRODUCCION</v>
          </cell>
          <cell r="J436">
            <v>44809</v>
          </cell>
          <cell r="K436">
            <v>44811</v>
          </cell>
          <cell r="O436" t="str">
            <v>U020 AGROSUPER COMER ALIM</v>
          </cell>
          <cell r="P436" t="str">
            <v>00EX</v>
          </cell>
          <cell r="Q436" t="str">
            <v>EXPORTACION DIRECTA</v>
          </cell>
          <cell r="R436" t="str">
            <v>02</v>
          </cell>
          <cell r="S436" t="str">
            <v>CHILE</v>
          </cell>
          <cell r="T436" t="str">
            <v>1000 TOKYO (ADUANA PRINCIPAL)J</v>
          </cell>
          <cell r="U436" t="str">
            <v>200000163</v>
          </cell>
          <cell r="V436" t="str">
            <v>NH FOODS CHILE Y COMPAÑIA LIMITADA</v>
          </cell>
          <cell r="W436" t="str">
            <v>TOKYO 27 SEP 2022</v>
          </cell>
          <cell r="X436" t="str">
            <v>EXW</v>
          </cell>
          <cell r="Y436" t="str">
            <v>CTA CTE O CRED.DIRECTO</v>
          </cell>
          <cell r="Z436" t="str">
            <v>CONGELADO</v>
          </cell>
          <cell r="AA436" t="str">
            <v>LOMO</v>
          </cell>
          <cell r="AB436" t="str">
            <v>LOMO MM LOIN</v>
          </cell>
          <cell r="AC436" t="str">
            <v>LOMO MM LOIN L</v>
          </cell>
          <cell r="AD436" t="str">
            <v>EX</v>
          </cell>
        </row>
        <row r="437">
          <cell r="D437">
            <v>1023352</v>
          </cell>
          <cell r="E437" t="str">
            <v>GO PANC TEC S/CUE@ R VP CJ CH AP</v>
          </cell>
          <cell r="F437">
            <v>5000</v>
          </cell>
          <cell r="G437" t="str">
            <v>KG</v>
          </cell>
          <cell r="H437" t="str">
            <v>PLANTA LO MIRANDA</v>
          </cell>
          <cell r="I437" t="str">
            <v>EN PRODUCCION</v>
          </cell>
          <cell r="J437">
            <v>44809</v>
          </cell>
          <cell r="K437">
            <v>44825</v>
          </cell>
          <cell r="O437" t="str">
            <v>U020 AGROSUPER COMER ALIM</v>
          </cell>
          <cell r="P437" t="str">
            <v>00EX</v>
          </cell>
          <cell r="Q437" t="str">
            <v>EXPORTACION DIRECTA</v>
          </cell>
          <cell r="R437" t="str">
            <v>02</v>
          </cell>
          <cell r="S437" t="str">
            <v>CHILE</v>
          </cell>
          <cell r="T437" t="str">
            <v>1000 TOKYO (ADUANA PRINCIPAL)J</v>
          </cell>
          <cell r="U437" t="str">
            <v>200000163</v>
          </cell>
          <cell r="V437" t="str">
            <v>NH FOODS CHILE Y COMPAÑIA LIMITADA</v>
          </cell>
          <cell r="W437" t="str">
            <v>TOKYO 29 SEP 2022</v>
          </cell>
          <cell r="X437" t="str">
            <v>EXW</v>
          </cell>
          <cell r="Y437" t="str">
            <v>CTA CTE O CRED.DIRECTO</v>
          </cell>
          <cell r="Z437" t="str">
            <v>CONGELADO</v>
          </cell>
          <cell r="AA437" t="str">
            <v>PANCETA</v>
          </cell>
          <cell r="AB437" t="str">
            <v>PANCETA S/CUERO</v>
          </cell>
          <cell r="AC437" t="str">
            <v>PANCETA S/CUERO TECLA</v>
          </cell>
          <cell r="AD437" t="str">
            <v>EX</v>
          </cell>
        </row>
        <row r="438">
          <cell r="D438">
            <v>1022346</v>
          </cell>
          <cell r="E438" t="str">
            <v>GO PPPAL 1P EX@ BO AP</v>
          </cell>
          <cell r="F438">
            <v>1000</v>
          </cell>
          <cell r="G438" t="str">
            <v>KG</v>
          </cell>
          <cell r="H438" t="str">
            <v>PLANTA LO MIRANDA</v>
          </cell>
          <cell r="I438" t="str">
            <v>EN PRODUCCION</v>
          </cell>
          <cell r="J438">
            <v>44809</v>
          </cell>
          <cell r="K438">
            <v>44825</v>
          </cell>
          <cell r="O438" t="str">
            <v>U020 AGROSUPER COMER ALIM</v>
          </cell>
          <cell r="P438" t="str">
            <v>00EX</v>
          </cell>
          <cell r="Q438" t="str">
            <v>EXPORTACION DIRECTA</v>
          </cell>
          <cell r="R438" t="str">
            <v>02</v>
          </cell>
          <cell r="S438" t="str">
            <v>CHILE</v>
          </cell>
          <cell r="T438" t="str">
            <v>1000 TOKYO (ADUANA PRINCIPAL)J</v>
          </cell>
          <cell r="U438" t="str">
            <v>200000163</v>
          </cell>
          <cell r="V438" t="str">
            <v>NH FOODS CHILE Y COMPAÑIA LIMITADA</v>
          </cell>
          <cell r="W438" t="str">
            <v>TOKYO 29 SEP 2022</v>
          </cell>
          <cell r="X438" t="str">
            <v>EXW</v>
          </cell>
          <cell r="Y438" t="str">
            <v>CTA CTE O CRED.DIRECTO</v>
          </cell>
          <cell r="Z438" t="str">
            <v>CONGELADO</v>
          </cell>
          <cell r="AA438" t="str">
            <v>PALETA</v>
          </cell>
          <cell r="AB438" t="str">
            <v>PALETA PULPA</v>
          </cell>
          <cell r="AC438" t="str">
            <v>PALETA PULPA JAPON</v>
          </cell>
          <cell r="AD438" t="str">
            <v>EX</v>
          </cell>
        </row>
        <row r="439">
          <cell r="D439">
            <v>1022499</v>
          </cell>
          <cell r="E439" t="str">
            <v>GO LOM VET MIT@ 4 BO CJ 10K AP</v>
          </cell>
          <cell r="F439">
            <v>4800</v>
          </cell>
          <cell r="G439" t="str">
            <v>KG</v>
          </cell>
          <cell r="H439" t="str">
            <v>PLANTA LO MIRANDA</v>
          </cell>
          <cell r="I439" t="str">
            <v>EN PRODUCCION</v>
          </cell>
          <cell r="J439">
            <v>44809</v>
          </cell>
          <cell r="K439">
            <v>44825</v>
          </cell>
          <cell r="O439" t="str">
            <v>U020 AGROSUPER COMER ALIM</v>
          </cell>
          <cell r="P439" t="str">
            <v>00EX</v>
          </cell>
          <cell r="Q439" t="str">
            <v>EXPORTACION DIRECTA</v>
          </cell>
          <cell r="R439" t="str">
            <v>02</v>
          </cell>
          <cell r="S439" t="str">
            <v>CHILE</v>
          </cell>
          <cell r="T439" t="str">
            <v>1000 TOKYO (ADUANA PRINCIPAL)J</v>
          </cell>
          <cell r="U439" t="str">
            <v>200000163</v>
          </cell>
          <cell r="V439" t="str">
            <v>NH FOODS CHILE Y COMPAÑIA LIMITADA</v>
          </cell>
          <cell r="W439" t="str">
            <v>TOKYO 29 SEP 2022</v>
          </cell>
          <cell r="X439" t="str">
            <v>EXW</v>
          </cell>
          <cell r="Y439" t="str">
            <v>CTA CTE O CRED.DIRECTO</v>
          </cell>
          <cell r="Z439" t="str">
            <v>CONGELADO</v>
          </cell>
          <cell r="AA439" t="str">
            <v>LOMO</v>
          </cell>
          <cell r="AB439" t="str">
            <v>LOMO VETADO</v>
          </cell>
          <cell r="AC439" t="str">
            <v>LOMO VETADO MITADES</v>
          </cell>
          <cell r="AD439" t="str">
            <v>EX</v>
          </cell>
        </row>
        <row r="440">
          <cell r="D440">
            <v>1020620</v>
          </cell>
          <cell r="E440" t="str">
            <v>GO LOM VET &lt;2.0@ FI CJ AP</v>
          </cell>
          <cell r="F440">
            <v>5600</v>
          </cell>
          <cell r="G440" t="str">
            <v>KG</v>
          </cell>
          <cell r="H440" t="str">
            <v>PLANTA LO MIRANDA</v>
          </cell>
          <cell r="I440" t="str">
            <v>EN PRODUCCION</v>
          </cell>
          <cell r="J440">
            <v>44809</v>
          </cell>
          <cell r="K440">
            <v>44825</v>
          </cell>
          <cell r="O440" t="str">
            <v>U020 AGROSUPER COMER ALIM</v>
          </cell>
          <cell r="P440" t="str">
            <v>00EX</v>
          </cell>
          <cell r="Q440" t="str">
            <v>EXPORTACION DIRECTA</v>
          </cell>
          <cell r="R440" t="str">
            <v>02</v>
          </cell>
          <cell r="S440" t="str">
            <v>CHILE</v>
          </cell>
          <cell r="T440" t="str">
            <v>1000 TOKYO (ADUANA PRINCIPAL)J</v>
          </cell>
          <cell r="U440" t="str">
            <v>200000163</v>
          </cell>
          <cell r="V440" t="str">
            <v>NH FOODS CHILE Y COMPAÑIA LIMITADA</v>
          </cell>
          <cell r="W440" t="str">
            <v>TOKYO 29 SEP 2022</v>
          </cell>
          <cell r="X440" t="str">
            <v>EXW</v>
          </cell>
          <cell r="Y440" t="str">
            <v>CTA CTE O CRED.DIRECTO</v>
          </cell>
          <cell r="Z440" t="str">
            <v>CONGELADO</v>
          </cell>
          <cell r="AA440" t="str">
            <v>LOMO</v>
          </cell>
          <cell r="AB440" t="str">
            <v>LOMO VETADO</v>
          </cell>
          <cell r="AC440" t="str">
            <v>LOMO VETADO &lt;2.0K</v>
          </cell>
          <cell r="AD440" t="str">
            <v>EX</v>
          </cell>
        </row>
        <row r="441">
          <cell r="D441">
            <v>1020592</v>
          </cell>
          <cell r="E441" t="str">
            <v>GO LOM VET &gt;2.0@ FI CJ LOM VET AP</v>
          </cell>
          <cell r="F441">
            <v>2800</v>
          </cell>
          <cell r="G441" t="str">
            <v>KG</v>
          </cell>
          <cell r="H441" t="str">
            <v>PLANTA LO MIRANDA</v>
          </cell>
          <cell r="I441" t="str">
            <v>EN PRODUCCION</v>
          </cell>
          <cell r="J441">
            <v>44809</v>
          </cell>
          <cell r="K441">
            <v>44825</v>
          </cell>
          <cell r="O441" t="str">
            <v>U020 AGROSUPER COMER ALIM</v>
          </cell>
          <cell r="P441" t="str">
            <v>00EX</v>
          </cell>
          <cell r="Q441" t="str">
            <v>EXPORTACION DIRECTA</v>
          </cell>
          <cell r="R441" t="str">
            <v>02</v>
          </cell>
          <cell r="S441" t="str">
            <v>CHILE</v>
          </cell>
          <cell r="T441" t="str">
            <v>1000 TOKYO (ADUANA PRINCIPAL)J</v>
          </cell>
          <cell r="U441" t="str">
            <v>200000163</v>
          </cell>
          <cell r="V441" t="str">
            <v>NH FOODS CHILE Y COMPAÑIA LIMITADA</v>
          </cell>
          <cell r="W441" t="str">
            <v>TOKYO 29 SEP 2022</v>
          </cell>
          <cell r="X441" t="str">
            <v>EXW</v>
          </cell>
          <cell r="Y441" t="str">
            <v>CTA CTE O CRED.DIRECTO</v>
          </cell>
          <cell r="Z441" t="str">
            <v>CONGELADO</v>
          </cell>
          <cell r="AA441" t="str">
            <v>LOMO</v>
          </cell>
          <cell r="AB441" t="str">
            <v>LOMO VETADO</v>
          </cell>
          <cell r="AC441" t="str">
            <v>LOMO VETADO &gt;2.0K</v>
          </cell>
          <cell r="AD441" t="str">
            <v>EX</v>
          </cell>
        </row>
        <row r="442">
          <cell r="D442">
            <v>1020110</v>
          </cell>
          <cell r="E442" t="str">
            <v>GO MM LOIN L@ CJ 12K AP</v>
          </cell>
          <cell r="F442">
            <v>4800</v>
          </cell>
          <cell r="G442" t="str">
            <v>KG</v>
          </cell>
          <cell r="H442" t="str">
            <v>PLANTA LO MIRANDA</v>
          </cell>
          <cell r="I442" t="str">
            <v>EN PRODUCCION</v>
          </cell>
          <cell r="J442">
            <v>44809</v>
          </cell>
          <cell r="K442">
            <v>44825</v>
          </cell>
          <cell r="O442" t="str">
            <v>U020 AGROSUPER COMER ALIM</v>
          </cell>
          <cell r="P442" t="str">
            <v>00EX</v>
          </cell>
          <cell r="Q442" t="str">
            <v>EXPORTACION DIRECTA</v>
          </cell>
          <cell r="R442" t="str">
            <v>02</v>
          </cell>
          <cell r="S442" t="str">
            <v>CHILE</v>
          </cell>
          <cell r="T442" t="str">
            <v>1000 TOKYO (ADUANA PRINCIPAL)J</v>
          </cell>
          <cell r="U442" t="str">
            <v>200000163</v>
          </cell>
          <cell r="V442" t="str">
            <v>NH FOODS CHILE Y COMPAÑIA LIMITADA</v>
          </cell>
          <cell r="W442" t="str">
            <v>TOKYO 29 SEP 2022</v>
          </cell>
          <cell r="X442" t="str">
            <v>EXW</v>
          </cell>
          <cell r="Y442" t="str">
            <v>CTA CTE O CRED.DIRECTO</v>
          </cell>
          <cell r="Z442" t="str">
            <v>CONGELADO</v>
          </cell>
          <cell r="AA442" t="str">
            <v>LOMO</v>
          </cell>
          <cell r="AB442" t="str">
            <v>LOMO MM LOIN</v>
          </cell>
          <cell r="AC442" t="str">
            <v>LOMO MM LOIN L</v>
          </cell>
          <cell r="AD442" t="str">
            <v>EX</v>
          </cell>
        </row>
        <row r="443">
          <cell r="D443">
            <v>1020592</v>
          </cell>
          <cell r="E443" t="str">
            <v>GO LOM VET &gt;2.0@ FI CJ LOM VET AP</v>
          </cell>
          <cell r="F443">
            <v>5100</v>
          </cell>
          <cell r="G443" t="str">
            <v>KG</v>
          </cell>
          <cell r="H443" t="str">
            <v>PLANTA LO MIRANDA</v>
          </cell>
          <cell r="I443" t="str">
            <v>EN PRODUCCION</v>
          </cell>
          <cell r="J443">
            <v>44809</v>
          </cell>
          <cell r="K443">
            <v>44832</v>
          </cell>
          <cell r="O443" t="str">
            <v>U020 AGROSUPER COMER ALIM</v>
          </cell>
          <cell r="P443" t="str">
            <v>00EX</v>
          </cell>
          <cell r="Q443" t="str">
            <v>EXPORTACION DIRECTA</v>
          </cell>
          <cell r="R443" t="str">
            <v>02</v>
          </cell>
          <cell r="S443" t="str">
            <v>CHILE</v>
          </cell>
          <cell r="T443" t="str">
            <v>1000 TOKYO (ADUANA PRINCIPAL)J</v>
          </cell>
          <cell r="U443" t="str">
            <v>200000163</v>
          </cell>
          <cell r="V443" t="str">
            <v>NH FOODS CHILE Y COMPAÑIA LIMITADA</v>
          </cell>
          <cell r="W443" t="str">
            <v>TOKYO 30 SEP 2022</v>
          </cell>
          <cell r="X443" t="str">
            <v>EXW</v>
          </cell>
          <cell r="Y443" t="str">
            <v>CTA CTE O CRED.DIRECTO</v>
          </cell>
          <cell r="Z443" t="str">
            <v>CONGELADO</v>
          </cell>
          <cell r="AA443" t="str">
            <v>LOMO</v>
          </cell>
          <cell r="AB443" t="str">
            <v>LOMO VETADO</v>
          </cell>
          <cell r="AC443" t="str">
            <v>LOMO VETADO &gt;2.0K</v>
          </cell>
          <cell r="AD443" t="str">
            <v>EX</v>
          </cell>
        </row>
        <row r="444">
          <cell r="D444">
            <v>1020620</v>
          </cell>
          <cell r="E444" t="str">
            <v>GO LOM VET &lt;2.0@ FI CJ AP</v>
          </cell>
          <cell r="F444">
            <v>5600</v>
          </cell>
          <cell r="G444" t="str">
            <v>KG</v>
          </cell>
          <cell r="H444" t="str">
            <v>PLANTA LO MIRANDA</v>
          </cell>
          <cell r="I444" t="str">
            <v>EN PRODUCCION</v>
          </cell>
          <cell r="J444">
            <v>44809</v>
          </cell>
          <cell r="K444">
            <v>44832</v>
          </cell>
          <cell r="O444" t="str">
            <v>U020 AGROSUPER COMER ALIM</v>
          </cell>
          <cell r="P444" t="str">
            <v>00EX</v>
          </cell>
          <cell r="Q444" t="str">
            <v>EXPORTACION DIRECTA</v>
          </cell>
          <cell r="R444" t="str">
            <v>02</v>
          </cell>
          <cell r="S444" t="str">
            <v>CHILE</v>
          </cell>
          <cell r="T444" t="str">
            <v>1000 TOKYO (ADUANA PRINCIPAL)J</v>
          </cell>
          <cell r="U444" t="str">
            <v>200000163</v>
          </cell>
          <cell r="V444" t="str">
            <v>NH FOODS CHILE Y COMPAÑIA LIMITADA</v>
          </cell>
          <cell r="W444" t="str">
            <v>TOKYO 30 SEP 2022</v>
          </cell>
          <cell r="X444" t="str">
            <v>EXW</v>
          </cell>
          <cell r="Y444" t="str">
            <v>CTA CTE O CRED.DIRECTO</v>
          </cell>
          <cell r="Z444" t="str">
            <v>CONGELADO</v>
          </cell>
          <cell r="AA444" t="str">
            <v>LOMO</v>
          </cell>
          <cell r="AB444" t="str">
            <v>LOMO VETADO</v>
          </cell>
          <cell r="AC444" t="str">
            <v>LOMO VETADO &lt;2.0K</v>
          </cell>
          <cell r="AD444" t="str">
            <v>EX</v>
          </cell>
        </row>
        <row r="445">
          <cell r="D445">
            <v>1022499</v>
          </cell>
          <cell r="E445" t="str">
            <v>GO LOM VET MIT@ 4 BO CJ 10K AP</v>
          </cell>
          <cell r="F445">
            <v>4800</v>
          </cell>
          <cell r="G445" t="str">
            <v>KG</v>
          </cell>
          <cell r="H445" t="str">
            <v>PLANTA LO MIRANDA</v>
          </cell>
          <cell r="I445" t="str">
            <v>EN PRODUCCION</v>
          </cell>
          <cell r="J445">
            <v>44809</v>
          </cell>
          <cell r="K445">
            <v>44832</v>
          </cell>
          <cell r="O445" t="str">
            <v>U020 AGROSUPER COMER ALIM</v>
          </cell>
          <cell r="P445" t="str">
            <v>00EX</v>
          </cell>
          <cell r="Q445" t="str">
            <v>EXPORTACION DIRECTA</v>
          </cell>
          <cell r="R445" t="str">
            <v>02</v>
          </cell>
          <cell r="S445" t="str">
            <v>CHILE</v>
          </cell>
          <cell r="T445" t="str">
            <v>1000 TOKYO (ADUANA PRINCIPAL)J</v>
          </cell>
          <cell r="U445" t="str">
            <v>200000163</v>
          </cell>
          <cell r="V445" t="str">
            <v>NH FOODS CHILE Y COMPAÑIA LIMITADA</v>
          </cell>
          <cell r="W445" t="str">
            <v>TOKYO 30 SEP 2022</v>
          </cell>
          <cell r="X445" t="str">
            <v>EXW</v>
          </cell>
          <cell r="Y445" t="str">
            <v>CTA CTE O CRED.DIRECTO</v>
          </cell>
          <cell r="Z445" t="str">
            <v>CONGELADO</v>
          </cell>
          <cell r="AA445" t="str">
            <v>LOMO</v>
          </cell>
          <cell r="AB445" t="str">
            <v>LOMO VETADO</v>
          </cell>
          <cell r="AC445" t="str">
            <v>LOMO VETADO MITADES</v>
          </cell>
          <cell r="AD445" t="str">
            <v>EX</v>
          </cell>
        </row>
        <row r="446">
          <cell r="D446">
            <v>1022346</v>
          </cell>
          <cell r="E446" t="str">
            <v>GO PPPAL 1P EX@ BO AP</v>
          </cell>
          <cell r="F446">
            <v>1000</v>
          </cell>
          <cell r="G446" t="str">
            <v>KG</v>
          </cell>
          <cell r="H446" t="str">
            <v>PLANTA LO MIRANDA</v>
          </cell>
          <cell r="I446" t="str">
            <v>EN PRODUCCION</v>
          </cell>
          <cell r="J446">
            <v>44809</v>
          </cell>
          <cell r="K446">
            <v>44832</v>
          </cell>
          <cell r="O446" t="str">
            <v>U020 AGROSUPER COMER ALIM</v>
          </cell>
          <cell r="P446" t="str">
            <v>00EX</v>
          </cell>
          <cell r="Q446" t="str">
            <v>EXPORTACION DIRECTA</v>
          </cell>
          <cell r="R446" t="str">
            <v>02</v>
          </cell>
          <cell r="S446" t="str">
            <v>CHILE</v>
          </cell>
          <cell r="T446" t="str">
            <v>1000 TOKYO (ADUANA PRINCIPAL)J</v>
          </cell>
          <cell r="U446" t="str">
            <v>200000163</v>
          </cell>
          <cell r="V446" t="str">
            <v>NH FOODS CHILE Y COMPAÑIA LIMITADA</v>
          </cell>
          <cell r="W446" t="str">
            <v>TOKYO 30 SEP 2022</v>
          </cell>
          <cell r="X446" t="str">
            <v>EXW</v>
          </cell>
          <cell r="Y446" t="str">
            <v>CTA CTE O CRED.DIRECTO</v>
          </cell>
          <cell r="Z446" t="str">
            <v>CONGELADO</v>
          </cell>
          <cell r="AA446" t="str">
            <v>PALETA</v>
          </cell>
          <cell r="AB446" t="str">
            <v>PALETA PULPA</v>
          </cell>
          <cell r="AC446" t="str">
            <v>PALETA PULPA JAPON</v>
          </cell>
          <cell r="AD446" t="str">
            <v>EX</v>
          </cell>
        </row>
        <row r="447">
          <cell r="D447">
            <v>1023350</v>
          </cell>
          <cell r="E447" t="str">
            <v>LOM VET &gt;2.0@ VP CJ LOM VET AP</v>
          </cell>
          <cell r="F447">
            <v>2500</v>
          </cell>
          <cell r="G447" t="str">
            <v>KG</v>
          </cell>
          <cell r="H447" t="str">
            <v>PLANTA LO MIRANDA</v>
          </cell>
          <cell r="I447" t="str">
            <v>EN PRODUCCION</v>
          </cell>
          <cell r="J447">
            <v>44809</v>
          </cell>
          <cell r="K447">
            <v>44832</v>
          </cell>
          <cell r="O447" t="str">
            <v>U020 AGROSUPER COMER ALIM</v>
          </cell>
          <cell r="P447" t="str">
            <v>00EX</v>
          </cell>
          <cell r="Q447" t="str">
            <v>EXPORTACION DIRECTA</v>
          </cell>
          <cell r="R447" t="str">
            <v>02</v>
          </cell>
          <cell r="S447" t="str">
            <v>CHILE</v>
          </cell>
          <cell r="T447" t="str">
            <v>1000 TOKYO (ADUANA PRINCIPAL)J</v>
          </cell>
          <cell r="U447" t="str">
            <v>200000163</v>
          </cell>
          <cell r="V447" t="str">
            <v>NH FOODS CHILE Y COMPAÑIA LIMITADA</v>
          </cell>
          <cell r="W447" t="str">
            <v>TOKYO 30 SEP 2022</v>
          </cell>
          <cell r="X447" t="str">
            <v>EXW</v>
          </cell>
          <cell r="Y447" t="str">
            <v>CTA CTE O CRED.DIRECTO</v>
          </cell>
          <cell r="Z447" t="str">
            <v>CONGELADO</v>
          </cell>
          <cell r="AA447" t="str">
            <v>LOMO</v>
          </cell>
          <cell r="AB447" t="str">
            <v>LOMO VETADO</v>
          </cell>
          <cell r="AC447" t="str">
            <v>LOMO VETADO &gt;2.0K</v>
          </cell>
          <cell r="AD447" t="str">
            <v>EX</v>
          </cell>
        </row>
        <row r="448">
          <cell r="D448">
            <v>1023352</v>
          </cell>
          <cell r="E448" t="str">
            <v>GO PANC TEC S/CUE@ R VP CJ CH AP</v>
          </cell>
          <cell r="F448">
            <v>5000</v>
          </cell>
          <cell r="G448" t="str">
            <v>KG</v>
          </cell>
          <cell r="H448" t="str">
            <v>PLANTA LO MIRANDA</v>
          </cell>
          <cell r="I448" t="str">
            <v>EN PRODUCCION</v>
          </cell>
          <cell r="J448">
            <v>44809</v>
          </cell>
          <cell r="K448">
            <v>44832</v>
          </cell>
          <cell r="O448" t="str">
            <v>U020 AGROSUPER COMER ALIM</v>
          </cell>
          <cell r="P448" t="str">
            <v>00EX</v>
          </cell>
          <cell r="Q448" t="str">
            <v>EXPORTACION DIRECTA</v>
          </cell>
          <cell r="R448" t="str">
            <v>02</v>
          </cell>
          <cell r="S448" t="str">
            <v>CHILE</v>
          </cell>
          <cell r="T448" t="str">
            <v>1000 TOKYO (ADUANA PRINCIPAL)J</v>
          </cell>
          <cell r="U448" t="str">
            <v>200000163</v>
          </cell>
          <cell r="V448" t="str">
            <v>NH FOODS CHILE Y COMPAÑIA LIMITADA</v>
          </cell>
          <cell r="W448" t="str">
            <v>TOKYO 30 SEP 2022</v>
          </cell>
          <cell r="X448" t="str">
            <v>EXW</v>
          </cell>
          <cell r="Y448" t="str">
            <v>CTA CTE O CRED.DIRECTO</v>
          </cell>
          <cell r="Z448" t="str">
            <v>CONGELADO</v>
          </cell>
          <cell r="AA448" t="str">
            <v>PANCETA</v>
          </cell>
          <cell r="AB448" t="str">
            <v>PANCETA S/CUERO</v>
          </cell>
          <cell r="AC448" t="str">
            <v>PANCETA S/CUERO TECLA</v>
          </cell>
          <cell r="AD448" t="str">
            <v>EX</v>
          </cell>
        </row>
        <row r="449">
          <cell r="D449">
            <v>1023350</v>
          </cell>
          <cell r="E449" t="str">
            <v>LOM VET &gt;2.0@ VP CJ LOM VET AP</v>
          </cell>
          <cell r="F449">
            <v>2500</v>
          </cell>
          <cell r="G449" t="str">
            <v>KG</v>
          </cell>
          <cell r="H449" t="str">
            <v>PLANTA LO MIRANDA</v>
          </cell>
          <cell r="I449" t="str">
            <v>EN PRODUCCION</v>
          </cell>
          <cell r="J449">
            <v>44809</v>
          </cell>
          <cell r="K449">
            <v>44811</v>
          </cell>
          <cell r="O449" t="str">
            <v>U020 AGROSUPER COMER ALIM</v>
          </cell>
          <cell r="P449" t="str">
            <v>00EX</v>
          </cell>
          <cell r="Q449" t="str">
            <v>EXPORTACION DIRECTA</v>
          </cell>
          <cell r="R449" t="str">
            <v>02</v>
          </cell>
          <cell r="S449" t="str">
            <v>CHILE</v>
          </cell>
          <cell r="T449" t="str">
            <v>1000 TOKYO (ADUANA PRINCIPAL)J</v>
          </cell>
          <cell r="U449" t="str">
            <v>200000163</v>
          </cell>
          <cell r="V449" t="str">
            <v>NH FOODS CHILE Y COMPAÑIA LIMITADA</v>
          </cell>
          <cell r="W449" t="str">
            <v>TOKYO 31 SEP 2022</v>
          </cell>
          <cell r="X449" t="str">
            <v>EXW</v>
          </cell>
          <cell r="Y449" t="str">
            <v>CTA CTE O CRED.DIRECTO</v>
          </cell>
          <cell r="Z449" t="str">
            <v>CONGELADO</v>
          </cell>
          <cell r="AA449" t="str">
            <v>LOMO</v>
          </cell>
          <cell r="AB449" t="str">
            <v>LOMO VETADO</v>
          </cell>
          <cell r="AC449" t="str">
            <v>LOMO VETADO &gt;2.0K</v>
          </cell>
          <cell r="AD449" t="str">
            <v>EX</v>
          </cell>
        </row>
        <row r="450">
          <cell r="D450">
            <v>1020914</v>
          </cell>
          <cell r="E450" t="str">
            <v>GO PANC LAM 2.5MM@ CJ CH AP</v>
          </cell>
          <cell r="F450">
            <v>1500</v>
          </cell>
          <cell r="G450" t="str">
            <v>KG</v>
          </cell>
          <cell r="H450" t="str">
            <v>PLANTA LO MIRANDA</v>
          </cell>
          <cell r="I450" t="str">
            <v>EN PRODUCCION</v>
          </cell>
          <cell r="J450">
            <v>44809</v>
          </cell>
          <cell r="K450">
            <v>44811</v>
          </cell>
          <cell r="O450" t="str">
            <v>U020 AGROSUPER COMER ALIM</v>
          </cell>
          <cell r="P450" t="str">
            <v>00EX</v>
          </cell>
          <cell r="Q450" t="str">
            <v>EXPORTACION DIRECTA</v>
          </cell>
          <cell r="R450" t="str">
            <v>02</v>
          </cell>
          <cell r="S450" t="str">
            <v>CHILE</v>
          </cell>
          <cell r="T450" t="str">
            <v>1000 TOKYO (ADUANA PRINCIPAL)J</v>
          </cell>
          <cell r="U450" t="str">
            <v>200000163</v>
          </cell>
          <cell r="V450" t="str">
            <v>NH FOODS CHILE Y COMPAÑIA LIMITADA</v>
          </cell>
          <cell r="W450" t="str">
            <v>TOKYO 31 SEP 2022</v>
          </cell>
          <cell r="X450" t="str">
            <v>EXW</v>
          </cell>
          <cell r="Y450" t="str">
            <v>CTA CTE O CRED.DIRECTO</v>
          </cell>
          <cell r="Z450" t="str">
            <v>CONGELADO</v>
          </cell>
          <cell r="AA450" t="str">
            <v>PANCETA</v>
          </cell>
          <cell r="AB450" t="str">
            <v>PANCETA C/CUERO</v>
          </cell>
          <cell r="AC450" t="str">
            <v>PANCETA C/CUERO LAMINADO</v>
          </cell>
          <cell r="AD450" t="str">
            <v>EX</v>
          </cell>
        </row>
        <row r="451">
          <cell r="D451">
            <v>1020637</v>
          </cell>
          <cell r="E451" t="str">
            <v>GO PANC TEC S/CUE@ FI CJ CH AP</v>
          </cell>
          <cell r="F451">
            <v>3600</v>
          </cell>
          <cell r="G451" t="str">
            <v>KG</v>
          </cell>
          <cell r="H451" t="str">
            <v>PLANTA LO MIRANDA</v>
          </cell>
          <cell r="I451" t="str">
            <v>EN PRODUCCION</v>
          </cell>
          <cell r="J451">
            <v>44809</v>
          </cell>
          <cell r="K451">
            <v>44811</v>
          </cell>
          <cell r="O451" t="str">
            <v>U020 AGROSUPER COMER ALIM</v>
          </cell>
          <cell r="P451" t="str">
            <v>00EX</v>
          </cell>
          <cell r="Q451" t="str">
            <v>EXPORTACION DIRECTA</v>
          </cell>
          <cell r="R451" t="str">
            <v>02</v>
          </cell>
          <cell r="S451" t="str">
            <v>CHILE</v>
          </cell>
          <cell r="T451" t="str">
            <v>1000 TOKYO (ADUANA PRINCIPAL)J</v>
          </cell>
          <cell r="U451" t="str">
            <v>200000163</v>
          </cell>
          <cell r="V451" t="str">
            <v>NH FOODS CHILE Y COMPAÑIA LIMITADA</v>
          </cell>
          <cell r="W451" t="str">
            <v>TOKYO 31 SEP 2022</v>
          </cell>
          <cell r="X451" t="str">
            <v>EXW</v>
          </cell>
          <cell r="Y451" t="str">
            <v>CTA CTE O CRED.DIRECTO</v>
          </cell>
          <cell r="Z451" t="str">
            <v>CONGELADO</v>
          </cell>
          <cell r="AA451" t="str">
            <v>PANCETA</v>
          </cell>
          <cell r="AB451" t="str">
            <v>PANCETA S/CUERO</v>
          </cell>
          <cell r="AC451" t="str">
            <v>PANCETA S/CUERO TECLA</v>
          </cell>
          <cell r="AD451" t="str">
            <v>EX</v>
          </cell>
        </row>
        <row r="452">
          <cell r="D452">
            <v>1023163</v>
          </cell>
          <cell r="E452" t="str">
            <v>GO LOM VET &gt;2.0@ FI CJ 8K AP</v>
          </cell>
          <cell r="F452">
            <v>5000</v>
          </cell>
          <cell r="G452" t="str">
            <v>KG</v>
          </cell>
          <cell r="H452" t="str">
            <v>PLANTA LO MIRANDA</v>
          </cell>
          <cell r="I452" t="str">
            <v>EN PRODUCCION</v>
          </cell>
          <cell r="J452">
            <v>44809</v>
          </cell>
          <cell r="K452">
            <v>44811</v>
          </cell>
          <cell r="O452" t="str">
            <v>U020 AGROSUPER COMER ALIM</v>
          </cell>
          <cell r="P452" t="str">
            <v>00EX</v>
          </cell>
          <cell r="Q452" t="str">
            <v>EXPORTACION DIRECTA</v>
          </cell>
          <cell r="R452" t="str">
            <v>02</v>
          </cell>
          <cell r="S452" t="str">
            <v>CHILE</v>
          </cell>
          <cell r="T452" t="str">
            <v>1000 TOKYO (ADUANA PRINCIPAL)J</v>
          </cell>
          <cell r="U452" t="str">
            <v>200000163</v>
          </cell>
          <cell r="V452" t="str">
            <v>NH FOODS CHILE Y COMPAÑIA LIMITADA</v>
          </cell>
          <cell r="W452" t="str">
            <v>TOKYO 31 SEP 2022</v>
          </cell>
          <cell r="X452" t="str">
            <v>EXW</v>
          </cell>
          <cell r="Y452" t="str">
            <v>CTA CTE O CRED.DIRECTO</v>
          </cell>
          <cell r="Z452" t="str">
            <v>CONGELADO</v>
          </cell>
          <cell r="AA452" t="str">
            <v>LOMO</v>
          </cell>
          <cell r="AB452" t="str">
            <v>LOMO VETADO</v>
          </cell>
          <cell r="AC452" t="str">
            <v>LOMO VETADO &gt;2.0K</v>
          </cell>
          <cell r="AD452" t="str">
            <v>EX</v>
          </cell>
        </row>
        <row r="453">
          <cell r="D453">
            <v>1020620</v>
          </cell>
          <cell r="E453" t="str">
            <v>GO LOM VET &lt;2.0@ FI CJ AP</v>
          </cell>
          <cell r="F453">
            <v>4200</v>
          </cell>
          <cell r="G453" t="str">
            <v>KG</v>
          </cell>
          <cell r="H453" t="str">
            <v>PLANTA LO MIRANDA</v>
          </cell>
          <cell r="I453" t="str">
            <v>EN PRODUCCION</v>
          </cell>
          <cell r="J453">
            <v>44809</v>
          </cell>
          <cell r="K453">
            <v>44811</v>
          </cell>
          <cell r="O453" t="str">
            <v>U020 AGROSUPER COMER ALIM</v>
          </cell>
          <cell r="P453" t="str">
            <v>00EX</v>
          </cell>
          <cell r="Q453" t="str">
            <v>EXPORTACION DIRECTA</v>
          </cell>
          <cell r="R453" t="str">
            <v>02</v>
          </cell>
          <cell r="S453" t="str">
            <v>CHILE</v>
          </cell>
          <cell r="T453" t="str">
            <v>1000 TOKYO (ADUANA PRINCIPAL)J</v>
          </cell>
          <cell r="U453" t="str">
            <v>200000163</v>
          </cell>
          <cell r="V453" t="str">
            <v>NH FOODS CHILE Y COMPAÑIA LIMITADA</v>
          </cell>
          <cell r="W453" t="str">
            <v>TOKYO 31 SEP 2022</v>
          </cell>
          <cell r="X453" t="str">
            <v>EXW</v>
          </cell>
          <cell r="Y453" t="str">
            <v>CTA CTE O CRED.DIRECTO</v>
          </cell>
          <cell r="Z453" t="str">
            <v>CONGELADO</v>
          </cell>
          <cell r="AA453" t="str">
            <v>LOMO</v>
          </cell>
          <cell r="AB453" t="str">
            <v>LOMO VETADO</v>
          </cell>
          <cell r="AC453" t="str">
            <v>LOMO VETADO &lt;2.0K</v>
          </cell>
          <cell r="AD453" t="str">
            <v>EX</v>
          </cell>
        </row>
        <row r="454">
          <cell r="D454">
            <v>1020592</v>
          </cell>
          <cell r="E454" t="str">
            <v>GO LOM VET &gt;2.0@ FI CJ LOM VET AP</v>
          </cell>
          <cell r="F454">
            <v>4800</v>
          </cell>
          <cell r="G454" t="str">
            <v>KG</v>
          </cell>
          <cell r="H454" t="str">
            <v>PLANTA LO MIRANDA</v>
          </cell>
          <cell r="I454" t="str">
            <v>EN PRODUCCION</v>
          </cell>
          <cell r="J454">
            <v>44809</v>
          </cell>
          <cell r="K454">
            <v>44811</v>
          </cell>
          <cell r="O454" t="str">
            <v>U020 AGROSUPER COMER ALIM</v>
          </cell>
          <cell r="P454" t="str">
            <v>00EX</v>
          </cell>
          <cell r="Q454" t="str">
            <v>EXPORTACION DIRECTA</v>
          </cell>
          <cell r="R454" t="str">
            <v>02</v>
          </cell>
          <cell r="S454" t="str">
            <v>CHILE</v>
          </cell>
          <cell r="T454" t="str">
            <v>1000 TOKYO (ADUANA PRINCIPAL)J</v>
          </cell>
          <cell r="U454" t="str">
            <v>200000163</v>
          </cell>
          <cell r="V454" t="str">
            <v>NH FOODS CHILE Y COMPAÑIA LIMITADA</v>
          </cell>
          <cell r="W454" t="str">
            <v>TOKYO 31 SEP 2022</v>
          </cell>
          <cell r="X454" t="str">
            <v>EXW</v>
          </cell>
          <cell r="Y454" t="str">
            <v>CTA CTE O CRED.DIRECTO</v>
          </cell>
          <cell r="Z454" t="str">
            <v>CONGELADO</v>
          </cell>
          <cell r="AA454" t="str">
            <v>LOMO</v>
          </cell>
          <cell r="AB454" t="str">
            <v>LOMO VETADO</v>
          </cell>
          <cell r="AC454" t="str">
            <v>LOMO VETADO &gt;2.0K</v>
          </cell>
          <cell r="AD454" t="str">
            <v>EX</v>
          </cell>
        </row>
        <row r="455">
          <cell r="D455">
            <v>1020110</v>
          </cell>
          <cell r="E455" t="str">
            <v>GO MM LOIN L@ CJ 12K AP</v>
          </cell>
          <cell r="F455">
            <v>2400</v>
          </cell>
          <cell r="G455" t="str">
            <v>KG</v>
          </cell>
          <cell r="H455" t="str">
            <v>PLANTA LO MIRANDA</v>
          </cell>
          <cell r="I455" t="str">
            <v>EN PRODUCCION</v>
          </cell>
          <cell r="J455">
            <v>44809</v>
          </cell>
          <cell r="K455">
            <v>44811</v>
          </cell>
          <cell r="O455" t="str">
            <v>U020 AGROSUPER COMER ALIM</v>
          </cell>
          <cell r="P455" t="str">
            <v>00EX</v>
          </cell>
          <cell r="Q455" t="str">
            <v>EXPORTACION DIRECTA</v>
          </cell>
          <cell r="R455" t="str">
            <v>02</v>
          </cell>
          <cell r="S455" t="str">
            <v>CHILE</v>
          </cell>
          <cell r="T455" t="str">
            <v>1000 TOKYO (ADUANA PRINCIPAL)J</v>
          </cell>
          <cell r="U455" t="str">
            <v>200000163</v>
          </cell>
          <cell r="V455" t="str">
            <v>NH FOODS CHILE Y COMPAÑIA LIMITADA</v>
          </cell>
          <cell r="W455" t="str">
            <v>TOKYO 31 SEP 2022</v>
          </cell>
          <cell r="X455" t="str">
            <v>EXW</v>
          </cell>
          <cell r="Y455" t="str">
            <v>CTA CTE O CRED.DIRECTO</v>
          </cell>
          <cell r="Z455" t="str">
            <v>CONGELADO</v>
          </cell>
          <cell r="AA455" t="str">
            <v>LOMO</v>
          </cell>
          <cell r="AB455" t="str">
            <v>LOMO MM LOIN</v>
          </cell>
          <cell r="AC455" t="str">
            <v>LOMO MM LOIN L</v>
          </cell>
          <cell r="AD455" t="str">
            <v>EX</v>
          </cell>
        </row>
        <row r="456">
          <cell r="D456">
            <v>1020110</v>
          </cell>
          <cell r="E456" t="str">
            <v>GO MM LOIN L@ CJ 12K AP</v>
          </cell>
          <cell r="F456">
            <v>3200</v>
          </cell>
          <cell r="G456" t="str">
            <v>KG</v>
          </cell>
          <cell r="H456" t="str">
            <v>PLANTA LO MIRANDA</v>
          </cell>
          <cell r="I456" t="str">
            <v>EN PRODUCCION</v>
          </cell>
          <cell r="J456">
            <v>44809</v>
          </cell>
          <cell r="K456">
            <v>44832</v>
          </cell>
          <cell r="O456" t="str">
            <v>U020 AGROSUPER COMER ALIM</v>
          </cell>
          <cell r="P456" t="str">
            <v>00EX</v>
          </cell>
          <cell r="Q456" t="str">
            <v>EXPORTACION DIRECTA</v>
          </cell>
          <cell r="R456" t="str">
            <v>02</v>
          </cell>
          <cell r="S456" t="str">
            <v>CHILE</v>
          </cell>
          <cell r="T456" t="str">
            <v>1000 TOKYO (ADUANA PRINCIPAL)J</v>
          </cell>
          <cell r="U456" t="str">
            <v>200000163</v>
          </cell>
          <cell r="V456" t="str">
            <v>NH FOODS CHILE Y COMPAÑIA LIMITADA</v>
          </cell>
          <cell r="W456" t="str">
            <v>TOKYO 34 SEP 2022</v>
          </cell>
          <cell r="X456" t="str">
            <v>EXW</v>
          </cell>
          <cell r="Y456" t="str">
            <v>CTA CTE O CRED.DIRECTO</v>
          </cell>
          <cell r="Z456" t="str">
            <v>CONGELADO</v>
          </cell>
          <cell r="AA456" t="str">
            <v>LOMO</v>
          </cell>
          <cell r="AB456" t="str">
            <v>LOMO MM LOIN</v>
          </cell>
          <cell r="AC456" t="str">
            <v>LOMO MM LOIN L</v>
          </cell>
          <cell r="AD456" t="str">
            <v>EX</v>
          </cell>
        </row>
        <row r="457">
          <cell r="D457">
            <v>1023055</v>
          </cell>
          <cell r="E457" t="str">
            <v>GO LOM VET M@ FI CJ LOM VET AP</v>
          </cell>
          <cell r="F457">
            <v>5000</v>
          </cell>
          <cell r="G457" t="str">
            <v>KG</v>
          </cell>
          <cell r="H457" t="str">
            <v>PLANTA LO MIRANDA</v>
          </cell>
          <cell r="I457" t="str">
            <v>EN PRODUCCION</v>
          </cell>
          <cell r="J457">
            <v>44809</v>
          </cell>
          <cell r="K457">
            <v>44832</v>
          </cell>
          <cell r="O457" t="str">
            <v>U020 AGROSUPER COMER ALIM</v>
          </cell>
          <cell r="P457" t="str">
            <v>00EX</v>
          </cell>
          <cell r="Q457" t="str">
            <v>EXPORTACION DIRECTA</v>
          </cell>
          <cell r="R457" t="str">
            <v>02</v>
          </cell>
          <cell r="S457" t="str">
            <v>CHILE</v>
          </cell>
          <cell r="T457" t="str">
            <v>1000 TOKYO (ADUANA PRINCIPAL)J</v>
          </cell>
          <cell r="U457" t="str">
            <v>200000163</v>
          </cell>
          <cell r="V457" t="str">
            <v>NH FOODS CHILE Y COMPAÑIA LIMITADA</v>
          </cell>
          <cell r="W457" t="str">
            <v>TOKYO 34 SEP 2022</v>
          </cell>
          <cell r="X457" t="str">
            <v>EXW</v>
          </cell>
          <cell r="Y457" t="str">
            <v>CTA CTE O CRED.DIRECTO</v>
          </cell>
          <cell r="Z457" t="str">
            <v>CONGELADO</v>
          </cell>
          <cell r="AA457" t="str">
            <v>LOMO</v>
          </cell>
          <cell r="AB457" t="str">
            <v>LOMO VETADO</v>
          </cell>
          <cell r="AC457" t="str">
            <v>LOMO VETADO &gt;2.0K</v>
          </cell>
          <cell r="AD457" t="str">
            <v>EX</v>
          </cell>
        </row>
        <row r="458">
          <cell r="D458">
            <v>1020592</v>
          </cell>
          <cell r="E458" t="str">
            <v>GO LOM VET &gt;2.0@ FI CJ LOM VET AP</v>
          </cell>
          <cell r="F458">
            <v>4300</v>
          </cell>
          <cell r="G458" t="str">
            <v>KG</v>
          </cell>
          <cell r="H458" t="str">
            <v>PLANTA LO MIRANDA</v>
          </cell>
          <cell r="I458" t="str">
            <v>EN PRODUCCION</v>
          </cell>
          <cell r="J458">
            <v>44809</v>
          </cell>
          <cell r="K458">
            <v>44832</v>
          </cell>
          <cell r="O458" t="str">
            <v>U020 AGROSUPER COMER ALIM</v>
          </cell>
          <cell r="P458" t="str">
            <v>00EX</v>
          </cell>
          <cell r="Q458" t="str">
            <v>EXPORTACION DIRECTA</v>
          </cell>
          <cell r="R458" t="str">
            <v>02</v>
          </cell>
          <cell r="S458" t="str">
            <v>CHILE</v>
          </cell>
          <cell r="T458" t="str">
            <v>1000 TOKYO (ADUANA PRINCIPAL)J</v>
          </cell>
          <cell r="U458" t="str">
            <v>200000163</v>
          </cell>
          <cell r="V458" t="str">
            <v>NH FOODS CHILE Y COMPAÑIA LIMITADA</v>
          </cell>
          <cell r="W458" t="str">
            <v>TOKYO 34 SEP 2022</v>
          </cell>
          <cell r="X458" t="str">
            <v>EXW</v>
          </cell>
          <cell r="Y458" t="str">
            <v>CTA CTE O CRED.DIRECTO</v>
          </cell>
          <cell r="Z458" t="str">
            <v>CONGELADO</v>
          </cell>
          <cell r="AA458" t="str">
            <v>LOMO</v>
          </cell>
          <cell r="AB458" t="str">
            <v>LOMO VETADO</v>
          </cell>
          <cell r="AC458" t="str">
            <v>LOMO VETADO &gt;2.0K</v>
          </cell>
          <cell r="AD458" t="str">
            <v>EX</v>
          </cell>
        </row>
        <row r="459">
          <cell r="D459">
            <v>1020620</v>
          </cell>
          <cell r="E459" t="str">
            <v>GO LOM VET &lt;2.0@ FI CJ AP</v>
          </cell>
          <cell r="F459">
            <v>2000</v>
          </cell>
          <cell r="G459" t="str">
            <v>KG</v>
          </cell>
          <cell r="H459" t="str">
            <v>PLANTA LO MIRANDA</v>
          </cell>
          <cell r="I459" t="str">
            <v>EN PRODUCCION</v>
          </cell>
          <cell r="J459">
            <v>44809</v>
          </cell>
          <cell r="K459">
            <v>44832</v>
          </cell>
          <cell r="O459" t="str">
            <v>U020 AGROSUPER COMER ALIM</v>
          </cell>
          <cell r="P459" t="str">
            <v>00EX</v>
          </cell>
          <cell r="Q459" t="str">
            <v>EXPORTACION DIRECTA</v>
          </cell>
          <cell r="R459" t="str">
            <v>02</v>
          </cell>
          <cell r="S459" t="str">
            <v>CHILE</v>
          </cell>
          <cell r="T459" t="str">
            <v>1000 TOKYO (ADUANA PRINCIPAL)J</v>
          </cell>
          <cell r="U459" t="str">
            <v>200000163</v>
          </cell>
          <cell r="V459" t="str">
            <v>NH FOODS CHILE Y COMPAÑIA LIMITADA</v>
          </cell>
          <cell r="W459" t="str">
            <v>TOKYO 34 SEP 2022</v>
          </cell>
          <cell r="X459" t="str">
            <v>EXW</v>
          </cell>
          <cell r="Y459" t="str">
            <v>CTA CTE O CRED.DIRECTO</v>
          </cell>
          <cell r="Z459" t="str">
            <v>CONGELADO</v>
          </cell>
          <cell r="AA459" t="str">
            <v>LOMO</v>
          </cell>
          <cell r="AB459" t="str">
            <v>LOMO VETADO</v>
          </cell>
          <cell r="AC459" t="str">
            <v>LOMO VETADO &lt;2.0K</v>
          </cell>
          <cell r="AD459" t="str">
            <v>EX</v>
          </cell>
        </row>
        <row r="460">
          <cell r="D460">
            <v>1023163</v>
          </cell>
          <cell r="E460" t="str">
            <v>GO LOM VET &gt;2.0@ FI CJ 8K AP</v>
          </cell>
          <cell r="F460">
            <v>5000</v>
          </cell>
          <cell r="G460" t="str">
            <v>KG</v>
          </cell>
          <cell r="H460" t="str">
            <v>PLANTA LO MIRANDA</v>
          </cell>
          <cell r="I460" t="str">
            <v>EN PRODUCCION</v>
          </cell>
          <cell r="J460">
            <v>44809</v>
          </cell>
          <cell r="K460">
            <v>44832</v>
          </cell>
          <cell r="O460" t="str">
            <v>U020 AGROSUPER COMER ALIM</v>
          </cell>
          <cell r="P460" t="str">
            <v>00EX</v>
          </cell>
          <cell r="Q460" t="str">
            <v>EXPORTACION DIRECTA</v>
          </cell>
          <cell r="R460" t="str">
            <v>02</v>
          </cell>
          <cell r="S460" t="str">
            <v>CHILE</v>
          </cell>
          <cell r="T460" t="str">
            <v>1000 TOKYO (ADUANA PRINCIPAL)J</v>
          </cell>
          <cell r="U460" t="str">
            <v>200000163</v>
          </cell>
          <cell r="V460" t="str">
            <v>NH FOODS CHILE Y COMPAÑIA LIMITADA</v>
          </cell>
          <cell r="W460" t="str">
            <v>TOKYO 34 SEP 2022</v>
          </cell>
          <cell r="X460" t="str">
            <v>EXW</v>
          </cell>
          <cell r="Y460" t="str">
            <v>CTA CTE O CRED.DIRECTO</v>
          </cell>
          <cell r="Z460" t="str">
            <v>CONGELADO</v>
          </cell>
          <cell r="AA460" t="str">
            <v>LOMO</v>
          </cell>
          <cell r="AB460" t="str">
            <v>LOMO VETADO</v>
          </cell>
          <cell r="AC460" t="str">
            <v>LOMO VETADO &gt;2.0K</v>
          </cell>
          <cell r="AD460" t="str">
            <v>EX</v>
          </cell>
        </row>
        <row r="461">
          <cell r="D461">
            <v>1020774</v>
          </cell>
          <cell r="E461" t="str">
            <v>GO MALAYA JAPON@ VA CJ JP</v>
          </cell>
          <cell r="F461">
            <v>2500</v>
          </cell>
          <cell r="G461" t="str">
            <v>KG</v>
          </cell>
          <cell r="H461" t="str">
            <v>PLANTA LO MIRANDA</v>
          </cell>
          <cell r="I461" t="str">
            <v>EN PRODUCCION</v>
          </cell>
          <cell r="J461">
            <v>44809</v>
          </cell>
          <cell r="K461">
            <v>44832</v>
          </cell>
          <cell r="O461" t="str">
            <v>U020 AGROSUPER COMER ALIM</v>
          </cell>
          <cell r="P461" t="str">
            <v>00EX</v>
          </cell>
          <cell r="Q461" t="str">
            <v>EXPORTACION DIRECTA</v>
          </cell>
          <cell r="R461" t="str">
            <v>02</v>
          </cell>
          <cell r="S461" t="str">
            <v>CHILE</v>
          </cell>
          <cell r="T461" t="str">
            <v>1000 TOKYO (ADUANA PRINCIPAL)J</v>
          </cell>
          <cell r="U461" t="str">
            <v>200000163</v>
          </cell>
          <cell r="V461" t="str">
            <v>NH FOODS CHILE Y COMPAÑIA LIMITADA</v>
          </cell>
          <cell r="W461" t="str">
            <v>TOKYO 34 SEP 2022</v>
          </cell>
          <cell r="X461" t="str">
            <v>EXW</v>
          </cell>
          <cell r="Y461" t="str">
            <v>CTA CTE O CRED.DIRECTO</v>
          </cell>
          <cell r="Z461" t="str">
            <v>CONGELADO</v>
          </cell>
          <cell r="AA461" t="str">
            <v>PROLIJADO</v>
          </cell>
          <cell r="AB461" t="str">
            <v>PROLIJADO MALAYA</v>
          </cell>
          <cell r="AC461" t="str">
            <v>PROLIJADO MALAYA PAPADA</v>
          </cell>
          <cell r="AD461" t="str">
            <v>EX</v>
          </cell>
        </row>
        <row r="462">
          <cell r="D462">
            <v>1021136</v>
          </cell>
          <cell r="E462" t="str">
            <v>GO TRÁQUEA@ CJ LOM CTRO AP</v>
          </cell>
          <cell r="F462">
            <v>2000</v>
          </cell>
          <cell r="G462" t="str">
            <v>KG</v>
          </cell>
          <cell r="H462" t="str">
            <v>PLANTA LO MIRANDA</v>
          </cell>
          <cell r="I462" t="str">
            <v>EN PRODUCCION</v>
          </cell>
          <cell r="J462">
            <v>44809</v>
          </cell>
          <cell r="K462">
            <v>44832</v>
          </cell>
          <cell r="O462" t="str">
            <v>U020 AGROSUPER COMER ALIM</v>
          </cell>
          <cell r="P462" t="str">
            <v>00EX</v>
          </cell>
          <cell r="Q462" t="str">
            <v>EXPORTACION DIRECTA</v>
          </cell>
          <cell r="R462" t="str">
            <v>02</v>
          </cell>
          <cell r="S462" t="str">
            <v>CHILE</v>
          </cell>
          <cell r="T462" t="str">
            <v>1000 TOKYO (ADUANA PRINCIPAL)J</v>
          </cell>
          <cell r="U462" t="str">
            <v>200000163</v>
          </cell>
          <cell r="V462" t="str">
            <v>NH FOODS CHILE Y COMPAÑIA LIMITADA</v>
          </cell>
          <cell r="W462" t="str">
            <v>TOKYO 34 SEP 2022</v>
          </cell>
          <cell r="X462" t="str">
            <v>EXW</v>
          </cell>
          <cell r="Y462" t="str">
            <v>CTA CTE O CRED.DIRECTO</v>
          </cell>
          <cell r="Z462" t="str">
            <v>CONGELADO</v>
          </cell>
          <cell r="AA462" t="str">
            <v>SUBPROD</v>
          </cell>
          <cell r="AB462" t="str">
            <v>SUBPROD VISCERAS</v>
          </cell>
          <cell r="AC462" t="str">
            <v>SUBPROD VISCERAS TRÁQUEA</v>
          </cell>
          <cell r="AD462" t="str">
            <v>EX</v>
          </cell>
        </row>
        <row r="463">
          <cell r="D463">
            <v>1020110</v>
          </cell>
          <cell r="E463" t="str">
            <v>GO MM LOIN L@ CJ 12K AP</v>
          </cell>
          <cell r="F463">
            <v>2200</v>
          </cell>
          <cell r="G463" t="str">
            <v>KG</v>
          </cell>
          <cell r="H463" t="str">
            <v>PLANTA LO MIRANDA</v>
          </cell>
          <cell r="I463" t="str">
            <v>EN PRODUCCION</v>
          </cell>
          <cell r="J463">
            <v>44809</v>
          </cell>
          <cell r="K463">
            <v>44811</v>
          </cell>
          <cell r="O463" t="str">
            <v>U020 AGROSUPER COMER ALIM</v>
          </cell>
          <cell r="P463" t="str">
            <v>00EX</v>
          </cell>
          <cell r="Q463" t="str">
            <v>EXPORTACION DIRECTA</v>
          </cell>
          <cell r="R463" t="str">
            <v>02</v>
          </cell>
          <cell r="S463" t="str">
            <v>CHILE</v>
          </cell>
          <cell r="T463" t="str">
            <v>4000 OSAKA(JAPÓN)</v>
          </cell>
          <cell r="U463" t="str">
            <v>200000163</v>
          </cell>
          <cell r="V463" t="str">
            <v>NH FOODS CHILE Y COMPAÑIA LIMITADA</v>
          </cell>
          <cell r="W463" t="str">
            <v>OSAKA 1 SEP 2022</v>
          </cell>
          <cell r="X463" t="str">
            <v>EXW</v>
          </cell>
          <cell r="Y463" t="str">
            <v>CTA CTE O CRED.DIRECTO</v>
          </cell>
          <cell r="Z463" t="str">
            <v>CONGELADO</v>
          </cell>
          <cell r="AA463" t="str">
            <v>LOMO</v>
          </cell>
          <cell r="AB463" t="str">
            <v>LOMO MM LOIN</v>
          </cell>
          <cell r="AC463" t="str">
            <v>LOMO MM LOIN L</v>
          </cell>
          <cell r="AD463" t="str">
            <v>EX</v>
          </cell>
        </row>
        <row r="464">
          <cell r="D464">
            <v>1020637</v>
          </cell>
          <cell r="E464" t="str">
            <v>GO PANC TEC S/CUE@ FI CJ CH AP</v>
          </cell>
          <cell r="F464">
            <v>3400</v>
          </cell>
          <cell r="G464" t="str">
            <v>KG</v>
          </cell>
          <cell r="H464" t="str">
            <v>PLANTA LO MIRANDA</v>
          </cell>
          <cell r="I464" t="str">
            <v>EN PRODUCCION</v>
          </cell>
          <cell r="J464">
            <v>44809</v>
          </cell>
          <cell r="K464">
            <v>44811</v>
          </cell>
          <cell r="O464" t="str">
            <v>U020 AGROSUPER COMER ALIM</v>
          </cell>
          <cell r="P464" t="str">
            <v>00EX</v>
          </cell>
          <cell r="Q464" t="str">
            <v>EXPORTACION DIRECTA</v>
          </cell>
          <cell r="R464" t="str">
            <v>02</v>
          </cell>
          <cell r="S464" t="str">
            <v>CHILE</v>
          </cell>
          <cell r="T464" t="str">
            <v>4000 OSAKA(JAPÓN)</v>
          </cell>
          <cell r="U464" t="str">
            <v>200000163</v>
          </cell>
          <cell r="V464" t="str">
            <v>NH FOODS CHILE Y COMPAÑIA LIMITADA</v>
          </cell>
          <cell r="W464" t="str">
            <v>OSAKA 1 SEP 2022</v>
          </cell>
          <cell r="X464" t="str">
            <v>EXW</v>
          </cell>
          <cell r="Y464" t="str">
            <v>CTA CTE O CRED.DIRECTO</v>
          </cell>
          <cell r="Z464" t="str">
            <v>CONGELADO</v>
          </cell>
          <cell r="AA464" t="str">
            <v>PANCETA</v>
          </cell>
          <cell r="AB464" t="str">
            <v>PANCETA S/CUERO</v>
          </cell>
          <cell r="AC464" t="str">
            <v>PANCETA S/CUERO TECLA</v>
          </cell>
          <cell r="AD464" t="str">
            <v>EX</v>
          </cell>
        </row>
        <row r="465">
          <cell r="D465">
            <v>1020284</v>
          </cell>
          <cell r="E465" t="str">
            <v>GO POSTA NEGRA 3P T@ VA CJ T-F JP</v>
          </cell>
          <cell r="F465">
            <v>2500</v>
          </cell>
          <cell r="G465" t="str">
            <v>KG</v>
          </cell>
          <cell r="H465" t="str">
            <v>PLANTA LO MIRANDA</v>
          </cell>
          <cell r="I465" t="str">
            <v>EN PRODUCCION</v>
          </cell>
          <cell r="J465">
            <v>44809</v>
          </cell>
          <cell r="K465">
            <v>44811</v>
          </cell>
          <cell r="O465" t="str">
            <v>U020 AGROSUPER COMER ALIM</v>
          </cell>
          <cell r="P465" t="str">
            <v>00EX</v>
          </cell>
          <cell r="Q465" t="str">
            <v>EXPORTACION DIRECTA</v>
          </cell>
          <cell r="R465" t="str">
            <v>02</v>
          </cell>
          <cell r="S465" t="str">
            <v>CHILE</v>
          </cell>
          <cell r="T465" t="str">
            <v>4000 OSAKA(JAPÓN)</v>
          </cell>
          <cell r="U465" t="str">
            <v>200000163</v>
          </cell>
          <cell r="V465" t="str">
            <v>NH FOODS CHILE Y COMPAÑIA LIMITADA</v>
          </cell>
          <cell r="W465" t="str">
            <v>OSAKA 1 SEP 2022</v>
          </cell>
          <cell r="X465" t="str">
            <v>EXW</v>
          </cell>
          <cell r="Y465" t="str">
            <v>CTA CTE O CRED.DIRECTO</v>
          </cell>
          <cell r="Z465" t="str">
            <v>CONGELADO</v>
          </cell>
          <cell r="AA465" t="str">
            <v>PIERNA</v>
          </cell>
          <cell r="AB465" t="str">
            <v>PIERNA PULPA FINA</v>
          </cell>
          <cell r="AC465" t="str">
            <v>PIERNA PULPA FINA MUSC SEP</v>
          </cell>
          <cell r="AD465" t="str">
            <v>EX</v>
          </cell>
        </row>
        <row r="466">
          <cell r="D466">
            <v>1020665</v>
          </cell>
          <cell r="E466" t="str">
            <v>GO POSTA ROSADA 3P@ VA CJ T-F AP</v>
          </cell>
          <cell r="F466">
            <v>2500</v>
          </cell>
          <cell r="G466" t="str">
            <v>KG</v>
          </cell>
          <cell r="H466" t="str">
            <v>PLANTA LO MIRANDA</v>
          </cell>
          <cell r="I466" t="str">
            <v>EN PRODUCCION</v>
          </cell>
          <cell r="J466">
            <v>44809</v>
          </cell>
          <cell r="K466">
            <v>44811</v>
          </cell>
          <cell r="O466" t="str">
            <v>U020 AGROSUPER COMER ALIM</v>
          </cell>
          <cell r="P466" t="str">
            <v>00EX</v>
          </cell>
          <cell r="Q466" t="str">
            <v>EXPORTACION DIRECTA</v>
          </cell>
          <cell r="R466" t="str">
            <v>02</v>
          </cell>
          <cell r="S466" t="str">
            <v>CHILE</v>
          </cell>
          <cell r="T466" t="str">
            <v>4000 OSAKA(JAPÓN)</v>
          </cell>
          <cell r="U466" t="str">
            <v>200000163</v>
          </cell>
          <cell r="V466" t="str">
            <v>NH FOODS CHILE Y COMPAÑIA LIMITADA</v>
          </cell>
          <cell r="W466" t="str">
            <v>OSAKA 1 SEP 2022</v>
          </cell>
          <cell r="X466" t="str">
            <v>EXW</v>
          </cell>
          <cell r="Y466" t="str">
            <v>CTA CTE O CRED.DIRECTO</v>
          </cell>
          <cell r="Z466" t="str">
            <v>CONGELADO</v>
          </cell>
          <cell r="AA466" t="str">
            <v>PIERNA</v>
          </cell>
          <cell r="AB466" t="str">
            <v>PIERNA PULPA FINA</v>
          </cell>
          <cell r="AC466" t="str">
            <v>PIERNA PULPA FINA MUSC SEP</v>
          </cell>
          <cell r="AD466" t="str">
            <v>EX</v>
          </cell>
        </row>
        <row r="467">
          <cell r="D467">
            <v>1020991</v>
          </cell>
          <cell r="E467" t="str">
            <v>GO ASIENTO C/G DA@ CJ 12K JP</v>
          </cell>
          <cell r="F467">
            <v>3000</v>
          </cell>
          <cell r="G467" t="str">
            <v>KG</v>
          </cell>
          <cell r="H467" t="str">
            <v>PLANTA LO MIRANDA</v>
          </cell>
          <cell r="I467" t="str">
            <v>EN PRODUCCION</v>
          </cell>
          <cell r="J467">
            <v>44809</v>
          </cell>
          <cell r="K467">
            <v>44811</v>
          </cell>
          <cell r="O467" t="str">
            <v>U020 AGROSUPER COMER ALIM</v>
          </cell>
          <cell r="P467" t="str">
            <v>00EX</v>
          </cell>
          <cell r="Q467" t="str">
            <v>EXPORTACION DIRECTA</v>
          </cell>
          <cell r="R467" t="str">
            <v>02</v>
          </cell>
          <cell r="S467" t="str">
            <v>CHILE</v>
          </cell>
          <cell r="T467" t="str">
            <v>4000 OSAKA(JAPÓN)</v>
          </cell>
          <cell r="U467" t="str">
            <v>200000163</v>
          </cell>
          <cell r="V467" t="str">
            <v>NH FOODS CHILE Y COMPAÑIA LIMITADA</v>
          </cell>
          <cell r="W467" t="str">
            <v>OSAKA 1 SEP 2022</v>
          </cell>
          <cell r="X467" t="str">
            <v>EXW</v>
          </cell>
          <cell r="Y467" t="str">
            <v>CTA CTE O CRED.DIRECTO</v>
          </cell>
          <cell r="Z467" t="str">
            <v>CONGELADO</v>
          </cell>
          <cell r="AA467" t="str">
            <v>PIERNA</v>
          </cell>
          <cell r="AB467" t="str">
            <v>PIERNA PULPA FINA</v>
          </cell>
          <cell r="AC467" t="str">
            <v>PIERNA PULPA FINA MUSC SEP</v>
          </cell>
          <cell r="AD467" t="str">
            <v>EX</v>
          </cell>
        </row>
        <row r="468">
          <cell r="D468">
            <v>1020681</v>
          </cell>
          <cell r="E468" t="str">
            <v>GO MM LOIN D@ FI CJ 12K AP</v>
          </cell>
          <cell r="F468">
            <v>2500</v>
          </cell>
          <cell r="G468" t="str">
            <v>KG</v>
          </cell>
          <cell r="H468" t="str">
            <v>PLANTA LO MIRANDA</v>
          </cell>
          <cell r="I468" t="str">
            <v>EN PRODUCCION</v>
          </cell>
          <cell r="J468">
            <v>44809</v>
          </cell>
          <cell r="K468">
            <v>44811</v>
          </cell>
          <cell r="O468" t="str">
            <v>U020 AGROSUPER COMER ALIM</v>
          </cell>
          <cell r="P468" t="str">
            <v>00EX</v>
          </cell>
          <cell r="Q468" t="str">
            <v>EXPORTACION DIRECTA</v>
          </cell>
          <cell r="R468" t="str">
            <v>02</v>
          </cell>
          <cell r="S468" t="str">
            <v>CHILE</v>
          </cell>
          <cell r="T468" t="str">
            <v>4000 OSAKA(JAPÓN)</v>
          </cell>
          <cell r="U468" t="str">
            <v>200000163</v>
          </cell>
          <cell r="V468" t="str">
            <v>NH FOODS CHILE Y COMPAÑIA LIMITADA</v>
          </cell>
          <cell r="W468" t="str">
            <v>OSAKA 1 SEP 2022</v>
          </cell>
          <cell r="X468" t="str">
            <v>EXW</v>
          </cell>
          <cell r="Y468" t="str">
            <v>CTA CTE O CRED.DIRECTO</v>
          </cell>
          <cell r="Z468" t="str">
            <v>CONGELADO</v>
          </cell>
          <cell r="AA468" t="str">
            <v>LOMO</v>
          </cell>
          <cell r="AB468" t="str">
            <v>LOMO MM LOIN</v>
          </cell>
          <cell r="AC468" t="str">
            <v>LOMO MM LOIN D</v>
          </cell>
          <cell r="AD468" t="str">
            <v>EX</v>
          </cell>
        </row>
        <row r="469">
          <cell r="D469">
            <v>1022370</v>
          </cell>
          <cell r="E469" t="str">
            <v>GO MM LOIN LL (29-32 VP)@ BO CJ AP</v>
          </cell>
          <cell r="F469">
            <v>2000</v>
          </cell>
          <cell r="G469" t="str">
            <v>KG</v>
          </cell>
          <cell r="H469" t="str">
            <v>PLANTA LO MIRANDA</v>
          </cell>
          <cell r="I469" t="str">
            <v>EN PRODUCCION</v>
          </cell>
          <cell r="J469">
            <v>44809</v>
          </cell>
          <cell r="K469">
            <v>44811</v>
          </cell>
          <cell r="O469" t="str">
            <v>U020 AGROSUPER COMER ALIM</v>
          </cell>
          <cell r="P469" t="str">
            <v>00EX</v>
          </cell>
          <cell r="Q469" t="str">
            <v>EXPORTACION DIRECTA</v>
          </cell>
          <cell r="R469" t="str">
            <v>02</v>
          </cell>
          <cell r="S469" t="str">
            <v>CHILE</v>
          </cell>
          <cell r="T469" t="str">
            <v>4000 OSAKA(JAPÓN)</v>
          </cell>
          <cell r="U469" t="str">
            <v>200000163</v>
          </cell>
          <cell r="V469" t="str">
            <v>NH FOODS CHILE Y COMPAÑIA LIMITADA</v>
          </cell>
          <cell r="W469" t="str">
            <v>OSAKA 1 SEP 2022</v>
          </cell>
          <cell r="X469" t="str">
            <v>EXW</v>
          </cell>
          <cell r="Y469" t="str">
            <v>CTA CTE O CRED.DIRECTO</v>
          </cell>
          <cell r="Z469" t="str">
            <v>CONGELADO</v>
          </cell>
          <cell r="AA469" t="str">
            <v>LOMO</v>
          </cell>
          <cell r="AB469" t="str">
            <v>LOMO MM LOIN</v>
          </cell>
          <cell r="AC469" t="str">
            <v>LOMO MM LOIN LL</v>
          </cell>
          <cell r="AD469" t="str">
            <v>EX</v>
          </cell>
        </row>
        <row r="470">
          <cell r="D470">
            <v>1022664</v>
          </cell>
          <cell r="E470" t="str">
            <v>GO CC LOIN L (S/T) (DF)@ FI CJ AP</v>
          </cell>
          <cell r="F470">
            <v>6000</v>
          </cell>
          <cell r="G470" t="str">
            <v>KG</v>
          </cell>
          <cell r="H470" t="str">
            <v>PLANTA LO MIRANDA</v>
          </cell>
          <cell r="I470" t="str">
            <v>EN PRODUCCION</v>
          </cell>
          <cell r="J470">
            <v>44809</v>
          </cell>
          <cell r="K470">
            <v>44811</v>
          </cell>
          <cell r="O470" t="str">
            <v>U020 AGROSUPER COMER ALIM</v>
          </cell>
          <cell r="P470" t="str">
            <v>00EX</v>
          </cell>
          <cell r="Q470" t="str">
            <v>EXPORTACION DIRECTA</v>
          </cell>
          <cell r="R470" t="str">
            <v>02</v>
          </cell>
          <cell r="S470" t="str">
            <v>CHILE</v>
          </cell>
          <cell r="T470" t="str">
            <v>4000 OSAKA(JAPÓN)</v>
          </cell>
          <cell r="U470" t="str">
            <v>200000163</v>
          </cell>
          <cell r="V470" t="str">
            <v>NH FOODS CHILE Y COMPAÑIA LIMITADA</v>
          </cell>
          <cell r="W470" t="str">
            <v>OSAKA 1 SEP 2022</v>
          </cell>
          <cell r="X470" t="str">
            <v>EXW</v>
          </cell>
          <cell r="Y470" t="str">
            <v>CTA CTE O CRED.DIRECTO</v>
          </cell>
          <cell r="Z470" t="str">
            <v>CONGELADO</v>
          </cell>
          <cell r="AA470" t="str">
            <v>LOMO</v>
          </cell>
          <cell r="AB470" t="str">
            <v>LOMO CC LOIN</v>
          </cell>
          <cell r="AC470" t="str">
            <v>LOMO CC LOIN L</v>
          </cell>
          <cell r="AD470" t="str">
            <v>EX</v>
          </cell>
        </row>
        <row r="471">
          <cell r="D471">
            <v>1022664</v>
          </cell>
          <cell r="E471" t="str">
            <v>GO CC LOIN L (S/T) (DF)@ FI CJ AP</v>
          </cell>
          <cell r="F471">
            <v>6000</v>
          </cell>
          <cell r="G471" t="str">
            <v>KG</v>
          </cell>
          <cell r="H471" t="str">
            <v>PLANTA LO MIRANDA</v>
          </cell>
          <cell r="I471" t="str">
            <v>EN PRODUCCION</v>
          </cell>
          <cell r="J471">
            <v>44809</v>
          </cell>
          <cell r="K471">
            <v>44818</v>
          </cell>
          <cell r="O471" t="str">
            <v>U020 AGROSUPER COMER ALIM</v>
          </cell>
          <cell r="P471" t="str">
            <v>00EX</v>
          </cell>
          <cell r="Q471" t="str">
            <v>EXPORTACION DIRECTA</v>
          </cell>
          <cell r="R471" t="str">
            <v>02</v>
          </cell>
          <cell r="S471" t="str">
            <v>CHILE</v>
          </cell>
          <cell r="T471" t="str">
            <v>4000 OSAKA(JAPÓN)</v>
          </cell>
          <cell r="U471" t="str">
            <v>200000163</v>
          </cell>
          <cell r="V471" t="str">
            <v>NH FOODS CHILE Y COMPAÑIA LIMITADA</v>
          </cell>
          <cell r="W471" t="str">
            <v>OSAKA 2 SEP 2022</v>
          </cell>
          <cell r="X471" t="str">
            <v>EXW</v>
          </cell>
          <cell r="Y471" t="str">
            <v>CTA CTE O CRED.DIRECTO</v>
          </cell>
          <cell r="Z471" t="str">
            <v>CONGELADO</v>
          </cell>
          <cell r="AA471" t="str">
            <v>LOMO</v>
          </cell>
          <cell r="AB471" t="str">
            <v>LOMO CC LOIN</v>
          </cell>
          <cell r="AC471" t="str">
            <v>LOMO CC LOIN L</v>
          </cell>
          <cell r="AD471" t="str">
            <v>EX</v>
          </cell>
        </row>
        <row r="472">
          <cell r="D472">
            <v>1022370</v>
          </cell>
          <cell r="E472" t="str">
            <v>GO MM LOIN LL (29-32 VP)@ BO CJ AP</v>
          </cell>
          <cell r="F472">
            <v>2000</v>
          </cell>
          <cell r="G472" t="str">
            <v>KG</v>
          </cell>
          <cell r="H472" t="str">
            <v>PLANTA LO MIRANDA</v>
          </cell>
          <cell r="I472" t="str">
            <v>EN PRODUCCION</v>
          </cell>
          <cell r="J472">
            <v>44809</v>
          </cell>
          <cell r="K472">
            <v>44818</v>
          </cell>
          <cell r="O472" t="str">
            <v>U020 AGROSUPER COMER ALIM</v>
          </cell>
          <cell r="P472" t="str">
            <v>00EX</v>
          </cell>
          <cell r="Q472" t="str">
            <v>EXPORTACION DIRECTA</v>
          </cell>
          <cell r="R472" t="str">
            <v>02</v>
          </cell>
          <cell r="S472" t="str">
            <v>CHILE</v>
          </cell>
          <cell r="T472" t="str">
            <v>4000 OSAKA(JAPÓN)</v>
          </cell>
          <cell r="U472" t="str">
            <v>200000163</v>
          </cell>
          <cell r="V472" t="str">
            <v>NH FOODS CHILE Y COMPAÑIA LIMITADA</v>
          </cell>
          <cell r="W472" t="str">
            <v>OSAKA 2 SEP 2022</v>
          </cell>
          <cell r="X472" t="str">
            <v>EXW</v>
          </cell>
          <cell r="Y472" t="str">
            <v>CTA CTE O CRED.DIRECTO</v>
          </cell>
          <cell r="Z472" t="str">
            <v>CONGELADO</v>
          </cell>
          <cell r="AA472" t="str">
            <v>LOMO</v>
          </cell>
          <cell r="AB472" t="str">
            <v>LOMO MM LOIN</v>
          </cell>
          <cell r="AC472" t="str">
            <v>LOMO MM LOIN LL</v>
          </cell>
          <cell r="AD472" t="str">
            <v>EX</v>
          </cell>
        </row>
        <row r="473">
          <cell r="D473">
            <v>1020681</v>
          </cell>
          <cell r="E473" t="str">
            <v>GO MM LOIN D@ FI CJ 12K AP</v>
          </cell>
          <cell r="F473">
            <v>2500</v>
          </cell>
          <cell r="G473" t="str">
            <v>KG</v>
          </cell>
          <cell r="H473" t="str">
            <v>PLANTA LO MIRANDA</v>
          </cell>
          <cell r="I473" t="str">
            <v>EN PRODUCCION</v>
          </cell>
          <cell r="J473">
            <v>44809</v>
          </cell>
          <cell r="K473">
            <v>44818</v>
          </cell>
          <cell r="O473" t="str">
            <v>U020 AGROSUPER COMER ALIM</v>
          </cell>
          <cell r="P473" t="str">
            <v>00EX</v>
          </cell>
          <cell r="Q473" t="str">
            <v>EXPORTACION DIRECTA</v>
          </cell>
          <cell r="R473" t="str">
            <v>02</v>
          </cell>
          <cell r="S473" t="str">
            <v>CHILE</v>
          </cell>
          <cell r="T473" t="str">
            <v>4000 OSAKA(JAPÓN)</v>
          </cell>
          <cell r="U473" t="str">
            <v>200000163</v>
          </cell>
          <cell r="V473" t="str">
            <v>NH FOODS CHILE Y COMPAÑIA LIMITADA</v>
          </cell>
          <cell r="W473" t="str">
            <v>OSAKA 2 SEP 2022</v>
          </cell>
          <cell r="X473" t="str">
            <v>EXW</v>
          </cell>
          <cell r="Y473" t="str">
            <v>CTA CTE O CRED.DIRECTO</v>
          </cell>
          <cell r="Z473" t="str">
            <v>CONGELADO</v>
          </cell>
          <cell r="AA473" t="str">
            <v>LOMO</v>
          </cell>
          <cell r="AB473" t="str">
            <v>LOMO MM LOIN</v>
          </cell>
          <cell r="AC473" t="str">
            <v>LOMO MM LOIN D</v>
          </cell>
          <cell r="AD473" t="str">
            <v>EX</v>
          </cell>
        </row>
        <row r="474">
          <cell r="D474">
            <v>1020991</v>
          </cell>
          <cell r="E474" t="str">
            <v>GO ASIENTO C/G DA@ CJ 12K JP</v>
          </cell>
          <cell r="F474">
            <v>3000</v>
          </cell>
          <cell r="G474" t="str">
            <v>KG</v>
          </cell>
          <cell r="H474" t="str">
            <v>PLANTA LO MIRANDA</v>
          </cell>
          <cell r="I474" t="str">
            <v>EN PRODUCCION</v>
          </cell>
          <cell r="J474">
            <v>44809</v>
          </cell>
          <cell r="K474">
            <v>44818</v>
          </cell>
          <cell r="O474" t="str">
            <v>U020 AGROSUPER COMER ALIM</v>
          </cell>
          <cell r="P474" t="str">
            <v>00EX</v>
          </cell>
          <cell r="Q474" t="str">
            <v>EXPORTACION DIRECTA</v>
          </cell>
          <cell r="R474" t="str">
            <v>02</v>
          </cell>
          <cell r="S474" t="str">
            <v>CHILE</v>
          </cell>
          <cell r="T474" t="str">
            <v>4000 OSAKA(JAPÓN)</v>
          </cell>
          <cell r="U474" t="str">
            <v>200000163</v>
          </cell>
          <cell r="V474" t="str">
            <v>NH FOODS CHILE Y COMPAÑIA LIMITADA</v>
          </cell>
          <cell r="W474" t="str">
            <v>OSAKA 2 SEP 2022</v>
          </cell>
          <cell r="X474" t="str">
            <v>EXW</v>
          </cell>
          <cell r="Y474" t="str">
            <v>CTA CTE O CRED.DIRECTO</v>
          </cell>
          <cell r="Z474" t="str">
            <v>CONGELADO</v>
          </cell>
          <cell r="AA474" t="str">
            <v>PIERNA</v>
          </cell>
          <cell r="AB474" t="str">
            <v>PIERNA PULPA FINA</v>
          </cell>
          <cell r="AC474" t="str">
            <v>PIERNA PULPA FINA MUSC SEP</v>
          </cell>
          <cell r="AD474" t="str">
            <v>EX</v>
          </cell>
        </row>
        <row r="475">
          <cell r="D475">
            <v>1020665</v>
          </cell>
          <cell r="E475" t="str">
            <v>GO POSTA ROSADA 3P@ VA CJ T-F AP</v>
          </cell>
          <cell r="F475">
            <v>2500</v>
          </cell>
          <cell r="G475" t="str">
            <v>KG</v>
          </cell>
          <cell r="H475" t="str">
            <v>PLANTA LO MIRANDA</v>
          </cell>
          <cell r="I475" t="str">
            <v>EN PRODUCCION</v>
          </cell>
          <cell r="J475">
            <v>44809</v>
          </cell>
          <cell r="K475">
            <v>44818</v>
          </cell>
          <cell r="O475" t="str">
            <v>U020 AGROSUPER COMER ALIM</v>
          </cell>
          <cell r="P475" t="str">
            <v>00EX</v>
          </cell>
          <cell r="Q475" t="str">
            <v>EXPORTACION DIRECTA</v>
          </cell>
          <cell r="R475" t="str">
            <v>02</v>
          </cell>
          <cell r="S475" t="str">
            <v>CHILE</v>
          </cell>
          <cell r="T475" t="str">
            <v>4000 OSAKA(JAPÓN)</v>
          </cell>
          <cell r="U475" t="str">
            <v>200000163</v>
          </cell>
          <cell r="V475" t="str">
            <v>NH FOODS CHILE Y COMPAÑIA LIMITADA</v>
          </cell>
          <cell r="W475" t="str">
            <v>OSAKA 2 SEP 2022</v>
          </cell>
          <cell r="X475" t="str">
            <v>EXW</v>
          </cell>
          <cell r="Y475" t="str">
            <v>CTA CTE O CRED.DIRECTO</v>
          </cell>
          <cell r="Z475" t="str">
            <v>CONGELADO</v>
          </cell>
          <cell r="AA475" t="str">
            <v>PIERNA</v>
          </cell>
          <cell r="AB475" t="str">
            <v>PIERNA PULPA FINA</v>
          </cell>
          <cell r="AC475" t="str">
            <v>PIERNA PULPA FINA MUSC SEP</v>
          </cell>
          <cell r="AD475" t="str">
            <v>EX</v>
          </cell>
        </row>
        <row r="476">
          <cell r="D476">
            <v>1020284</v>
          </cell>
          <cell r="E476" t="str">
            <v>GO POSTA NEGRA 3P T@ VA CJ T-F JP</v>
          </cell>
          <cell r="F476">
            <v>2500</v>
          </cell>
          <cell r="G476" t="str">
            <v>KG</v>
          </cell>
          <cell r="H476" t="str">
            <v>PLANTA LO MIRANDA</v>
          </cell>
          <cell r="I476" t="str">
            <v>EN PRODUCCION</v>
          </cell>
          <cell r="J476">
            <v>44809</v>
          </cell>
          <cell r="K476">
            <v>44818</v>
          </cell>
          <cell r="O476" t="str">
            <v>U020 AGROSUPER COMER ALIM</v>
          </cell>
          <cell r="P476" t="str">
            <v>00EX</v>
          </cell>
          <cell r="Q476" t="str">
            <v>EXPORTACION DIRECTA</v>
          </cell>
          <cell r="R476" t="str">
            <v>02</v>
          </cell>
          <cell r="S476" t="str">
            <v>CHILE</v>
          </cell>
          <cell r="T476" t="str">
            <v>4000 OSAKA(JAPÓN)</v>
          </cell>
          <cell r="U476" t="str">
            <v>200000163</v>
          </cell>
          <cell r="V476" t="str">
            <v>NH FOODS CHILE Y COMPAÑIA LIMITADA</v>
          </cell>
          <cell r="W476" t="str">
            <v>OSAKA 2 SEP 2022</v>
          </cell>
          <cell r="X476" t="str">
            <v>EXW</v>
          </cell>
          <cell r="Y476" t="str">
            <v>CTA CTE O CRED.DIRECTO</v>
          </cell>
          <cell r="Z476" t="str">
            <v>CONGELADO</v>
          </cell>
          <cell r="AA476" t="str">
            <v>PIERNA</v>
          </cell>
          <cell r="AB476" t="str">
            <v>PIERNA PULPA FINA</v>
          </cell>
          <cell r="AC476" t="str">
            <v>PIERNA PULPA FINA MUSC SEP</v>
          </cell>
          <cell r="AD476" t="str">
            <v>EX</v>
          </cell>
        </row>
        <row r="477">
          <cell r="D477">
            <v>1020637</v>
          </cell>
          <cell r="E477" t="str">
            <v>GO PANC TEC S/CUE@ FI CJ CH AP</v>
          </cell>
          <cell r="F477">
            <v>3400</v>
          </cell>
          <cell r="G477" t="str">
            <v>KG</v>
          </cell>
          <cell r="H477" t="str">
            <v>PLANTA LO MIRANDA</v>
          </cell>
          <cell r="I477" t="str">
            <v>EN PRODUCCION</v>
          </cell>
          <cell r="J477">
            <v>44809</v>
          </cell>
          <cell r="K477">
            <v>44818</v>
          </cell>
          <cell r="O477" t="str">
            <v>U020 AGROSUPER COMER ALIM</v>
          </cell>
          <cell r="P477" t="str">
            <v>00EX</v>
          </cell>
          <cell r="Q477" t="str">
            <v>EXPORTACION DIRECTA</v>
          </cell>
          <cell r="R477" t="str">
            <v>02</v>
          </cell>
          <cell r="S477" t="str">
            <v>CHILE</v>
          </cell>
          <cell r="T477" t="str">
            <v>4000 OSAKA(JAPÓN)</v>
          </cell>
          <cell r="U477" t="str">
            <v>200000163</v>
          </cell>
          <cell r="V477" t="str">
            <v>NH FOODS CHILE Y COMPAÑIA LIMITADA</v>
          </cell>
          <cell r="W477" t="str">
            <v>OSAKA 2 SEP 2022</v>
          </cell>
          <cell r="X477" t="str">
            <v>EXW</v>
          </cell>
          <cell r="Y477" t="str">
            <v>CTA CTE O CRED.DIRECTO</v>
          </cell>
          <cell r="Z477" t="str">
            <v>CONGELADO</v>
          </cell>
          <cell r="AA477" t="str">
            <v>PANCETA</v>
          </cell>
          <cell r="AB477" t="str">
            <v>PANCETA S/CUERO</v>
          </cell>
          <cell r="AC477" t="str">
            <v>PANCETA S/CUERO TECLA</v>
          </cell>
          <cell r="AD477" t="str">
            <v>EX</v>
          </cell>
        </row>
        <row r="478">
          <cell r="D478">
            <v>1020110</v>
          </cell>
          <cell r="E478" t="str">
            <v>GO MM LOIN L@ CJ 12K AP</v>
          </cell>
          <cell r="F478">
            <v>2200</v>
          </cell>
          <cell r="G478" t="str">
            <v>KG</v>
          </cell>
          <cell r="H478" t="str">
            <v>PLANTA LO MIRANDA</v>
          </cell>
          <cell r="I478" t="str">
            <v>EN PRODUCCION</v>
          </cell>
          <cell r="J478">
            <v>44809</v>
          </cell>
          <cell r="K478">
            <v>44818</v>
          </cell>
          <cell r="O478" t="str">
            <v>U020 AGROSUPER COMER ALIM</v>
          </cell>
          <cell r="P478" t="str">
            <v>00EX</v>
          </cell>
          <cell r="Q478" t="str">
            <v>EXPORTACION DIRECTA</v>
          </cell>
          <cell r="R478" t="str">
            <v>02</v>
          </cell>
          <cell r="S478" t="str">
            <v>CHILE</v>
          </cell>
          <cell r="T478" t="str">
            <v>4000 OSAKA(JAPÓN)</v>
          </cell>
          <cell r="U478" t="str">
            <v>200000163</v>
          </cell>
          <cell r="V478" t="str">
            <v>NH FOODS CHILE Y COMPAÑIA LIMITADA</v>
          </cell>
          <cell r="W478" t="str">
            <v>OSAKA 2 SEP 2022</v>
          </cell>
          <cell r="X478" t="str">
            <v>EXW</v>
          </cell>
          <cell r="Y478" t="str">
            <v>CTA CTE O CRED.DIRECTO</v>
          </cell>
          <cell r="Z478" t="str">
            <v>CONGELADO</v>
          </cell>
          <cell r="AA478" t="str">
            <v>LOMO</v>
          </cell>
          <cell r="AB478" t="str">
            <v>LOMO MM LOIN</v>
          </cell>
          <cell r="AC478" t="str">
            <v>LOMO MM LOIN L</v>
          </cell>
          <cell r="AD478" t="str">
            <v>EX</v>
          </cell>
        </row>
        <row r="479">
          <cell r="D479">
            <v>1022664</v>
          </cell>
          <cell r="E479" t="str">
            <v>GO CC LOIN L (S/T) (DF)@ FI CJ AP</v>
          </cell>
          <cell r="F479">
            <v>6000</v>
          </cell>
          <cell r="G479" t="str">
            <v>KG</v>
          </cell>
          <cell r="H479" t="str">
            <v>PLANTA LO MIRANDA</v>
          </cell>
          <cell r="I479" t="str">
            <v>EN PRODUCCION</v>
          </cell>
          <cell r="J479">
            <v>44809</v>
          </cell>
          <cell r="K479">
            <v>44825</v>
          </cell>
          <cell r="O479" t="str">
            <v>U020 AGROSUPER COMER ALIM</v>
          </cell>
          <cell r="P479" t="str">
            <v>00EX</v>
          </cell>
          <cell r="Q479" t="str">
            <v>EXPORTACION DIRECTA</v>
          </cell>
          <cell r="R479" t="str">
            <v>02</v>
          </cell>
          <cell r="S479" t="str">
            <v>CHILE</v>
          </cell>
          <cell r="T479" t="str">
            <v>4000 OSAKA(JAPÓN)</v>
          </cell>
          <cell r="U479" t="str">
            <v>200000163</v>
          </cell>
          <cell r="V479" t="str">
            <v>NH FOODS CHILE Y COMPAÑIA LIMITADA</v>
          </cell>
          <cell r="W479" t="str">
            <v>OSAKA 3 SEP 2022</v>
          </cell>
          <cell r="X479" t="str">
            <v>EXW</v>
          </cell>
          <cell r="Y479" t="str">
            <v>CTA CTE O CRED.DIRECTO</v>
          </cell>
          <cell r="Z479" t="str">
            <v>CONGELADO</v>
          </cell>
          <cell r="AA479" t="str">
            <v>LOMO</v>
          </cell>
          <cell r="AB479" t="str">
            <v>LOMO CC LOIN</v>
          </cell>
          <cell r="AC479" t="str">
            <v>LOMO CC LOIN L</v>
          </cell>
          <cell r="AD479" t="str">
            <v>EX</v>
          </cell>
        </row>
        <row r="480">
          <cell r="D480">
            <v>1022370</v>
          </cell>
          <cell r="E480" t="str">
            <v>GO MM LOIN LL (29-32 VP)@ BO CJ AP</v>
          </cell>
          <cell r="F480">
            <v>2000</v>
          </cell>
          <cell r="G480" t="str">
            <v>KG</v>
          </cell>
          <cell r="H480" t="str">
            <v>PLANTA LO MIRANDA</v>
          </cell>
          <cell r="I480" t="str">
            <v>EN PRODUCCION</v>
          </cell>
          <cell r="J480">
            <v>44809</v>
          </cell>
          <cell r="K480">
            <v>44825</v>
          </cell>
          <cell r="O480" t="str">
            <v>U020 AGROSUPER COMER ALIM</v>
          </cell>
          <cell r="P480" t="str">
            <v>00EX</v>
          </cell>
          <cell r="Q480" t="str">
            <v>EXPORTACION DIRECTA</v>
          </cell>
          <cell r="R480" t="str">
            <v>02</v>
          </cell>
          <cell r="S480" t="str">
            <v>CHILE</v>
          </cell>
          <cell r="T480" t="str">
            <v>4000 OSAKA(JAPÓN)</v>
          </cell>
          <cell r="U480" t="str">
            <v>200000163</v>
          </cell>
          <cell r="V480" t="str">
            <v>NH FOODS CHILE Y COMPAÑIA LIMITADA</v>
          </cell>
          <cell r="W480" t="str">
            <v>OSAKA 3 SEP 2022</v>
          </cell>
          <cell r="X480" t="str">
            <v>EXW</v>
          </cell>
          <cell r="Y480" t="str">
            <v>CTA CTE O CRED.DIRECTO</v>
          </cell>
          <cell r="Z480" t="str">
            <v>CONGELADO</v>
          </cell>
          <cell r="AA480" t="str">
            <v>LOMO</v>
          </cell>
          <cell r="AB480" t="str">
            <v>LOMO MM LOIN</v>
          </cell>
          <cell r="AC480" t="str">
            <v>LOMO MM LOIN LL</v>
          </cell>
          <cell r="AD480" t="str">
            <v>EX</v>
          </cell>
        </row>
        <row r="481">
          <cell r="D481">
            <v>1020681</v>
          </cell>
          <cell r="E481" t="str">
            <v>GO MM LOIN D@ FI CJ 12K AP</v>
          </cell>
          <cell r="F481">
            <v>2500</v>
          </cell>
          <cell r="G481" t="str">
            <v>KG</v>
          </cell>
          <cell r="H481" t="str">
            <v>PLANTA LO MIRANDA</v>
          </cell>
          <cell r="I481" t="str">
            <v>EN PRODUCCION</v>
          </cell>
          <cell r="J481">
            <v>44809</v>
          </cell>
          <cell r="K481">
            <v>44825</v>
          </cell>
          <cell r="O481" t="str">
            <v>U020 AGROSUPER COMER ALIM</v>
          </cell>
          <cell r="P481" t="str">
            <v>00EX</v>
          </cell>
          <cell r="Q481" t="str">
            <v>EXPORTACION DIRECTA</v>
          </cell>
          <cell r="R481" t="str">
            <v>02</v>
          </cell>
          <cell r="S481" t="str">
            <v>CHILE</v>
          </cell>
          <cell r="T481" t="str">
            <v>4000 OSAKA(JAPÓN)</v>
          </cell>
          <cell r="U481" t="str">
            <v>200000163</v>
          </cell>
          <cell r="V481" t="str">
            <v>NH FOODS CHILE Y COMPAÑIA LIMITADA</v>
          </cell>
          <cell r="W481" t="str">
            <v>OSAKA 3 SEP 2022</v>
          </cell>
          <cell r="X481" t="str">
            <v>EXW</v>
          </cell>
          <cell r="Y481" t="str">
            <v>CTA CTE O CRED.DIRECTO</v>
          </cell>
          <cell r="Z481" t="str">
            <v>CONGELADO</v>
          </cell>
          <cell r="AA481" t="str">
            <v>LOMO</v>
          </cell>
          <cell r="AB481" t="str">
            <v>LOMO MM LOIN</v>
          </cell>
          <cell r="AC481" t="str">
            <v>LOMO MM LOIN D</v>
          </cell>
          <cell r="AD481" t="str">
            <v>EX</v>
          </cell>
        </row>
        <row r="482">
          <cell r="D482">
            <v>1020991</v>
          </cell>
          <cell r="E482" t="str">
            <v>GO ASIENTO C/G DA@ CJ 12K JP</v>
          </cell>
          <cell r="F482">
            <v>2000</v>
          </cell>
          <cell r="G482" t="str">
            <v>KG</v>
          </cell>
          <cell r="H482" t="str">
            <v>PLANTA LO MIRANDA</v>
          </cell>
          <cell r="I482" t="str">
            <v>EN PRODUCCION</v>
          </cell>
          <cell r="J482">
            <v>44809</v>
          </cell>
          <cell r="K482">
            <v>44825</v>
          </cell>
          <cell r="O482" t="str">
            <v>U020 AGROSUPER COMER ALIM</v>
          </cell>
          <cell r="P482" t="str">
            <v>00EX</v>
          </cell>
          <cell r="Q482" t="str">
            <v>EXPORTACION DIRECTA</v>
          </cell>
          <cell r="R482" t="str">
            <v>02</v>
          </cell>
          <cell r="S482" t="str">
            <v>CHILE</v>
          </cell>
          <cell r="T482" t="str">
            <v>4000 OSAKA(JAPÓN)</v>
          </cell>
          <cell r="U482" t="str">
            <v>200000163</v>
          </cell>
          <cell r="V482" t="str">
            <v>NH FOODS CHILE Y COMPAÑIA LIMITADA</v>
          </cell>
          <cell r="W482" t="str">
            <v>OSAKA 3 SEP 2022</v>
          </cell>
          <cell r="X482" t="str">
            <v>EXW</v>
          </cell>
          <cell r="Y482" t="str">
            <v>CTA CTE O CRED.DIRECTO</v>
          </cell>
          <cell r="Z482" t="str">
            <v>CONGELADO</v>
          </cell>
          <cell r="AA482" t="str">
            <v>PIERNA</v>
          </cell>
          <cell r="AB482" t="str">
            <v>PIERNA PULPA FINA</v>
          </cell>
          <cell r="AC482" t="str">
            <v>PIERNA PULPA FINA MUSC SEP</v>
          </cell>
          <cell r="AD482" t="str">
            <v>EX</v>
          </cell>
        </row>
        <row r="483">
          <cell r="D483">
            <v>1020665</v>
          </cell>
          <cell r="E483" t="str">
            <v>GO POSTA ROSADA 3P@ VA CJ T-F AP</v>
          </cell>
          <cell r="F483">
            <v>3000</v>
          </cell>
          <cell r="G483" t="str">
            <v>KG</v>
          </cell>
          <cell r="H483" t="str">
            <v>PLANTA LO MIRANDA</v>
          </cell>
          <cell r="I483" t="str">
            <v>EN PRODUCCION</v>
          </cell>
          <cell r="J483">
            <v>44809</v>
          </cell>
          <cell r="K483">
            <v>44825</v>
          </cell>
          <cell r="O483" t="str">
            <v>U020 AGROSUPER COMER ALIM</v>
          </cell>
          <cell r="P483" t="str">
            <v>00EX</v>
          </cell>
          <cell r="Q483" t="str">
            <v>EXPORTACION DIRECTA</v>
          </cell>
          <cell r="R483" t="str">
            <v>02</v>
          </cell>
          <cell r="S483" t="str">
            <v>CHILE</v>
          </cell>
          <cell r="T483" t="str">
            <v>4000 OSAKA(JAPÓN)</v>
          </cell>
          <cell r="U483" t="str">
            <v>200000163</v>
          </cell>
          <cell r="V483" t="str">
            <v>NH FOODS CHILE Y COMPAÑIA LIMITADA</v>
          </cell>
          <cell r="W483" t="str">
            <v>OSAKA 3 SEP 2022</v>
          </cell>
          <cell r="X483" t="str">
            <v>EXW</v>
          </cell>
          <cell r="Y483" t="str">
            <v>CTA CTE O CRED.DIRECTO</v>
          </cell>
          <cell r="Z483" t="str">
            <v>CONGELADO</v>
          </cell>
          <cell r="AA483" t="str">
            <v>PIERNA</v>
          </cell>
          <cell r="AB483" t="str">
            <v>PIERNA PULPA FINA</v>
          </cell>
          <cell r="AC483" t="str">
            <v>PIERNA PULPA FINA MUSC SEP</v>
          </cell>
          <cell r="AD483" t="str">
            <v>EX</v>
          </cell>
        </row>
        <row r="484">
          <cell r="D484">
            <v>1020284</v>
          </cell>
          <cell r="E484" t="str">
            <v>GO POSTA NEGRA 3P T@ VA CJ T-F JP</v>
          </cell>
          <cell r="F484">
            <v>2000</v>
          </cell>
          <cell r="G484" t="str">
            <v>KG</v>
          </cell>
          <cell r="H484" t="str">
            <v>PLANTA LO MIRANDA</v>
          </cell>
          <cell r="I484" t="str">
            <v>EN PRODUCCION</v>
          </cell>
          <cell r="J484">
            <v>44809</v>
          </cell>
          <cell r="K484">
            <v>44825</v>
          </cell>
          <cell r="O484" t="str">
            <v>U020 AGROSUPER COMER ALIM</v>
          </cell>
          <cell r="P484" t="str">
            <v>00EX</v>
          </cell>
          <cell r="Q484" t="str">
            <v>EXPORTACION DIRECTA</v>
          </cell>
          <cell r="R484" t="str">
            <v>02</v>
          </cell>
          <cell r="S484" t="str">
            <v>CHILE</v>
          </cell>
          <cell r="T484" t="str">
            <v>4000 OSAKA(JAPÓN)</v>
          </cell>
          <cell r="U484" t="str">
            <v>200000163</v>
          </cell>
          <cell r="V484" t="str">
            <v>NH FOODS CHILE Y COMPAÑIA LIMITADA</v>
          </cell>
          <cell r="W484" t="str">
            <v>OSAKA 3 SEP 2022</v>
          </cell>
          <cell r="X484" t="str">
            <v>EXW</v>
          </cell>
          <cell r="Y484" t="str">
            <v>CTA CTE O CRED.DIRECTO</v>
          </cell>
          <cell r="Z484" t="str">
            <v>CONGELADO</v>
          </cell>
          <cell r="AA484" t="str">
            <v>PIERNA</v>
          </cell>
          <cell r="AB484" t="str">
            <v>PIERNA PULPA FINA</v>
          </cell>
          <cell r="AC484" t="str">
            <v>PIERNA PULPA FINA MUSC SEP</v>
          </cell>
          <cell r="AD484" t="str">
            <v>EX</v>
          </cell>
        </row>
        <row r="485">
          <cell r="D485">
            <v>1020637</v>
          </cell>
          <cell r="E485" t="str">
            <v>GO PANC TEC S/CUE@ FI CJ CH AP</v>
          </cell>
          <cell r="F485">
            <v>3400</v>
          </cell>
          <cell r="G485" t="str">
            <v>KG</v>
          </cell>
          <cell r="H485" t="str">
            <v>PLANTA LO MIRANDA</v>
          </cell>
          <cell r="I485" t="str">
            <v>EN PRODUCCION</v>
          </cell>
          <cell r="J485">
            <v>44809</v>
          </cell>
          <cell r="K485">
            <v>44825</v>
          </cell>
          <cell r="O485" t="str">
            <v>U020 AGROSUPER COMER ALIM</v>
          </cell>
          <cell r="P485" t="str">
            <v>00EX</v>
          </cell>
          <cell r="Q485" t="str">
            <v>EXPORTACION DIRECTA</v>
          </cell>
          <cell r="R485" t="str">
            <v>02</v>
          </cell>
          <cell r="S485" t="str">
            <v>CHILE</v>
          </cell>
          <cell r="T485" t="str">
            <v>4000 OSAKA(JAPÓN)</v>
          </cell>
          <cell r="U485" t="str">
            <v>200000163</v>
          </cell>
          <cell r="V485" t="str">
            <v>NH FOODS CHILE Y COMPAÑIA LIMITADA</v>
          </cell>
          <cell r="W485" t="str">
            <v>OSAKA 3 SEP 2022</v>
          </cell>
          <cell r="X485" t="str">
            <v>EXW</v>
          </cell>
          <cell r="Y485" t="str">
            <v>CTA CTE O CRED.DIRECTO</v>
          </cell>
          <cell r="Z485" t="str">
            <v>CONGELADO</v>
          </cell>
          <cell r="AA485" t="str">
            <v>PANCETA</v>
          </cell>
          <cell r="AB485" t="str">
            <v>PANCETA S/CUERO</v>
          </cell>
          <cell r="AC485" t="str">
            <v>PANCETA S/CUERO TECLA</v>
          </cell>
          <cell r="AD485" t="str">
            <v>EX</v>
          </cell>
        </row>
        <row r="486">
          <cell r="D486">
            <v>1020110</v>
          </cell>
          <cell r="E486" t="str">
            <v>GO MM LOIN L@ CJ 12K AP</v>
          </cell>
          <cell r="F486">
            <v>3200</v>
          </cell>
          <cell r="G486" t="str">
            <v>KG</v>
          </cell>
          <cell r="H486" t="str">
            <v>PLANTA LO MIRANDA</v>
          </cell>
          <cell r="I486" t="str">
            <v>EN PRODUCCION</v>
          </cell>
          <cell r="J486">
            <v>44809</v>
          </cell>
          <cell r="K486">
            <v>44825</v>
          </cell>
          <cell r="O486" t="str">
            <v>U020 AGROSUPER COMER ALIM</v>
          </cell>
          <cell r="P486" t="str">
            <v>00EX</v>
          </cell>
          <cell r="Q486" t="str">
            <v>EXPORTACION DIRECTA</v>
          </cell>
          <cell r="R486" t="str">
            <v>02</v>
          </cell>
          <cell r="S486" t="str">
            <v>CHILE</v>
          </cell>
          <cell r="T486" t="str">
            <v>4000 OSAKA(JAPÓN)</v>
          </cell>
          <cell r="U486" t="str">
            <v>200000163</v>
          </cell>
          <cell r="V486" t="str">
            <v>NH FOODS CHILE Y COMPAÑIA LIMITADA</v>
          </cell>
          <cell r="W486" t="str">
            <v>OSAKA 3 SEP 2022</v>
          </cell>
          <cell r="X486" t="str">
            <v>EXW</v>
          </cell>
          <cell r="Y486" t="str">
            <v>CTA CTE O CRED.DIRECTO</v>
          </cell>
          <cell r="Z486" t="str">
            <v>CONGELADO</v>
          </cell>
          <cell r="AA486" t="str">
            <v>LOMO</v>
          </cell>
          <cell r="AB486" t="str">
            <v>LOMO MM LOIN</v>
          </cell>
          <cell r="AC486" t="str">
            <v>LOMO MM LOIN L</v>
          </cell>
          <cell r="AD486" t="str">
            <v>EX</v>
          </cell>
        </row>
        <row r="487">
          <cell r="D487">
            <v>1022664</v>
          </cell>
          <cell r="E487" t="str">
            <v>GO CC LOIN L (S/T) (DF)@ FI CJ AP</v>
          </cell>
          <cell r="F487">
            <v>6000</v>
          </cell>
          <cell r="G487" t="str">
            <v>KG</v>
          </cell>
          <cell r="H487" t="str">
            <v>PLANTA LO MIRANDA</v>
          </cell>
          <cell r="I487" t="str">
            <v>EN PRODUCCION</v>
          </cell>
          <cell r="J487">
            <v>44809</v>
          </cell>
          <cell r="K487">
            <v>44818</v>
          </cell>
          <cell r="O487" t="str">
            <v>U020 AGROSUPER COMER ALIM</v>
          </cell>
          <cell r="P487" t="str">
            <v>00EX</v>
          </cell>
          <cell r="Q487" t="str">
            <v>EXPORTACION DIRECTA</v>
          </cell>
          <cell r="R487" t="str">
            <v>02</v>
          </cell>
          <cell r="S487" t="str">
            <v>CHILE</v>
          </cell>
          <cell r="T487" t="str">
            <v>4000 OSAKA(JAPÓN)</v>
          </cell>
          <cell r="U487" t="str">
            <v>200000163</v>
          </cell>
          <cell r="V487" t="str">
            <v>NH FOODS CHILE Y COMPAÑIA LIMITADA</v>
          </cell>
          <cell r="W487" t="str">
            <v>OSAKA 5 SEP 2022</v>
          </cell>
          <cell r="X487" t="str">
            <v>EXW</v>
          </cell>
          <cell r="Y487" t="str">
            <v>CTA CTE O CRED.DIRECTO</v>
          </cell>
          <cell r="Z487" t="str">
            <v>CONGELADO</v>
          </cell>
          <cell r="AA487" t="str">
            <v>LOMO</v>
          </cell>
          <cell r="AB487" t="str">
            <v>LOMO CC LOIN</v>
          </cell>
          <cell r="AC487" t="str">
            <v>LOMO CC LOIN L</v>
          </cell>
          <cell r="AD487" t="str">
            <v>EX</v>
          </cell>
        </row>
        <row r="488">
          <cell r="D488">
            <v>1022370</v>
          </cell>
          <cell r="E488" t="str">
            <v>GO MM LOIN LL (29-32 VP)@ BO CJ AP</v>
          </cell>
          <cell r="F488">
            <v>8000</v>
          </cell>
          <cell r="G488" t="str">
            <v>KG</v>
          </cell>
          <cell r="H488" t="str">
            <v>PLANTA LO MIRANDA</v>
          </cell>
          <cell r="I488" t="str">
            <v>EN PRODUCCION</v>
          </cell>
          <cell r="J488">
            <v>44809</v>
          </cell>
          <cell r="K488">
            <v>44818</v>
          </cell>
          <cell r="O488" t="str">
            <v>U020 AGROSUPER COMER ALIM</v>
          </cell>
          <cell r="P488" t="str">
            <v>00EX</v>
          </cell>
          <cell r="Q488" t="str">
            <v>EXPORTACION DIRECTA</v>
          </cell>
          <cell r="R488" t="str">
            <v>02</v>
          </cell>
          <cell r="S488" t="str">
            <v>CHILE</v>
          </cell>
          <cell r="T488" t="str">
            <v>4000 OSAKA(JAPÓN)</v>
          </cell>
          <cell r="U488" t="str">
            <v>200000163</v>
          </cell>
          <cell r="V488" t="str">
            <v>NH FOODS CHILE Y COMPAÑIA LIMITADA</v>
          </cell>
          <cell r="W488" t="str">
            <v>OSAKA 5 SEP 2022</v>
          </cell>
          <cell r="X488" t="str">
            <v>EXW</v>
          </cell>
          <cell r="Y488" t="str">
            <v>CTA CTE O CRED.DIRECTO</v>
          </cell>
          <cell r="Z488" t="str">
            <v>CONGELADO</v>
          </cell>
          <cell r="AA488" t="str">
            <v>LOMO</v>
          </cell>
          <cell r="AB488" t="str">
            <v>LOMO MM LOIN</v>
          </cell>
          <cell r="AC488" t="str">
            <v>LOMO MM LOIN LL</v>
          </cell>
          <cell r="AD488" t="str">
            <v>EX</v>
          </cell>
        </row>
        <row r="489">
          <cell r="D489">
            <v>1020637</v>
          </cell>
          <cell r="E489" t="str">
            <v>GO PANC TEC S/CUE@ FI CJ CH AP</v>
          </cell>
          <cell r="F489">
            <v>400</v>
          </cell>
          <cell r="G489" t="str">
            <v>KG</v>
          </cell>
          <cell r="H489" t="str">
            <v>PLANTA LO MIRANDA</v>
          </cell>
          <cell r="I489" t="str">
            <v>EN PRODUCCION</v>
          </cell>
          <cell r="J489">
            <v>44809</v>
          </cell>
          <cell r="K489">
            <v>44818</v>
          </cell>
          <cell r="O489" t="str">
            <v>U020 AGROSUPER COMER ALIM</v>
          </cell>
          <cell r="P489" t="str">
            <v>00EX</v>
          </cell>
          <cell r="Q489" t="str">
            <v>EXPORTACION DIRECTA</v>
          </cell>
          <cell r="R489" t="str">
            <v>02</v>
          </cell>
          <cell r="S489" t="str">
            <v>CHILE</v>
          </cell>
          <cell r="T489" t="str">
            <v>4000 OSAKA(JAPÓN)</v>
          </cell>
          <cell r="U489" t="str">
            <v>200000163</v>
          </cell>
          <cell r="V489" t="str">
            <v>NH FOODS CHILE Y COMPAÑIA LIMITADA</v>
          </cell>
          <cell r="W489" t="str">
            <v>OSAKA 5 SEP 2022</v>
          </cell>
          <cell r="X489" t="str">
            <v>EXW</v>
          </cell>
          <cell r="Y489" t="str">
            <v>CTA CTE O CRED.DIRECTO</v>
          </cell>
          <cell r="Z489" t="str">
            <v>CONGELADO</v>
          </cell>
          <cell r="AA489" t="str">
            <v>PANCETA</v>
          </cell>
          <cell r="AB489" t="str">
            <v>PANCETA S/CUERO</v>
          </cell>
          <cell r="AC489" t="str">
            <v>PANCETA S/CUERO TECLA</v>
          </cell>
          <cell r="AD489" t="str">
            <v>EX</v>
          </cell>
        </row>
        <row r="490">
          <cell r="D490">
            <v>1022931</v>
          </cell>
          <cell r="E490" t="str">
            <v>GO FILE C/CAB 6X1@ VP CJ AP</v>
          </cell>
          <cell r="F490">
            <v>2500</v>
          </cell>
          <cell r="G490" t="str">
            <v>KG</v>
          </cell>
          <cell r="H490" t="str">
            <v>PLANTA LO MIRANDA</v>
          </cell>
          <cell r="I490" t="str">
            <v>EN PRODUCCION</v>
          </cell>
          <cell r="J490">
            <v>44809</v>
          </cell>
          <cell r="K490">
            <v>44818</v>
          </cell>
          <cell r="O490" t="str">
            <v>U020 AGROSUPER COMER ALIM</v>
          </cell>
          <cell r="P490" t="str">
            <v>00EX</v>
          </cell>
          <cell r="Q490" t="str">
            <v>EXPORTACION DIRECTA</v>
          </cell>
          <cell r="R490" t="str">
            <v>02</v>
          </cell>
          <cell r="S490" t="str">
            <v>CHILE</v>
          </cell>
          <cell r="T490" t="str">
            <v>4000 OSAKA(JAPÓN)</v>
          </cell>
          <cell r="U490" t="str">
            <v>200000163</v>
          </cell>
          <cell r="V490" t="str">
            <v>NH FOODS CHILE Y COMPAÑIA LIMITADA</v>
          </cell>
          <cell r="W490" t="str">
            <v>OSAKA 5 SEP 2022</v>
          </cell>
          <cell r="X490" t="str">
            <v>EXW</v>
          </cell>
          <cell r="Y490" t="str">
            <v>CTA CTE O CRED.DIRECTO</v>
          </cell>
          <cell r="Z490" t="str">
            <v>CONGELADO</v>
          </cell>
          <cell r="AA490" t="str">
            <v>FILETE</v>
          </cell>
          <cell r="AB490" t="str">
            <v>FILETE C/CABEZA</v>
          </cell>
          <cell r="AC490" t="str">
            <v>FILETE C/CABEZA</v>
          </cell>
          <cell r="AD490" t="str">
            <v>EX</v>
          </cell>
        </row>
        <row r="491">
          <cell r="D491">
            <v>1020110</v>
          </cell>
          <cell r="E491" t="str">
            <v>GO MM LOIN L@ CJ 12K AP</v>
          </cell>
          <cell r="F491">
            <v>7200</v>
          </cell>
          <cell r="G491" t="str">
            <v>KG</v>
          </cell>
          <cell r="H491" t="str">
            <v>PLANTA LO MIRANDA</v>
          </cell>
          <cell r="I491" t="str">
            <v>EN PRODUCCION</v>
          </cell>
          <cell r="J491">
            <v>44809</v>
          </cell>
          <cell r="K491">
            <v>44818</v>
          </cell>
          <cell r="O491" t="str">
            <v>U020 AGROSUPER COMER ALIM</v>
          </cell>
          <cell r="P491" t="str">
            <v>00EX</v>
          </cell>
          <cell r="Q491" t="str">
            <v>EXPORTACION DIRECTA</v>
          </cell>
          <cell r="R491" t="str">
            <v>02</v>
          </cell>
          <cell r="S491" t="str">
            <v>CHILE</v>
          </cell>
          <cell r="T491" t="str">
            <v>4000 OSAKA(JAPÓN)</v>
          </cell>
          <cell r="U491" t="str">
            <v>200000163</v>
          </cell>
          <cell r="V491" t="str">
            <v>NH FOODS CHILE Y COMPAÑIA LIMITADA</v>
          </cell>
          <cell r="W491" t="str">
            <v>OSAKA 5 SEP 2022</v>
          </cell>
          <cell r="X491" t="str">
            <v>EXW</v>
          </cell>
          <cell r="Y491" t="str">
            <v>CTA CTE O CRED.DIRECTO</v>
          </cell>
          <cell r="Z491" t="str">
            <v>CONGELADO</v>
          </cell>
          <cell r="AA491" t="str">
            <v>LOMO</v>
          </cell>
          <cell r="AB491" t="str">
            <v>LOMO MM LOIN</v>
          </cell>
          <cell r="AC491" t="str">
            <v>LOMO MM LOIN L</v>
          </cell>
          <cell r="AD491" t="str">
            <v>EX</v>
          </cell>
        </row>
        <row r="492">
          <cell r="D492">
            <v>1020110</v>
          </cell>
          <cell r="E492" t="str">
            <v>GO MM LOIN L@ CJ 12K AP</v>
          </cell>
          <cell r="F492">
            <v>9200</v>
          </cell>
          <cell r="G492" t="str">
            <v>KG</v>
          </cell>
          <cell r="H492" t="str">
            <v>PLANTA LO MIRANDA</v>
          </cell>
          <cell r="I492" t="str">
            <v>EN PRODUCCION</v>
          </cell>
          <cell r="J492">
            <v>44809</v>
          </cell>
          <cell r="K492">
            <v>44825</v>
          </cell>
          <cell r="O492" t="str">
            <v>U020 AGROSUPER COMER ALIM</v>
          </cell>
          <cell r="P492" t="str">
            <v>00EX</v>
          </cell>
          <cell r="Q492" t="str">
            <v>EXPORTACION DIRECTA</v>
          </cell>
          <cell r="R492" t="str">
            <v>02</v>
          </cell>
          <cell r="S492" t="str">
            <v>CHILE</v>
          </cell>
          <cell r="T492" t="str">
            <v>4000 OSAKA(JAPÓN)</v>
          </cell>
          <cell r="U492" t="str">
            <v>200000163</v>
          </cell>
          <cell r="V492" t="str">
            <v>NH FOODS CHILE Y COMPAÑIA LIMITADA</v>
          </cell>
          <cell r="W492" t="str">
            <v>OSAKA 6 SEP 2022</v>
          </cell>
          <cell r="X492" t="str">
            <v>EXW</v>
          </cell>
          <cell r="Y492" t="str">
            <v>CTA CTE O CRED.DIRECTO</v>
          </cell>
          <cell r="Z492" t="str">
            <v>CONGELADO</v>
          </cell>
          <cell r="AA492" t="str">
            <v>LOMO</v>
          </cell>
          <cell r="AB492" t="str">
            <v>LOMO MM LOIN</v>
          </cell>
          <cell r="AC492" t="str">
            <v>LOMO MM LOIN L</v>
          </cell>
          <cell r="AD492" t="str">
            <v>EX</v>
          </cell>
        </row>
        <row r="493">
          <cell r="D493">
            <v>1022931</v>
          </cell>
          <cell r="E493" t="str">
            <v>GO FILE C/CAB 6X1@ VP CJ AP</v>
          </cell>
          <cell r="F493">
            <v>2500</v>
          </cell>
          <cell r="G493" t="str">
            <v>KG</v>
          </cell>
          <cell r="H493" t="str">
            <v>PLANTA LO MIRANDA</v>
          </cell>
          <cell r="I493" t="str">
            <v>EN PRODUCCION</v>
          </cell>
          <cell r="J493">
            <v>44809</v>
          </cell>
          <cell r="K493">
            <v>44825</v>
          </cell>
          <cell r="O493" t="str">
            <v>U020 AGROSUPER COMER ALIM</v>
          </cell>
          <cell r="P493" t="str">
            <v>00EX</v>
          </cell>
          <cell r="Q493" t="str">
            <v>EXPORTACION DIRECTA</v>
          </cell>
          <cell r="R493" t="str">
            <v>02</v>
          </cell>
          <cell r="S493" t="str">
            <v>CHILE</v>
          </cell>
          <cell r="T493" t="str">
            <v>4000 OSAKA(JAPÓN)</v>
          </cell>
          <cell r="U493" t="str">
            <v>200000163</v>
          </cell>
          <cell r="V493" t="str">
            <v>NH FOODS CHILE Y COMPAÑIA LIMITADA</v>
          </cell>
          <cell r="W493" t="str">
            <v>OSAKA 6 SEP 2022</v>
          </cell>
          <cell r="X493" t="str">
            <v>EXW</v>
          </cell>
          <cell r="Y493" t="str">
            <v>CTA CTE O CRED.DIRECTO</v>
          </cell>
          <cell r="Z493" t="str">
            <v>CONGELADO</v>
          </cell>
          <cell r="AA493" t="str">
            <v>FILETE</v>
          </cell>
          <cell r="AB493" t="str">
            <v>FILETE C/CABEZA</v>
          </cell>
          <cell r="AC493" t="str">
            <v>FILETE C/CABEZA</v>
          </cell>
          <cell r="AD493" t="str">
            <v>EX</v>
          </cell>
        </row>
        <row r="494">
          <cell r="D494">
            <v>1020637</v>
          </cell>
          <cell r="E494" t="str">
            <v>GO PANC TEC S/CUE@ FI CJ CH AP</v>
          </cell>
          <cell r="F494">
            <v>400</v>
          </cell>
          <cell r="G494" t="str">
            <v>KG</v>
          </cell>
          <cell r="H494" t="str">
            <v>PLANTA LO MIRANDA</v>
          </cell>
          <cell r="I494" t="str">
            <v>EN PRODUCCION</v>
          </cell>
          <cell r="J494">
            <v>44809</v>
          </cell>
          <cell r="K494">
            <v>44825</v>
          </cell>
          <cell r="O494" t="str">
            <v>U020 AGROSUPER COMER ALIM</v>
          </cell>
          <cell r="P494" t="str">
            <v>00EX</v>
          </cell>
          <cell r="Q494" t="str">
            <v>EXPORTACION DIRECTA</v>
          </cell>
          <cell r="R494" t="str">
            <v>02</v>
          </cell>
          <cell r="S494" t="str">
            <v>CHILE</v>
          </cell>
          <cell r="T494" t="str">
            <v>4000 OSAKA(JAPÓN)</v>
          </cell>
          <cell r="U494" t="str">
            <v>200000163</v>
          </cell>
          <cell r="V494" t="str">
            <v>NH FOODS CHILE Y COMPAÑIA LIMITADA</v>
          </cell>
          <cell r="W494" t="str">
            <v>OSAKA 6 SEP 2022</v>
          </cell>
          <cell r="X494" t="str">
            <v>EXW</v>
          </cell>
          <cell r="Y494" t="str">
            <v>CTA CTE O CRED.DIRECTO</v>
          </cell>
          <cell r="Z494" t="str">
            <v>CONGELADO</v>
          </cell>
          <cell r="AA494" t="str">
            <v>PANCETA</v>
          </cell>
          <cell r="AB494" t="str">
            <v>PANCETA S/CUERO</v>
          </cell>
          <cell r="AC494" t="str">
            <v>PANCETA S/CUERO TECLA</v>
          </cell>
          <cell r="AD494" t="str">
            <v>EX</v>
          </cell>
        </row>
        <row r="495">
          <cell r="D495">
            <v>1022370</v>
          </cell>
          <cell r="E495" t="str">
            <v>GO MM LOIN LL (29-32 VP)@ BO CJ AP</v>
          </cell>
          <cell r="F495">
            <v>4000</v>
          </cell>
          <cell r="G495" t="str">
            <v>KG</v>
          </cell>
          <cell r="H495" t="str">
            <v>PLANTA LO MIRANDA</v>
          </cell>
          <cell r="I495" t="str">
            <v>EN PRODUCCION</v>
          </cell>
          <cell r="J495">
            <v>44809</v>
          </cell>
          <cell r="K495">
            <v>44825</v>
          </cell>
          <cell r="O495" t="str">
            <v>U020 AGROSUPER COMER ALIM</v>
          </cell>
          <cell r="P495" t="str">
            <v>00EX</v>
          </cell>
          <cell r="Q495" t="str">
            <v>EXPORTACION DIRECTA</v>
          </cell>
          <cell r="R495" t="str">
            <v>02</v>
          </cell>
          <cell r="S495" t="str">
            <v>CHILE</v>
          </cell>
          <cell r="T495" t="str">
            <v>4000 OSAKA(JAPÓN)</v>
          </cell>
          <cell r="U495" t="str">
            <v>200000163</v>
          </cell>
          <cell r="V495" t="str">
            <v>NH FOODS CHILE Y COMPAÑIA LIMITADA</v>
          </cell>
          <cell r="W495" t="str">
            <v>OSAKA 6 SEP 2022</v>
          </cell>
          <cell r="X495" t="str">
            <v>EXW</v>
          </cell>
          <cell r="Y495" t="str">
            <v>CTA CTE O CRED.DIRECTO</v>
          </cell>
          <cell r="Z495" t="str">
            <v>CONGELADO</v>
          </cell>
          <cell r="AA495" t="str">
            <v>LOMO</v>
          </cell>
          <cell r="AB495" t="str">
            <v>LOMO MM LOIN</v>
          </cell>
          <cell r="AC495" t="str">
            <v>LOMO MM LOIN LL</v>
          </cell>
          <cell r="AD495" t="str">
            <v>EX</v>
          </cell>
        </row>
        <row r="496">
          <cell r="D496">
            <v>1022664</v>
          </cell>
          <cell r="E496" t="str">
            <v>GO CC LOIN L (S/T) (DF)@ FI CJ AP</v>
          </cell>
          <cell r="F496">
            <v>8000</v>
          </cell>
          <cell r="G496" t="str">
            <v>KG</v>
          </cell>
          <cell r="H496" t="str">
            <v>PLANTA LO MIRANDA</v>
          </cell>
          <cell r="I496" t="str">
            <v>EN PRODUCCION</v>
          </cell>
          <cell r="J496">
            <v>44809</v>
          </cell>
          <cell r="K496">
            <v>44825</v>
          </cell>
          <cell r="O496" t="str">
            <v>U020 AGROSUPER COMER ALIM</v>
          </cell>
          <cell r="P496" t="str">
            <v>00EX</v>
          </cell>
          <cell r="Q496" t="str">
            <v>EXPORTACION DIRECTA</v>
          </cell>
          <cell r="R496" t="str">
            <v>02</v>
          </cell>
          <cell r="S496" t="str">
            <v>CHILE</v>
          </cell>
          <cell r="T496" t="str">
            <v>4000 OSAKA(JAPÓN)</v>
          </cell>
          <cell r="U496" t="str">
            <v>200000163</v>
          </cell>
          <cell r="V496" t="str">
            <v>NH FOODS CHILE Y COMPAÑIA LIMITADA</v>
          </cell>
          <cell r="W496" t="str">
            <v>OSAKA 6 SEP 2022</v>
          </cell>
          <cell r="X496" t="str">
            <v>EXW</v>
          </cell>
          <cell r="Y496" t="str">
            <v>CTA CTE O CRED.DIRECTO</v>
          </cell>
          <cell r="Z496" t="str">
            <v>CONGELADO</v>
          </cell>
          <cell r="AA496" t="str">
            <v>LOMO</v>
          </cell>
          <cell r="AB496" t="str">
            <v>LOMO CC LOIN</v>
          </cell>
          <cell r="AC496" t="str">
            <v>LOMO CC LOIN L</v>
          </cell>
          <cell r="AD496" t="str">
            <v>EX</v>
          </cell>
        </row>
        <row r="497">
          <cell r="D497">
            <v>1020110</v>
          </cell>
          <cell r="E497" t="str">
            <v>GO MM LOIN L@ CJ 12K AP</v>
          </cell>
          <cell r="F497">
            <v>700</v>
          </cell>
          <cell r="G497" t="str">
            <v>KG</v>
          </cell>
          <cell r="H497" t="str">
            <v>PLANTA LO MIRANDA</v>
          </cell>
          <cell r="I497" t="str">
            <v>EN PRODUCCION</v>
          </cell>
          <cell r="J497">
            <v>44809</v>
          </cell>
          <cell r="K497">
            <v>44832</v>
          </cell>
          <cell r="O497" t="str">
            <v>U020 AGROSUPER COMER ALIM</v>
          </cell>
          <cell r="P497" t="str">
            <v>00EX</v>
          </cell>
          <cell r="Q497" t="str">
            <v>EXPORTACION DIRECTA</v>
          </cell>
          <cell r="R497" t="str">
            <v>02</v>
          </cell>
          <cell r="S497" t="str">
            <v>CHILE</v>
          </cell>
          <cell r="T497" t="str">
            <v>4000 OSAKA(JAPÓN)</v>
          </cell>
          <cell r="U497" t="str">
            <v>200000163</v>
          </cell>
          <cell r="V497" t="str">
            <v>NH FOODS CHILE Y COMPAÑIA LIMITADA</v>
          </cell>
          <cell r="W497" t="str">
            <v>OSAKA 7 SEP 2022</v>
          </cell>
          <cell r="X497" t="str">
            <v>EXW</v>
          </cell>
          <cell r="Y497" t="str">
            <v>CTA CTE O CRED.DIRECTO</v>
          </cell>
          <cell r="Z497" t="str">
            <v>CONGELADO</v>
          </cell>
          <cell r="AA497" t="str">
            <v>LOMO</v>
          </cell>
          <cell r="AB497" t="str">
            <v>LOMO MM LOIN</v>
          </cell>
          <cell r="AC497" t="str">
            <v>LOMO MM LOIN L</v>
          </cell>
          <cell r="AD497" t="str">
            <v>EX</v>
          </cell>
        </row>
        <row r="498">
          <cell r="D498">
            <v>1022931</v>
          </cell>
          <cell r="E498" t="str">
            <v>GO FILE C/CAB 6X1@ VP CJ AP</v>
          </cell>
          <cell r="F498">
            <v>5000</v>
          </cell>
          <cell r="G498" t="str">
            <v>KG</v>
          </cell>
          <cell r="H498" t="str">
            <v>PLANTA LO MIRANDA</v>
          </cell>
          <cell r="I498" t="str">
            <v>EN PRODUCCION</v>
          </cell>
          <cell r="J498">
            <v>44809</v>
          </cell>
          <cell r="K498">
            <v>44832</v>
          </cell>
          <cell r="O498" t="str">
            <v>U020 AGROSUPER COMER ALIM</v>
          </cell>
          <cell r="P498" t="str">
            <v>00EX</v>
          </cell>
          <cell r="Q498" t="str">
            <v>EXPORTACION DIRECTA</v>
          </cell>
          <cell r="R498" t="str">
            <v>02</v>
          </cell>
          <cell r="S498" t="str">
            <v>CHILE</v>
          </cell>
          <cell r="T498" t="str">
            <v>4000 OSAKA(JAPÓN)</v>
          </cell>
          <cell r="U498" t="str">
            <v>200000163</v>
          </cell>
          <cell r="V498" t="str">
            <v>NH FOODS CHILE Y COMPAÑIA LIMITADA</v>
          </cell>
          <cell r="W498" t="str">
            <v>OSAKA 7 SEP 2022</v>
          </cell>
          <cell r="X498" t="str">
            <v>EXW</v>
          </cell>
          <cell r="Y498" t="str">
            <v>CTA CTE O CRED.DIRECTO</v>
          </cell>
          <cell r="Z498" t="str">
            <v>CONGELADO</v>
          </cell>
          <cell r="AA498" t="str">
            <v>FILETE</v>
          </cell>
          <cell r="AB498" t="str">
            <v>FILETE C/CABEZA</v>
          </cell>
          <cell r="AC498" t="str">
            <v>FILETE C/CABEZA</v>
          </cell>
          <cell r="AD498" t="str">
            <v>EX</v>
          </cell>
        </row>
        <row r="499">
          <cell r="D499">
            <v>1020637</v>
          </cell>
          <cell r="E499" t="str">
            <v>GO PANC TEC S/CUE@ FI CJ CH AP</v>
          </cell>
          <cell r="F499">
            <v>400</v>
          </cell>
          <cell r="G499" t="str">
            <v>KG</v>
          </cell>
          <cell r="H499" t="str">
            <v>PLANTA LO MIRANDA</v>
          </cell>
          <cell r="I499" t="str">
            <v>EN PRODUCCION</v>
          </cell>
          <cell r="J499">
            <v>44809</v>
          </cell>
          <cell r="K499">
            <v>44832</v>
          </cell>
          <cell r="O499" t="str">
            <v>U020 AGROSUPER COMER ALIM</v>
          </cell>
          <cell r="P499" t="str">
            <v>00EX</v>
          </cell>
          <cell r="Q499" t="str">
            <v>EXPORTACION DIRECTA</v>
          </cell>
          <cell r="R499" t="str">
            <v>02</v>
          </cell>
          <cell r="S499" t="str">
            <v>CHILE</v>
          </cell>
          <cell r="T499" t="str">
            <v>4000 OSAKA(JAPÓN)</v>
          </cell>
          <cell r="U499" t="str">
            <v>200000163</v>
          </cell>
          <cell r="V499" t="str">
            <v>NH FOODS CHILE Y COMPAÑIA LIMITADA</v>
          </cell>
          <cell r="W499" t="str">
            <v>OSAKA 7 SEP 2022</v>
          </cell>
          <cell r="X499" t="str">
            <v>EXW</v>
          </cell>
          <cell r="Y499" t="str">
            <v>CTA CTE O CRED.DIRECTO</v>
          </cell>
          <cell r="Z499" t="str">
            <v>CONGELADO</v>
          </cell>
          <cell r="AA499" t="str">
            <v>PANCETA</v>
          </cell>
          <cell r="AB499" t="str">
            <v>PANCETA S/CUERO</v>
          </cell>
          <cell r="AC499" t="str">
            <v>PANCETA S/CUERO TECLA</v>
          </cell>
          <cell r="AD499" t="str">
            <v>EX</v>
          </cell>
        </row>
        <row r="500">
          <cell r="D500">
            <v>1022664</v>
          </cell>
          <cell r="E500" t="str">
            <v>GO CC LOIN L (S/T) (DF)@ FI CJ AP</v>
          </cell>
          <cell r="F500">
            <v>18000</v>
          </cell>
          <cell r="G500" t="str">
            <v>KG</v>
          </cell>
          <cell r="H500" t="str">
            <v>PLANTA LO MIRANDA</v>
          </cell>
          <cell r="I500" t="str">
            <v>EN PRODUCCION</v>
          </cell>
          <cell r="J500">
            <v>44809</v>
          </cell>
          <cell r="K500">
            <v>44832</v>
          </cell>
          <cell r="O500" t="str">
            <v>U020 AGROSUPER COMER ALIM</v>
          </cell>
          <cell r="P500" t="str">
            <v>00EX</v>
          </cell>
          <cell r="Q500" t="str">
            <v>EXPORTACION DIRECTA</v>
          </cell>
          <cell r="R500" t="str">
            <v>02</v>
          </cell>
          <cell r="S500" t="str">
            <v>CHILE</v>
          </cell>
          <cell r="T500" t="str">
            <v>4000 OSAKA(JAPÓN)</v>
          </cell>
          <cell r="U500" t="str">
            <v>200000163</v>
          </cell>
          <cell r="V500" t="str">
            <v>NH FOODS CHILE Y COMPAÑIA LIMITADA</v>
          </cell>
          <cell r="W500" t="str">
            <v>OSAKA 7 SEP 2022</v>
          </cell>
          <cell r="X500" t="str">
            <v>EXW</v>
          </cell>
          <cell r="Y500" t="str">
            <v>CTA CTE O CRED.DIRECTO</v>
          </cell>
          <cell r="Z500" t="str">
            <v>CONGELADO</v>
          </cell>
          <cell r="AA500" t="str">
            <v>LOMO</v>
          </cell>
          <cell r="AB500" t="str">
            <v>LOMO CC LOIN</v>
          </cell>
          <cell r="AC500" t="str">
            <v>LOMO CC LOIN L</v>
          </cell>
          <cell r="AD500" t="str">
            <v>EX</v>
          </cell>
        </row>
        <row r="501">
          <cell r="D501">
            <v>1020914</v>
          </cell>
          <cell r="E501" t="str">
            <v>GO PANC LAM 2.5MM@ CJ CH AP</v>
          </cell>
          <cell r="F501">
            <v>1000</v>
          </cell>
          <cell r="G501" t="str">
            <v>KG</v>
          </cell>
          <cell r="H501" t="str">
            <v>PLANTA LO MIRANDA</v>
          </cell>
          <cell r="I501" t="str">
            <v>EN PRODUCCION</v>
          </cell>
          <cell r="J501">
            <v>44809</v>
          </cell>
          <cell r="K501">
            <v>44811</v>
          </cell>
          <cell r="O501" t="str">
            <v>U020 AGROSUPER COMER ALIM</v>
          </cell>
          <cell r="P501" t="str">
            <v>00EX</v>
          </cell>
          <cell r="Q501" t="str">
            <v>EXPORTACION DIRECTA</v>
          </cell>
          <cell r="R501" t="str">
            <v>02</v>
          </cell>
          <cell r="S501" t="str">
            <v>CHILE</v>
          </cell>
          <cell r="T501" t="str">
            <v>4000 OSAKA(JAPÓN)</v>
          </cell>
          <cell r="U501" t="str">
            <v>200000163</v>
          </cell>
          <cell r="V501" t="str">
            <v>NH FOODS CHILE Y COMPAÑIA LIMITADA</v>
          </cell>
          <cell r="W501" t="str">
            <v>OSAKA 8 SEP 2022</v>
          </cell>
          <cell r="X501" t="str">
            <v>EXW</v>
          </cell>
          <cell r="Y501" t="str">
            <v>CTA CTE O CRED.DIRECTO</v>
          </cell>
          <cell r="Z501" t="str">
            <v>CONGELADO</v>
          </cell>
          <cell r="AA501" t="str">
            <v>PANCETA</v>
          </cell>
          <cell r="AB501" t="str">
            <v>PANCETA C/CUERO</v>
          </cell>
          <cell r="AC501" t="str">
            <v>PANCETA C/CUERO LAMINADO</v>
          </cell>
          <cell r="AD501" t="str">
            <v>EX</v>
          </cell>
        </row>
        <row r="502">
          <cell r="D502">
            <v>1022371</v>
          </cell>
          <cell r="E502" t="str">
            <v>GO PANC S/TEC SP@ FI CJ AP</v>
          </cell>
          <cell r="F502">
            <v>3500</v>
          </cell>
          <cell r="G502" t="str">
            <v>KG</v>
          </cell>
          <cell r="H502" t="str">
            <v>PLANTA LO MIRANDA</v>
          </cell>
          <cell r="I502" t="str">
            <v>EN PRODUCCION</v>
          </cell>
          <cell r="J502">
            <v>44809</v>
          </cell>
          <cell r="K502">
            <v>44811</v>
          </cell>
          <cell r="O502" t="str">
            <v>U020 AGROSUPER COMER ALIM</v>
          </cell>
          <cell r="P502" t="str">
            <v>00EX</v>
          </cell>
          <cell r="Q502" t="str">
            <v>EXPORTACION DIRECTA</v>
          </cell>
          <cell r="R502" t="str">
            <v>02</v>
          </cell>
          <cell r="S502" t="str">
            <v>CHILE</v>
          </cell>
          <cell r="T502" t="str">
            <v>4000 OSAKA(JAPÓN)</v>
          </cell>
          <cell r="U502" t="str">
            <v>200000163</v>
          </cell>
          <cell r="V502" t="str">
            <v>NH FOODS CHILE Y COMPAÑIA LIMITADA</v>
          </cell>
          <cell r="W502" t="str">
            <v>OSAKA 8 SEP 2022</v>
          </cell>
          <cell r="X502" t="str">
            <v>EXW</v>
          </cell>
          <cell r="Y502" t="str">
            <v>CTA CTE O CRED.DIRECTO</v>
          </cell>
          <cell r="Z502" t="str">
            <v>CONGELADO</v>
          </cell>
          <cell r="AA502" t="str">
            <v>PANCETA</v>
          </cell>
          <cell r="AB502" t="str">
            <v>PANCETA S/CUERO</v>
          </cell>
          <cell r="AC502" t="str">
            <v>PANCETA S/CUERO S/TECLA</v>
          </cell>
          <cell r="AD502" t="str">
            <v>EX</v>
          </cell>
        </row>
        <row r="503">
          <cell r="D503">
            <v>1020731</v>
          </cell>
          <cell r="E503" t="str">
            <v>GO PANC S/TEC/CUE I@ FI CJ PANC 4S AP</v>
          </cell>
          <cell r="F503">
            <v>4000</v>
          </cell>
          <cell r="G503" t="str">
            <v>KG</v>
          </cell>
          <cell r="H503" t="str">
            <v>PLANTA LO MIRANDA</v>
          </cell>
          <cell r="I503" t="str">
            <v>EN PRODUCCION</v>
          </cell>
          <cell r="J503">
            <v>44809</v>
          </cell>
          <cell r="K503">
            <v>44811</v>
          </cell>
          <cell r="O503" t="str">
            <v>U020 AGROSUPER COMER ALIM</v>
          </cell>
          <cell r="P503" t="str">
            <v>00EX</v>
          </cell>
          <cell r="Q503" t="str">
            <v>EXPORTACION DIRECTA</v>
          </cell>
          <cell r="R503" t="str">
            <v>02</v>
          </cell>
          <cell r="S503" t="str">
            <v>CHILE</v>
          </cell>
          <cell r="T503" t="str">
            <v>4000 OSAKA(JAPÓN)</v>
          </cell>
          <cell r="U503" t="str">
            <v>200000163</v>
          </cell>
          <cell r="V503" t="str">
            <v>NH FOODS CHILE Y COMPAÑIA LIMITADA</v>
          </cell>
          <cell r="W503" t="str">
            <v>OSAKA 8 SEP 2022</v>
          </cell>
          <cell r="X503" t="str">
            <v>EXW</v>
          </cell>
          <cell r="Y503" t="str">
            <v>CTA CTE O CRED.DIRECTO</v>
          </cell>
          <cell r="Z503" t="str">
            <v>CONGELADO</v>
          </cell>
          <cell r="AA503" t="str">
            <v>PANCETA</v>
          </cell>
          <cell r="AB503" t="str">
            <v>PANCETA S/CUERO</v>
          </cell>
          <cell r="AC503" t="str">
            <v>PANCETA S/CUERO S/TECLA I</v>
          </cell>
          <cell r="AD503" t="str">
            <v>EX</v>
          </cell>
        </row>
        <row r="504">
          <cell r="D504">
            <v>1020110</v>
          </cell>
          <cell r="E504" t="str">
            <v>GO MM LOIN L@ CJ 12K AP</v>
          </cell>
          <cell r="F504">
            <v>8500</v>
          </cell>
          <cell r="G504" t="str">
            <v>KG</v>
          </cell>
          <cell r="H504" t="str">
            <v>PLANTA LO MIRANDA</v>
          </cell>
          <cell r="I504" t="str">
            <v>EN PRODUCCION</v>
          </cell>
          <cell r="J504">
            <v>44809</v>
          </cell>
          <cell r="K504">
            <v>44811</v>
          </cell>
          <cell r="O504" t="str">
            <v>U020 AGROSUPER COMER ALIM</v>
          </cell>
          <cell r="P504" t="str">
            <v>00EX</v>
          </cell>
          <cell r="Q504" t="str">
            <v>EXPORTACION DIRECTA</v>
          </cell>
          <cell r="R504" t="str">
            <v>02</v>
          </cell>
          <cell r="S504" t="str">
            <v>CHILE</v>
          </cell>
          <cell r="T504" t="str">
            <v>4000 OSAKA(JAPÓN)</v>
          </cell>
          <cell r="U504" t="str">
            <v>200000163</v>
          </cell>
          <cell r="V504" t="str">
            <v>NH FOODS CHILE Y COMPAÑIA LIMITADA</v>
          </cell>
          <cell r="W504" t="str">
            <v>OSAKA 8 SEP 2022</v>
          </cell>
          <cell r="X504" t="str">
            <v>EXW</v>
          </cell>
          <cell r="Y504" t="str">
            <v>CTA CTE O CRED.DIRECTO</v>
          </cell>
          <cell r="Z504" t="str">
            <v>CONGELADO</v>
          </cell>
          <cell r="AA504" t="str">
            <v>LOMO</v>
          </cell>
          <cell r="AB504" t="str">
            <v>LOMO MM LOIN</v>
          </cell>
          <cell r="AC504" t="str">
            <v>LOMO MM LOIN L</v>
          </cell>
          <cell r="AD504" t="str">
            <v>EX</v>
          </cell>
        </row>
        <row r="505">
          <cell r="D505">
            <v>1020589</v>
          </cell>
          <cell r="E505" t="str">
            <v>GO MM LOIN S@ FI CJ 12K AP</v>
          </cell>
          <cell r="F505">
            <v>7000</v>
          </cell>
          <cell r="G505" t="str">
            <v>KG</v>
          </cell>
          <cell r="H505" t="str">
            <v>PLANTA LO MIRANDA</v>
          </cell>
          <cell r="I505" t="str">
            <v>EN PRODUCCION</v>
          </cell>
          <cell r="J505">
            <v>44809</v>
          </cell>
          <cell r="K505">
            <v>44811</v>
          </cell>
          <cell r="O505" t="str">
            <v>U020 AGROSUPER COMER ALIM</v>
          </cell>
          <cell r="P505" t="str">
            <v>00EX</v>
          </cell>
          <cell r="Q505" t="str">
            <v>EXPORTACION DIRECTA</v>
          </cell>
          <cell r="R505" t="str">
            <v>02</v>
          </cell>
          <cell r="S505" t="str">
            <v>CHILE</v>
          </cell>
          <cell r="T505" t="str">
            <v>4000 OSAKA(JAPÓN)</v>
          </cell>
          <cell r="U505" t="str">
            <v>200000163</v>
          </cell>
          <cell r="V505" t="str">
            <v>NH FOODS CHILE Y COMPAÑIA LIMITADA</v>
          </cell>
          <cell r="W505" t="str">
            <v>OSAKA 8 SEP 2022</v>
          </cell>
          <cell r="X505" t="str">
            <v>EXW</v>
          </cell>
          <cell r="Y505" t="str">
            <v>CTA CTE O CRED.DIRECTO</v>
          </cell>
          <cell r="Z505" t="str">
            <v>CONGELADO</v>
          </cell>
          <cell r="AA505" t="str">
            <v>LOMO</v>
          </cell>
          <cell r="AB505" t="str">
            <v>LOMO MM LOIN</v>
          </cell>
          <cell r="AC505" t="str">
            <v>LOMO MM LOIN S</v>
          </cell>
          <cell r="AD505" t="str">
            <v>EX</v>
          </cell>
        </row>
        <row r="506">
          <cell r="D506">
            <v>1020589</v>
          </cell>
          <cell r="E506" t="str">
            <v>GO MM LOIN S@ FI CJ 12K AP</v>
          </cell>
          <cell r="F506">
            <v>7000</v>
          </cell>
          <cell r="G506" t="str">
            <v>KG</v>
          </cell>
          <cell r="H506" t="str">
            <v>PLANTA LO MIRANDA</v>
          </cell>
          <cell r="I506" t="str">
            <v>EN PRODUCCION</v>
          </cell>
          <cell r="J506">
            <v>44809</v>
          </cell>
          <cell r="K506">
            <v>44818</v>
          </cell>
          <cell r="O506" t="str">
            <v>U020 AGROSUPER COMER ALIM</v>
          </cell>
          <cell r="P506" t="str">
            <v>00EX</v>
          </cell>
          <cell r="Q506" t="str">
            <v>EXPORTACION DIRECTA</v>
          </cell>
          <cell r="R506" t="str">
            <v>02</v>
          </cell>
          <cell r="S506" t="str">
            <v>CHILE</v>
          </cell>
          <cell r="T506" t="str">
            <v>4000 OSAKA(JAPÓN)</v>
          </cell>
          <cell r="U506" t="str">
            <v>200000163</v>
          </cell>
          <cell r="V506" t="str">
            <v>NH FOODS CHILE Y COMPAÑIA LIMITADA</v>
          </cell>
          <cell r="W506" t="str">
            <v>OSAKA 9 SEP 2022</v>
          </cell>
          <cell r="X506" t="str">
            <v>EXW</v>
          </cell>
          <cell r="Y506" t="str">
            <v>CTA CTE O CRED.DIRECTO</v>
          </cell>
          <cell r="Z506" t="str">
            <v>CONGELADO</v>
          </cell>
          <cell r="AA506" t="str">
            <v>LOMO</v>
          </cell>
          <cell r="AB506" t="str">
            <v>LOMO MM LOIN</v>
          </cell>
          <cell r="AC506" t="str">
            <v>LOMO MM LOIN S</v>
          </cell>
          <cell r="AD506" t="str">
            <v>EX</v>
          </cell>
        </row>
        <row r="507">
          <cell r="D507">
            <v>1020110</v>
          </cell>
          <cell r="E507" t="str">
            <v>GO MM LOIN L@ CJ 12K AP</v>
          </cell>
          <cell r="F507">
            <v>8500</v>
          </cell>
          <cell r="G507" t="str">
            <v>KG</v>
          </cell>
          <cell r="H507" t="str">
            <v>PLANTA LO MIRANDA</v>
          </cell>
          <cell r="I507" t="str">
            <v>EN PRODUCCION</v>
          </cell>
          <cell r="J507">
            <v>44809</v>
          </cell>
          <cell r="K507">
            <v>44818</v>
          </cell>
          <cell r="O507" t="str">
            <v>U020 AGROSUPER COMER ALIM</v>
          </cell>
          <cell r="P507" t="str">
            <v>00EX</v>
          </cell>
          <cell r="Q507" t="str">
            <v>EXPORTACION DIRECTA</v>
          </cell>
          <cell r="R507" t="str">
            <v>02</v>
          </cell>
          <cell r="S507" t="str">
            <v>CHILE</v>
          </cell>
          <cell r="T507" t="str">
            <v>4000 OSAKA(JAPÓN)</v>
          </cell>
          <cell r="U507" t="str">
            <v>200000163</v>
          </cell>
          <cell r="V507" t="str">
            <v>NH FOODS CHILE Y COMPAÑIA LIMITADA</v>
          </cell>
          <cell r="W507" t="str">
            <v>OSAKA 9 SEP 2022</v>
          </cell>
          <cell r="X507" t="str">
            <v>EXW</v>
          </cell>
          <cell r="Y507" t="str">
            <v>CTA CTE O CRED.DIRECTO</v>
          </cell>
          <cell r="Z507" t="str">
            <v>CONGELADO</v>
          </cell>
          <cell r="AA507" t="str">
            <v>LOMO</v>
          </cell>
          <cell r="AB507" t="str">
            <v>LOMO MM LOIN</v>
          </cell>
          <cell r="AC507" t="str">
            <v>LOMO MM LOIN L</v>
          </cell>
          <cell r="AD507" t="str">
            <v>EX</v>
          </cell>
        </row>
        <row r="508">
          <cell r="D508">
            <v>1020731</v>
          </cell>
          <cell r="E508" t="str">
            <v>GO PANC S/TEC/CUE I@ FI CJ PANC 4S AP</v>
          </cell>
          <cell r="F508">
            <v>4000</v>
          </cell>
          <cell r="G508" t="str">
            <v>KG</v>
          </cell>
          <cell r="H508" t="str">
            <v>PLANTA LO MIRANDA</v>
          </cell>
          <cell r="I508" t="str">
            <v>EN PRODUCCION</v>
          </cell>
          <cell r="J508">
            <v>44809</v>
          </cell>
          <cell r="K508">
            <v>44818</v>
          </cell>
          <cell r="O508" t="str">
            <v>U020 AGROSUPER COMER ALIM</v>
          </cell>
          <cell r="P508" t="str">
            <v>00EX</v>
          </cell>
          <cell r="Q508" t="str">
            <v>EXPORTACION DIRECTA</v>
          </cell>
          <cell r="R508" t="str">
            <v>02</v>
          </cell>
          <cell r="S508" t="str">
            <v>CHILE</v>
          </cell>
          <cell r="T508" t="str">
            <v>4000 OSAKA(JAPÓN)</v>
          </cell>
          <cell r="U508" t="str">
            <v>200000163</v>
          </cell>
          <cell r="V508" t="str">
            <v>NH FOODS CHILE Y COMPAÑIA LIMITADA</v>
          </cell>
          <cell r="W508" t="str">
            <v>OSAKA 9 SEP 2022</v>
          </cell>
          <cell r="X508" t="str">
            <v>EXW</v>
          </cell>
          <cell r="Y508" t="str">
            <v>CTA CTE O CRED.DIRECTO</v>
          </cell>
          <cell r="Z508" t="str">
            <v>CONGELADO</v>
          </cell>
          <cell r="AA508" t="str">
            <v>PANCETA</v>
          </cell>
          <cell r="AB508" t="str">
            <v>PANCETA S/CUERO</v>
          </cell>
          <cell r="AC508" t="str">
            <v>PANCETA S/CUERO S/TECLA I</v>
          </cell>
          <cell r="AD508" t="str">
            <v>EX</v>
          </cell>
        </row>
        <row r="509">
          <cell r="D509">
            <v>1022371</v>
          </cell>
          <cell r="E509" t="str">
            <v>GO PANC S/TEC SP@ FI CJ AP</v>
          </cell>
          <cell r="F509">
            <v>3500</v>
          </cell>
          <cell r="G509" t="str">
            <v>KG</v>
          </cell>
          <cell r="H509" t="str">
            <v>PLANTA LO MIRANDA</v>
          </cell>
          <cell r="I509" t="str">
            <v>EN PRODUCCION</v>
          </cell>
          <cell r="J509">
            <v>44809</v>
          </cell>
          <cell r="K509">
            <v>44818</v>
          </cell>
          <cell r="O509" t="str">
            <v>U020 AGROSUPER COMER ALIM</v>
          </cell>
          <cell r="P509" t="str">
            <v>00EX</v>
          </cell>
          <cell r="Q509" t="str">
            <v>EXPORTACION DIRECTA</v>
          </cell>
          <cell r="R509" t="str">
            <v>02</v>
          </cell>
          <cell r="S509" t="str">
            <v>CHILE</v>
          </cell>
          <cell r="T509" t="str">
            <v>4000 OSAKA(JAPÓN)</v>
          </cell>
          <cell r="U509" t="str">
            <v>200000163</v>
          </cell>
          <cell r="V509" t="str">
            <v>NH FOODS CHILE Y COMPAÑIA LIMITADA</v>
          </cell>
          <cell r="W509" t="str">
            <v>OSAKA 9 SEP 2022</v>
          </cell>
          <cell r="X509" t="str">
            <v>EXW</v>
          </cell>
          <cell r="Y509" t="str">
            <v>CTA CTE O CRED.DIRECTO</v>
          </cell>
          <cell r="Z509" t="str">
            <v>CONGELADO</v>
          </cell>
          <cell r="AA509" t="str">
            <v>PANCETA</v>
          </cell>
          <cell r="AB509" t="str">
            <v>PANCETA S/CUERO</v>
          </cell>
          <cell r="AC509" t="str">
            <v>PANCETA S/CUERO S/TECLA</v>
          </cell>
          <cell r="AD509" t="str">
            <v>EX</v>
          </cell>
        </row>
        <row r="510">
          <cell r="D510">
            <v>1020914</v>
          </cell>
          <cell r="E510" t="str">
            <v>GO PANC LAM 2.5MM@ CJ CH AP</v>
          </cell>
          <cell r="F510">
            <v>1000</v>
          </cell>
          <cell r="G510" t="str">
            <v>KG</v>
          </cell>
          <cell r="H510" t="str">
            <v>PLANTA LO MIRANDA</v>
          </cell>
          <cell r="I510" t="str">
            <v>EN PRODUCCION</v>
          </cell>
          <cell r="J510">
            <v>44809</v>
          </cell>
          <cell r="K510">
            <v>44818</v>
          </cell>
          <cell r="O510" t="str">
            <v>U020 AGROSUPER COMER ALIM</v>
          </cell>
          <cell r="P510" t="str">
            <v>00EX</v>
          </cell>
          <cell r="Q510" t="str">
            <v>EXPORTACION DIRECTA</v>
          </cell>
          <cell r="R510" t="str">
            <v>02</v>
          </cell>
          <cell r="S510" t="str">
            <v>CHILE</v>
          </cell>
          <cell r="T510" t="str">
            <v>4000 OSAKA(JAPÓN)</v>
          </cell>
          <cell r="U510" t="str">
            <v>200000163</v>
          </cell>
          <cell r="V510" t="str">
            <v>NH FOODS CHILE Y COMPAÑIA LIMITADA</v>
          </cell>
          <cell r="W510" t="str">
            <v>OSAKA 9 SEP 2022</v>
          </cell>
          <cell r="X510" t="str">
            <v>EXW</v>
          </cell>
          <cell r="Y510" t="str">
            <v>CTA CTE O CRED.DIRECTO</v>
          </cell>
          <cell r="Z510" t="str">
            <v>CONGELADO</v>
          </cell>
          <cell r="AA510" t="str">
            <v>PANCETA</v>
          </cell>
          <cell r="AB510" t="str">
            <v>PANCETA C/CUERO</v>
          </cell>
          <cell r="AC510" t="str">
            <v>PANCETA C/CUERO LAMINADO</v>
          </cell>
          <cell r="AD510" t="str">
            <v>EX</v>
          </cell>
        </row>
        <row r="511">
          <cell r="D511">
            <v>1020914</v>
          </cell>
          <cell r="E511" t="str">
            <v>GO PANC LAM 2.5MM@ CJ CH AP</v>
          </cell>
          <cell r="F511">
            <v>1000</v>
          </cell>
          <cell r="G511" t="str">
            <v>KG</v>
          </cell>
          <cell r="H511" t="str">
            <v>PLANTA LO MIRANDA</v>
          </cell>
          <cell r="I511" t="str">
            <v>EN PRODUCCION</v>
          </cell>
          <cell r="J511">
            <v>44809</v>
          </cell>
          <cell r="K511">
            <v>44825</v>
          </cell>
          <cell r="O511" t="str">
            <v>U020 AGROSUPER COMER ALIM</v>
          </cell>
          <cell r="P511" t="str">
            <v>00EX</v>
          </cell>
          <cell r="Q511" t="str">
            <v>EXPORTACION DIRECTA</v>
          </cell>
          <cell r="R511" t="str">
            <v>02</v>
          </cell>
          <cell r="S511" t="str">
            <v>CHILE</v>
          </cell>
          <cell r="T511" t="str">
            <v>4000 OSAKA(JAPÓN)</v>
          </cell>
          <cell r="U511" t="str">
            <v>200000163</v>
          </cell>
          <cell r="V511" t="str">
            <v>NH FOODS CHILE Y COMPAÑIA LIMITADA</v>
          </cell>
          <cell r="W511" t="str">
            <v>OSAKA 10 SEP 2022</v>
          </cell>
          <cell r="X511" t="str">
            <v>EXW</v>
          </cell>
          <cell r="Y511" t="str">
            <v>CTA CTE O CRED.DIRECTO</v>
          </cell>
          <cell r="Z511" t="str">
            <v>CONGELADO</v>
          </cell>
          <cell r="AA511" t="str">
            <v>PANCETA</v>
          </cell>
          <cell r="AB511" t="str">
            <v>PANCETA C/CUERO</v>
          </cell>
          <cell r="AC511" t="str">
            <v>PANCETA C/CUERO LAMINADO</v>
          </cell>
          <cell r="AD511" t="str">
            <v>EX</v>
          </cell>
        </row>
        <row r="512">
          <cell r="D512">
            <v>1022371</v>
          </cell>
          <cell r="E512" t="str">
            <v>GO PANC S/TEC SP@ FI CJ AP</v>
          </cell>
          <cell r="F512">
            <v>3500</v>
          </cell>
          <cell r="G512" t="str">
            <v>KG</v>
          </cell>
          <cell r="H512" t="str">
            <v>PLANTA LO MIRANDA</v>
          </cell>
          <cell r="I512" t="str">
            <v>EN PRODUCCION</v>
          </cell>
          <cell r="J512">
            <v>44809</v>
          </cell>
          <cell r="K512">
            <v>44825</v>
          </cell>
          <cell r="O512" t="str">
            <v>U020 AGROSUPER COMER ALIM</v>
          </cell>
          <cell r="P512" t="str">
            <v>00EX</v>
          </cell>
          <cell r="Q512" t="str">
            <v>EXPORTACION DIRECTA</v>
          </cell>
          <cell r="R512" t="str">
            <v>02</v>
          </cell>
          <cell r="S512" t="str">
            <v>CHILE</v>
          </cell>
          <cell r="T512" t="str">
            <v>4000 OSAKA(JAPÓN)</v>
          </cell>
          <cell r="U512" t="str">
            <v>200000163</v>
          </cell>
          <cell r="V512" t="str">
            <v>NH FOODS CHILE Y COMPAÑIA LIMITADA</v>
          </cell>
          <cell r="W512" t="str">
            <v>OSAKA 10 SEP 2022</v>
          </cell>
          <cell r="X512" t="str">
            <v>EXW</v>
          </cell>
          <cell r="Y512" t="str">
            <v>CTA CTE O CRED.DIRECTO</v>
          </cell>
          <cell r="Z512" t="str">
            <v>CONGELADO</v>
          </cell>
          <cell r="AA512" t="str">
            <v>PANCETA</v>
          </cell>
          <cell r="AB512" t="str">
            <v>PANCETA S/CUERO</v>
          </cell>
          <cell r="AC512" t="str">
            <v>PANCETA S/CUERO S/TECLA</v>
          </cell>
          <cell r="AD512" t="str">
            <v>EX</v>
          </cell>
        </row>
        <row r="513">
          <cell r="D513">
            <v>1020731</v>
          </cell>
          <cell r="E513" t="str">
            <v>GO PANC S/TEC/CUE I@ FI CJ PANC 4S AP</v>
          </cell>
          <cell r="F513">
            <v>3500</v>
          </cell>
          <cell r="G513" t="str">
            <v>KG</v>
          </cell>
          <cell r="H513" t="str">
            <v>PLANTA LO MIRANDA</v>
          </cell>
          <cell r="I513" t="str">
            <v>EN PRODUCCION</v>
          </cell>
          <cell r="J513">
            <v>44809</v>
          </cell>
          <cell r="K513">
            <v>44825</v>
          </cell>
          <cell r="O513" t="str">
            <v>U020 AGROSUPER COMER ALIM</v>
          </cell>
          <cell r="P513" t="str">
            <v>00EX</v>
          </cell>
          <cell r="Q513" t="str">
            <v>EXPORTACION DIRECTA</v>
          </cell>
          <cell r="R513" t="str">
            <v>02</v>
          </cell>
          <cell r="S513" t="str">
            <v>CHILE</v>
          </cell>
          <cell r="T513" t="str">
            <v>4000 OSAKA(JAPÓN)</v>
          </cell>
          <cell r="U513" t="str">
            <v>200000163</v>
          </cell>
          <cell r="V513" t="str">
            <v>NH FOODS CHILE Y COMPAÑIA LIMITADA</v>
          </cell>
          <cell r="W513" t="str">
            <v>OSAKA 10 SEP 2022</v>
          </cell>
          <cell r="X513" t="str">
            <v>EXW</v>
          </cell>
          <cell r="Y513" t="str">
            <v>CTA CTE O CRED.DIRECTO</v>
          </cell>
          <cell r="Z513" t="str">
            <v>CONGELADO</v>
          </cell>
          <cell r="AA513" t="str">
            <v>PANCETA</v>
          </cell>
          <cell r="AB513" t="str">
            <v>PANCETA S/CUERO</v>
          </cell>
          <cell r="AC513" t="str">
            <v>PANCETA S/CUERO S/TECLA I</v>
          </cell>
          <cell r="AD513" t="str">
            <v>EX</v>
          </cell>
        </row>
        <row r="514">
          <cell r="D514">
            <v>1022313</v>
          </cell>
          <cell r="E514" t="str">
            <v>GO CC LOIN T@ FI CJ AP</v>
          </cell>
          <cell r="F514">
            <v>2500</v>
          </cell>
          <cell r="G514" t="str">
            <v>KG</v>
          </cell>
          <cell r="H514" t="str">
            <v>PLANTA LO MIRANDA</v>
          </cell>
          <cell r="I514" t="str">
            <v>EN PRODUCCION</v>
          </cell>
          <cell r="J514">
            <v>44809</v>
          </cell>
          <cell r="K514">
            <v>44825</v>
          </cell>
          <cell r="O514" t="str">
            <v>U020 AGROSUPER COMER ALIM</v>
          </cell>
          <cell r="P514" t="str">
            <v>00EX</v>
          </cell>
          <cell r="Q514" t="str">
            <v>EXPORTACION DIRECTA</v>
          </cell>
          <cell r="R514" t="str">
            <v>02</v>
          </cell>
          <cell r="S514" t="str">
            <v>CHILE</v>
          </cell>
          <cell r="T514" t="str">
            <v>4000 OSAKA(JAPÓN)</v>
          </cell>
          <cell r="U514" t="str">
            <v>200000163</v>
          </cell>
          <cell r="V514" t="str">
            <v>NH FOODS CHILE Y COMPAÑIA LIMITADA</v>
          </cell>
          <cell r="W514" t="str">
            <v>OSAKA 10 SEP 2022</v>
          </cell>
          <cell r="X514" t="str">
            <v>EXW</v>
          </cell>
          <cell r="Y514" t="str">
            <v>CTA CTE O CRED.DIRECTO</v>
          </cell>
          <cell r="Z514" t="str">
            <v>CONGELADO</v>
          </cell>
          <cell r="AA514" t="str">
            <v>LOMO</v>
          </cell>
          <cell r="AB514" t="str">
            <v>LOMO CC LOIN</v>
          </cell>
          <cell r="AC514" t="str">
            <v>LOMO CC LOIN T</v>
          </cell>
          <cell r="AD514" t="str">
            <v>EX</v>
          </cell>
        </row>
        <row r="515">
          <cell r="D515">
            <v>1020110</v>
          </cell>
          <cell r="E515" t="str">
            <v>GO MM LOIN L@ CJ 12K AP</v>
          </cell>
          <cell r="F515">
            <v>6500</v>
          </cell>
          <cell r="G515" t="str">
            <v>KG</v>
          </cell>
          <cell r="H515" t="str">
            <v>PLANTA LO MIRANDA</v>
          </cell>
          <cell r="I515" t="str">
            <v>EN PRODUCCION</v>
          </cell>
          <cell r="J515">
            <v>44809</v>
          </cell>
          <cell r="K515">
            <v>44825</v>
          </cell>
          <cell r="O515" t="str">
            <v>U020 AGROSUPER COMER ALIM</v>
          </cell>
          <cell r="P515" t="str">
            <v>00EX</v>
          </cell>
          <cell r="Q515" t="str">
            <v>EXPORTACION DIRECTA</v>
          </cell>
          <cell r="R515" t="str">
            <v>02</v>
          </cell>
          <cell r="S515" t="str">
            <v>CHILE</v>
          </cell>
          <cell r="T515" t="str">
            <v>4000 OSAKA(JAPÓN)</v>
          </cell>
          <cell r="U515" t="str">
            <v>200000163</v>
          </cell>
          <cell r="V515" t="str">
            <v>NH FOODS CHILE Y COMPAÑIA LIMITADA</v>
          </cell>
          <cell r="W515" t="str">
            <v>OSAKA 10 SEP 2022</v>
          </cell>
          <cell r="X515" t="str">
            <v>EXW</v>
          </cell>
          <cell r="Y515" t="str">
            <v>CTA CTE O CRED.DIRECTO</v>
          </cell>
          <cell r="Z515" t="str">
            <v>CONGELADO</v>
          </cell>
          <cell r="AA515" t="str">
            <v>LOMO</v>
          </cell>
          <cell r="AB515" t="str">
            <v>LOMO MM LOIN</v>
          </cell>
          <cell r="AC515" t="str">
            <v>LOMO MM LOIN L</v>
          </cell>
          <cell r="AD515" t="str">
            <v>EX</v>
          </cell>
        </row>
        <row r="516">
          <cell r="D516">
            <v>1020589</v>
          </cell>
          <cell r="E516" t="str">
            <v>GO MM LOIN S@ FI CJ 12K AP</v>
          </cell>
          <cell r="F516">
            <v>7000</v>
          </cell>
          <cell r="G516" t="str">
            <v>KG</v>
          </cell>
          <cell r="H516" t="str">
            <v>PLANTA LO MIRANDA</v>
          </cell>
          <cell r="I516" t="str">
            <v>EN PRODUCCION</v>
          </cell>
          <cell r="J516">
            <v>44809</v>
          </cell>
          <cell r="K516">
            <v>44825</v>
          </cell>
          <cell r="O516" t="str">
            <v>U020 AGROSUPER COMER ALIM</v>
          </cell>
          <cell r="P516" t="str">
            <v>00EX</v>
          </cell>
          <cell r="Q516" t="str">
            <v>EXPORTACION DIRECTA</v>
          </cell>
          <cell r="R516" t="str">
            <v>02</v>
          </cell>
          <cell r="S516" t="str">
            <v>CHILE</v>
          </cell>
          <cell r="T516" t="str">
            <v>4000 OSAKA(JAPÓN)</v>
          </cell>
          <cell r="U516" t="str">
            <v>200000163</v>
          </cell>
          <cell r="V516" t="str">
            <v>NH FOODS CHILE Y COMPAÑIA LIMITADA</v>
          </cell>
          <cell r="W516" t="str">
            <v>OSAKA 10 SEP 2022</v>
          </cell>
          <cell r="X516" t="str">
            <v>EXW</v>
          </cell>
          <cell r="Y516" t="str">
            <v>CTA CTE O CRED.DIRECTO</v>
          </cell>
          <cell r="Z516" t="str">
            <v>CONGELADO</v>
          </cell>
          <cell r="AA516" t="str">
            <v>LOMO</v>
          </cell>
          <cell r="AB516" t="str">
            <v>LOMO MM LOIN</v>
          </cell>
          <cell r="AC516" t="str">
            <v>LOMO MM LOIN S</v>
          </cell>
          <cell r="AD516" t="str">
            <v>EX</v>
          </cell>
        </row>
        <row r="517">
          <cell r="D517">
            <v>1020589</v>
          </cell>
          <cell r="E517" t="str">
            <v>GO MM LOIN S@ FI CJ 12K AP</v>
          </cell>
          <cell r="F517">
            <v>7000</v>
          </cell>
          <cell r="G517" t="str">
            <v>KG</v>
          </cell>
          <cell r="H517" t="str">
            <v>PLANTA LO MIRANDA</v>
          </cell>
          <cell r="I517" t="str">
            <v>EN PRODUCCION</v>
          </cell>
          <cell r="J517">
            <v>44809</v>
          </cell>
          <cell r="K517">
            <v>44825</v>
          </cell>
          <cell r="O517" t="str">
            <v>U020 AGROSUPER COMER ALIM</v>
          </cell>
          <cell r="P517" t="str">
            <v>00EX</v>
          </cell>
          <cell r="Q517" t="str">
            <v>EXPORTACION DIRECTA</v>
          </cell>
          <cell r="R517" t="str">
            <v>02</v>
          </cell>
          <cell r="S517" t="str">
            <v>CHILE</v>
          </cell>
          <cell r="T517" t="str">
            <v>4000 OSAKA(JAPÓN)</v>
          </cell>
          <cell r="U517" t="str">
            <v>200000163</v>
          </cell>
          <cell r="V517" t="str">
            <v>NH FOODS CHILE Y COMPAÑIA LIMITADA</v>
          </cell>
          <cell r="W517" t="str">
            <v>OSAKA 11 SEP 2022</v>
          </cell>
          <cell r="X517" t="str">
            <v>EXW</v>
          </cell>
          <cell r="Y517" t="str">
            <v>CTA CTE O CRED.DIRECTO</v>
          </cell>
          <cell r="Z517" t="str">
            <v>CONGELADO</v>
          </cell>
          <cell r="AA517" t="str">
            <v>LOMO</v>
          </cell>
          <cell r="AB517" t="str">
            <v>LOMO MM LOIN</v>
          </cell>
          <cell r="AC517" t="str">
            <v>LOMO MM LOIN S</v>
          </cell>
          <cell r="AD517" t="str">
            <v>EX</v>
          </cell>
        </row>
        <row r="518">
          <cell r="D518">
            <v>1020110</v>
          </cell>
          <cell r="E518" t="str">
            <v>GO MM LOIN L@ CJ 12K AP</v>
          </cell>
          <cell r="F518">
            <v>6500</v>
          </cell>
          <cell r="G518" t="str">
            <v>KG</v>
          </cell>
          <cell r="H518" t="str">
            <v>PLANTA LO MIRANDA</v>
          </cell>
          <cell r="I518" t="str">
            <v>EN PRODUCCION</v>
          </cell>
          <cell r="J518">
            <v>44809</v>
          </cell>
          <cell r="K518">
            <v>44825</v>
          </cell>
          <cell r="O518" t="str">
            <v>U020 AGROSUPER COMER ALIM</v>
          </cell>
          <cell r="P518" t="str">
            <v>00EX</v>
          </cell>
          <cell r="Q518" t="str">
            <v>EXPORTACION DIRECTA</v>
          </cell>
          <cell r="R518" t="str">
            <v>02</v>
          </cell>
          <cell r="S518" t="str">
            <v>CHILE</v>
          </cell>
          <cell r="T518" t="str">
            <v>4000 OSAKA(JAPÓN)</v>
          </cell>
          <cell r="U518" t="str">
            <v>200000163</v>
          </cell>
          <cell r="V518" t="str">
            <v>NH FOODS CHILE Y COMPAÑIA LIMITADA</v>
          </cell>
          <cell r="W518" t="str">
            <v>OSAKA 11 SEP 2022</v>
          </cell>
          <cell r="X518" t="str">
            <v>EXW</v>
          </cell>
          <cell r="Y518" t="str">
            <v>CTA CTE O CRED.DIRECTO</v>
          </cell>
          <cell r="Z518" t="str">
            <v>CONGELADO</v>
          </cell>
          <cell r="AA518" t="str">
            <v>LOMO</v>
          </cell>
          <cell r="AB518" t="str">
            <v>LOMO MM LOIN</v>
          </cell>
          <cell r="AC518" t="str">
            <v>LOMO MM LOIN L</v>
          </cell>
          <cell r="AD518" t="str">
            <v>EX</v>
          </cell>
        </row>
        <row r="519">
          <cell r="D519">
            <v>1022313</v>
          </cell>
          <cell r="E519" t="str">
            <v>GO CC LOIN T@ FI CJ AP</v>
          </cell>
          <cell r="F519">
            <v>2500</v>
          </cell>
          <cell r="G519" t="str">
            <v>KG</v>
          </cell>
          <cell r="H519" t="str">
            <v>PLANTA LO MIRANDA</v>
          </cell>
          <cell r="I519" t="str">
            <v>EN PRODUCCION</v>
          </cell>
          <cell r="J519">
            <v>44809</v>
          </cell>
          <cell r="K519">
            <v>44825</v>
          </cell>
          <cell r="O519" t="str">
            <v>U020 AGROSUPER COMER ALIM</v>
          </cell>
          <cell r="P519" t="str">
            <v>00EX</v>
          </cell>
          <cell r="Q519" t="str">
            <v>EXPORTACION DIRECTA</v>
          </cell>
          <cell r="R519" t="str">
            <v>02</v>
          </cell>
          <cell r="S519" t="str">
            <v>CHILE</v>
          </cell>
          <cell r="T519" t="str">
            <v>4000 OSAKA(JAPÓN)</v>
          </cell>
          <cell r="U519" t="str">
            <v>200000163</v>
          </cell>
          <cell r="V519" t="str">
            <v>NH FOODS CHILE Y COMPAÑIA LIMITADA</v>
          </cell>
          <cell r="W519" t="str">
            <v>OSAKA 11 SEP 2022</v>
          </cell>
          <cell r="X519" t="str">
            <v>EXW</v>
          </cell>
          <cell r="Y519" t="str">
            <v>CTA CTE O CRED.DIRECTO</v>
          </cell>
          <cell r="Z519" t="str">
            <v>CONGELADO</v>
          </cell>
          <cell r="AA519" t="str">
            <v>LOMO</v>
          </cell>
          <cell r="AB519" t="str">
            <v>LOMO CC LOIN</v>
          </cell>
          <cell r="AC519" t="str">
            <v>LOMO CC LOIN T</v>
          </cell>
          <cell r="AD519" t="str">
            <v>EX</v>
          </cell>
        </row>
        <row r="520">
          <cell r="D520">
            <v>1020731</v>
          </cell>
          <cell r="E520" t="str">
            <v>GO PANC S/TEC/CUE I@ FI CJ PANC 4S AP</v>
          </cell>
          <cell r="F520">
            <v>3500</v>
          </cell>
          <cell r="G520" t="str">
            <v>KG</v>
          </cell>
          <cell r="H520" t="str">
            <v>PLANTA LO MIRANDA</v>
          </cell>
          <cell r="I520" t="str">
            <v>EN PRODUCCION</v>
          </cell>
          <cell r="J520">
            <v>44809</v>
          </cell>
          <cell r="K520">
            <v>44825</v>
          </cell>
          <cell r="O520" t="str">
            <v>U020 AGROSUPER COMER ALIM</v>
          </cell>
          <cell r="P520" t="str">
            <v>00EX</v>
          </cell>
          <cell r="Q520" t="str">
            <v>EXPORTACION DIRECTA</v>
          </cell>
          <cell r="R520" t="str">
            <v>02</v>
          </cell>
          <cell r="S520" t="str">
            <v>CHILE</v>
          </cell>
          <cell r="T520" t="str">
            <v>4000 OSAKA(JAPÓN)</v>
          </cell>
          <cell r="U520" t="str">
            <v>200000163</v>
          </cell>
          <cell r="V520" t="str">
            <v>NH FOODS CHILE Y COMPAÑIA LIMITADA</v>
          </cell>
          <cell r="W520" t="str">
            <v>OSAKA 11 SEP 2022</v>
          </cell>
          <cell r="X520" t="str">
            <v>EXW</v>
          </cell>
          <cell r="Y520" t="str">
            <v>CTA CTE O CRED.DIRECTO</v>
          </cell>
          <cell r="Z520" t="str">
            <v>CONGELADO</v>
          </cell>
          <cell r="AA520" t="str">
            <v>PANCETA</v>
          </cell>
          <cell r="AB520" t="str">
            <v>PANCETA S/CUERO</v>
          </cell>
          <cell r="AC520" t="str">
            <v>PANCETA S/CUERO S/TECLA I</v>
          </cell>
          <cell r="AD520" t="str">
            <v>EX</v>
          </cell>
        </row>
        <row r="521">
          <cell r="D521">
            <v>1022371</v>
          </cell>
          <cell r="E521" t="str">
            <v>GO PANC S/TEC SP@ FI CJ AP</v>
          </cell>
          <cell r="F521">
            <v>3500</v>
          </cell>
          <cell r="G521" t="str">
            <v>KG</v>
          </cell>
          <cell r="H521" t="str">
            <v>PLANTA LO MIRANDA</v>
          </cell>
          <cell r="I521" t="str">
            <v>EN PRODUCCION</v>
          </cell>
          <cell r="J521">
            <v>44809</v>
          </cell>
          <cell r="K521">
            <v>44825</v>
          </cell>
          <cell r="O521" t="str">
            <v>U020 AGROSUPER COMER ALIM</v>
          </cell>
          <cell r="P521" t="str">
            <v>00EX</v>
          </cell>
          <cell r="Q521" t="str">
            <v>EXPORTACION DIRECTA</v>
          </cell>
          <cell r="R521" t="str">
            <v>02</v>
          </cell>
          <cell r="S521" t="str">
            <v>CHILE</v>
          </cell>
          <cell r="T521" t="str">
            <v>4000 OSAKA(JAPÓN)</v>
          </cell>
          <cell r="U521" t="str">
            <v>200000163</v>
          </cell>
          <cell r="V521" t="str">
            <v>NH FOODS CHILE Y COMPAÑIA LIMITADA</v>
          </cell>
          <cell r="W521" t="str">
            <v>OSAKA 11 SEP 2022</v>
          </cell>
          <cell r="X521" t="str">
            <v>EXW</v>
          </cell>
          <cell r="Y521" t="str">
            <v>CTA CTE O CRED.DIRECTO</v>
          </cell>
          <cell r="Z521" t="str">
            <v>CONGELADO</v>
          </cell>
          <cell r="AA521" t="str">
            <v>PANCETA</v>
          </cell>
          <cell r="AB521" t="str">
            <v>PANCETA S/CUERO</v>
          </cell>
          <cell r="AC521" t="str">
            <v>PANCETA S/CUERO S/TECLA</v>
          </cell>
          <cell r="AD521" t="str">
            <v>EX</v>
          </cell>
        </row>
        <row r="522">
          <cell r="D522">
            <v>1020914</v>
          </cell>
          <cell r="E522" t="str">
            <v>GO PANC LAM 2.5MM@ CJ CH AP</v>
          </cell>
          <cell r="F522">
            <v>1000</v>
          </cell>
          <cell r="G522" t="str">
            <v>KG</v>
          </cell>
          <cell r="H522" t="str">
            <v>PLANTA LO MIRANDA</v>
          </cell>
          <cell r="I522" t="str">
            <v>EN PRODUCCION</v>
          </cell>
          <cell r="J522">
            <v>44809</v>
          </cell>
          <cell r="K522">
            <v>44825</v>
          </cell>
          <cell r="O522" t="str">
            <v>U020 AGROSUPER COMER ALIM</v>
          </cell>
          <cell r="P522" t="str">
            <v>00EX</v>
          </cell>
          <cell r="Q522" t="str">
            <v>EXPORTACION DIRECTA</v>
          </cell>
          <cell r="R522" t="str">
            <v>02</v>
          </cell>
          <cell r="S522" t="str">
            <v>CHILE</v>
          </cell>
          <cell r="T522" t="str">
            <v>4000 OSAKA(JAPÓN)</v>
          </cell>
          <cell r="U522" t="str">
            <v>200000163</v>
          </cell>
          <cell r="V522" t="str">
            <v>NH FOODS CHILE Y COMPAÑIA LIMITADA</v>
          </cell>
          <cell r="W522" t="str">
            <v>OSAKA 11 SEP 2022</v>
          </cell>
          <cell r="X522" t="str">
            <v>EXW</v>
          </cell>
          <cell r="Y522" t="str">
            <v>CTA CTE O CRED.DIRECTO</v>
          </cell>
          <cell r="Z522" t="str">
            <v>CONGELADO</v>
          </cell>
          <cell r="AA522" t="str">
            <v>PANCETA</v>
          </cell>
          <cell r="AB522" t="str">
            <v>PANCETA C/CUERO</v>
          </cell>
          <cell r="AC522" t="str">
            <v>PANCETA C/CUERO LAMINADO</v>
          </cell>
          <cell r="AD522" t="str">
            <v>EX</v>
          </cell>
        </row>
        <row r="523">
          <cell r="D523">
            <v>1020715</v>
          </cell>
          <cell r="E523" t="str">
            <v>GO PANC TEC C/CUE@ FI CJ PANC AP</v>
          </cell>
          <cell r="F523">
            <v>2000</v>
          </cell>
          <cell r="G523" t="str">
            <v>KG</v>
          </cell>
          <cell r="H523" t="str">
            <v>PLANTA LO MIRANDA</v>
          </cell>
          <cell r="I523" t="str">
            <v>EN PRODUCCION</v>
          </cell>
          <cell r="J523">
            <v>44809</v>
          </cell>
          <cell r="K523">
            <v>44811</v>
          </cell>
          <cell r="O523" t="str">
            <v>U020 AGROSUPER COMER ALIM</v>
          </cell>
          <cell r="P523" t="str">
            <v>00EX</v>
          </cell>
          <cell r="Q523" t="str">
            <v>EXPORTACION DIRECTA</v>
          </cell>
          <cell r="R523" t="str">
            <v>02</v>
          </cell>
          <cell r="S523" t="str">
            <v>CHILE</v>
          </cell>
          <cell r="T523" t="str">
            <v>4000 OSAKA(JAPÓN)</v>
          </cell>
          <cell r="U523" t="str">
            <v>200000163</v>
          </cell>
          <cell r="V523" t="str">
            <v>NH FOODS CHILE Y COMPAÑIA LIMITADA</v>
          </cell>
          <cell r="W523" t="str">
            <v>OSAKA 14 SEP 2022</v>
          </cell>
          <cell r="X523" t="str">
            <v>EXW</v>
          </cell>
          <cell r="Y523" t="str">
            <v>CTA CTE O CRED.DIRECTO</v>
          </cell>
          <cell r="Z523" t="str">
            <v>CONGELADO</v>
          </cell>
          <cell r="AA523" t="str">
            <v>PANCETA</v>
          </cell>
          <cell r="AB523" t="str">
            <v>PANCETA C/CUERO</v>
          </cell>
          <cell r="AC523" t="str">
            <v>PANCETA C/CUERO TECLA</v>
          </cell>
          <cell r="AD523" t="str">
            <v>EX</v>
          </cell>
        </row>
        <row r="524">
          <cell r="D524">
            <v>1020664</v>
          </cell>
          <cell r="E524" t="str">
            <v>GO GANSO C/ASTO C/ABAS S/G@ VA CJ JP</v>
          </cell>
          <cell r="F524">
            <v>2000</v>
          </cell>
          <cell r="G524" t="str">
            <v>KG</v>
          </cell>
          <cell r="H524" t="str">
            <v>PLANTA LO MIRANDA</v>
          </cell>
          <cell r="I524" t="str">
            <v>EN PRODUCCION</v>
          </cell>
          <cell r="J524">
            <v>44809</v>
          </cell>
          <cell r="K524">
            <v>44811</v>
          </cell>
          <cell r="O524" t="str">
            <v>U020 AGROSUPER COMER ALIM</v>
          </cell>
          <cell r="P524" t="str">
            <v>00EX</v>
          </cell>
          <cell r="Q524" t="str">
            <v>EXPORTACION DIRECTA</v>
          </cell>
          <cell r="R524" t="str">
            <v>02</v>
          </cell>
          <cell r="S524" t="str">
            <v>CHILE</v>
          </cell>
          <cell r="T524" t="str">
            <v>4000 OSAKA(JAPÓN)</v>
          </cell>
          <cell r="U524" t="str">
            <v>200000163</v>
          </cell>
          <cell r="V524" t="str">
            <v>NH FOODS CHILE Y COMPAÑIA LIMITADA</v>
          </cell>
          <cell r="W524" t="str">
            <v>OSAKA 14 SEP 2022</v>
          </cell>
          <cell r="X524" t="str">
            <v>EXW</v>
          </cell>
          <cell r="Y524" t="str">
            <v>CTA CTE O CRED.DIRECTO</v>
          </cell>
          <cell r="Z524" t="str">
            <v>CONGELADO</v>
          </cell>
          <cell r="AA524" t="str">
            <v>PIERNA</v>
          </cell>
          <cell r="AB524" t="str">
            <v>PIERNA PULPA FINA</v>
          </cell>
          <cell r="AC524" t="str">
            <v>PIERNA PULPA FINA MUSC SEP</v>
          </cell>
          <cell r="AD524" t="str">
            <v>EX</v>
          </cell>
        </row>
        <row r="525">
          <cell r="D525">
            <v>1020774</v>
          </cell>
          <cell r="E525" t="str">
            <v>GO MALAYA JAPON@ VA CJ JP</v>
          </cell>
          <cell r="F525">
            <v>2000</v>
          </cell>
          <cell r="G525" t="str">
            <v>KG</v>
          </cell>
          <cell r="H525" t="str">
            <v>PLANTA LO MIRANDA</v>
          </cell>
          <cell r="I525" t="str">
            <v>EN PRODUCCION</v>
          </cell>
          <cell r="J525">
            <v>44809</v>
          </cell>
          <cell r="K525">
            <v>44811</v>
          </cell>
          <cell r="O525" t="str">
            <v>U020 AGROSUPER COMER ALIM</v>
          </cell>
          <cell r="P525" t="str">
            <v>00EX</v>
          </cell>
          <cell r="Q525" t="str">
            <v>EXPORTACION DIRECTA</v>
          </cell>
          <cell r="R525" t="str">
            <v>02</v>
          </cell>
          <cell r="S525" t="str">
            <v>CHILE</v>
          </cell>
          <cell r="T525" t="str">
            <v>4000 OSAKA(JAPÓN)</v>
          </cell>
          <cell r="U525" t="str">
            <v>200000163</v>
          </cell>
          <cell r="V525" t="str">
            <v>NH FOODS CHILE Y COMPAÑIA LIMITADA</v>
          </cell>
          <cell r="W525" t="str">
            <v>OSAKA 14 SEP 2022</v>
          </cell>
          <cell r="X525" t="str">
            <v>EXW</v>
          </cell>
          <cell r="Y525" t="str">
            <v>CTA CTE O CRED.DIRECTO</v>
          </cell>
          <cell r="Z525" t="str">
            <v>CONGELADO</v>
          </cell>
          <cell r="AA525" t="str">
            <v>PROLIJADO</v>
          </cell>
          <cell r="AB525" t="str">
            <v>PROLIJADO MALAYA</v>
          </cell>
          <cell r="AC525" t="str">
            <v>PROLIJADO MALAYA PAPADA</v>
          </cell>
          <cell r="AD525" t="str">
            <v>EX</v>
          </cell>
        </row>
        <row r="526">
          <cell r="D526">
            <v>1023350</v>
          </cell>
          <cell r="E526" t="str">
            <v>LOM VET &gt;2.0@ VP CJ LOM VET AP</v>
          </cell>
          <cell r="F526">
            <v>2500</v>
          </cell>
          <cell r="G526" t="str">
            <v>KG</v>
          </cell>
          <cell r="H526" t="str">
            <v>PLANTA LO MIRANDA</v>
          </cell>
          <cell r="I526" t="str">
            <v>EN PRODUCCION</v>
          </cell>
          <cell r="J526">
            <v>44809</v>
          </cell>
          <cell r="K526">
            <v>44811</v>
          </cell>
          <cell r="O526" t="str">
            <v>U020 AGROSUPER COMER ALIM</v>
          </cell>
          <cell r="P526" t="str">
            <v>00EX</v>
          </cell>
          <cell r="Q526" t="str">
            <v>EXPORTACION DIRECTA</v>
          </cell>
          <cell r="R526" t="str">
            <v>02</v>
          </cell>
          <cell r="S526" t="str">
            <v>CHILE</v>
          </cell>
          <cell r="T526" t="str">
            <v>4000 OSAKA(JAPÓN)</v>
          </cell>
          <cell r="U526" t="str">
            <v>200000163</v>
          </cell>
          <cell r="V526" t="str">
            <v>NH FOODS CHILE Y COMPAÑIA LIMITADA</v>
          </cell>
          <cell r="W526" t="str">
            <v>OSAKA 14 SEP 2022</v>
          </cell>
          <cell r="X526" t="str">
            <v>EXW</v>
          </cell>
          <cell r="Y526" t="str">
            <v>CTA CTE O CRED.DIRECTO</v>
          </cell>
          <cell r="Z526" t="str">
            <v>CONGELADO</v>
          </cell>
          <cell r="AA526" t="str">
            <v>LOMO</v>
          </cell>
          <cell r="AB526" t="str">
            <v>LOMO VETADO</v>
          </cell>
          <cell r="AC526" t="str">
            <v>LOMO VETADO &gt;2.0K</v>
          </cell>
          <cell r="AD526" t="str">
            <v>EX</v>
          </cell>
        </row>
        <row r="527">
          <cell r="D527">
            <v>1020637</v>
          </cell>
          <cell r="E527" t="str">
            <v>GO PANC TEC S/CUE@ FI CJ CH AP</v>
          </cell>
          <cell r="F527">
            <v>4200</v>
          </cell>
          <cell r="G527" t="str">
            <v>KG</v>
          </cell>
          <cell r="H527" t="str">
            <v>PLANTA LO MIRANDA</v>
          </cell>
          <cell r="I527" t="str">
            <v>EN PRODUCCION</v>
          </cell>
          <cell r="J527">
            <v>44809</v>
          </cell>
          <cell r="K527">
            <v>44811</v>
          </cell>
          <cell r="O527" t="str">
            <v>U020 AGROSUPER COMER ALIM</v>
          </cell>
          <cell r="P527" t="str">
            <v>00EX</v>
          </cell>
          <cell r="Q527" t="str">
            <v>EXPORTACION DIRECTA</v>
          </cell>
          <cell r="R527" t="str">
            <v>02</v>
          </cell>
          <cell r="S527" t="str">
            <v>CHILE</v>
          </cell>
          <cell r="T527" t="str">
            <v>4000 OSAKA(JAPÓN)</v>
          </cell>
          <cell r="U527" t="str">
            <v>200000163</v>
          </cell>
          <cell r="V527" t="str">
            <v>NH FOODS CHILE Y COMPAÑIA LIMITADA</v>
          </cell>
          <cell r="W527" t="str">
            <v>OSAKA 14 SEP 2022</v>
          </cell>
          <cell r="X527" t="str">
            <v>EXW</v>
          </cell>
          <cell r="Y527" t="str">
            <v>CTA CTE O CRED.DIRECTO</v>
          </cell>
          <cell r="Z527" t="str">
            <v>CONGELADO</v>
          </cell>
          <cell r="AA527" t="str">
            <v>PANCETA</v>
          </cell>
          <cell r="AB527" t="str">
            <v>PANCETA S/CUERO</v>
          </cell>
          <cell r="AC527" t="str">
            <v>PANCETA S/CUERO TECLA</v>
          </cell>
          <cell r="AD527" t="str">
            <v>EX</v>
          </cell>
        </row>
        <row r="528">
          <cell r="D528">
            <v>1020592</v>
          </cell>
          <cell r="E528" t="str">
            <v>GO LOM VET &gt;2.0@ FI CJ LOM VET AP</v>
          </cell>
          <cell r="F528">
            <v>6600</v>
          </cell>
          <cell r="G528" t="str">
            <v>KG</v>
          </cell>
          <cell r="H528" t="str">
            <v>PLANTA LO MIRANDA</v>
          </cell>
          <cell r="I528" t="str">
            <v>EN PRODUCCION</v>
          </cell>
          <cell r="J528">
            <v>44809</v>
          </cell>
          <cell r="K528">
            <v>44811</v>
          </cell>
          <cell r="O528" t="str">
            <v>U020 AGROSUPER COMER ALIM</v>
          </cell>
          <cell r="P528" t="str">
            <v>00EX</v>
          </cell>
          <cell r="Q528" t="str">
            <v>EXPORTACION DIRECTA</v>
          </cell>
          <cell r="R528" t="str">
            <v>02</v>
          </cell>
          <cell r="S528" t="str">
            <v>CHILE</v>
          </cell>
          <cell r="T528" t="str">
            <v>4000 OSAKA(JAPÓN)</v>
          </cell>
          <cell r="U528" t="str">
            <v>200000163</v>
          </cell>
          <cell r="V528" t="str">
            <v>NH FOODS CHILE Y COMPAÑIA LIMITADA</v>
          </cell>
          <cell r="W528" t="str">
            <v>OSAKA 14 SEP 2022</v>
          </cell>
          <cell r="X528" t="str">
            <v>EXW</v>
          </cell>
          <cell r="Y528" t="str">
            <v>CTA CTE O CRED.DIRECTO</v>
          </cell>
          <cell r="Z528" t="str">
            <v>CONGELADO</v>
          </cell>
          <cell r="AA528" t="str">
            <v>LOMO</v>
          </cell>
          <cell r="AB528" t="str">
            <v>LOMO VETADO</v>
          </cell>
          <cell r="AC528" t="str">
            <v>LOMO VETADO &gt;2.0K</v>
          </cell>
          <cell r="AD528" t="str">
            <v>EX</v>
          </cell>
        </row>
        <row r="529">
          <cell r="D529">
            <v>1020110</v>
          </cell>
          <cell r="E529" t="str">
            <v>GO MM LOIN L@ CJ 12K AP</v>
          </cell>
          <cell r="F529">
            <v>1800</v>
          </cell>
          <cell r="G529" t="str">
            <v>KG</v>
          </cell>
          <cell r="H529" t="str">
            <v>PLANTA LO MIRANDA</v>
          </cell>
          <cell r="I529" t="str">
            <v>EN PRODUCCION</v>
          </cell>
          <cell r="J529">
            <v>44809</v>
          </cell>
          <cell r="K529">
            <v>44811</v>
          </cell>
          <cell r="O529" t="str">
            <v>U020 AGROSUPER COMER ALIM</v>
          </cell>
          <cell r="P529" t="str">
            <v>00EX</v>
          </cell>
          <cell r="Q529" t="str">
            <v>EXPORTACION DIRECTA</v>
          </cell>
          <cell r="R529" t="str">
            <v>02</v>
          </cell>
          <cell r="S529" t="str">
            <v>CHILE</v>
          </cell>
          <cell r="T529" t="str">
            <v>4000 OSAKA(JAPÓN)</v>
          </cell>
          <cell r="U529" t="str">
            <v>200000163</v>
          </cell>
          <cell r="V529" t="str">
            <v>NH FOODS CHILE Y COMPAÑIA LIMITADA</v>
          </cell>
          <cell r="W529" t="str">
            <v>OSAKA 14 SEP 2022</v>
          </cell>
          <cell r="X529" t="str">
            <v>EXW</v>
          </cell>
          <cell r="Y529" t="str">
            <v>CTA CTE O CRED.DIRECTO</v>
          </cell>
          <cell r="Z529" t="str">
            <v>CONGELADO</v>
          </cell>
          <cell r="AA529" t="str">
            <v>LOMO</v>
          </cell>
          <cell r="AB529" t="str">
            <v>LOMO MM LOIN</v>
          </cell>
          <cell r="AC529" t="str">
            <v>LOMO MM LOIN L</v>
          </cell>
          <cell r="AD529" t="str">
            <v>EX</v>
          </cell>
        </row>
        <row r="530">
          <cell r="D530">
            <v>1020105</v>
          </cell>
          <cell r="E530" t="str">
            <v>GO LOM TECLA@ CJ LOM CTRO JP</v>
          </cell>
          <cell r="F530">
            <v>3000</v>
          </cell>
          <cell r="G530" t="str">
            <v>KG</v>
          </cell>
          <cell r="H530" t="str">
            <v>PLANTA LO MIRANDA</v>
          </cell>
          <cell r="I530" t="str">
            <v>EN PRODUCCION</v>
          </cell>
          <cell r="J530">
            <v>44809</v>
          </cell>
          <cell r="K530">
            <v>44811</v>
          </cell>
          <cell r="O530" t="str">
            <v>U020 AGROSUPER COMER ALIM</v>
          </cell>
          <cell r="P530" t="str">
            <v>00EX</v>
          </cell>
          <cell r="Q530" t="str">
            <v>EXPORTACION DIRECTA</v>
          </cell>
          <cell r="R530" t="str">
            <v>02</v>
          </cell>
          <cell r="S530" t="str">
            <v>CHILE</v>
          </cell>
          <cell r="T530" t="str">
            <v>4000 OSAKA(JAPÓN)</v>
          </cell>
          <cell r="U530" t="str">
            <v>200000163</v>
          </cell>
          <cell r="V530" t="str">
            <v>NH FOODS CHILE Y COMPAÑIA LIMITADA</v>
          </cell>
          <cell r="W530" t="str">
            <v>OSAKA 14 SEP 2022</v>
          </cell>
          <cell r="X530" t="str">
            <v>EXW</v>
          </cell>
          <cell r="Y530" t="str">
            <v>CTA CTE O CRED.DIRECTO</v>
          </cell>
          <cell r="Z530" t="str">
            <v>CONGELADO</v>
          </cell>
          <cell r="AA530" t="str">
            <v>LOMO</v>
          </cell>
          <cell r="AB530" t="str">
            <v>LOMO CENTRO</v>
          </cell>
          <cell r="AC530" t="str">
            <v>LOMO CENTRO TECLA</v>
          </cell>
          <cell r="AD530" t="str">
            <v>EX</v>
          </cell>
        </row>
        <row r="531">
          <cell r="D531">
            <v>1020105</v>
          </cell>
          <cell r="E531" t="str">
            <v>GO LOM TECLA@ CJ LOM CTRO JP</v>
          </cell>
          <cell r="F531">
            <v>3000</v>
          </cell>
          <cell r="G531" t="str">
            <v>KG</v>
          </cell>
          <cell r="H531" t="str">
            <v>PLANTA LO MIRANDA</v>
          </cell>
          <cell r="I531" t="str">
            <v>EN PRODUCCION</v>
          </cell>
          <cell r="J531">
            <v>44809</v>
          </cell>
          <cell r="K531">
            <v>44832</v>
          </cell>
          <cell r="O531" t="str">
            <v>U020 AGROSUPER COMER ALIM</v>
          </cell>
          <cell r="P531" t="str">
            <v>00EX</v>
          </cell>
          <cell r="Q531" t="str">
            <v>EXPORTACION DIRECTA</v>
          </cell>
          <cell r="R531" t="str">
            <v>02</v>
          </cell>
          <cell r="S531" t="str">
            <v>CHILE</v>
          </cell>
          <cell r="T531" t="str">
            <v>4000 OSAKA(JAPÓN)</v>
          </cell>
          <cell r="U531" t="str">
            <v>200000163</v>
          </cell>
          <cell r="V531" t="str">
            <v>NH FOODS CHILE Y COMPAÑIA LIMITADA</v>
          </cell>
          <cell r="W531" t="str">
            <v>OSAKA 17 SEP 2022</v>
          </cell>
          <cell r="X531" t="str">
            <v>EXW</v>
          </cell>
          <cell r="Y531" t="str">
            <v>CTA CTE O CRED.DIRECTO</v>
          </cell>
          <cell r="Z531" t="str">
            <v>CONGELADO</v>
          </cell>
          <cell r="AA531" t="str">
            <v>LOMO</v>
          </cell>
          <cell r="AB531" t="str">
            <v>LOMO CENTRO</v>
          </cell>
          <cell r="AC531" t="str">
            <v>LOMO CENTRO TECLA</v>
          </cell>
          <cell r="AD531" t="str">
            <v>EX</v>
          </cell>
        </row>
        <row r="532">
          <cell r="D532">
            <v>1020592</v>
          </cell>
          <cell r="E532" t="str">
            <v>GO LOM VET &gt;2.0@ FI CJ LOM VET AP</v>
          </cell>
          <cell r="F532">
            <v>7000</v>
          </cell>
          <cell r="G532" t="str">
            <v>KG</v>
          </cell>
          <cell r="H532" t="str">
            <v>PLANTA LO MIRANDA</v>
          </cell>
          <cell r="I532" t="str">
            <v>EN PRODUCCION</v>
          </cell>
          <cell r="J532">
            <v>44809</v>
          </cell>
          <cell r="K532">
            <v>44832</v>
          </cell>
          <cell r="O532" t="str">
            <v>U020 AGROSUPER COMER ALIM</v>
          </cell>
          <cell r="P532" t="str">
            <v>00EX</v>
          </cell>
          <cell r="Q532" t="str">
            <v>EXPORTACION DIRECTA</v>
          </cell>
          <cell r="R532" t="str">
            <v>02</v>
          </cell>
          <cell r="S532" t="str">
            <v>CHILE</v>
          </cell>
          <cell r="T532" t="str">
            <v>4000 OSAKA(JAPÓN)</v>
          </cell>
          <cell r="U532" t="str">
            <v>200000163</v>
          </cell>
          <cell r="V532" t="str">
            <v>NH FOODS CHILE Y COMPAÑIA LIMITADA</v>
          </cell>
          <cell r="W532" t="str">
            <v>OSAKA 17 SEP 2022</v>
          </cell>
          <cell r="X532" t="str">
            <v>EXW</v>
          </cell>
          <cell r="Y532" t="str">
            <v>CTA CTE O CRED.DIRECTO</v>
          </cell>
          <cell r="Z532" t="str">
            <v>CONGELADO</v>
          </cell>
          <cell r="AA532" t="str">
            <v>LOMO</v>
          </cell>
          <cell r="AB532" t="str">
            <v>LOMO VETADO</v>
          </cell>
          <cell r="AC532" t="str">
            <v>LOMO VETADO &gt;2.0K</v>
          </cell>
          <cell r="AD532" t="str">
            <v>EX</v>
          </cell>
        </row>
        <row r="533">
          <cell r="D533">
            <v>1020637</v>
          </cell>
          <cell r="E533" t="str">
            <v>GO PANC TEC S/CUE@ FI CJ CH AP</v>
          </cell>
          <cell r="F533">
            <v>8600</v>
          </cell>
          <cell r="G533" t="str">
            <v>KG</v>
          </cell>
          <cell r="H533" t="str">
            <v>PLANTA LO MIRANDA</v>
          </cell>
          <cell r="I533" t="str">
            <v>EN PRODUCCION</v>
          </cell>
          <cell r="J533">
            <v>44809</v>
          </cell>
          <cell r="K533">
            <v>44832</v>
          </cell>
          <cell r="O533" t="str">
            <v>U020 AGROSUPER COMER ALIM</v>
          </cell>
          <cell r="P533" t="str">
            <v>00EX</v>
          </cell>
          <cell r="Q533" t="str">
            <v>EXPORTACION DIRECTA</v>
          </cell>
          <cell r="R533" t="str">
            <v>02</v>
          </cell>
          <cell r="S533" t="str">
            <v>CHILE</v>
          </cell>
          <cell r="T533" t="str">
            <v>4000 OSAKA(JAPÓN)</v>
          </cell>
          <cell r="U533" t="str">
            <v>200000163</v>
          </cell>
          <cell r="V533" t="str">
            <v>NH FOODS CHILE Y COMPAÑIA LIMITADA</v>
          </cell>
          <cell r="W533" t="str">
            <v>OSAKA 17 SEP 2022</v>
          </cell>
          <cell r="X533" t="str">
            <v>EXW</v>
          </cell>
          <cell r="Y533" t="str">
            <v>CTA CTE O CRED.DIRECTO</v>
          </cell>
          <cell r="Z533" t="str">
            <v>CONGELADO</v>
          </cell>
          <cell r="AA533" t="str">
            <v>PANCETA</v>
          </cell>
          <cell r="AB533" t="str">
            <v>PANCETA S/CUERO</v>
          </cell>
          <cell r="AC533" t="str">
            <v>PANCETA S/CUERO TECLA</v>
          </cell>
          <cell r="AD533" t="str">
            <v>EX</v>
          </cell>
        </row>
        <row r="534">
          <cell r="D534">
            <v>1020758</v>
          </cell>
          <cell r="E534" t="str">
            <v>GO LOM VET S/G@ VA CJ CH AP</v>
          </cell>
          <cell r="F534">
            <v>3000</v>
          </cell>
          <cell r="G534" t="str">
            <v>KG</v>
          </cell>
          <cell r="H534" t="str">
            <v>PLANTA LO MIRANDA</v>
          </cell>
          <cell r="I534" t="str">
            <v>EN PRODUCCION</v>
          </cell>
          <cell r="J534">
            <v>44809</v>
          </cell>
          <cell r="K534">
            <v>44832</v>
          </cell>
          <cell r="O534" t="str">
            <v>U020 AGROSUPER COMER ALIM</v>
          </cell>
          <cell r="P534" t="str">
            <v>00EX</v>
          </cell>
          <cell r="Q534" t="str">
            <v>EXPORTACION DIRECTA</v>
          </cell>
          <cell r="R534" t="str">
            <v>02</v>
          </cell>
          <cell r="S534" t="str">
            <v>CHILE</v>
          </cell>
          <cell r="T534" t="str">
            <v>4000 OSAKA(JAPÓN)</v>
          </cell>
          <cell r="U534" t="str">
            <v>200000163</v>
          </cell>
          <cell r="V534" t="str">
            <v>NH FOODS CHILE Y COMPAÑIA LIMITADA</v>
          </cell>
          <cell r="W534" t="str">
            <v>OSAKA 17 SEP 2022</v>
          </cell>
          <cell r="X534" t="str">
            <v>EXW</v>
          </cell>
          <cell r="Y534" t="str">
            <v>CTA CTE O CRED.DIRECTO</v>
          </cell>
          <cell r="Z534" t="str">
            <v>CONGELADO</v>
          </cell>
          <cell r="AA534" t="str">
            <v>LOMO</v>
          </cell>
          <cell r="AB534" t="str">
            <v>LOMO VETADO</v>
          </cell>
          <cell r="AC534" t="str">
            <v>LOMO VETADO S/GRASA</v>
          </cell>
          <cell r="AD534" t="str">
            <v>EX</v>
          </cell>
        </row>
        <row r="535">
          <cell r="D535">
            <v>1023350</v>
          </cell>
          <cell r="E535" t="str">
            <v>LOM VET &gt;2.0@ VP CJ LOM VET AP</v>
          </cell>
          <cell r="F535">
            <v>2500</v>
          </cell>
          <cell r="G535" t="str">
            <v>KG</v>
          </cell>
          <cell r="H535" t="str">
            <v>PLANTA LO MIRANDA</v>
          </cell>
          <cell r="I535" t="str">
            <v>EN PRODUCCION</v>
          </cell>
          <cell r="J535">
            <v>44809</v>
          </cell>
          <cell r="K535">
            <v>44832</v>
          </cell>
          <cell r="O535" t="str">
            <v>U020 AGROSUPER COMER ALIM</v>
          </cell>
          <cell r="P535" t="str">
            <v>00EX</v>
          </cell>
          <cell r="Q535" t="str">
            <v>EXPORTACION DIRECTA</v>
          </cell>
          <cell r="R535" t="str">
            <v>02</v>
          </cell>
          <cell r="S535" t="str">
            <v>CHILE</v>
          </cell>
          <cell r="T535" t="str">
            <v>4000 OSAKA(JAPÓN)</v>
          </cell>
          <cell r="U535" t="str">
            <v>200000163</v>
          </cell>
          <cell r="V535" t="str">
            <v>NH FOODS CHILE Y COMPAÑIA LIMITADA</v>
          </cell>
          <cell r="W535" t="str">
            <v>OSAKA 17 SEP 2022</v>
          </cell>
          <cell r="X535" t="str">
            <v>EXW</v>
          </cell>
          <cell r="Y535" t="str">
            <v>CTA CTE O CRED.DIRECTO</v>
          </cell>
          <cell r="Z535" t="str">
            <v>CONGELADO</v>
          </cell>
          <cell r="AA535" t="str">
            <v>LOMO</v>
          </cell>
          <cell r="AB535" t="str">
            <v>LOMO VETADO</v>
          </cell>
          <cell r="AC535" t="str">
            <v>LOMO VETADO &gt;2.0K</v>
          </cell>
          <cell r="AD535" t="str">
            <v>EX</v>
          </cell>
        </row>
        <row r="536">
          <cell r="D536">
            <v>1023352</v>
          </cell>
          <cell r="E536" t="str">
            <v>GO PANC TEC S/CUE@ R VP CJ CH AP</v>
          </cell>
          <cell r="F536">
            <v>3000</v>
          </cell>
          <cell r="G536" t="str">
            <v>KG</v>
          </cell>
          <cell r="H536" t="str">
            <v>PLANTA LO MIRANDA</v>
          </cell>
          <cell r="I536" t="str">
            <v>EN PRODUCCION</v>
          </cell>
          <cell r="J536">
            <v>44809</v>
          </cell>
          <cell r="K536">
            <v>44818</v>
          </cell>
          <cell r="O536" t="str">
            <v>U020 AGROSUPER COMER ALIM</v>
          </cell>
          <cell r="P536" t="str">
            <v>00EX</v>
          </cell>
          <cell r="Q536" t="str">
            <v>EXPORTACION DIRECTA</v>
          </cell>
          <cell r="R536" t="str">
            <v>02</v>
          </cell>
          <cell r="S536" t="str">
            <v>CHILE</v>
          </cell>
          <cell r="T536" t="str">
            <v>4000 OSAKA(JAPÓN)</v>
          </cell>
          <cell r="U536" t="str">
            <v>200000163</v>
          </cell>
          <cell r="V536" t="str">
            <v>NH FOODS CHILE Y COMPAÑIA LIMITADA</v>
          </cell>
          <cell r="W536" t="str">
            <v>OSAKA 22 SEP 2022</v>
          </cell>
          <cell r="X536" t="str">
            <v>EXW</v>
          </cell>
          <cell r="Y536" t="str">
            <v>CTA CTE O CRED.DIRECTO</v>
          </cell>
          <cell r="Z536" t="str">
            <v>CONGELADO</v>
          </cell>
          <cell r="AA536" t="str">
            <v>PANCETA</v>
          </cell>
          <cell r="AB536" t="str">
            <v>PANCETA S/CUERO</v>
          </cell>
          <cell r="AC536" t="str">
            <v>PANCETA S/CUERO TECLA</v>
          </cell>
          <cell r="AD536" t="str">
            <v>EX</v>
          </cell>
        </row>
        <row r="537">
          <cell r="D537">
            <v>1022346</v>
          </cell>
          <cell r="E537" t="str">
            <v>GO PPPAL 1P EX@ BO AP</v>
          </cell>
          <cell r="F537">
            <v>2000</v>
          </cell>
          <cell r="G537" t="str">
            <v>KG</v>
          </cell>
          <cell r="H537" t="str">
            <v>PLANTA LO MIRANDA</v>
          </cell>
          <cell r="I537" t="str">
            <v>EN PRODUCCION</v>
          </cell>
          <cell r="J537">
            <v>44809</v>
          </cell>
          <cell r="K537">
            <v>44818</v>
          </cell>
          <cell r="O537" t="str">
            <v>U020 AGROSUPER COMER ALIM</v>
          </cell>
          <cell r="P537" t="str">
            <v>00EX</v>
          </cell>
          <cell r="Q537" t="str">
            <v>EXPORTACION DIRECTA</v>
          </cell>
          <cell r="R537" t="str">
            <v>02</v>
          </cell>
          <cell r="S537" t="str">
            <v>CHILE</v>
          </cell>
          <cell r="T537" t="str">
            <v>4000 OSAKA(JAPÓN)</v>
          </cell>
          <cell r="U537" t="str">
            <v>200000163</v>
          </cell>
          <cell r="V537" t="str">
            <v>NH FOODS CHILE Y COMPAÑIA LIMITADA</v>
          </cell>
          <cell r="W537" t="str">
            <v>OSAKA 22 SEP 2022</v>
          </cell>
          <cell r="X537" t="str">
            <v>EXW</v>
          </cell>
          <cell r="Y537" t="str">
            <v>CTA CTE O CRED.DIRECTO</v>
          </cell>
          <cell r="Z537" t="str">
            <v>CONGELADO</v>
          </cell>
          <cell r="AA537" t="str">
            <v>PALETA</v>
          </cell>
          <cell r="AB537" t="str">
            <v>PALETA PULPA</v>
          </cell>
          <cell r="AC537" t="str">
            <v>PALETA PULPA JAPON</v>
          </cell>
          <cell r="AD537" t="str">
            <v>EX</v>
          </cell>
        </row>
        <row r="538">
          <cell r="D538">
            <v>1020637</v>
          </cell>
          <cell r="E538" t="str">
            <v>GO PANC TEC S/CUE@ FI CJ CH AP</v>
          </cell>
          <cell r="F538">
            <v>4750</v>
          </cell>
          <cell r="G538" t="str">
            <v>KG</v>
          </cell>
          <cell r="H538" t="str">
            <v>PLANTA LO MIRANDA</v>
          </cell>
          <cell r="I538" t="str">
            <v>EN PRODUCCION</v>
          </cell>
          <cell r="J538">
            <v>44809</v>
          </cell>
          <cell r="K538">
            <v>44818</v>
          </cell>
          <cell r="O538" t="str">
            <v>U020 AGROSUPER COMER ALIM</v>
          </cell>
          <cell r="P538" t="str">
            <v>00EX</v>
          </cell>
          <cell r="Q538" t="str">
            <v>EXPORTACION DIRECTA</v>
          </cell>
          <cell r="R538" t="str">
            <v>02</v>
          </cell>
          <cell r="S538" t="str">
            <v>CHILE</v>
          </cell>
          <cell r="T538" t="str">
            <v>4000 OSAKA(JAPÓN)</v>
          </cell>
          <cell r="U538" t="str">
            <v>200000163</v>
          </cell>
          <cell r="V538" t="str">
            <v>NH FOODS CHILE Y COMPAÑIA LIMITADA</v>
          </cell>
          <cell r="W538" t="str">
            <v>OSAKA 22 SEP 2022</v>
          </cell>
          <cell r="X538" t="str">
            <v>EXW</v>
          </cell>
          <cell r="Y538" t="str">
            <v>CTA CTE O CRED.DIRECTO</v>
          </cell>
          <cell r="Z538" t="str">
            <v>CONGELADO</v>
          </cell>
          <cell r="AA538" t="str">
            <v>PANCETA</v>
          </cell>
          <cell r="AB538" t="str">
            <v>PANCETA S/CUERO</v>
          </cell>
          <cell r="AC538" t="str">
            <v>PANCETA S/CUERO TECLA</v>
          </cell>
          <cell r="AD538" t="str">
            <v>EX</v>
          </cell>
        </row>
        <row r="539">
          <cell r="D539">
            <v>1020636</v>
          </cell>
          <cell r="E539" t="str">
            <v>GO FILE C/CAB@ VA CJ 10K AP</v>
          </cell>
          <cell r="F539">
            <v>2500</v>
          </cell>
          <cell r="G539" t="str">
            <v>KG</v>
          </cell>
          <cell r="H539" t="str">
            <v>PLANTA LO MIRANDA</v>
          </cell>
          <cell r="I539" t="str">
            <v>EN PRODUCCION</v>
          </cell>
          <cell r="J539">
            <v>44809</v>
          </cell>
          <cell r="K539">
            <v>44818</v>
          </cell>
          <cell r="O539" t="str">
            <v>U020 AGROSUPER COMER ALIM</v>
          </cell>
          <cell r="P539" t="str">
            <v>00EX</v>
          </cell>
          <cell r="Q539" t="str">
            <v>EXPORTACION DIRECTA</v>
          </cell>
          <cell r="R539" t="str">
            <v>02</v>
          </cell>
          <cell r="S539" t="str">
            <v>CHILE</v>
          </cell>
          <cell r="T539" t="str">
            <v>4000 OSAKA(JAPÓN)</v>
          </cell>
          <cell r="U539" t="str">
            <v>200000163</v>
          </cell>
          <cell r="V539" t="str">
            <v>NH FOODS CHILE Y COMPAÑIA LIMITADA</v>
          </cell>
          <cell r="W539" t="str">
            <v>OSAKA 22 SEP 2022</v>
          </cell>
          <cell r="X539" t="str">
            <v>EXW</v>
          </cell>
          <cell r="Y539" t="str">
            <v>CTA CTE O CRED.DIRECTO</v>
          </cell>
          <cell r="Z539" t="str">
            <v>CONGELADO</v>
          </cell>
          <cell r="AA539" t="str">
            <v>FILETE</v>
          </cell>
          <cell r="AB539" t="str">
            <v>FILETE C/CABEZA</v>
          </cell>
          <cell r="AC539" t="str">
            <v>FILETE C/CABEZA</v>
          </cell>
          <cell r="AD539" t="str">
            <v>EX</v>
          </cell>
        </row>
        <row r="540">
          <cell r="D540">
            <v>1020620</v>
          </cell>
          <cell r="E540" t="str">
            <v>GO LOM VET &lt;2.0@ FI CJ AP</v>
          </cell>
          <cell r="F540">
            <v>2500</v>
          </cell>
          <cell r="G540" t="str">
            <v>KG</v>
          </cell>
          <cell r="H540" t="str">
            <v>PLANTA LO MIRANDA</v>
          </cell>
          <cell r="I540" t="str">
            <v>EN PRODUCCION</v>
          </cell>
          <cell r="J540">
            <v>44809</v>
          </cell>
          <cell r="K540">
            <v>44818</v>
          </cell>
          <cell r="O540" t="str">
            <v>U020 AGROSUPER COMER ALIM</v>
          </cell>
          <cell r="P540" t="str">
            <v>00EX</v>
          </cell>
          <cell r="Q540" t="str">
            <v>EXPORTACION DIRECTA</v>
          </cell>
          <cell r="R540" t="str">
            <v>02</v>
          </cell>
          <cell r="S540" t="str">
            <v>CHILE</v>
          </cell>
          <cell r="T540" t="str">
            <v>4000 OSAKA(JAPÓN)</v>
          </cell>
          <cell r="U540" t="str">
            <v>200000163</v>
          </cell>
          <cell r="V540" t="str">
            <v>NH FOODS CHILE Y COMPAÑIA LIMITADA</v>
          </cell>
          <cell r="W540" t="str">
            <v>OSAKA 22 SEP 2022</v>
          </cell>
          <cell r="X540" t="str">
            <v>EXW</v>
          </cell>
          <cell r="Y540" t="str">
            <v>CTA CTE O CRED.DIRECTO</v>
          </cell>
          <cell r="Z540" t="str">
            <v>CONGELADO</v>
          </cell>
          <cell r="AA540" t="str">
            <v>LOMO</v>
          </cell>
          <cell r="AB540" t="str">
            <v>LOMO VETADO</v>
          </cell>
          <cell r="AC540" t="str">
            <v>LOMO VETADO &lt;2.0K</v>
          </cell>
          <cell r="AD540" t="str">
            <v>EX</v>
          </cell>
        </row>
        <row r="541">
          <cell r="D541">
            <v>1020592</v>
          </cell>
          <cell r="E541" t="str">
            <v>GO LOM VET &gt;2.0@ FI CJ LOM VET AP</v>
          </cell>
          <cell r="F541">
            <v>4250</v>
          </cell>
          <cell r="G541" t="str">
            <v>KG</v>
          </cell>
          <cell r="H541" t="str">
            <v>PLANTA LO MIRANDA</v>
          </cell>
          <cell r="I541" t="str">
            <v>EN PRODUCCION</v>
          </cell>
          <cell r="J541">
            <v>44809</v>
          </cell>
          <cell r="K541">
            <v>44818</v>
          </cell>
          <cell r="O541" t="str">
            <v>U020 AGROSUPER COMER ALIM</v>
          </cell>
          <cell r="P541" t="str">
            <v>00EX</v>
          </cell>
          <cell r="Q541" t="str">
            <v>EXPORTACION DIRECTA</v>
          </cell>
          <cell r="R541" t="str">
            <v>02</v>
          </cell>
          <cell r="S541" t="str">
            <v>CHILE</v>
          </cell>
          <cell r="T541" t="str">
            <v>4000 OSAKA(JAPÓN)</v>
          </cell>
          <cell r="U541" t="str">
            <v>200000163</v>
          </cell>
          <cell r="V541" t="str">
            <v>NH FOODS CHILE Y COMPAÑIA LIMITADA</v>
          </cell>
          <cell r="W541" t="str">
            <v>OSAKA 22 SEP 2022</v>
          </cell>
          <cell r="X541" t="str">
            <v>EXW</v>
          </cell>
          <cell r="Y541" t="str">
            <v>CTA CTE O CRED.DIRECTO</v>
          </cell>
          <cell r="Z541" t="str">
            <v>CONGELADO</v>
          </cell>
          <cell r="AA541" t="str">
            <v>LOMO</v>
          </cell>
          <cell r="AB541" t="str">
            <v>LOMO VETADO</v>
          </cell>
          <cell r="AC541" t="str">
            <v>LOMO VETADO &gt;2.0K</v>
          </cell>
          <cell r="AD541" t="str">
            <v>EX</v>
          </cell>
        </row>
        <row r="542">
          <cell r="D542">
            <v>1020110</v>
          </cell>
          <cell r="E542" t="str">
            <v>GO MM LOIN L@ CJ 12K AP</v>
          </cell>
          <cell r="F542">
            <v>2000</v>
          </cell>
          <cell r="G542" t="str">
            <v>KG</v>
          </cell>
          <cell r="H542" t="str">
            <v>PLANTA LO MIRANDA</v>
          </cell>
          <cell r="I542" t="str">
            <v>EN PRODUCCION</v>
          </cell>
          <cell r="J542">
            <v>44809</v>
          </cell>
          <cell r="K542">
            <v>44818</v>
          </cell>
          <cell r="O542" t="str">
            <v>U020 AGROSUPER COMER ALIM</v>
          </cell>
          <cell r="P542" t="str">
            <v>00EX</v>
          </cell>
          <cell r="Q542" t="str">
            <v>EXPORTACION DIRECTA</v>
          </cell>
          <cell r="R542" t="str">
            <v>02</v>
          </cell>
          <cell r="S542" t="str">
            <v>CHILE</v>
          </cell>
          <cell r="T542" t="str">
            <v>4000 OSAKA(JAPÓN)</v>
          </cell>
          <cell r="U542" t="str">
            <v>200000163</v>
          </cell>
          <cell r="V542" t="str">
            <v>NH FOODS CHILE Y COMPAÑIA LIMITADA</v>
          </cell>
          <cell r="W542" t="str">
            <v>OSAKA 22 SEP 2022</v>
          </cell>
          <cell r="X542" t="str">
            <v>EXW</v>
          </cell>
          <cell r="Y542" t="str">
            <v>CTA CTE O CRED.DIRECTO</v>
          </cell>
          <cell r="Z542" t="str">
            <v>CONGELADO</v>
          </cell>
          <cell r="AA542" t="str">
            <v>LOMO</v>
          </cell>
          <cell r="AB542" t="str">
            <v>LOMO MM LOIN</v>
          </cell>
          <cell r="AC542" t="str">
            <v>LOMO MM LOIN L</v>
          </cell>
          <cell r="AD542" t="str">
            <v>EX</v>
          </cell>
        </row>
        <row r="543">
          <cell r="D543">
            <v>1020105</v>
          </cell>
          <cell r="E543" t="str">
            <v>GO LOM TECLA@ CJ LOM CTRO JP</v>
          </cell>
          <cell r="F543">
            <v>3000</v>
          </cell>
          <cell r="G543" t="str">
            <v>KG</v>
          </cell>
          <cell r="H543" t="str">
            <v>PLANTA LO MIRANDA</v>
          </cell>
          <cell r="I543" t="str">
            <v>EN PRODUCCION</v>
          </cell>
          <cell r="J543">
            <v>44809</v>
          </cell>
          <cell r="K543">
            <v>44818</v>
          </cell>
          <cell r="O543" t="str">
            <v>U020 AGROSUPER COMER ALIM</v>
          </cell>
          <cell r="P543" t="str">
            <v>00EX</v>
          </cell>
          <cell r="Q543" t="str">
            <v>EXPORTACION DIRECTA</v>
          </cell>
          <cell r="R543" t="str">
            <v>02</v>
          </cell>
          <cell r="S543" t="str">
            <v>CHILE</v>
          </cell>
          <cell r="T543" t="str">
            <v>4000 OSAKA(JAPÓN)</v>
          </cell>
          <cell r="U543" t="str">
            <v>200000163</v>
          </cell>
          <cell r="V543" t="str">
            <v>NH FOODS CHILE Y COMPAÑIA LIMITADA</v>
          </cell>
          <cell r="W543" t="str">
            <v>OSAKA 22 SEP 2022</v>
          </cell>
          <cell r="X543" t="str">
            <v>EXW</v>
          </cell>
          <cell r="Y543" t="str">
            <v>CTA CTE O CRED.DIRECTO</v>
          </cell>
          <cell r="Z543" t="str">
            <v>CONGELADO</v>
          </cell>
          <cell r="AA543" t="str">
            <v>LOMO</v>
          </cell>
          <cell r="AB543" t="str">
            <v>LOMO CENTRO</v>
          </cell>
          <cell r="AC543" t="str">
            <v>LOMO CENTRO TECLA</v>
          </cell>
          <cell r="AD543" t="str">
            <v>EX</v>
          </cell>
        </row>
        <row r="544">
          <cell r="D544">
            <v>1023352</v>
          </cell>
          <cell r="E544" t="str">
            <v>GO PANC TEC S/CUE@ R VP CJ CH AP</v>
          </cell>
          <cell r="F544">
            <v>3000</v>
          </cell>
          <cell r="G544" t="str">
            <v>KG</v>
          </cell>
          <cell r="H544" t="str">
            <v>PLANTA LO MIRANDA</v>
          </cell>
          <cell r="I544" t="str">
            <v>EN PRODUCCION</v>
          </cell>
          <cell r="J544">
            <v>44809</v>
          </cell>
          <cell r="K544">
            <v>44818</v>
          </cell>
          <cell r="O544" t="str">
            <v>U020 AGROSUPER COMER ALIM</v>
          </cell>
          <cell r="P544" t="str">
            <v>00EX</v>
          </cell>
          <cell r="Q544" t="str">
            <v>EXPORTACION DIRECTA</v>
          </cell>
          <cell r="R544" t="str">
            <v>02</v>
          </cell>
          <cell r="S544" t="str">
            <v>CHILE</v>
          </cell>
          <cell r="T544" t="str">
            <v>4000 OSAKA(JAPÓN)</v>
          </cell>
          <cell r="U544" t="str">
            <v>200000163</v>
          </cell>
          <cell r="V544" t="str">
            <v>NH FOODS CHILE Y COMPAÑIA LIMITADA</v>
          </cell>
          <cell r="W544" t="str">
            <v>OSAKA 23 SEP 2022</v>
          </cell>
          <cell r="X544" t="str">
            <v>EXW</v>
          </cell>
          <cell r="Y544" t="str">
            <v>CTA CTE O CRED.DIRECTO</v>
          </cell>
          <cell r="Z544" t="str">
            <v>CONGELADO</v>
          </cell>
          <cell r="AA544" t="str">
            <v>PANCETA</v>
          </cell>
          <cell r="AB544" t="str">
            <v>PANCETA S/CUERO</v>
          </cell>
          <cell r="AC544" t="str">
            <v>PANCETA S/CUERO TECLA</v>
          </cell>
          <cell r="AD544" t="str">
            <v>EX</v>
          </cell>
        </row>
        <row r="545">
          <cell r="D545">
            <v>1022346</v>
          </cell>
          <cell r="E545" t="str">
            <v>GO PPPAL 1P EX@ BO AP</v>
          </cell>
          <cell r="F545">
            <v>2000</v>
          </cell>
          <cell r="G545" t="str">
            <v>KG</v>
          </cell>
          <cell r="H545" t="str">
            <v>PLANTA LO MIRANDA</v>
          </cell>
          <cell r="I545" t="str">
            <v>EN PRODUCCION</v>
          </cell>
          <cell r="J545">
            <v>44809</v>
          </cell>
          <cell r="K545">
            <v>44818</v>
          </cell>
          <cell r="O545" t="str">
            <v>U020 AGROSUPER COMER ALIM</v>
          </cell>
          <cell r="P545" t="str">
            <v>00EX</v>
          </cell>
          <cell r="Q545" t="str">
            <v>EXPORTACION DIRECTA</v>
          </cell>
          <cell r="R545" t="str">
            <v>02</v>
          </cell>
          <cell r="S545" t="str">
            <v>CHILE</v>
          </cell>
          <cell r="T545" t="str">
            <v>4000 OSAKA(JAPÓN)</v>
          </cell>
          <cell r="U545" t="str">
            <v>200000163</v>
          </cell>
          <cell r="V545" t="str">
            <v>NH FOODS CHILE Y COMPAÑIA LIMITADA</v>
          </cell>
          <cell r="W545" t="str">
            <v>OSAKA 23 SEP 2022</v>
          </cell>
          <cell r="X545" t="str">
            <v>EXW</v>
          </cell>
          <cell r="Y545" t="str">
            <v>CTA CTE O CRED.DIRECTO</v>
          </cell>
          <cell r="Z545" t="str">
            <v>CONGELADO</v>
          </cell>
          <cell r="AA545" t="str">
            <v>PALETA</v>
          </cell>
          <cell r="AB545" t="str">
            <v>PALETA PULPA</v>
          </cell>
          <cell r="AC545" t="str">
            <v>PALETA PULPA JAPON</v>
          </cell>
          <cell r="AD545" t="str">
            <v>EX</v>
          </cell>
        </row>
        <row r="546">
          <cell r="D546">
            <v>1022499</v>
          </cell>
          <cell r="E546" t="str">
            <v>GO LOM VET MIT@ 4 BO CJ 10K AP</v>
          </cell>
          <cell r="F546">
            <v>3000</v>
          </cell>
          <cell r="G546" t="str">
            <v>KG</v>
          </cell>
          <cell r="H546" t="str">
            <v>PLANTA LO MIRANDA</v>
          </cell>
          <cell r="I546" t="str">
            <v>EN PRODUCCION</v>
          </cell>
          <cell r="J546">
            <v>44809</v>
          </cell>
          <cell r="K546">
            <v>44818</v>
          </cell>
          <cell r="O546" t="str">
            <v>U020 AGROSUPER COMER ALIM</v>
          </cell>
          <cell r="P546" t="str">
            <v>00EX</v>
          </cell>
          <cell r="Q546" t="str">
            <v>EXPORTACION DIRECTA</v>
          </cell>
          <cell r="R546" t="str">
            <v>02</v>
          </cell>
          <cell r="S546" t="str">
            <v>CHILE</v>
          </cell>
          <cell r="T546" t="str">
            <v>4000 OSAKA(JAPÓN)</v>
          </cell>
          <cell r="U546" t="str">
            <v>200000163</v>
          </cell>
          <cell r="V546" t="str">
            <v>NH FOODS CHILE Y COMPAÑIA LIMITADA</v>
          </cell>
          <cell r="W546" t="str">
            <v>OSAKA 23 SEP 2022</v>
          </cell>
          <cell r="X546" t="str">
            <v>EXW</v>
          </cell>
          <cell r="Y546" t="str">
            <v>CTA CTE O CRED.DIRECTO</v>
          </cell>
          <cell r="Z546" t="str">
            <v>CONGELADO</v>
          </cell>
          <cell r="AA546" t="str">
            <v>LOMO</v>
          </cell>
          <cell r="AB546" t="str">
            <v>LOMO VETADO</v>
          </cell>
          <cell r="AC546" t="str">
            <v>LOMO VETADO MITADES</v>
          </cell>
          <cell r="AD546" t="str">
            <v>EX</v>
          </cell>
        </row>
        <row r="547">
          <cell r="D547">
            <v>1020637</v>
          </cell>
          <cell r="E547" t="str">
            <v>GO PANC TEC S/CUE@ FI CJ CH AP</v>
          </cell>
          <cell r="F547">
            <v>5300</v>
          </cell>
          <cell r="G547" t="str">
            <v>KG</v>
          </cell>
          <cell r="H547" t="str">
            <v>PLANTA LO MIRANDA</v>
          </cell>
          <cell r="I547" t="str">
            <v>EN PRODUCCION</v>
          </cell>
          <cell r="J547">
            <v>44809</v>
          </cell>
          <cell r="K547">
            <v>44818</v>
          </cell>
          <cell r="O547" t="str">
            <v>U020 AGROSUPER COMER ALIM</v>
          </cell>
          <cell r="P547" t="str">
            <v>00EX</v>
          </cell>
          <cell r="Q547" t="str">
            <v>EXPORTACION DIRECTA</v>
          </cell>
          <cell r="R547" t="str">
            <v>02</v>
          </cell>
          <cell r="S547" t="str">
            <v>CHILE</v>
          </cell>
          <cell r="T547" t="str">
            <v>4000 OSAKA(JAPÓN)</v>
          </cell>
          <cell r="U547" t="str">
            <v>200000163</v>
          </cell>
          <cell r="V547" t="str">
            <v>NH FOODS CHILE Y COMPAÑIA LIMITADA</v>
          </cell>
          <cell r="W547" t="str">
            <v>OSAKA 23 SEP 2022</v>
          </cell>
          <cell r="X547" t="str">
            <v>EXW</v>
          </cell>
          <cell r="Y547" t="str">
            <v>CTA CTE O CRED.DIRECTO</v>
          </cell>
          <cell r="Z547" t="str">
            <v>CONGELADO</v>
          </cell>
          <cell r="AA547" t="str">
            <v>PANCETA</v>
          </cell>
          <cell r="AB547" t="str">
            <v>PANCETA S/CUERO</v>
          </cell>
          <cell r="AC547" t="str">
            <v>PANCETA S/CUERO TECLA</v>
          </cell>
          <cell r="AD547" t="str">
            <v>EX</v>
          </cell>
        </row>
        <row r="548">
          <cell r="D548">
            <v>1020620</v>
          </cell>
          <cell r="E548" t="str">
            <v>GO LOM VET &lt;2.0@ FI CJ AP</v>
          </cell>
          <cell r="F548">
            <v>2500</v>
          </cell>
          <cell r="G548" t="str">
            <v>KG</v>
          </cell>
          <cell r="H548" t="str">
            <v>PLANTA LO MIRANDA</v>
          </cell>
          <cell r="I548" t="str">
            <v>EN PRODUCCION</v>
          </cell>
          <cell r="J548">
            <v>44809</v>
          </cell>
          <cell r="K548">
            <v>44818</v>
          </cell>
          <cell r="O548" t="str">
            <v>U020 AGROSUPER COMER ALIM</v>
          </cell>
          <cell r="P548" t="str">
            <v>00EX</v>
          </cell>
          <cell r="Q548" t="str">
            <v>EXPORTACION DIRECTA</v>
          </cell>
          <cell r="R548" t="str">
            <v>02</v>
          </cell>
          <cell r="S548" t="str">
            <v>CHILE</v>
          </cell>
          <cell r="T548" t="str">
            <v>4000 OSAKA(JAPÓN)</v>
          </cell>
          <cell r="U548" t="str">
            <v>200000163</v>
          </cell>
          <cell r="V548" t="str">
            <v>NH FOODS CHILE Y COMPAÑIA LIMITADA</v>
          </cell>
          <cell r="W548" t="str">
            <v>OSAKA 23 SEP 2022</v>
          </cell>
          <cell r="X548" t="str">
            <v>EXW</v>
          </cell>
          <cell r="Y548" t="str">
            <v>CTA CTE O CRED.DIRECTO</v>
          </cell>
          <cell r="Z548" t="str">
            <v>CONGELADO</v>
          </cell>
          <cell r="AA548" t="str">
            <v>LOMO</v>
          </cell>
          <cell r="AB548" t="str">
            <v>LOMO VETADO</v>
          </cell>
          <cell r="AC548" t="str">
            <v>LOMO VETADO &lt;2.0K</v>
          </cell>
          <cell r="AD548" t="str">
            <v>EX</v>
          </cell>
        </row>
        <row r="549">
          <cell r="D549">
            <v>1020592</v>
          </cell>
          <cell r="E549" t="str">
            <v>GO LOM VET &gt;2.0@ FI CJ LOM VET AP</v>
          </cell>
          <cell r="F549">
            <v>3200</v>
          </cell>
          <cell r="G549" t="str">
            <v>KG</v>
          </cell>
          <cell r="H549" t="str">
            <v>PLANTA LO MIRANDA</v>
          </cell>
          <cell r="I549" t="str">
            <v>EN PRODUCCION</v>
          </cell>
          <cell r="J549">
            <v>44809</v>
          </cell>
          <cell r="K549">
            <v>44818</v>
          </cell>
          <cell r="O549" t="str">
            <v>U020 AGROSUPER COMER ALIM</v>
          </cell>
          <cell r="P549" t="str">
            <v>00EX</v>
          </cell>
          <cell r="Q549" t="str">
            <v>EXPORTACION DIRECTA</v>
          </cell>
          <cell r="R549" t="str">
            <v>02</v>
          </cell>
          <cell r="S549" t="str">
            <v>CHILE</v>
          </cell>
          <cell r="T549" t="str">
            <v>4000 OSAKA(JAPÓN)</v>
          </cell>
          <cell r="U549" t="str">
            <v>200000163</v>
          </cell>
          <cell r="V549" t="str">
            <v>NH FOODS CHILE Y COMPAÑIA LIMITADA</v>
          </cell>
          <cell r="W549" t="str">
            <v>OSAKA 23 SEP 2022</v>
          </cell>
          <cell r="X549" t="str">
            <v>EXW</v>
          </cell>
          <cell r="Y549" t="str">
            <v>CTA CTE O CRED.DIRECTO</v>
          </cell>
          <cell r="Z549" t="str">
            <v>CONGELADO</v>
          </cell>
          <cell r="AA549" t="str">
            <v>LOMO</v>
          </cell>
          <cell r="AB549" t="str">
            <v>LOMO VETADO</v>
          </cell>
          <cell r="AC549" t="str">
            <v>LOMO VETADO &gt;2.0K</v>
          </cell>
          <cell r="AD549" t="str">
            <v>EX</v>
          </cell>
        </row>
        <row r="550">
          <cell r="D550">
            <v>1020110</v>
          </cell>
          <cell r="E550" t="str">
            <v>GO MM LOIN L@ CJ 12K AP</v>
          </cell>
          <cell r="F550">
            <v>2000</v>
          </cell>
          <cell r="G550" t="str">
            <v>KG</v>
          </cell>
          <cell r="H550" t="str">
            <v>PLANTA LO MIRANDA</v>
          </cell>
          <cell r="I550" t="str">
            <v>EN PRODUCCION</v>
          </cell>
          <cell r="J550">
            <v>44809</v>
          </cell>
          <cell r="K550">
            <v>44818</v>
          </cell>
          <cell r="O550" t="str">
            <v>U020 AGROSUPER COMER ALIM</v>
          </cell>
          <cell r="P550" t="str">
            <v>00EX</v>
          </cell>
          <cell r="Q550" t="str">
            <v>EXPORTACION DIRECTA</v>
          </cell>
          <cell r="R550" t="str">
            <v>02</v>
          </cell>
          <cell r="S550" t="str">
            <v>CHILE</v>
          </cell>
          <cell r="T550" t="str">
            <v>4000 OSAKA(JAPÓN)</v>
          </cell>
          <cell r="U550" t="str">
            <v>200000163</v>
          </cell>
          <cell r="V550" t="str">
            <v>NH FOODS CHILE Y COMPAÑIA LIMITADA</v>
          </cell>
          <cell r="W550" t="str">
            <v>OSAKA 23 SEP 2022</v>
          </cell>
          <cell r="X550" t="str">
            <v>EXW</v>
          </cell>
          <cell r="Y550" t="str">
            <v>CTA CTE O CRED.DIRECTO</v>
          </cell>
          <cell r="Z550" t="str">
            <v>CONGELADO</v>
          </cell>
          <cell r="AA550" t="str">
            <v>LOMO</v>
          </cell>
          <cell r="AB550" t="str">
            <v>LOMO MM LOIN</v>
          </cell>
          <cell r="AC550" t="str">
            <v>LOMO MM LOIN L</v>
          </cell>
          <cell r="AD550" t="str">
            <v>EX</v>
          </cell>
        </row>
        <row r="551">
          <cell r="D551">
            <v>1020105</v>
          </cell>
          <cell r="E551" t="str">
            <v>GO LOM TECLA@ CJ LOM CTRO JP</v>
          </cell>
          <cell r="F551">
            <v>3000</v>
          </cell>
          <cell r="G551" t="str">
            <v>KG</v>
          </cell>
          <cell r="H551" t="str">
            <v>PLANTA LO MIRANDA</v>
          </cell>
          <cell r="I551" t="str">
            <v>EN PRODUCCION</v>
          </cell>
          <cell r="J551">
            <v>44809</v>
          </cell>
          <cell r="K551">
            <v>44818</v>
          </cell>
          <cell r="O551" t="str">
            <v>U020 AGROSUPER COMER ALIM</v>
          </cell>
          <cell r="P551" t="str">
            <v>00EX</v>
          </cell>
          <cell r="Q551" t="str">
            <v>EXPORTACION DIRECTA</v>
          </cell>
          <cell r="R551" t="str">
            <v>02</v>
          </cell>
          <cell r="S551" t="str">
            <v>CHILE</v>
          </cell>
          <cell r="T551" t="str">
            <v>4000 OSAKA(JAPÓN)</v>
          </cell>
          <cell r="U551" t="str">
            <v>200000163</v>
          </cell>
          <cell r="V551" t="str">
            <v>NH FOODS CHILE Y COMPAÑIA LIMITADA</v>
          </cell>
          <cell r="W551" t="str">
            <v>OSAKA 23 SEP 2022</v>
          </cell>
          <cell r="X551" t="str">
            <v>EXW</v>
          </cell>
          <cell r="Y551" t="str">
            <v>CTA CTE O CRED.DIRECTO</v>
          </cell>
          <cell r="Z551" t="str">
            <v>CONGELADO</v>
          </cell>
          <cell r="AA551" t="str">
            <v>LOMO</v>
          </cell>
          <cell r="AB551" t="str">
            <v>LOMO CENTRO</v>
          </cell>
          <cell r="AC551" t="str">
            <v>LOMO CENTRO TECLA</v>
          </cell>
          <cell r="AD551" t="str">
            <v>EX</v>
          </cell>
        </row>
        <row r="552">
          <cell r="D552">
            <v>1020105</v>
          </cell>
          <cell r="E552" t="str">
            <v>GO LOM TECLA@ CJ LOM CTRO JP</v>
          </cell>
          <cell r="F552">
            <v>3000</v>
          </cell>
          <cell r="G552" t="str">
            <v>KG</v>
          </cell>
          <cell r="H552" t="str">
            <v>PLANTA LO MIRANDA</v>
          </cell>
          <cell r="I552" t="str">
            <v>EN PRODUCCION</v>
          </cell>
          <cell r="J552">
            <v>44809</v>
          </cell>
          <cell r="K552">
            <v>44818</v>
          </cell>
          <cell r="O552" t="str">
            <v>U020 AGROSUPER COMER ALIM</v>
          </cell>
          <cell r="P552" t="str">
            <v>00EX</v>
          </cell>
          <cell r="Q552" t="str">
            <v>EXPORTACION DIRECTA</v>
          </cell>
          <cell r="R552" t="str">
            <v>02</v>
          </cell>
          <cell r="S552" t="str">
            <v>CHILE</v>
          </cell>
          <cell r="T552" t="str">
            <v>6040 HAKATA(JAPÓN)</v>
          </cell>
          <cell r="U552" t="str">
            <v>200000163</v>
          </cell>
          <cell r="V552" t="str">
            <v>NH FOODS CHILE Y COMPAÑIA LIMITADA</v>
          </cell>
          <cell r="W552" t="str">
            <v>HAKATA 2 SEP 2022</v>
          </cell>
          <cell r="X552" t="str">
            <v>EXW</v>
          </cell>
          <cell r="Y552" t="str">
            <v>CTA CTE O CRED.DIRECTO</v>
          </cell>
          <cell r="Z552" t="str">
            <v>CONGELADO</v>
          </cell>
          <cell r="AA552" t="str">
            <v>LOMO</v>
          </cell>
          <cell r="AB552" t="str">
            <v>LOMO CENTRO</v>
          </cell>
          <cell r="AC552" t="str">
            <v>LOMO CENTRO TECLA</v>
          </cell>
          <cell r="AD552" t="str">
            <v>EX</v>
          </cell>
        </row>
        <row r="553">
          <cell r="D553">
            <v>1020589</v>
          </cell>
          <cell r="E553" t="str">
            <v>GO MM LOIN S@ FI CJ 12K AP</v>
          </cell>
          <cell r="F553">
            <v>5000</v>
          </cell>
          <cell r="G553" t="str">
            <v>KG</v>
          </cell>
          <cell r="H553" t="str">
            <v>PLANTA LO MIRANDA</v>
          </cell>
          <cell r="I553" t="str">
            <v>EN PRODUCCION</v>
          </cell>
          <cell r="J553">
            <v>44809</v>
          </cell>
          <cell r="K553">
            <v>44818</v>
          </cell>
          <cell r="O553" t="str">
            <v>U020 AGROSUPER COMER ALIM</v>
          </cell>
          <cell r="P553" t="str">
            <v>00EX</v>
          </cell>
          <cell r="Q553" t="str">
            <v>EXPORTACION DIRECTA</v>
          </cell>
          <cell r="R553" t="str">
            <v>02</v>
          </cell>
          <cell r="S553" t="str">
            <v>CHILE</v>
          </cell>
          <cell r="T553" t="str">
            <v>6040 HAKATA(JAPÓN)</v>
          </cell>
          <cell r="U553" t="str">
            <v>200000163</v>
          </cell>
          <cell r="V553" t="str">
            <v>NH FOODS CHILE Y COMPAÑIA LIMITADA</v>
          </cell>
          <cell r="W553" t="str">
            <v>HAKATA 2 SEP 2022</v>
          </cell>
          <cell r="X553" t="str">
            <v>EXW</v>
          </cell>
          <cell r="Y553" t="str">
            <v>CTA CTE O CRED.DIRECTO</v>
          </cell>
          <cell r="Z553" t="str">
            <v>CONGELADO</v>
          </cell>
          <cell r="AA553" t="str">
            <v>LOMO</v>
          </cell>
          <cell r="AB553" t="str">
            <v>LOMO MM LOIN</v>
          </cell>
          <cell r="AC553" t="str">
            <v>LOMO MM LOIN S</v>
          </cell>
          <cell r="AD553" t="str">
            <v>EX</v>
          </cell>
        </row>
        <row r="554">
          <cell r="D554">
            <v>1020592</v>
          </cell>
          <cell r="E554" t="str">
            <v>GO LOM VET &gt;2.0@ FI CJ LOM VET AP</v>
          </cell>
          <cell r="F554">
            <v>8500</v>
          </cell>
          <cell r="G554" t="str">
            <v>KG</v>
          </cell>
          <cell r="H554" t="str">
            <v>PLANTA LO MIRANDA</v>
          </cell>
          <cell r="I554" t="str">
            <v>EN PRODUCCION</v>
          </cell>
          <cell r="J554">
            <v>44809</v>
          </cell>
          <cell r="K554">
            <v>44818</v>
          </cell>
          <cell r="O554" t="str">
            <v>U020 AGROSUPER COMER ALIM</v>
          </cell>
          <cell r="P554" t="str">
            <v>00EX</v>
          </cell>
          <cell r="Q554" t="str">
            <v>EXPORTACION DIRECTA</v>
          </cell>
          <cell r="R554" t="str">
            <v>02</v>
          </cell>
          <cell r="S554" t="str">
            <v>CHILE</v>
          </cell>
          <cell r="T554" t="str">
            <v>6040 HAKATA(JAPÓN)</v>
          </cell>
          <cell r="U554" t="str">
            <v>200000163</v>
          </cell>
          <cell r="V554" t="str">
            <v>NH FOODS CHILE Y COMPAÑIA LIMITADA</v>
          </cell>
          <cell r="W554" t="str">
            <v>HAKATA 2 SEP 2022</v>
          </cell>
          <cell r="X554" t="str">
            <v>EXW</v>
          </cell>
          <cell r="Y554" t="str">
            <v>CTA CTE O CRED.DIRECTO</v>
          </cell>
          <cell r="Z554" t="str">
            <v>CONGELADO</v>
          </cell>
          <cell r="AA554" t="str">
            <v>LOMO</v>
          </cell>
          <cell r="AB554" t="str">
            <v>LOMO VETADO</v>
          </cell>
          <cell r="AC554" t="str">
            <v>LOMO VETADO &gt;2.0K</v>
          </cell>
          <cell r="AD554" t="str">
            <v>EX</v>
          </cell>
        </row>
        <row r="555">
          <cell r="D555">
            <v>1020637</v>
          </cell>
          <cell r="E555" t="str">
            <v>GO PANC TEC S/CUE@ FI CJ CH AP</v>
          </cell>
          <cell r="F555">
            <v>3000</v>
          </cell>
          <cell r="G555" t="str">
            <v>KG</v>
          </cell>
          <cell r="H555" t="str">
            <v>PLANTA LO MIRANDA</v>
          </cell>
          <cell r="I555" t="str">
            <v>EN PRODUCCION</v>
          </cell>
          <cell r="J555">
            <v>44809</v>
          </cell>
          <cell r="K555">
            <v>44818</v>
          </cell>
          <cell r="O555" t="str">
            <v>U020 AGROSUPER COMER ALIM</v>
          </cell>
          <cell r="P555" t="str">
            <v>00EX</v>
          </cell>
          <cell r="Q555" t="str">
            <v>EXPORTACION DIRECTA</v>
          </cell>
          <cell r="R555" t="str">
            <v>02</v>
          </cell>
          <cell r="S555" t="str">
            <v>CHILE</v>
          </cell>
          <cell r="T555" t="str">
            <v>6040 HAKATA(JAPÓN)</v>
          </cell>
          <cell r="U555" t="str">
            <v>200000163</v>
          </cell>
          <cell r="V555" t="str">
            <v>NH FOODS CHILE Y COMPAÑIA LIMITADA</v>
          </cell>
          <cell r="W555" t="str">
            <v>HAKATA 2 SEP 2022</v>
          </cell>
          <cell r="X555" t="str">
            <v>EXW</v>
          </cell>
          <cell r="Y555" t="str">
            <v>CTA CTE O CRED.DIRECTO</v>
          </cell>
          <cell r="Z555" t="str">
            <v>CONGELADO</v>
          </cell>
          <cell r="AA555" t="str">
            <v>PANCETA</v>
          </cell>
          <cell r="AB555" t="str">
            <v>PANCETA S/CUERO</v>
          </cell>
          <cell r="AC555" t="str">
            <v>PANCETA S/CUERO TECLA</v>
          </cell>
          <cell r="AD555" t="str">
            <v>EX</v>
          </cell>
        </row>
        <row r="556">
          <cell r="D556">
            <v>1020731</v>
          </cell>
          <cell r="E556" t="str">
            <v>GO PANC S/TEC/CUE I@ FI CJ PANC 4S AP</v>
          </cell>
          <cell r="F556">
            <v>3000</v>
          </cell>
          <cell r="G556" t="str">
            <v>KG</v>
          </cell>
          <cell r="H556" t="str">
            <v>PLANTA LO MIRANDA</v>
          </cell>
          <cell r="I556" t="str">
            <v>EN PRODUCCION</v>
          </cell>
          <cell r="J556">
            <v>44809</v>
          </cell>
          <cell r="K556">
            <v>44818</v>
          </cell>
          <cell r="O556" t="str">
            <v>U020 AGROSUPER COMER ALIM</v>
          </cell>
          <cell r="P556" t="str">
            <v>00EX</v>
          </cell>
          <cell r="Q556" t="str">
            <v>EXPORTACION DIRECTA</v>
          </cell>
          <cell r="R556" t="str">
            <v>02</v>
          </cell>
          <cell r="S556" t="str">
            <v>CHILE</v>
          </cell>
          <cell r="T556" t="str">
            <v>6040 HAKATA(JAPÓN)</v>
          </cell>
          <cell r="U556" t="str">
            <v>200000163</v>
          </cell>
          <cell r="V556" t="str">
            <v>NH FOODS CHILE Y COMPAÑIA LIMITADA</v>
          </cell>
          <cell r="W556" t="str">
            <v>HAKATA 2 SEP 2022</v>
          </cell>
          <cell r="X556" t="str">
            <v>EXW</v>
          </cell>
          <cell r="Y556" t="str">
            <v>CTA CTE O CRED.DIRECTO</v>
          </cell>
          <cell r="Z556" t="str">
            <v>CONGELADO</v>
          </cell>
          <cell r="AA556" t="str">
            <v>PANCETA</v>
          </cell>
          <cell r="AB556" t="str">
            <v>PANCETA S/CUERO</v>
          </cell>
          <cell r="AC556" t="str">
            <v>PANCETA S/CUERO S/TECLA I</v>
          </cell>
          <cell r="AD556" t="str">
            <v>EX</v>
          </cell>
        </row>
        <row r="557">
          <cell r="D557">
            <v>1020802</v>
          </cell>
          <cell r="E557" t="str">
            <v>GO PANC S/TEC N@ FI CJ 20K AP</v>
          </cell>
          <cell r="F557">
            <v>1500</v>
          </cell>
          <cell r="G557" t="str">
            <v>KG</v>
          </cell>
          <cell r="H557" t="str">
            <v>PLANTA LO MIRANDA</v>
          </cell>
          <cell r="I557" t="str">
            <v>EN PRODUCCION</v>
          </cell>
          <cell r="J557">
            <v>44809</v>
          </cell>
          <cell r="K557">
            <v>44818</v>
          </cell>
          <cell r="O557" t="str">
            <v>U020 AGROSUPER COMER ALIM</v>
          </cell>
          <cell r="P557" t="str">
            <v>00EX</v>
          </cell>
          <cell r="Q557" t="str">
            <v>EXPORTACION DIRECTA</v>
          </cell>
          <cell r="R557" t="str">
            <v>02</v>
          </cell>
          <cell r="S557" t="str">
            <v>CHILE</v>
          </cell>
          <cell r="T557" t="str">
            <v>6040 HAKATA(JAPÓN)</v>
          </cell>
          <cell r="U557" t="str">
            <v>200000163</v>
          </cell>
          <cell r="V557" t="str">
            <v>NH FOODS CHILE Y COMPAÑIA LIMITADA</v>
          </cell>
          <cell r="W557" t="str">
            <v>HAKATA 2 SEP 2022</v>
          </cell>
          <cell r="X557" t="str">
            <v>EXW</v>
          </cell>
          <cell r="Y557" t="str">
            <v>CTA CTE O CRED.DIRECTO</v>
          </cell>
          <cell r="Z557" t="str">
            <v>CONGELADO</v>
          </cell>
          <cell r="AA557" t="str">
            <v>PANCETA</v>
          </cell>
          <cell r="AB557" t="str">
            <v>PANCETA S/CUERO</v>
          </cell>
          <cell r="AC557" t="str">
            <v>PANCETA S/CUERO S/TECLA</v>
          </cell>
          <cell r="AD557" t="str">
            <v>EX</v>
          </cell>
        </row>
        <row r="558">
          <cell r="D558">
            <v>1020905</v>
          </cell>
          <cell r="E558" t="str">
            <v>GO PANC C/CUE@ CJ PANC 230 AK</v>
          </cell>
          <cell r="F558">
            <v>22000</v>
          </cell>
          <cell r="G558" t="str">
            <v>KG</v>
          </cell>
          <cell r="H558" t="str">
            <v>PLANTA ROSARIO</v>
          </cell>
          <cell r="I558" t="str">
            <v>PROGRAMADO</v>
          </cell>
          <cell r="J558">
            <v>44810</v>
          </cell>
          <cell r="K558">
            <v>44810</v>
          </cell>
          <cell r="L558">
            <v>44865</v>
          </cell>
          <cell r="O558" t="str">
            <v>U007 AGROSUPER S.A.</v>
          </cell>
          <cell r="P558" t="str">
            <v>00HK</v>
          </cell>
          <cell r="Q558" t="str">
            <v>AGROSUPER ASIA</v>
          </cell>
          <cell r="R558" t="str">
            <v>02</v>
          </cell>
          <cell r="S558" t="str">
            <v>COREA DEL SUR</v>
          </cell>
          <cell r="T558" t="str">
            <v>000045 BUSAN {PUSAN}, PUERTO</v>
          </cell>
          <cell r="U558" t="str">
            <v>200001410</v>
          </cell>
          <cell r="V558" t="str">
            <v>Meat and Meat Co. Ltd</v>
          </cell>
          <cell r="W558" t="str">
            <v>2022_SEP</v>
          </cell>
          <cell r="X558" t="str">
            <v>CFR</v>
          </cell>
          <cell r="Y558" t="str">
            <v>PAGO C/COPIA DOCTO.</v>
          </cell>
          <cell r="Z558" t="str">
            <v>CONGELADO</v>
          </cell>
          <cell r="AA558" t="str">
            <v>PANCETA</v>
          </cell>
          <cell r="AB558" t="str">
            <v>PANCETA C/CUERO</v>
          </cell>
          <cell r="AC558" t="str">
            <v>PANCETA C/CUERO</v>
          </cell>
          <cell r="AD558" t="str">
            <v>EX</v>
          </cell>
        </row>
        <row r="559">
          <cell r="D559">
            <v>1021665</v>
          </cell>
          <cell r="E559" t="str">
            <v>GO PECHO S/CUE K@ CJ 20K AK</v>
          </cell>
          <cell r="F559">
            <v>2000</v>
          </cell>
          <cell r="G559" t="str">
            <v>KG</v>
          </cell>
          <cell r="H559" t="str">
            <v>FRIGORÍFICO EL MILAGRO</v>
          </cell>
          <cell r="I559" t="str">
            <v>PROGRAMADO</v>
          </cell>
          <cell r="J559">
            <v>44810</v>
          </cell>
          <cell r="K559">
            <v>44810</v>
          </cell>
          <cell r="L559">
            <v>44848</v>
          </cell>
          <cell r="O559" t="str">
            <v>U007 AGROSUPER S.A.</v>
          </cell>
          <cell r="P559" t="str">
            <v>00HK</v>
          </cell>
          <cell r="Q559" t="str">
            <v>AGROSUPER ASIA</v>
          </cell>
          <cell r="R559" t="str">
            <v>02</v>
          </cell>
          <cell r="S559" t="str">
            <v>COREA DEL SUR</v>
          </cell>
          <cell r="T559" t="str">
            <v>000045 BUSAN {PUSAN}, PUERTO</v>
          </cell>
          <cell r="U559" t="str">
            <v>200001410</v>
          </cell>
          <cell r="V559" t="str">
            <v>Meat and Meat Co. Ltd</v>
          </cell>
          <cell r="W559" t="str">
            <v>2022_SEP</v>
          </cell>
          <cell r="X559" t="str">
            <v>CFR</v>
          </cell>
          <cell r="Y559" t="str">
            <v>PAGO C/COPIA DOCTO.</v>
          </cell>
          <cell r="Z559" t="str">
            <v>CONGELADO</v>
          </cell>
          <cell r="AA559" t="str">
            <v>COST-PEC</v>
          </cell>
          <cell r="AB559" t="str">
            <v>COST-PEC ENTERO</v>
          </cell>
          <cell r="AC559" t="str">
            <v>COST-PEC ENTERO PECHO S/CUERO</v>
          </cell>
          <cell r="AD559" t="str">
            <v>EX</v>
          </cell>
        </row>
        <row r="560">
          <cell r="D560">
            <v>1022607</v>
          </cell>
          <cell r="E560" t="str">
            <v>GO PLATEAD LOM TF@ CJ 10K AK (TS)</v>
          </cell>
          <cell r="F560">
            <v>22000</v>
          </cell>
          <cell r="G560" t="str">
            <v>KG</v>
          </cell>
          <cell r="H560" t="str">
            <v>PLANTA LO MIRANDA</v>
          </cell>
          <cell r="I560" t="str">
            <v>A PROGRAMAR</v>
          </cell>
          <cell r="J560">
            <v>44810</v>
          </cell>
          <cell r="K560">
            <v>44810</v>
          </cell>
          <cell r="L560">
            <v>44872</v>
          </cell>
          <cell r="O560" t="str">
            <v>U007 AGROSUPER S.A.</v>
          </cell>
          <cell r="P560" t="str">
            <v>00HK</v>
          </cell>
          <cell r="Q560" t="str">
            <v>AGROSUPER ASIA</v>
          </cell>
          <cell r="R560" t="str">
            <v>02</v>
          </cell>
          <cell r="S560" t="str">
            <v>COREA DEL SUR</v>
          </cell>
          <cell r="T560" t="str">
            <v>000045 BUSAN {PUSAN}, PUERTO</v>
          </cell>
          <cell r="U560" t="str">
            <v>200001410</v>
          </cell>
          <cell r="V560" t="str">
            <v>Meat and Meat Co. Ltd</v>
          </cell>
          <cell r="W560" t="str">
            <v>2022_SEP</v>
          </cell>
          <cell r="X560" t="str">
            <v>CFR</v>
          </cell>
          <cell r="Y560" t="str">
            <v>PAGO C/COPIA DOCTO.</v>
          </cell>
          <cell r="Z560" t="str">
            <v>CONGELADO</v>
          </cell>
          <cell r="AA560" t="str">
            <v>PROLIJADO</v>
          </cell>
          <cell r="AB560" t="str">
            <v>PROLIJADO PLATEADA</v>
          </cell>
          <cell r="AC560" t="str">
            <v>PROLIJADO PLATEADA DE LOMO</v>
          </cell>
          <cell r="AD560" t="str">
            <v>EX</v>
          </cell>
        </row>
        <row r="561">
          <cell r="D561">
            <v>1022141</v>
          </cell>
          <cell r="E561" t="str">
            <v>GO POSTA NEGRA D@ CJ AS</v>
          </cell>
          <cell r="F561">
            <v>6000</v>
          </cell>
          <cell r="G561" t="str">
            <v>KG</v>
          </cell>
          <cell r="H561" t="str">
            <v>PLANTA LO MIRANDA</v>
          </cell>
          <cell r="I561" t="str">
            <v>A PROGRAMAR</v>
          </cell>
          <cell r="J561">
            <v>44810</v>
          </cell>
          <cell r="K561">
            <v>44810</v>
          </cell>
          <cell r="L561">
            <v>44854</v>
          </cell>
          <cell r="O561" t="str">
            <v>U007 AGROSUPER S.A.</v>
          </cell>
          <cell r="P561" t="str">
            <v>00AJ</v>
          </cell>
          <cell r="Q561" t="str">
            <v>ANDES ASIA</v>
          </cell>
          <cell r="R561" t="str">
            <v>02</v>
          </cell>
          <cell r="S561" t="str">
            <v>JAPÓN</v>
          </cell>
          <cell r="T561" t="str">
            <v>2000 YOKOHAMA (ADUANA PRINCIPA</v>
          </cell>
          <cell r="U561" t="str">
            <v>200000018</v>
          </cell>
          <cell r="V561" t="str">
            <v>Andes Asia, Inc.</v>
          </cell>
          <cell r="W561" t="str">
            <v>AA2821</v>
          </cell>
          <cell r="X561" t="str">
            <v>CIF</v>
          </cell>
          <cell r="Y561" t="str">
            <v>CTA CTE O CRED.DIRECTO</v>
          </cell>
          <cell r="Z561" t="str">
            <v>CONGELADO</v>
          </cell>
          <cell r="AA561" t="str">
            <v>PIERNA</v>
          </cell>
          <cell r="AB561" t="str">
            <v>PIERNA PULPA FINA</v>
          </cell>
          <cell r="AC561" t="str">
            <v>PIERNA PULPA FINA MUSC SEP</v>
          </cell>
          <cell r="AD561" t="str">
            <v>NA</v>
          </cell>
        </row>
        <row r="562">
          <cell r="D562">
            <v>1022142</v>
          </cell>
          <cell r="E562" t="str">
            <v>GO POSTA ROSADA@ CJ AS</v>
          </cell>
          <cell r="F562">
            <v>5000</v>
          </cell>
          <cell r="G562" t="str">
            <v>KG</v>
          </cell>
          <cell r="H562" t="str">
            <v>PLANTA LO MIRANDA</v>
          </cell>
          <cell r="I562" t="str">
            <v>A PROGRAMAR</v>
          </cell>
          <cell r="J562">
            <v>44810</v>
          </cell>
          <cell r="K562">
            <v>44810</v>
          </cell>
          <cell r="L562">
            <v>44854</v>
          </cell>
          <cell r="O562" t="str">
            <v>U007 AGROSUPER S.A.</v>
          </cell>
          <cell r="P562" t="str">
            <v>00AJ</v>
          </cell>
          <cell r="Q562" t="str">
            <v>ANDES ASIA</v>
          </cell>
          <cell r="R562" t="str">
            <v>02</v>
          </cell>
          <cell r="S562" t="str">
            <v>JAPÓN</v>
          </cell>
          <cell r="T562" t="str">
            <v>2000 YOKOHAMA (ADUANA PRINCIPA</v>
          </cell>
          <cell r="U562" t="str">
            <v>200000018</v>
          </cell>
          <cell r="V562" t="str">
            <v>Andes Asia, Inc.</v>
          </cell>
          <cell r="W562" t="str">
            <v>AA2821</v>
          </cell>
          <cell r="X562" t="str">
            <v>CIF</v>
          </cell>
          <cell r="Y562" t="str">
            <v>CTA CTE O CRED.DIRECTO</v>
          </cell>
          <cell r="Z562" t="str">
            <v>CONGELADO</v>
          </cell>
          <cell r="AA562" t="str">
            <v>PIERNA</v>
          </cell>
          <cell r="AB562" t="str">
            <v>PIERNA PULPA FINA</v>
          </cell>
          <cell r="AC562" t="str">
            <v>PIERNA PULPA FINA MUSC SEP</v>
          </cell>
          <cell r="AD562" t="str">
            <v>NA</v>
          </cell>
        </row>
        <row r="563">
          <cell r="D563">
            <v>1022570</v>
          </cell>
          <cell r="E563" t="str">
            <v>GO PANC TEC S/CUE MAD@ VA CJ AS</v>
          </cell>
          <cell r="F563">
            <v>1000</v>
          </cell>
          <cell r="G563" t="str">
            <v>KG</v>
          </cell>
          <cell r="H563" t="str">
            <v>PLANTA LO MIRANDA</v>
          </cell>
          <cell r="I563" t="str">
            <v>A PROGRAMAR</v>
          </cell>
          <cell r="J563">
            <v>44810</v>
          </cell>
          <cell r="K563">
            <v>44810</v>
          </cell>
          <cell r="L563">
            <v>44854</v>
          </cell>
          <cell r="O563" t="str">
            <v>U007 AGROSUPER S.A.</v>
          </cell>
          <cell r="P563" t="str">
            <v>00AJ</v>
          </cell>
          <cell r="Q563" t="str">
            <v>ANDES ASIA</v>
          </cell>
          <cell r="R563" t="str">
            <v>02</v>
          </cell>
          <cell r="S563" t="str">
            <v>JAPÓN</v>
          </cell>
          <cell r="T563" t="str">
            <v>2000 YOKOHAMA (ADUANA PRINCIPA</v>
          </cell>
          <cell r="U563" t="str">
            <v>200000018</v>
          </cell>
          <cell r="V563" t="str">
            <v>Andes Asia, Inc.</v>
          </cell>
          <cell r="W563" t="str">
            <v>AA2821</v>
          </cell>
          <cell r="X563" t="str">
            <v>CIF</v>
          </cell>
          <cell r="Y563" t="str">
            <v>CTA CTE O CRED.DIRECTO</v>
          </cell>
          <cell r="Z563" t="str">
            <v>CONGELADO</v>
          </cell>
          <cell r="AA563" t="str">
            <v>PANCETA</v>
          </cell>
          <cell r="AB563" t="str">
            <v>PANCETA C/CUERO</v>
          </cell>
          <cell r="AC563" t="str">
            <v>PANCETA C/CUERO MIX</v>
          </cell>
          <cell r="AD563" t="str">
            <v>NA</v>
          </cell>
        </row>
        <row r="564">
          <cell r="D564">
            <v>1022864</v>
          </cell>
          <cell r="E564" t="str">
            <v>GO LOM VET L@ CJ 11K AS</v>
          </cell>
          <cell r="F564">
            <v>10000</v>
          </cell>
          <cell r="G564" t="str">
            <v>KG</v>
          </cell>
          <cell r="H564" t="str">
            <v>PLANTA LO MIRANDA</v>
          </cell>
          <cell r="I564" t="str">
            <v>A PROGRAMAR</v>
          </cell>
          <cell r="J564">
            <v>44810</v>
          </cell>
          <cell r="K564">
            <v>44810</v>
          </cell>
          <cell r="L564">
            <v>44854</v>
          </cell>
          <cell r="O564" t="str">
            <v>U007 AGROSUPER S.A.</v>
          </cell>
          <cell r="P564" t="str">
            <v>00AJ</v>
          </cell>
          <cell r="Q564" t="str">
            <v>ANDES ASIA</v>
          </cell>
          <cell r="R564" t="str">
            <v>02</v>
          </cell>
          <cell r="S564" t="str">
            <v>JAPÓN</v>
          </cell>
          <cell r="T564" t="str">
            <v>2000 YOKOHAMA (ADUANA PRINCIPA</v>
          </cell>
          <cell r="U564" t="str">
            <v>200000018</v>
          </cell>
          <cell r="V564" t="str">
            <v>Andes Asia, Inc.</v>
          </cell>
          <cell r="W564" t="str">
            <v>AA2821</v>
          </cell>
          <cell r="X564" t="str">
            <v>CIF</v>
          </cell>
          <cell r="Y564" t="str">
            <v>CTA CTE O CRED.DIRECTO</v>
          </cell>
          <cell r="Z564" t="str">
            <v>CONGELADO</v>
          </cell>
          <cell r="AA564" t="str">
            <v>LOMO</v>
          </cell>
          <cell r="AB564" t="str">
            <v>LOMO VETADO</v>
          </cell>
          <cell r="AC564" t="str">
            <v>LOMO VETADO &gt;2.0K</v>
          </cell>
          <cell r="AD564" t="str">
            <v>NA</v>
          </cell>
        </row>
        <row r="565">
          <cell r="D565">
            <v>1023265</v>
          </cell>
          <cell r="E565" t="str">
            <v>GO PTA COS 2H@ BO CJ 10K AS</v>
          </cell>
          <cell r="F565">
            <v>2000</v>
          </cell>
          <cell r="G565" t="str">
            <v>KG</v>
          </cell>
          <cell r="H565" t="str">
            <v>PLANTA LO MIRANDA</v>
          </cell>
          <cell r="I565" t="str">
            <v>A PROGRAMAR</v>
          </cell>
          <cell r="J565">
            <v>44810</v>
          </cell>
          <cell r="K565">
            <v>44810</v>
          </cell>
          <cell r="L565">
            <v>44855</v>
          </cell>
          <cell r="O565" t="str">
            <v>U007 AGROSUPER S.A.</v>
          </cell>
          <cell r="P565" t="str">
            <v>00AJ</v>
          </cell>
          <cell r="Q565" t="str">
            <v>ANDES ASIA</v>
          </cell>
          <cell r="R565" t="str">
            <v>02</v>
          </cell>
          <cell r="S565" t="str">
            <v>JAPÓN</v>
          </cell>
          <cell r="T565" t="str">
            <v>2000 YOKOHAMA (ADUANA PRINCIPA</v>
          </cell>
          <cell r="U565" t="str">
            <v>200000018</v>
          </cell>
          <cell r="V565" t="str">
            <v>Andes Asia, Inc.</v>
          </cell>
          <cell r="W565" t="str">
            <v>AA2821</v>
          </cell>
          <cell r="X565" t="str">
            <v>CIF</v>
          </cell>
          <cell r="Y565" t="str">
            <v>CTA CTE O CRED.DIRECTO</v>
          </cell>
          <cell r="Z565" t="str">
            <v>CONGELADO</v>
          </cell>
          <cell r="AA565" t="str">
            <v>COST-PEC</v>
          </cell>
          <cell r="AB565" t="str">
            <v>COST-PEC TROZOS</v>
          </cell>
          <cell r="AC565" t="str">
            <v>COST-PEC TROZOS PUNTA COSTILLAR</v>
          </cell>
          <cell r="AD565" t="str">
            <v>NA</v>
          </cell>
        </row>
        <row r="566">
          <cell r="D566">
            <v>1021922</v>
          </cell>
          <cell r="E566" t="str">
            <v>GO FILE C/CAB@ CJ 5K AS</v>
          </cell>
          <cell r="F566">
            <v>1000</v>
          </cell>
          <cell r="G566" t="str">
            <v>KG</v>
          </cell>
          <cell r="H566" t="str">
            <v>PLANTA LO MIRANDA</v>
          </cell>
          <cell r="I566" t="str">
            <v>EN PRODUCCION</v>
          </cell>
          <cell r="J566">
            <v>44810</v>
          </cell>
          <cell r="K566">
            <v>44810</v>
          </cell>
          <cell r="O566" t="str">
            <v>U007 AGROSUPER S.A.</v>
          </cell>
          <cell r="P566" t="str">
            <v>00AJ</v>
          </cell>
          <cell r="Q566" t="str">
            <v>ANDES ASIA</v>
          </cell>
          <cell r="R566" t="str">
            <v>02</v>
          </cell>
          <cell r="S566" t="str">
            <v>JAPÓN</v>
          </cell>
          <cell r="T566" t="str">
            <v>2000 YOKOHAMA (ADUANA PRINCIPA</v>
          </cell>
          <cell r="U566" t="str">
            <v>200000018</v>
          </cell>
          <cell r="V566" t="str">
            <v>Andes Asia, Inc.</v>
          </cell>
          <cell r="W566" t="str">
            <v>AA2822</v>
          </cell>
          <cell r="X566" t="str">
            <v>CIF</v>
          </cell>
          <cell r="Y566" t="str">
            <v>CTA CTE O CRED.DIRECTO</v>
          </cell>
          <cell r="Z566" t="str">
            <v>CONGELADO</v>
          </cell>
          <cell r="AA566" t="str">
            <v>FILETE</v>
          </cell>
          <cell r="AB566" t="str">
            <v>FILETE C/CABEZA</v>
          </cell>
          <cell r="AC566" t="str">
            <v>FILETE C/CABEZA</v>
          </cell>
          <cell r="AD566" t="str">
            <v>NA</v>
          </cell>
        </row>
        <row r="567">
          <cell r="D567">
            <v>1022398</v>
          </cell>
          <cell r="E567" t="str">
            <v>GO GANSO C/ASTO S/G 3P@ BO CJ AS</v>
          </cell>
          <cell r="F567">
            <v>10000</v>
          </cell>
          <cell r="G567" t="str">
            <v>KG</v>
          </cell>
          <cell r="H567" t="str">
            <v>PLANTA LO MIRANDA</v>
          </cell>
          <cell r="I567" t="str">
            <v>EN PRODUCCION</v>
          </cell>
          <cell r="J567">
            <v>44810</v>
          </cell>
          <cell r="K567">
            <v>44810</v>
          </cell>
          <cell r="O567" t="str">
            <v>U007 AGROSUPER S.A.</v>
          </cell>
          <cell r="P567" t="str">
            <v>00AJ</v>
          </cell>
          <cell r="Q567" t="str">
            <v>ANDES ASIA</v>
          </cell>
          <cell r="R567" t="str">
            <v>02</v>
          </cell>
          <cell r="S567" t="str">
            <v>JAPÓN</v>
          </cell>
          <cell r="T567" t="str">
            <v>2000 YOKOHAMA (ADUANA PRINCIPA</v>
          </cell>
          <cell r="U567" t="str">
            <v>200000018</v>
          </cell>
          <cell r="V567" t="str">
            <v>Andes Asia, Inc.</v>
          </cell>
          <cell r="W567" t="str">
            <v>AA2822</v>
          </cell>
          <cell r="X567" t="str">
            <v>CIF</v>
          </cell>
          <cell r="Y567" t="str">
            <v>CTA CTE O CRED.DIRECTO</v>
          </cell>
          <cell r="Z567" t="str">
            <v>CONGELADO</v>
          </cell>
          <cell r="AA567" t="str">
            <v>PIERNA</v>
          </cell>
          <cell r="AB567" t="str">
            <v>PIERNA PULPA FINA</v>
          </cell>
          <cell r="AC567" t="str">
            <v>PIERNA PULPA FINA MUSC SEP</v>
          </cell>
          <cell r="AD567" t="str">
            <v>NA</v>
          </cell>
        </row>
        <row r="568">
          <cell r="D568">
            <v>1022864</v>
          </cell>
          <cell r="E568" t="str">
            <v>GO LOM VET L@ CJ 11K AS</v>
          </cell>
          <cell r="F568">
            <v>11000</v>
          </cell>
          <cell r="G568" t="str">
            <v>KG</v>
          </cell>
          <cell r="H568" t="str">
            <v>PLANTA LO MIRANDA</v>
          </cell>
          <cell r="I568" t="str">
            <v>EN PRODUCCION</v>
          </cell>
          <cell r="J568">
            <v>44810</v>
          </cell>
          <cell r="K568">
            <v>44810</v>
          </cell>
          <cell r="O568" t="str">
            <v>U007 AGROSUPER S.A.</v>
          </cell>
          <cell r="P568" t="str">
            <v>00AJ</v>
          </cell>
          <cell r="Q568" t="str">
            <v>ANDES ASIA</v>
          </cell>
          <cell r="R568" t="str">
            <v>02</v>
          </cell>
          <cell r="S568" t="str">
            <v>JAPÓN</v>
          </cell>
          <cell r="T568" t="str">
            <v>2000 YOKOHAMA (ADUANA PRINCIPA</v>
          </cell>
          <cell r="U568" t="str">
            <v>200000018</v>
          </cell>
          <cell r="V568" t="str">
            <v>Andes Asia, Inc.</v>
          </cell>
          <cell r="W568" t="str">
            <v>AA2822</v>
          </cell>
          <cell r="X568" t="str">
            <v>CIF</v>
          </cell>
          <cell r="Y568" t="str">
            <v>CTA CTE O CRED.DIRECTO</v>
          </cell>
          <cell r="Z568" t="str">
            <v>CONGELADO</v>
          </cell>
          <cell r="AA568" t="str">
            <v>LOMO</v>
          </cell>
          <cell r="AB568" t="str">
            <v>LOMO VETADO</v>
          </cell>
          <cell r="AC568" t="str">
            <v>LOMO VETADO &gt;2.0K</v>
          </cell>
          <cell r="AD568" t="str">
            <v>NA</v>
          </cell>
        </row>
        <row r="569">
          <cell r="D569">
            <v>1023265</v>
          </cell>
          <cell r="E569" t="str">
            <v>GO PTA COS 2H@ BO CJ 10K AS</v>
          </cell>
          <cell r="F569">
            <v>2000</v>
          </cell>
          <cell r="G569" t="str">
            <v>KG</v>
          </cell>
          <cell r="H569" t="str">
            <v>PLANTA LO MIRANDA</v>
          </cell>
          <cell r="I569" t="str">
            <v>EN PRODUCCION</v>
          </cell>
          <cell r="J569">
            <v>44810</v>
          </cell>
          <cell r="K569">
            <v>44810</v>
          </cell>
          <cell r="O569" t="str">
            <v>U007 AGROSUPER S.A.</v>
          </cell>
          <cell r="P569" t="str">
            <v>00AJ</v>
          </cell>
          <cell r="Q569" t="str">
            <v>ANDES ASIA</v>
          </cell>
          <cell r="R569" t="str">
            <v>02</v>
          </cell>
          <cell r="S569" t="str">
            <v>JAPÓN</v>
          </cell>
          <cell r="T569" t="str">
            <v>2000 YOKOHAMA (ADUANA PRINCIPA</v>
          </cell>
          <cell r="U569" t="str">
            <v>200000018</v>
          </cell>
          <cell r="V569" t="str">
            <v>Andes Asia, Inc.</v>
          </cell>
          <cell r="W569" t="str">
            <v>AA2822</v>
          </cell>
          <cell r="X569" t="str">
            <v>CIF</v>
          </cell>
          <cell r="Y569" t="str">
            <v>CTA CTE O CRED.DIRECTO</v>
          </cell>
          <cell r="Z569" t="str">
            <v>CONGELADO</v>
          </cell>
          <cell r="AA569" t="str">
            <v>COST-PEC</v>
          </cell>
          <cell r="AB569" t="str">
            <v>COST-PEC TROZOS</v>
          </cell>
          <cell r="AC569" t="str">
            <v>COST-PEC TROZOS PUNTA COSTILLAR</v>
          </cell>
          <cell r="AD569" t="str">
            <v>NA</v>
          </cell>
        </row>
        <row r="570">
          <cell r="D570">
            <v>1022141</v>
          </cell>
          <cell r="E570" t="str">
            <v>GO POSTA NEGRA D@ CJ AS</v>
          </cell>
          <cell r="F570">
            <v>5000</v>
          </cell>
          <cell r="G570" t="str">
            <v>KG</v>
          </cell>
          <cell r="H570" t="str">
            <v>PLANTA LO MIRANDA</v>
          </cell>
          <cell r="I570" t="str">
            <v>EN PRODUCCION</v>
          </cell>
          <cell r="J570">
            <v>44810</v>
          </cell>
          <cell r="K570">
            <v>44817</v>
          </cell>
          <cell r="O570" t="str">
            <v>U007 AGROSUPER S.A.</v>
          </cell>
          <cell r="P570" t="str">
            <v>00AJ</v>
          </cell>
          <cell r="Q570" t="str">
            <v>ANDES ASIA</v>
          </cell>
          <cell r="R570" t="str">
            <v>02</v>
          </cell>
          <cell r="S570" t="str">
            <v>JAPÓN</v>
          </cell>
          <cell r="T570" t="str">
            <v>2000 YOKOHAMA (ADUANA PRINCIPA</v>
          </cell>
          <cell r="U570" t="str">
            <v>200000018</v>
          </cell>
          <cell r="V570" t="str">
            <v>Andes Asia, Inc.</v>
          </cell>
          <cell r="W570" t="str">
            <v>AA2827</v>
          </cell>
          <cell r="X570" t="str">
            <v>CIF</v>
          </cell>
          <cell r="Y570" t="str">
            <v>CTA CTE O CRED.DIRECTO</v>
          </cell>
          <cell r="Z570" t="str">
            <v>CONGELADO</v>
          </cell>
          <cell r="AA570" t="str">
            <v>PIERNA</v>
          </cell>
          <cell r="AB570" t="str">
            <v>PIERNA PULPA FINA</v>
          </cell>
          <cell r="AC570" t="str">
            <v>PIERNA PULPA FINA MUSC SEP</v>
          </cell>
          <cell r="AD570" t="str">
            <v>NA</v>
          </cell>
        </row>
        <row r="571">
          <cell r="D571">
            <v>1022293</v>
          </cell>
          <cell r="E571" t="str">
            <v>GO MALAYA JAPON@ VP FI CJ 5K AS</v>
          </cell>
          <cell r="F571">
            <v>1000</v>
          </cell>
          <cell r="G571" t="str">
            <v>KG</v>
          </cell>
          <cell r="H571" t="str">
            <v>PLANTA LO MIRANDA</v>
          </cell>
          <cell r="I571" t="str">
            <v>EN PRODUCCION</v>
          </cell>
          <cell r="J571">
            <v>44810</v>
          </cell>
          <cell r="K571">
            <v>44817</v>
          </cell>
          <cell r="O571" t="str">
            <v>U007 AGROSUPER S.A.</v>
          </cell>
          <cell r="P571" t="str">
            <v>00AJ</v>
          </cell>
          <cell r="Q571" t="str">
            <v>ANDES ASIA</v>
          </cell>
          <cell r="R571" t="str">
            <v>02</v>
          </cell>
          <cell r="S571" t="str">
            <v>JAPÓN</v>
          </cell>
          <cell r="T571" t="str">
            <v>2000 YOKOHAMA (ADUANA PRINCIPA</v>
          </cell>
          <cell r="U571" t="str">
            <v>200000018</v>
          </cell>
          <cell r="V571" t="str">
            <v>Andes Asia, Inc.</v>
          </cell>
          <cell r="W571" t="str">
            <v>AA2827</v>
          </cell>
          <cell r="X571" t="str">
            <v>CIF</v>
          </cell>
          <cell r="Y571" t="str">
            <v>CTA CTE O CRED.DIRECTO</v>
          </cell>
          <cell r="Z571" t="str">
            <v>CONGELADO</v>
          </cell>
          <cell r="AA571" t="str">
            <v>PROLIJADO</v>
          </cell>
          <cell r="AB571" t="str">
            <v>PROLIJADO MALAYA</v>
          </cell>
          <cell r="AC571" t="str">
            <v>PROLIJADO MALAYA PAPADA</v>
          </cell>
          <cell r="AD571" t="str">
            <v>NA</v>
          </cell>
        </row>
        <row r="572">
          <cell r="D572">
            <v>1022751</v>
          </cell>
          <cell r="E572" t="str">
            <v>GO PPPAL 1P EX@ CJ 14K AS</v>
          </cell>
          <cell r="F572">
            <v>4000</v>
          </cell>
          <cell r="G572" t="str">
            <v>KG</v>
          </cell>
          <cell r="H572" t="str">
            <v>PLANTA LO MIRANDA</v>
          </cell>
          <cell r="I572" t="str">
            <v>EN PRODUCCION</v>
          </cell>
          <cell r="J572">
            <v>44810</v>
          </cell>
          <cell r="K572">
            <v>44817</v>
          </cell>
          <cell r="O572" t="str">
            <v>U007 AGROSUPER S.A.</v>
          </cell>
          <cell r="P572" t="str">
            <v>00AJ</v>
          </cell>
          <cell r="Q572" t="str">
            <v>ANDES ASIA</v>
          </cell>
          <cell r="R572" t="str">
            <v>02</v>
          </cell>
          <cell r="S572" t="str">
            <v>JAPÓN</v>
          </cell>
          <cell r="T572" t="str">
            <v>2000 YOKOHAMA (ADUANA PRINCIPA</v>
          </cell>
          <cell r="U572" t="str">
            <v>200000018</v>
          </cell>
          <cell r="V572" t="str">
            <v>Andes Asia, Inc.</v>
          </cell>
          <cell r="W572" t="str">
            <v>AA2827</v>
          </cell>
          <cell r="X572" t="str">
            <v>CIF</v>
          </cell>
          <cell r="Y572" t="str">
            <v>CTA CTE O CRED.DIRECTO</v>
          </cell>
          <cell r="Z572" t="str">
            <v>CONGELADO</v>
          </cell>
          <cell r="AA572" t="str">
            <v>PALETA</v>
          </cell>
          <cell r="AB572" t="str">
            <v>PALETA ENTERA</v>
          </cell>
          <cell r="AC572" t="str">
            <v>PALETA ENTERA PICNIC</v>
          </cell>
          <cell r="AD572" t="str">
            <v>NA</v>
          </cell>
        </row>
        <row r="573">
          <cell r="D573">
            <v>1022864</v>
          </cell>
          <cell r="E573" t="str">
            <v>GO LOM VET L@ CJ 11K AS</v>
          </cell>
          <cell r="F573">
            <v>12000</v>
          </cell>
          <cell r="G573" t="str">
            <v>KG</v>
          </cell>
          <cell r="H573" t="str">
            <v>PLANTA LO MIRANDA</v>
          </cell>
          <cell r="I573" t="str">
            <v>EN PRODUCCION</v>
          </cell>
          <cell r="J573">
            <v>44810</v>
          </cell>
          <cell r="K573">
            <v>44817</v>
          </cell>
          <cell r="O573" t="str">
            <v>U007 AGROSUPER S.A.</v>
          </cell>
          <cell r="P573" t="str">
            <v>00AJ</v>
          </cell>
          <cell r="Q573" t="str">
            <v>ANDES ASIA</v>
          </cell>
          <cell r="R573" t="str">
            <v>02</v>
          </cell>
          <cell r="S573" t="str">
            <v>JAPÓN</v>
          </cell>
          <cell r="T573" t="str">
            <v>2000 YOKOHAMA (ADUANA PRINCIPA</v>
          </cell>
          <cell r="U573" t="str">
            <v>200000018</v>
          </cell>
          <cell r="V573" t="str">
            <v>Andes Asia, Inc.</v>
          </cell>
          <cell r="W573" t="str">
            <v>AA2827</v>
          </cell>
          <cell r="X573" t="str">
            <v>CIF</v>
          </cell>
          <cell r="Y573" t="str">
            <v>CTA CTE O CRED.DIRECTO</v>
          </cell>
          <cell r="Z573" t="str">
            <v>CONGELADO</v>
          </cell>
          <cell r="AA573" t="str">
            <v>LOMO</v>
          </cell>
          <cell r="AB573" t="str">
            <v>LOMO VETADO</v>
          </cell>
          <cell r="AC573" t="str">
            <v>LOMO VETADO &gt;2.0K</v>
          </cell>
          <cell r="AD573" t="str">
            <v>NA</v>
          </cell>
        </row>
        <row r="574">
          <cell r="D574">
            <v>1023265</v>
          </cell>
          <cell r="E574" t="str">
            <v>GO PTA COS 2H@ BO CJ 10K AS</v>
          </cell>
          <cell r="F574">
            <v>2000</v>
          </cell>
          <cell r="G574" t="str">
            <v>KG</v>
          </cell>
          <cell r="H574" t="str">
            <v>PLANTA LO MIRANDA</v>
          </cell>
          <cell r="I574" t="str">
            <v>EN PRODUCCION</v>
          </cell>
          <cell r="J574">
            <v>44810</v>
          </cell>
          <cell r="K574">
            <v>44817</v>
          </cell>
          <cell r="O574" t="str">
            <v>U007 AGROSUPER S.A.</v>
          </cell>
          <cell r="P574" t="str">
            <v>00AJ</v>
          </cell>
          <cell r="Q574" t="str">
            <v>ANDES ASIA</v>
          </cell>
          <cell r="R574" t="str">
            <v>02</v>
          </cell>
          <cell r="S574" t="str">
            <v>JAPÓN</v>
          </cell>
          <cell r="T574" t="str">
            <v>2000 YOKOHAMA (ADUANA PRINCIPA</v>
          </cell>
          <cell r="U574" t="str">
            <v>200000018</v>
          </cell>
          <cell r="V574" t="str">
            <v>Andes Asia, Inc.</v>
          </cell>
          <cell r="W574" t="str">
            <v>AA2827</v>
          </cell>
          <cell r="X574" t="str">
            <v>CIF</v>
          </cell>
          <cell r="Y574" t="str">
            <v>CTA CTE O CRED.DIRECTO</v>
          </cell>
          <cell r="Z574" t="str">
            <v>CONGELADO</v>
          </cell>
          <cell r="AA574" t="str">
            <v>COST-PEC</v>
          </cell>
          <cell r="AB574" t="str">
            <v>COST-PEC TROZOS</v>
          </cell>
          <cell r="AC574" t="str">
            <v>COST-PEC TROZOS PUNTA COSTILLAR</v>
          </cell>
          <cell r="AD574" t="str">
            <v>NA</v>
          </cell>
        </row>
        <row r="575">
          <cell r="D575">
            <v>1022398</v>
          </cell>
          <cell r="E575" t="str">
            <v>GO GANSO C/ASTO S/G 3P@ BO CJ AS</v>
          </cell>
          <cell r="F575">
            <v>6000</v>
          </cell>
          <cell r="G575" t="str">
            <v>KG</v>
          </cell>
          <cell r="H575" t="str">
            <v>PLANTA LO MIRANDA</v>
          </cell>
          <cell r="I575" t="str">
            <v>EN PRODUCCION</v>
          </cell>
          <cell r="J575">
            <v>44810</v>
          </cell>
          <cell r="K575">
            <v>44817</v>
          </cell>
          <cell r="O575" t="str">
            <v>U007 AGROSUPER S.A.</v>
          </cell>
          <cell r="P575" t="str">
            <v>00AJ</v>
          </cell>
          <cell r="Q575" t="str">
            <v>ANDES ASIA</v>
          </cell>
          <cell r="R575" t="str">
            <v>02</v>
          </cell>
          <cell r="S575" t="str">
            <v>JAPÓN</v>
          </cell>
          <cell r="T575" t="str">
            <v>2000 YOKOHAMA (ADUANA PRINCIPA</v>
          </cell>
          <cell r="U575" t="str">
            <v>200000018</v>
          </cell>
          <cell r="V575" t="str">
            <v>Andes Asia, Inc.</v>
          </cell>
          <cell r="W575" t="str">
            <v>AA2828</v>
          </cell>
          <cell r="X575" t="str">
            <v>CIF</v>
          </cell>
          <cell r="Y575" t="str">
            <v>CTA CTE O CRED.DIRECTO</v>
          </cell>
          <cell r="Z575" t="str">
            <v>CONGELADO</v>
          </cell>
          <cell r="AA575" t="str">
            <v>PIERNA</v>
          </cell>
          <cell r="AB575" t="str">
            <v>PIERNA PULPA FINA</v>
          </cell>
          <cell r="AC575" t="str">
            <v>PIERNA PULPA FINA MUSC SEP</v>
          </cell>
          <cell r="AD575" t="str">
            <v>NA</v>
          </cell>
        </row>
        <row r="576">
          <cell r="D576">
            <v>1022570</v>
          </cell>
          <cell r="E576" t="str">
            <v>GO PANC TEC S/CUE MAD@ VA CJ AS</v>
          </cell>
          <cell r="F576">
            <v>1000</v>
          </cell>
          <cell r="G576" t="str">
            <v>KG</v>
          </cell>
          <cell r="H576" t="str">
            <v>PLANTA LO MIRANDA</v>
          </cell>
          <cell r="I576" t="str">
            <v>EN PRODUCCION</v>
          </cell>
          <cell r="J576">
            <v>44810</v>
          </cell>
          <cell r="K576">
            <v>44817</v>
          </cell>
          <cell r="O576" t="str">
            <v>U007 AGROSUPER S.A.</v>
          </cell>
          <cell r="P576" t="str">
            <v>00AJ</v>
          </cell>
          <cell r="Q576" t="str">
            <v>ANDES ASIA</v>
          </cell>
          <cell r="R576" t="str">
            <v>02</v>
          </cell>
          <cell r="S576" t="str">
            <v>JAPÓN</v>
          </cell>
          <cell r="T576" t="str">
            <v>2000 YOKOHAMA (ADUANA PRINCIPA</v>
          </cell>
          <cell r="U576" t="str">
            <v>200000018</v>
          </cell>
          <cell r="V576" t="str">
            <v>Andes Asia, Inc.</v>
          </cell>
          <cell r="W576" t="str">
            <v>AA2828</v>
          </cell>
          <cell r="X576" t="str">
            <v>CIF</v>
          </cell>
          <cell r="Y576" t="str">
            <v>CTA CTE O CRED.DIRECTO</v>
          </cell>
          <cell r="Z576" t="str">
            <v>CONGELADO</v>
          </cell>
          <cell r="AA576" t="str">
            <v>PANCETA</v>
          </cell>
          <cell r="AB576" t="str">
            <v>PANCETA C/CUERO</v>
          </cell>
          <cell r="AC576" t="str">
            <v>PANCETA C/CUERO MIX</v>
          </cell>
          <cell r="AD576" t="str">
            <v>NA</v>
          </cell>
        </row>
        <row r="577">
          <cell r="D577">
            <v>1022751</v>
          </cell>
          <cell r="E577" t="str">
            <v>GO PPPAL 1P EX@ CJ 14K AS</v>
          </cell>
          <cell r="F577">
            <v>3000</v>
          </cell>
          <cell r="G577" t="str">
            <v>KG</v>
          </cell>
          <cell r="H577" t="str">
            <v>PLANTA LO MIRANDA</v>
          </cell>
          <cell r="I577" t="str">
            <v>EN PRODUCCION</v>
          </cell>
          <cell r="J577">
            <v>44810</v>
          </cell>
          <cell r="K577">
            <v>44817</v>
          </cell>
          <cell r="O577" t="str">
            <v>U007 AGROSUPER S.A.</v>
          </cell>
          <cell r="P577" t="str">
            <v>00AJ</v>
          </cell>
          <cell r="Q577" t="str">
            <v>ANDES ASIA</v>
          </cell>
          <cell r="R577" t="str">
            <v>02</v>
          </cell>
          <cell r="S577" t="str">
            <v>JAPÓN</v>
          </cell>
          <cell r="T577" t="str">
            <v>2000 YOKOHAMA (ADUANA PRINCIPA</v>
          </cell>
          <cell r="U577" t="str">
            <v>200000018</v>
          </cell>
          <cell r="V577" t="str">
            <v>Andes Asia, Inc.</v>
          </cell>
          <cell r="W577" t="str">
            <v>AA2828</v>
          </cell>
          <cell r="X577" t="str">
            <v>CIF</v>
          </cell>
          <cell r="Y577" t="str">
            <v>CTA CTE O CRED.DIRECTO</v>
          </cell>
          <cell r="Z577" t="str">
            <v>CONGELADO</v>
          </cell>
          <cell r="AA577" t="str">
            <v>PALETA</v>
          </cell>
          <cell r="AB577" t="str">
            <v>PALETA ENTERA</v>
          </cell>
          <cell r="AC577" t="str">
            <v>PALETA ENTERA PICNIC</v>
          </cell>
          <cell r="AD577" t="str">
            <v>NA</v>
          </cell>
        </row>
        <row r="578">
          <cell r="D578">
            <v>1022863</v>
          </cell>
          <cell r="E578" t="str">
            <v>GO LOM VET M@ CJ 9K AS</v>
          </cell>
          <cell r="F578">
            <v>10000</v>
          </cell>
          <cell r="G578" t="str">
            <v>KG</v>
          </cell>
          <cell r="H578" t="str">
            <v>PLANTA LO MIRANDA</v>
          </cell>
          <cell r="I578" t="str">
            <v>EN PRODUCCION</v>
          </cell>
          <cell r="J578">
            <v>44810</v>
          </cell>
          <cell r="K578">
            <v>44817</v>
          </cell>
          <cell r="O578" t="str">
            <v>U007 AGROSUPER S.A.</v>
          </cell>
          <cell r="P578" t="str">
            <v>00AJ</v>
          </cell>
          <cell r="Q578" t="str">
            <v>ANDES ASIA</v>
          </cell>
          <cell r="R578" t="str">
            <v>02</v>
          </cell>
          <cell r="S578" t="str">
            <v>JAPÓN</v>
          </cell>
          <cell r="T578" t="str">
            <v>2000 YOKOHAMA (ADUANA PRINCIPA</v>
          </cell>
          <cell r="U578" t="str">
            <v>200000018</v>
          </cell>
          <cell r="V578" t="str">
            <v>Andes Asia, Inc.</v>
          </cell>
          <cell r="W578" t="str">
            <v>AA2828</v>
          </cell>
          <cell r="X578" t="str">
            <v>CIF</v>
          </cell>
          <cell r="Y578" t="str">
            <v>CTA CTE O CRED.DIRECTO</v>
          </cell>
          <cell r="Z578" t="str">
            <v>CONGELADO</v>
          </cell>
          <cell r="AA578" t="str">
            <v>LOMO</v>
          </cell>
          <cell r="AB578" t="str">
            <v>LOMO VETADO</v>
          </cell>
          <cell r="AC578" t="str">
            <v>LOMO VETADO &gt;2.0K</v>
          </cell>
          <cell r="AD578" t="str">
            <v>NA</v>
          </cell>
        </row>
        <row r="579">
          <cell r="D579">
            <v>1022865</v>
          </cell>
          <cell r="E579" t="str">
            <v>GO PAN TEC S/CUERO M@ CJ 17K AS</v>
          </cell>
          <cell r="F579">
            <v>2000</v>
          </cell>
          <cell r="G579" t="str">
            <v>KG</v>
          </cell>
          <cell r="H579" t="str">
            <v>PLANTA LO MIRANDA</v>
          </cell>
          <cell r="I579" t="str">
            <v>EN PRODUCCION</v>
          </cell>
          <cell r="J579">
            <v>44810</v>
          </cell>
          <cell r="K579">
            <v>44817</v>
          </cell>
          <cell r="O579" t="str">
            <v>U007 AGROSUPER S.A.</v>
          </cell>
          <cell r="P579" t="str">
            <v>00AJ</v>
          </cell>
          <cell r="Q579" t="str">
            <v>ANDES ASIA</v>
          </cell>
          <cell r="R579" t="str">
            <v>02</v>
          </cell>
          <cell r="S579" t="str">
            <v>JAPÓN</v>
          </cell>
          <cell r="T579" t="str">
            <v>2000 YOKOHAMA (ADUANA PRINCIPA</v>
          </cell>
          <cell r="U579" t="str">
            <v>200000018</v>
          </cell>
          <cell r="V579" t="str">
            <v>Andes Asia, Inc.</v>
          </cell>
          <cell r="W579" t="str">
            <v>AA2828</v>
          </cell>
          <cell r="X579" t="str">
            <v>CIF</v>
          </cell>
          <cell r="Y579" t="str">
            <v>CTA CTE O CRED.DIRECTO</v>
          </cell>
          <cell r="Z579" t="str">
            <v>CONGELADO</v>
          </cell>
          <cell r="AA579" t="str">
            <v>PANCETA</v>
          </cell>
          <cell r="AB579" t="str">
            <v>PANCETA S/CUERO</v>
          </cell>
          <cell r="AC579" t="str">
            <v>PANCETA S/CUERO TECLA</v>
          </cell>
          <cell r="AD579" t="str">
            <v>NA</v>
          </cell>
        </row>
        <row r="580">
          <cell r="D580">
            <v>1021987</v>
          </cell>
          <cell r="E580" t="str">
            <v>GO RECTO@ CJ 10K AS</v>
          </cell>
          <cell r="F580">
            <v>2000</v>
          </cell>
          <cell r="G580" t="str">
            <v>KG</v>
          </cell>
          <cell r="H580" t="str">
            <v>PLANTA LO MIRANDA</v>
          </cell>
          <cell r="I580" t="str">
            <v>EN PRODUCCION</v>
          </cell>
          <cell r="J580">
            <v>44810</v>
          </cell>
          <cell r="K580">
            <v>44817</v>
          </cell>
          <cell r="O580" t="str">
            <v>U007 AGROSUPER S.A.</v>
          </cell>
          <cell r="P580" t="str">
            <v>00AJ</v>
          </cell>
          <cell r="Q580" t="str">
            <v>ANDES ASIA</v>
          </cell>
          <cell r="R580" t="str">
            <v>02</v>
          </cell>
          <cell r="S580" t="str">
            <v>JAPÓN</v>
          </cell>
          <cell r="T580" t="str">
            <v>2000 YOKOHAMA (ADUANA PRINCIPA</v>
          </cell>
          <cell r="U580" t="str">
            <v>200000018</v>
          </cell>
          <cell r="V580" t="str">
            <v>Andes Asia, Inc.</v>
          </cell>
          <cell r="W580" t="str">
            <v>AA2828</v>
          </cell>
          <cell r="X580" t="str">
            <v>CIF</v>
          </cell>
          <cell r="Y580" t="str">
            <v>CTA CTE O CRED.DIRECTO</v>
          </cell>
          <cell r="Z580" t="str">
            <v>CONGELADO</v>
          </cell>
          <cell r="AA580" t="str">
            <v>SUBPROD</v>
          </cell>
          <cell r="AB580" t="str">
            <v>SUBPROD TRIPA</v>
          </cell>
          <cell r="AC580" t="str">
            <v>SUBPROD TRIPA RECTO</v>
          </cell>
          <cell r="AD580" t="str">
            <v>NA</v>
          </cell>
        </row>
        <row r="581">
          <cell r="D581">
            <v>1021924</v>
          </cell>
          <cell r="E581" t="str">
            <v>GO MM LOIN L@ CJ 15K AS</v>
          </cell>
          <cell r="F581">
            <v>5000</v>
          </cell>
          <cell r="G581" t="str">
            <v>KG</v>
          </cell>
          <cell r="H581" t="str">
            <v>PLANTA LO MIRANDA</v>
          </cell>
          <cell r="I581" t="str">
            <v>A PROGRAMAR</v>
          </cell>
          <cell r="J581">
            <v>44810</v>
          </cell>
          <cell r="K581">
            <v>44824</v>
          </cell>
          <cell r="O581" t="str">
            <v>U007 AGROSUPER S.A.</v>
          </cell>
          <cell r="P581" t="str">
            <v>00AJ</v>
          </cell>
          <cell r="Q581" t="str">
            <v>ANDES ASIA</v>
          </cell>
          <cell r="R581" t="str">
            <v>02</v>
          </cell>
          <cell r="S581" t="str">
            <v>JAPÓN</v>
          </cell>
          <cell r="T581" t="str">
            <v>2000 YOKOHAMA (ADUANA PRINCIPA</v>
          </cell>
          <cell r="U581" t="str">
            <v>200000018</v>
          </cell>
          <cell r="V581" t="str">
            <v>Andes Asia, Inc.</v>
          </cell>
          <cell r="W581" t="str">
            <v>AA2832</v>
          </cell>
          <cell r="X581" t="str">
            <v>CIF</v>
          </cell>
          <cell r="Y581" t="str">
            <v>CTA CTE O CRED.DIRECTO</v>
          </cell>
          <cell r="Z581" t="str">
            <v>CONGELADO</v>
          </cell>
          <cell r="AA581" t="str">
            <v>LOMO</v>
          </cell>
          <cell r="AB581" t="str">
            <v>LOMO MM LOIN</v>
          </cell>
          <cell r="AC581" t="str">
            <v>LOMO MM LOIN L</v>
          </cell>
          <cell r="AD581" t="str">
            <v>NA</v>
          </cell>
        </row>
        <row r="582">
          <cell r="D582">
            <v>1022141</v>
          </cell>
          <cell r="E582" t="str">
            <v>GO POSTA NEGRA D@ CJ AS</v>
          </cell>
          <cell r="F582">
            <v>6000</v>
          </cell>
          <cell r="G582" t="str">
            <v>KG</v>
          </cell>
          <cell r="H582" t="str">
            <v>PLANTA LO MIRANDA</v>
          </cell>
          <cell r="I582" t="str">
            <v>A PROGRAMAR</v>
          </cell>
          <cell r="J582">
            <v>44810</v>
          </cell>
          <cell r="K582">
            <v>44824</v>
          </cell>
          <cell r="O582" t="str">
            <v>U007 AGROSUPER S.A.</v>
          </cell>
          <cell r="P582" t="str">
            <v>00AJ</v>
          </cell>
          <cell r="Q582" t="str">
            <v>ANDES ASIA</v>
          </cell>
          <cell r="R582" t="str">
            <v>02</v>
          </cell>
          <cell r="S582" t="str">
            <v>JAPÓN</v>
          </cell>
          <cell r="T582" t="str">
            <v>2000 YOKOHAMA (ADUANA PRINCIPA</v>
          </cell>
          <cell r="U582" t="str">
            <v>200000018</v>
          </cell>
          <cell r="V582" t="str">
            <v>Andes Asia, Inc.</v>
          </cell>
          <cell r="W582" t="str">
            <v>AA2832</v>
          </cell>
          <cell r="X582" t="str">
            <v>CIF</v>
          </cell>
          <cell r="Y582" t="str">
            <v>CTA CTE O CRED.DIRECTO</v>
          </cell>
          <cell r="Z582" t="str">
            <v>CONGELADO</v>
          </cell>
          <cell r="AA582" t="str">
            <v>PIERNA</v>
          </cell>
          <cell r="AB582" t="str">
            <v>PIERNA PULPA FINA</v>
          </cell>
          <cell r="AC582" t="str">
            <v>PIERNA PULPA FINA MUSC SEP</v>
          </cell>
          <cell r="AD582" t="str">
            <v>NA</v>
          </cell>
        </row>
        <row r="583">
          <cell r="D583">
            <v>1022863</v>
          </cell>
          <cell r="E583" t="str">
            <v>GO LOM VET M@ CJ 9K AS</v>
          </cell>
          <cell r="F583">
            <v>10000</v>
          </cell>
          <cell r="G583" t="str">
            <v>KG</v>
          </cell>
          <cell r="H583" t="str">
            <v>PLANTA LO MIRANDA</v>
          </cell>
          <cell r="I583" t="str">
            <v>A PROGRAMAR</v>
          </cell>
          <cell r="J583">
            <v>44810</v>
          </cell>
          <cell r="K583">
            <v>44824</v>
          </cell>
          <cell r="O583" t="str">
            <v>U007 AGROSUPER S.A.</v>
          </cell>
          <cell r="P583" t="str">
            <v>00AJ</v>
          </cell>
          <cell r="Q583" t="str">
            <v>ANDES ASIA</v>
          </cell>
          <cell r="R583" t="str">
            <v>02</v>
          </cell>
          <cell r="S583" t="str">
            <v>JAPÓN</v>
          </cell>
          <cell r="T583" t="str">
            <v>2000 YOKOHAMA (ADUANA PRINCIPA</v>
          </cell>
          <cell r="U583" t="str">
            <v>200000018</v>
          </cell>
          <cell r="V583" t="str">
            <v>Andes Asia, Inc.</v>
          </cell>
          <cell r="W583" t="str">
            <v>AA2832</v>
          </cell>
          <cell r="X583" t="str">
            <v>CIF</v>
          </cell>
          <cell r="Y583" t="str">
            <v>CTA CTE O CRED.DIRECTO</v>
          </cell>
          <cell r="Z583" t="str">
            <v>CONGELADO</v>
          </cell>
          <cell r="AA583" t="str">
            <v>LOMO</v>
          </cell>
          <cell r="AB583" t="str">
            <v>LOMO VETADO</v>
          </cell>
          <cell r="AC583" t="str">
            <v>LOMO VETADO &gt;2.0K</v>
          </cell>
          <cell r="AD583" t="str">
            <v>NA</v>
          </cell>
        </row>
        <row r="584">
          <cell r="D584">
            <v>1023123</v>
          </cell>
          <cell r="E584" t="str">
            <v>GO LOM VET@ CJ 9K AS</v>
          </cell>
          <cell r="F584">
            <v>1000</v>
          </cell>
          <cell r="G584" t="str">
            <v>KG</v>
          </cell>
          <cell r="H584" t="str">
            <v>PLANTA LO MIRANDA</v>
          </cell>
          <cell r="I584" t="str">
            <v>A PROGRAMAR</v>
          </cell>
          <cell r="J584">
            <v>44810</v>
          </cell>
          <cell r="K584">
            <v>44824</v>
          </cell>
          <cell r="O584" t="str">
            <v>U007 AGROSUPER S.A.</v>
          </cell>
          <cell r="P584" t="str">
            <v>00AJ</v>
          </cell>
          <cell r="Q584" t="str">
            <v>ANDES ASIA</v>
          </cell>
          <cell r="R584" t="str">
            <v>02</v>
          </cell>
          <cell r="S584" t="str">
            <v>JAPÓN</v>
          </cell>
          <cell r="T584" t="str">
            <v>2000 YOKOHAMA (ADUANA PRINCIPA</v>
          </cell>
          <cell r="U584" t="str">
            <v>200000018</v>
          </cell>
          <cell r="V584" t="str">
            <v>Andes Asia, Inc.</v>
          </cell>
          <cell r="W584" t="str">
            <v>AA2832</v>
          </cell>
          <cell r="X584" t="str">
            <v>CIF</v>
          </cell>
          <cell r="Y584" t="str">
            <v>CTA CTE O CRED.DIRECTO</v>
          </cell>
          <cell r="Z584" t="str">
            <v>CONGELADO</v>
          </cell>
          <cell r="AA584" t="str">
            <v>LOMO</v>
          </cell>
          <cell r="AB584" t="str">
            <v>LOMO VETADO</v>
          </cell>
          <cell r="AC584" t="str">
            <v>LOMO VETADO K (JAPÓN)</v>
          </cell>
          <cell r="AD584" t="str">
            <v>NA</v>
          </cell>
        </row>
        <row r="585">
          <cell r="D585">
            <v>1021931</v>
          </cell>
          <cell r="E585" t="str">
            <v>GO PTA COS 3H@ BO CJ 10K AS</v>
          </cell>
          <cell r="F585">
            <v>2000</v>
          </cell>
          <cell r="G585" t="str">
            <v>KG</v>
          </cell>
          <cell r="H585" t="str">
            <v>PLANTA LO MIRANDA</v>
          </cell>
          <cell r="I585" t="str">
            <v>A PROGRAMAR</v>
          </cell>
          <cell r="J585">
            <v>44810</v>
          </cell>
          <cell r="K585">
            <v>44824</v>
          </cell>
          <cell r="O585" t="str">
            <v>U007 AGROSUPER S.A.</v>
          </cell>
          <cell r="P585" t="str">
            <v>00AJ</v>
          </cell>
          <cell r="Q585" t="str">
            <v>ANDES ASIA</v>
          </cell>
          <cell r="R585" t="str">
            <v>02</v>
          </cell>
          <cell r="S585" t="str">
            <v>JAPÓN</v>
          </cell>
          <cell r="T585" t="str">
            <v>2000 YOKOHAMA (ADUANA PRINCIPA</v>
          </cell>
          <cell r="U585" t="str">
            <v>200000018</v>
          </cell>
          <cell r="V585" t="str">
            <v>Andes Asia, Inc.</v>
          </cell>
          <cell r="W585" t="str">
            <v>AA2832</v>
          </cell>
          <cell r="X585" t="str">
            <v>CIF</v>
          </cell>
          <cell r="Y585" t="str">
            <v>CTA CTE O CRED.DIRECTO</v>
          </cell>
          <cell r="Z585" t="str">
            <v>CONGELADO</v>
          </cell>
          <cell r="AA585" t="str">
            <v>COST-PEC</v>
          </cell>
          <cell r="AB585" t="str">
            <v>COST-PEC TROZOS</v>
          </cell>
          <cell r="AC585" t="str">
            <v>COST-PEC TROZOS PUNTA COSTILLAR</v>
          </cell>
          <cell r="AD585" t="str">
            <v>NA</v>
          </cell>
        </row>
        <row r="586">
          <cell r="D586">
            <v>1022398</v>
          </cell>
          <cell r="E586" t="str">
            <v>GO GANSO C/ASTO S/G 3P@ BO CJ AS</v>
          </cell>
          <cell r="F586">
            <v>6000</v>
          </cell>
          <cell r="G586" t="str">
            <v>KG</v>
          </cell>
          <cell r="H586" t="str">
            <v>PLANTA LO MIRANDA</v>
          </cell>
          <cell r="I586" t="str">
            <v>EN PRODUCCION</v>
          </cell>
          <cell r="J586">
            <v>44810</v>
          </cell>
          <cell r="K586">
            <v>44831</v>
          </cell>
          <cell r="O586" t="str">
            <v>U007 AGROSUPER S.A.</v>
          </cell>
          <cell r="P586" t="str">
            <v>00AJ</v>
          </cell>
          <cell r="Q586" t="str">
            <v>ANDES ASIA</v>
          </cell>
          <cell r="R586" t="str">
            <v>02</v>
          </cell>
          <cell r="S586" t="str">
            <v>JAPÓN</v>
          </cell>
          <cell r="T586" t="str">
            <v>2000 YOKOHAMA (ADUANA PRINCIPA</v>
          </cell>
          <cell r="U586" t="str">
            <v>200000018</v>
          </cell>
          <cell r="V586" t="str">
            <v>Andes Asia, Inc.</v>
          </cell>
          <cell r="W586" t="str">
            <v>AA2834</v>
          </cell>
          <cell r="X586" t="str">
            <v>CIF</v>
          </cell>
          <cell r="Y586" t="str">
            <v>CTA CTE O CRED.DIRECTO</v>
          </cell>
          <cell r="Z586" t="str">
            <v>CONGELADO</v>
          </cell>
          <cell r="AA586" t="str">
            <v>PIERNA</v>
          </cell>
          <cell r="AB586" t="str">
            <v>PIERNA PULPA FINA</v>
          </cell>
          <cell r="AC586" t="str">
            <v>PIERNA PULPA FINA MUSC SEP</v>
          </cell>
          <cell r="AD586" t="str">
            <v>NA</v>
          </cell>
        </row>
        <row r="587">
          <cell r="D587">
            <v>1022863</v>
          </cell>
          <cell r="E587" t="str">
            <v>GO LOM VET M@ CJ 9K AS</v>
          </cell>
          <cell r="F587">
            <v>10000</v>
          </cell>
          <cell r="G587" t="str">
            <v>KG</v>
          </cell>
          <cell r="H587" t="str">
            <v>PLANTA LO MIRANDA</v>
          </cell>
          <cell r="I587" t="str">
            <v>EN PRODUCCION</v>
          </cell>
          <cell r="J587">
            <v>44810</v>
          </cell>
          <cell r="K587">
            <v>44831</v>
          </cell>
          <cell r="O587" t="str">
            <v>U007 AGROSUPER S.A.</v>
          </cell>
          <cell r="P587" t="str">
            <v>00AJ</v>
          </cell>
          <cell r="Q587" t="str">
            <v>ANDES ASIA</v>
          </cell>
          <cell r="R587" t="str">
            <v>02</v>
          </cell>
          <cell r="S587" t="str">
            <v>JAPÓN</v>
          </cell>
          <cell r="T587" t="str">
            <v>2000 YOKOHAMA (ADUANA PRINCIPA</v>
          </cell>
          <cell r="U587" t="str">
            <v>200000018</v>
          </cell>
          <cell r="V587" t="str">
            <v>Andes Asia, Inc.</v>
          </cell>
          <cell r="W587" t="str">
            <v>AA2834</v>
          </cell>
          <cell r="X587" t="str">
            <v>CIF</v>
          </cell>
          <cell r="Y587" t="str">
            <v>CTA CTE O CRED.DIRECTO</v>
          </cell>
          <cell r="Z587" t="str">
            <v>CONGELADO</v>
          </cell>
          <cell r="AA587" t="str">
            <v>LOMO</v>
          </cell>
          <cell r="AB587" t="str">
            <v>LOMO VETADO</v>
          </cell>
          <cell r="AC587" t="str">
            <v>LOMO VETADO &gt;2.0K</v>
          </cell>
          <cell r="AD587" t="str">
            <v>NA</v>
          </cell>
        </row>
        <row r="588">
          <cell r="D588">
            <v>1023123</v>
          </cell>
          <cell r="E588" t="str">
            <v>GO LOM VET@ CJ 9K AS</v>
          </cell>
          <cell r="F588">
            <v>3000</v>
          </cell>
          <cell r="G588" t="str">
            <v>KG</v>
          </cell>
          <cell r="H588" t="str">
            <v>PLANTA LO MIRANDA</v>
          </cell>
          <cell r="I588" t="str">
            <v>EN PRODUCCION</v>
          </cell>
          <cell r="J588">
            <v>44810</v>
          </cell>
          <cell r="K588">
            <v>44831</v>
          </cell>
          <cell r="O588" t="str">
            <v>U007 AGROSUPER S.A.</v>
          </cell>
          <cell r="P588" t="str">
            <v>00AJ</v>
          </cell>
          <cell r="Q588" t="str">
            <v>ANDES ASIA</v>
          </cell>
          <cell r="R588" t="str">
            <v>02</v>
          </cell>
          <cell r="S588" t="str">
            <v>JAPÓN</v>
          </cell>
          <cell r="T588" t="str">
            <v>2000 YOKOHAMA (ADUANA PRINCIPA</v>
          </cell>
          <cell r="U588" t="str">
            <v>200000018</v>
          </cell>
          <cell r="V588" t="str">
            <v>Andes Asia, Inc.</v>
          </cell>
          <cell r="W588" t="str">
            <v>AA2834</v>
          </cell>
          <cell r="X588" t="str">
            <v>CIF</v>
          </cell>
          <cell r="Y588" t="str">
            <v>CTA CTE O CRED.DIRECTO</v>
          </cell>
          <cell r="Z588" t="str">
            <v>CONGELADO</v>
          </cell>
          <cell r="AA588" t="str">
            <v>LOMO</v>
          </cell>
          <cell r="AB588" t="str">
            <v>LOMO VETADO</v>
          </cell>
          <cell r="AC588" t="str">
            <v>LOMO VETADO K (JAPÓN)</v>
          </cell>
          <cell r="AD588" t="str">
            <v>NA</v>
          </cell>
        </row>
        <row r="589">
          <cell r="D589">
            <v>1021987</v>
          </cell>
          <cell r="E589" t="str">
            <v>GO RECTO@ CJ 10K AS</v>
          </cell>
          <cell r="F589">
            <v>2000</v>
          </cell>
          <cell r="G589" t="str">
            <v>KG</v>
          </cell>
          <cell r="H589" t="str">
            <v>PLANTA LO MIRANDA</v>
          </cell>
          <cell r="I589" t="str">
            <v>EN PRODUCCION</v>
          </cell>
          <cell r="J589">
            <v>44810</v>
          </cell>
          <cell r="K589">
            <v>44831</v>
          </cell>
          <cell r="O589" t="str">
            <v>U007 AGROSUPER S.A.</v>
          </cell>
          <cell r="P589" t="str">
            <v>00AJ</v>
          </cell>
          <cell r="Q589" t="str">
            <v>ANDES ASIA</v>
          </cell>
          <cell r="R589" t="str">
            <v>02</v>
          </cell>
          <cell r="S589" t="str">
            <v>JAPÓN</v>
          </cell>
          <cell r="T589" t="str">
            <v>2000 YOKOHAMA (ADUANA PRINCIPA</v>
          </cell>
          <cell r="U589" t="str">
            <v>200000018</v>
          </cell>
          <cell r="V589" t="str">
            <v>Andes Asia, Inc.</v>
          </cell>
          <cell r="W589" t="str">
            <v>AA2834</v>
          </cell>
          <cell r="X589" t="str">
            <v>CIF</v>
          </cell>
          <cell r="Y589" t="str">
            <v>CTA CTE O CRED.DIRECTO</v>
          </cell>
          <cell r="Z589" t="str">
            <v>CONGELADO</v>
          </cell>
          <cell r="AA589" t="str">
            <v>SUBPROD</v>
          </cell>
          <cell r="AB589" t="str">
            <v>SUBPROD TRIPA</v>
          </cell>
          <cell r="AC589" t="str">
            <v>SUBPROD TRIPA RECTO</v>
          </cell>
          <cell r="AD589" t="str">
            <v>NA</v>
          </cell>
        </row>
        <row r="590">
          <cell r="D590">
            <v>1021931</v>
          </cell>
          <cell r="E590" t="str">
            <v>GO PTA COS 3H@ BO CJ 10K AS</v>
          </cell>
          <cell r="F590">
            <v>3000</v>
          </cell>
          <cell r="G590" t="str">
            <v>KG</v>
          </cell>
          <cell r="H590" t="str">
            <v>PLANTA LO MIRANDA</v>
          </cell>
          <cell r="I590" t="str">
            <v>EN PRODUCCION</v>
          </cell>
          <cell r="J590">
            <v>44810</v>
          </cell>
          <cell r="K590">
            <v>44831</v>
          </cell>
          <cell r="O590" t="str">
            <v>U007 AGROSUPER S.A.</v>
          </cell>
          <cell r="P590" t="str">
            <v>00AJ</v>
          </cell>
          <cell r="Q590" t="str">
            <v>ANDES ASIA</v>
          </cell>
          <cell r="R590" t="str">
            <v>02</v>
          </cell>
          <cell r="S590" t="str">
            <v>JAPÓN</v>
          </cell>
          <cell r="T590" t="str">
            <v>2000 YOKOHAMA (ADUANA PRINCIPA</v>
          </cell>
          <cell r="U590" t="str">
            <v>200000018</v>
          </cell>
          <cell r="V590" t="str">
            <v>Andes Asia, Inc.</v>
          </cell>
          <cell r="W590" t="str">
            <v>AA2834</v>
          </cell>
          <cell r="X590" t="str">
            <v>CIF</v>
          </cell>
          <cell r="Y590" t="str">
            <v>CTA CTE O CRED.DIRECTO</v>
          </cell>
          <cell r="Z590" t="str">
            <v>CONGELADO</v>
          </cell>
          <cell r="AA590" t="str">
            <v>COST-PEC</v>
          </cell>
          <cell r="AB590" t="str">
            <v>COST-PEC TROZOS</v>
          </cell>
          <cell r="AC590" t="str">
            <v>COST-PEC TROZOS PUNTA COSTILLAR</v>
          </cell>
          <cell r="AD590" t="str">
            <v>NA</v>
          </cell>
        </row>
        <row r="591">
          <cell r="D591">
            <v>1022398</v>
          </cell>
          <cell r="E591" t="str">
            <v>GO GANSO C/ASTO S/G 3P@ BO CJ AS</v>
          </cell>
          <cell r="F591">
            <v>6000</v>
          </cell>
          <cell r="G591" t="str">
            <v>KG</v>
          </cell>
          <cell r="H591" t="str">
            <v>PLANTA LO MIRANDA</v>
          </cell>
          <cell r="I591" t="str">
            <v>A PROGRAMAR</v>
          </cell>
          <cell r="J591">
            <v>44810</v>
          </cell>
          <cell r="K591">
            <v>44831</v>
          </cell>
          <cell r="L591">
            <v>44864</v>
          </cell>
          <cell r="O591" t="str">
            <v>U007 AGROSUPER S.A.</v>
          </cell>
          <cell r="P591" t="str">
            <v>00AJ</v>
          </cell>
          <cell r="Q591" t="str">
            <v>ANDES ASIA</v>
          </cell>
          <cell r="R591" t="str">
            <v>02</v>
          </cell>
          <cell r="S591" t="str">
            <v>JAPÓN</v>
          </cell>
          <cell r="T591" t="str">
            <v>2000 YOKOHAMA (ADUANA PRINCIPA</v>
          </cell>
          <cell r="U591" t="str">
            <v>200000018</v>
          </cell>
          <cell r="V591" t="str">
            <v>Andes Asia, Inc.</v>
          </cell>
          <cell r="W591" t="str">
            <v>AA2835</v>
          </cell>
          <cell r="X591" t="str">
            <v>CIF</v>
          </cell>
          <cell r="Y591" t="str">
            <v>CTA CTE O CRED.DIRECTO</v>
          </cell>
          <cell r="Z591" t="str">
            <v>CONGELADO</v>
          </cell>
          <cell r="AA591" t="str">
            <v>PIERNA</v>
          </cell>
          <cell r="AB591" t="str">
            <v>PIERNA PULPA FINA</v>
          </cell>
          <cell r="AC591" t="str">
            <v>PIERNA PULPA FINA MUSC SEP</v>
          </cell>
          <cell r="AD591" t="str">
            <v>NA</v>
          </cell>
        </row>
        <row r="592">
          <cell r="D592">
            <v>1022751</v>
          </cell>
          <cell r="E592" t="str">
            <v>GO PPPAL 1P EX@ CJ 14K AS</v>
          </cell>
          <cell r="F592">
            <v>2000</v>
          </cell>
          <cell r="G592" t="str">
            <v>KG</v>
          </cell>
          <cell r="H592" t="str">
            <v>PLANTA LO MIRANDA</v>
          </cell>
          <cell r="I592" t="str">
            <v>A PROGRAMAR</v>
          </cell>
          <cell r="J592">
            <v>44810</v>
          </cell>
          <cell r="K592">
            <v>44831</v>
          </cell>
          <cell r="L592">
            <v>44864</v>
          </cell>
          <cell r="O592" t="str">
            <v>U007 AGROSUPER S.A.</v>
          </cell>
          <cell r="P592" t="str">
            <v>00AJ</v>
          </cell>
          <cell r="Q592" t="str">
            <v>ANDES ASIA</v>
          </cell>
          <cell r="R592" t="str">
            <v>02</v>
          </cell>
          <cell r="S592" t="str">
            <v>JAPÓN</v>
          </cell>
          <cell r="T592" t="str">
            <v>2000 YOKOHAMA (ADUANA PRINCIPA</v>
          </cell>
          <cell r="U592" t="str">
            <v>200000018</v>
          </cell>
          <cell r="V592" t="str">
            <v>Andes Asia, Inc.</v>
          </cell>
          <cell r="W592" t="str">
            <v>AA2835</v>
          </cell>
          <cell r="X592" t="str">
            <v>CIF</v>
          </cell>
          <cell r="Y592" t="str">
            <v>CTA CTE O CRED.DIRECTO</v>
          </cell>
          <cell r="Z592" t="str">
            <v>CONGELADO</v>
          </cell>
          <cell r="AA592" t="str">
            <v>PALETA</v>
          </cell>
          <cell r="AB592" t="str">
            <v>PALETA ENTERA</v>
          </cell>
          <cell r="AC592" t="str">
            <v>PALETA ENTERA PICNIC</v>
          </cell>
          <cell r="AD592" t="str">
            <v>NA</v>
          </cell>
        </row>
        <row r="593">
          <cell r="D593">
            <v>1022863</v>
          </cell>
          <cell r="E593" t="str">
            <v>GO LOM VET M@ CJ 9K AS</v>
          </cell>
          <cell r="F593">
            <v>10000</v>
          </cell>
          <cell r="G593" t="str">
            <v>KG</v>
          </cell>
          <cell r="H593" t="str">
            <v>PLANTA LO MIRANDA</v>
          </cell>
          <cell r="I593" t="str">
            <v>A PROGRAMAR</v>
          </cell>
          <cell r="J593">
            <v>44810</v>
          </cell>
          <cell r="K593">
            <v>44831</v>
          </cell>
          <cell r="L593">
            <v>44864</v>
          </cell>
          <cell r="O593" t="str">
            <v>U007 AGROSUPER S.A.</v>
          </cell>
          <cell r="P593" t="str">
            <v>00AJ</v>
          </cell>
          <cell r="Q593" t="str">
            <v>ANDES ASIA</v>
          </cell>
          <cell r="R593" t="str">
            <v>02</v>
          </cell>
          <cell r="S593" t="str">
            <v>JAPÓN</v>
          </cell>
          <cell r="T593" t="str">
            <v>2000 YOKOHAMA (ADUANA PRINCIPA</v>
          </cell>
          <cell r="U593" t="str">
            <v>200000018</v>
          </cell>
          <cell r="V593" t="str">
            <v>Andes Asia, Inc.</v>
          </cell>
          <cell r="W593" t="str">
            <v>AA2835</v>
          </cell>
          <cell r="X593" t="str">
            <v>CIF</v>
          </cell>
          <cell r="Y593" t="str">
            <v>CTA CTE O CRED.DIRECTO</v>
          </cell>
          <cell r="Z593" t="str">
            <v>CONGELADO</v>
          </cell>
          <cell r="AA593" t="str">
            <v>LOMO</v>
          </cell>
          <cell r="AB593" t="str">
            <v>LOMO VETADO</v>
          </cell>
          <cell r="AC593" t="str">
            <v>LOMO VETADO &gt;2.0K</v>
          </cell>
          <cell r="AD593" t="str">
            <v>NA</v>
          </cell>
        </row>
        <row r="594">
          <cell r="D594">
            <v>1022865</v>
          </cell>
          <cell r="E594" t="str">
            <v>GO PAN TEC S/CUERO M@ CJ 17K AS</v>
          </cell>
          <cell r="F594">
            <v>2000</v>
          </cell>
          <cell r="G594" t="str">
            <v>KG</v>
          </cell>
          <cell r="H594" t="str">
            <v>PLANTA LO MIRANDA</v>
          </cell>
          <cell r="I594" t="str">
            <v>A PROGRAMAR</v>
          </cell>
          <cell r="J594">
            <v>44810</v>
          </cell>
          <cell r="K594">
            <v>44831</v>
          </cell>
          <cell r="L594">
            <v>44864</v>
          </cell>
          <cell r="O594" t="str">
            <v>U007 AGROSUPER S.A.</v>
          </cell>
          <cell r="P594" t="str">
            <v>00AJ</v>
          </cell>
          <cell r="Q594" t="str">
            <v>ANDES ASIA</v>
          </cell>
          <cell r="R594" t="str">
            <v>02</v>
          </cell>
          <cell r="S594" t="str">
            <v>JAPÓN</v>
          </cell>
          <cell r="T594" t="str">
            <v>2000 YOKOHAMA (ADUANA PRINCIPA</v>
          </cell>
          <cell r="U594" t="str">
            <v>200000018</v>
          </cell>
          <cell r="V594" t="str">
            <v>Andes Asia, Inc.</v>
          </cell>
          <cell r="W594" t="str">
            <v>AA2835</v>
          </cell>
          <cell r="X594" t="str">
            <v>CIF</v>
          </cell>
          <cell r="Y594" t="str">
            <v>CTA CTE O CRED.DIRECTO</v>
          </cell>
          <cell r="Z594" t="str">
            <v>CONGELADO</v>
          </cell>
          <cell r="AA594" t="str">
            <v>PANCETA</v>
          </cell>
          <cell r="AB594" t="str">
            <v>PANCETA S/CUERO</v>
          </cell>
          <cell r="AC594" t="str">
            <v>PANCETA S/CUERO TECLA</v>
          </cell>
          <cell r="AD594" t="str">
            <v>NA</v>
          </cell>
        </row>
        <row r="595">
          <cell r="D595">
            <v>1023184</v>
          </cell>
          <cell r="E595" t="str">
            <v>GO CC LOIN L S/TEC@ FI CJ 16K AS</v>
          </cell>
          <cell r="F595">
            <v>1000</v>
          </cell>
          <cell r="G595" t="str">
            <v>KG</v>
          </cell>
          <cell r="H595" t="str">
            <v>PLANTA LO MIRANDA</v>
          </cell>
          <cell r="I595" t="str">
            <v>A PROGRAMAR</v>
          </cell>
          <cell r="J595">
            <v>44810</v>
          </cell>
          <cell r="K595">
            <v>44831</v>
          </cell>
          <cell r="L595">
            <v>44864</v>
          </cell>
          <cell r="O595" t="str">
            <v>U007 AGROSUPER S.A.</v>
          </cell>
          <cell r="P595" t="str">
            <v>00AJ</v>
          </cell>
          <cell r="Q595" t="str">
            <v>ANDES ASIA</v>
          </cell>
          <cell r="R595" t="str">
            <v>02</v>
          </cell>
          <cell r="S595" t="str">
            <v>JAPÓN</v>
          </cell>
          <cell r="T595" t="str">
            <v>2000 YOKOHAMA (ADUANA PRINCIPA</v>
          </cell>
          <cell r="U595" t="str">
            <v>200000018</v>
          </cell>
          <cell r="V595" t="str">
            <v>Andes Asia, Inc.</v>
          </cell>
          <cell r="W595" t="str">
            <v>AA2835</v>
          </cell>
          <cell r="X595" t="str">
            <v>CIF</v>
          </cell>
          <cell r="Y595" t="str">
            <v>CTA CTE O CRED.DIRECTO</v>
          </cell>
          <cell r="Z595" t="str">
            <v>CONGELADO</v>
          </cell>
          <cell r="AA595" t="str">
            <v>LOMO</v>
          </cell>
          <cell r="AB595" t="str">
            <v>LOMO CC LOIN</v>
          </cell>
          <cell r="AC595" t="str">
            <v>LOMO CC LOIN L</v>
          </cell>
          <cell r="AD595" t="str">
            <v>NA</v>
          </cell>
        </row>
        <row r="596">
          <cell r="D596">
            <v>1021987</v>
          </cell>
          <cell r="E596" t="str">
            <v>GO RECTO@ CJ 10K AS</v>
          </cell>
          <cell r="F596">
            <v>3000</v>
          </cell>
          <cell r="G596" t="str">
            <v>KG</v>
          </cell>
          <cell r="H596" t="str">
            <v>PLANTA LO MIRANDA</v>
          </cell>
          <cell r="I596" t="str">
            <v>A PROGRAMAR</v>
          </cell>
          <cell r="J596">
            <v>44810</v>
          </cell>
          <cell r="K596">
            <v>44831</v>
          </cell>
          <cell r="O596" t="str">
            <v>U007 AGROSUPER S.A.</v>
          </cell>
          <cell r="P596" t="str">
            <v>00AJ</v>
          </cell>
          <cell r="Q596" t="str">
            <v>ANDES ASIA</v>
          </cell>
          <cell r="R596" t="str">
            <v>02</v>
          </cell>
          <cell r="S596" t="str">
            <v>JAPÓN</v>
          </cell>
          <cell r="T596" t="str">
            <v>2000 YOKOHAMA (ADUANA PRINCIPA</v>
          </cell>
          <cell r="U596" t="str">
            <v>200000018</v>
          </cell>
          <cell r="V596" t="str">
            <v>Andes Asia, Inc.</v>
          </cell>
          <cell r="W596" t="str">
            <v>AA2835</v>
          </cell>
          <cell r="X596" t="str">
            <v>CIF</v>
          </cell>
          <cell r="Y596" t="str">
            <v>CTA CTE O CRED.DIRECTO</v>
          </cell>
          <cell r="Z596" t="str">
            <v>CONGELADO</v>
          </cell>
          <cell r="AA596" t="str">
            <v>SUBPROD</v>
          </cell>
          <cell r="AB596" t="str">
            <v>SUBPROD TRIPA</v>
          </cell>
          <cell r="AC596" t="str">
            <v>SUBPROD TRIPA RECTO</v>
          </cell>
          <cell r="AD596" t="str">
            <v>NA</v>
          </cell>
        </row>
        <row r="597">
          <cell r="D597">
            <v>1012165</v>
          </cell>
          <cell r="E597" t="str">
            <v>PO TRU-CTRO ALA 4X10 MR@ ZI CJ AS</v>
          </cell>
          <cell r="F597">
            <v>19958.399987392</v>
          </cell>
          <cell r="G597" t="str">
            <v>KG</v>
          </cell>
          <cell r="H597" t="str">
            <v>F. SAN VICENTE</v>
          </cell>
          <cell r="I597" t="str">
            <v>EN PRODUCCION</v>
          </cell>
          <cell r="J597">
            <v>44810</v>
          </cell>
          <cell r="K597">
            <v>44877</v>
          </cell>
          <cell r="O597" t="str">
            <v>U007 AGROSUPER S.A.</v>
          </cell>
          <cell r="P597" t="str">
            <v>00AA</v>
          </cell>
          <cell r="Q597" t="str">
            <v>AGRO AMERICA</v>
          </cell>
          <cell r="R597" t="str">
            <v>01</v>
          </cell>
          <cell r="S597" t="str">
            <v>EE.UU.</v>
          </cell>
          <cell r="T597" t="str">
            <v>000139 HOUSTON, PUERTO</v>
          </cell>
          <cell r="U597" t="str">
            <v>200000004</v>
          </cell>
          <cell r="V597" t="str">
            <v>Agro America LLC</v>
          </cell>
          <cell r="W597" t="str">
            <v/>
          </cell>
          <cell r="X597" t="str">
            <v>CIF</v>
          </cell>
          <cell r="Y597" t="str">
            <v>CTA CTE O CRED.DIRECTO</v>
          </cell>
          <cell r="Z597" t="str">
            <v>CONGELADO</v>
          </cell>
          <cell r="AA597" t="str">
            <v>ALA</v>
          </cell>
          <cell r="AB597" t="str">
            <v>ALA TRUTRO-CENTRO</v>
          </cell>
          <cell r="AC597" t="str">
            <v>ALA TRUTRO-CENTRO NORMAL</v>
          </cell>
          <cell r="AD597" t="str">
            <v>NA</v>
          </cell>
        </row>
        <row r="598">
          <cell r="D598">
            <v>1012165</v>
          </cell>
          <cell r="E598" t="str">
            <v>PO TRU-CTRO ALA 4X10 MR@ ZI CJ AS</v>
          </cell>
          <cell r="F598">
            <v>19958.399987392</v>
          </cell>
          <cell r="G598" t="str">
            <v>KG</v>
          </cell>
          <cell r="H598" t="str">
            <v>F. SAN VICENTE</v>
          </cell>
          <cell r="I598" t="str">
            <v>EN PRODUCCION</v>
          </cell>
          <cell r="J598">
            <v>44810</v>
          </cell>
          <cell r="K598">
            <v>44877</v>
          </cell>
          <cell r="O598" t="str">
            <v>U007 AGROSUPER S.A.</v>
          </cell>
          <cell r="P598" t="str">
            <v>00AA</v>
          </cell>
          <cell r="Q598" t="str">
            <v>AGRO AMERICA</v>
          </cell>
          <cell r="R598" t="str">
            <v>01</v>
          </cell>
          <cell r="S598" t="str">
            <v>EE.UU.</v>
          </cell>
          <cell r="T598" t="str">
            <v>000139 HOUSTON, PUERTO</v>
          </cell>
          <cell r="U598" t="str">
            <v>200000004</v>
          </cell>
          <cell r="V598" t="str">
            <v>Agro America LLC</v>
          </cell>
          <cell r="W598" t="str">
            <v/>
          </cell>
          <cell r="X598" t="str">
            <v>CIF</v>
          </cell>
          <cell r="Y598" t="str">
            <v>CTA CTE O CRED.DIRECTO</v>
          </cell>
          <cell r="Z598" t="str">
            <v>CONGELADO</v>
          </cell>
          <cell r="AA598" t="str">
            <v>ALA</v>
          </cell>
          <cell r="AB598" t="str">
            <v>ALA TRUTRO-CENTRO</v>
          </cell>
          <cell r="AC598" t="str">
            <v>ALA TRUTRO-CENTRO NORMAL</v>
          </cell>
          <cell r="AD598" t="str">
            <v>NA</v>
          </cell>
        </row>
        <row r="599">
          <cell r="D599">
            <v>1020904</v>
          </cell>
          <cell r="E599" t="str">
            <v>GO PANC C/CUE@ CJ PANC 230 TJ</v>
          </cell>
          <cell r="F599">
            <v>22000</v>
          </cell>
          <cell r="G599" t="str">
            <v>KG</v>
          </cell>
          <cell r="H599" t="str">
            <v>PLANTA LO MIRANDA</v>
          </cell>
          <cell r="I599" t="str">
            <v>A PROGRAMAR</v>
          </cell>
          <cell r="J599">
            <v>44811</v>
          </cell>
          <cell r="K599">
            <v>44811</v>
          </cell>
          <cell r="L599">
            <v>44877</v>
          </cell>
          <cell r="O599" t="str">
            <v>U007 AGROSUPER S.A.</v>
          </cell>
          <cell r="P599" t="str">
            <v>00HK</v>
          </cell>
          <cell r="Q599" t="str">
            <v>AGROSUPER ASIA</v>
          </cell>
          <cell r="R599" t="str">
            <v>02</v>
          </cell>
          <cell r="S599" t="str">
            <v>COREA DEL SUR</v>
          </cell>
          <cell r="T599" t="str">
            <v>000045 BUSAN {PUSAN}, PUERTO</v>
          </cell>
          <cell r="U599" t="str">
            <v>200000725</v>
          </cell>
          <cell r="V599" t="str">
            <v>Tae won trade Co., Ltd</v>
          </cell>
          <cell r="W599" t="str">
            <v>M0304209NU00192</v>
          </cell>
          <cell r="X599" t="str">
            <v>CFR</v>
          </cell>
          <cell r="Y599" t="str">
            <v>CARTA CREDITO</v>
          </cell>
          <cell r="Z599" t="str">
            <v>CONGELADO</v>
          </cell>
          <cell r="AA599" t="str">
            <v>PANCETA</v>
          </cell>
          <cell r="AB599" t="str">
            <v>PANCETA C/CUERO</v>
          </cell>
          <cell r="AC599" t="str">
            <v>PANCETA C/CUERO</v>
          </cell>
          <cell r="AD599" t="str">
            <v>EX</v>
          </cell>
        </row>
        <row r="600">
          <cell r="D600">
            <v>1020904</v>
          </cell>
          <cell r="E600" t="str">
            <v>GO PANC C/CUE@ CJ PANC 230 TJ</v>
          </cell>
          <cell r="F600">
            <v>22000</v>
          </cell>
          <cell r="G600" t="str">
            <v>KG</v>
          </cell>
          <cell r="H600" t="str">
            <v>PLANTA LO MIRANDA</v>
          </cell>
          <cell r="I600" t="str">
            <v>EN PRODUCCION</v>
          </cell>
          <cell r="J600">
            <v>44811</v>
          </cell>
          <cell r="K600">
            <v>44811</v>
          </cell>
          <cell r="O600" t="str">
            <v>U007 AGROSUPER S.A.</v>
          </cell>
          <cell r="P600" t="str">
            <v>00HK</v>
          </cell>
          <cell r="Q600" t="str">
            <v>AGROSUPER ASIA</v>
          </cell>
          <cell r="R600" t="str">
            <v>02</v>
          </cell>
          <cell r="S600" t="str">
            <v>COREA DEL SUR</v>
          </cell>
          <cell r="T600" t="str">
            <v>000045 BUSAN {PUSAN}, PUERTO</v>
          </cell>
          <cell r="U600" t="str">
            <v>200000725</v>
          </cell>
          <cell r="V600" t="str">
            <v>Tae won trade Co., Ltd</v>
          </cell>
          <cell r="W600" t="str">
            <v>M0304209NU00192</v>
          </cell>
          <cell r="X600" t="str">
            <v>CFR</v>
          </cell>
          <cell r="Y600" t="str">
            <v>CARTA CREDITO</v>
          </cell>
          <cell r="Z600" t="str">
            <v>CONGELADO</v>
          </cell>
          <cell r="AA600" t="str">
            <v>PANCETA</v>
          </cell>
          <cell r="AB600" t="str">
            <v>PANCETA C/CUERO</v>
          </cell>
          <cell r="AC600" t="str">
            <v>PANCETA C/CUERO</v>
          </cell>
          <cell r="AD600" t="str">
            <v>EX</v>
          </cell>
        </row>
        <row r="601">
          <cell r="D601">
            <v>1020904</v>
          </cell>
          <cell r="E601" t="str">
            <v>GO PANC C/CUE@ CJ PANC 230 TJ</v>
          </cell>
          <cell r="F601">
            <v>22000</v>
          </cell>
          <cell r="G601" t="str">
            <v>KG</v>
          </cell>
          <cell r="H601" t="str">
            <v>PLANTA LO MIRANDA</v>
          </cell>
          <cell r="I601" t="str">
            <v>EN PRODUCCION</v>
          </cell>
          <cell r="J601">
            <v>44811</v>
          </cell>
          <cell r="K601">
            <v>44811</v>
          </cell>
          <cell r="O601" t="str">
            <v>U007 AGROSUPER S.A.</v>
          </cell>
          <cell r="P601" t="str">
            <v>00HK</v>
          </cell>
          <cell r="Q601" t="str">
            <v>AGROSUPER ASIA</v>
          </cell>
          <cell r="R601" t="str">
            <v>02</v>
          </cell>
          <cell r="S601" t="str">
            <v>COREA DEL SUR</v>
          </cell>
          <cell r="T601" t="str">
            <v>000045 BUSAN {PUSAN}, PUERTO</v>
          </cell>
          <cell r="U601" t="str">
            <v>200000725</v>
          </cell>
          <cell r="V601" t="str">
            <v>Tae won trade Co., Ltd</v>
          </cell>
          <cell r="W601" t="str">
            <v>M0304209NU00192</v>
          </cell>
          <cell r="X601" t="str">
            <v>CFR</v>
          </cell>
          <cell r="Y601" t="str">
            <v>CARTA CREDITO</v>
          </cell>
          <cell r="Z601" t="str">
            <v>CONGELADO</v>
          </cell>
          <cell r="AA601" t="str">
            <v>PANCETA</v>
          </cell>
          <cell r="AB601" t="str">
            <v>PANCETA C/CUERO</v>
          </cell>
          <cell r="AC601" t="str">
            <v>PANCETA C/CUERO</v>
          </cell>
          <cell r="AD601" t="str">
            <v>EX</v>
          </cell>
        </row>
        <row r="602">
          <cell r="D602">
            <v>1020904</v>
          </cell>
          <cell r="E602" t="str">
            <v>GO PANC C/CUE@ CJ PANC 230 TJ</v>
          </cell>
          <cell r="F602">
            <v>22000</v>
          </cell>
          <cell r="G602" t="str">
            <v>KG</v>
          </cell>
          <cell r="H602" t="str">
            <v>PLANTA LO MIRANDA</v>
          </cell>
          <cell r="I602" t="str">
            <v>EN PRODUCCION</v>
          </cell>
          <cell r="J602">
            <v>44811</v>
          </cell>
          <cell r="K602">
            <v>44811</v>
          </cell>
          <cell r="O602" t="str">
            <v>U007 AGROSUPER S.A.</v>
          </cell>
          <cell r="P602" t="str">
            <v>00HK</v>
          </cell>
          <cell r="Q602" t="str">
            <v>AGROSUPER ASIA</v>
          </cell>
          <cell r="R602" t="str">
            <v>02</v>
          </cell>
          <cell r="S602" t="str">
            <v>COREA DEL SUR</v>
          </cell>
          <cell r="T602" t="str">
            <v>000045 BUSAN {PUSAN}, PUERTO</v>
          </cell>
          <cell r="U602" t="str">
            <v>200000725</v>
          </cell>
          <cell r="V602" t="str">
            <v>Tae won trade Co., Ltd</v>
          </cell>
          <cell r="W602" t="str">
            <v>M0304209NU00192</v>
          </cell>
          <cell r="X602" t="str">
            <v>CFR</v>
          </cell>
          <cell r="Y602" t="str">
            <v>CARTA CREDITO</v>
          </cell>
          <cell r="Z602" t="str">
            <v>CONGELADO</v>
          </cell>
          <cell r="AA602" t="str">
            <v>PANCETA</v>
          </cell>
          <cell r="AB602" t="str">
            <v>PANCETA C/CUERO</v>
          </cell>
          <cell r="AC602" t="str">
            <v>PANCETA C/CUERO</v>
          </cell>
          <cell r="AD602" t="str">
            <v>EX</v>
          </cell>
        </row>
        <row r="603">
          <cell r="D603">
            <v>1022605</v>
          </cell>
          <cell r="E603" t="str">
            <v>GO RECTO TUBO CRUD@ CJ 10K AS</v>
          </cell>
          <cell r="F603">
            <v>22000</v>
          </cell>
          <cell r="G603" t="str">
            <v>KG</v>
          </cell>
          <cell r="H603" t="str">
            <v>PLANTA LO MIRANDA</v>
          </cell>
          <cell r="I603" t="str">
            <v>EN PRODUCCION</v>
          </cell>
          <cell r="J603">
            <v>44811</v>
          </cell>
          <cell r="K603">
            <v>44811</v>
          </cell>
          <cell r="O603" t="str">
            <v>U007 AGROSUPER S.A.</v>
          </cell>
          <cell r="P603" t="str">
            <v>00HK</v>
          </cell>
          <cell r="Q603" t="str">
            <v>AGROSUPER ASIA</v>
          </cell>
          <cell r="R603" t="str">
            <v>02</v>
          </cell>
          <cell r="S603" t="str">
            <v>COREA DEL SUR</v>
          </cell>
          <cell r="T603" t="str">
            <v>000045 BUSAN {PUSAN}, PUERTO</v>
          </cell>
          <cell r="U603" t="str">
            <v>200000725</v>
          </cell>
          <cell r="V603" t="str">
            <v>Tae won trade Co., Ltd</v>
          </cell>
          <cell r="W603" t="str">
            <v>M0304209NS00107</v>
          </cell>
          <cell r="X603" t="str">
            <v>CFR</v>
          </cell>
          <cell r="Y603" t="str">
            <v>CARTA CREDITO</v>
          </cell>
          <cell r="Z603" t="str">
            <v>CONGELADO</v>
          </cell>
          <cell r="AA603" t="str">
            <v>SUBPROD</v>
          </cell>
          <cell r="AB603" t="str">
            <v>SUBPROD TRIPA</v>
          </cell>
          <cell r="AC603" t="str">
            <v>SUBPROD TRIPA RECTO</v>
          </cell>
          <cell r="AD603" t="str">
            <v>EX</v>
          </cell>
        </row>
        <row r="604">
          <cell r="D604">
            <v>1023190</v>
          </cell>
          <cell r="E604" t="str">
            <v>GO PANA S/CORAZON@ BO CJ 20K AS</v>
          </cell>
          <cell r="F604">
            <v>23722.8616</v>
          </cell>
          <cell r="G604" t="str">
            <v>KG</v>
          </cell>
          <cell r="H604" t="str">
            <v>PLANTA LO MIRANDA</v>
          </cell>
          <cell r="I604" t="str">
            <v>A PROGRAMAR</v>
          </cell>
          <cell r="J604">
            <v>44811</v>
          </cell>
          <cell r="K604">
            <v>44841</v>
          </cell>
          <cell r="L604">
            <v>44871</v>
          </cell>
          <cell r="O604" t="str">
            <v>U007 AGROSUPER S.A.</v>
          </cell>
          <cell r="P604" t="str">
            <v>00AA</v>
          </cell>
          <cell r="Q604" t="str">
            <v>AGRO AMERICA</v>
          </cell>
          <cell r="R604" t="str">
            <v>02</v>
          </cell>
          <cell r="S604" t="str">
            <v>EE.UU.</v>
          </cell>
          <cell r="T604" t="str">
            <v>000167 CHARLESTON, PUERTO</v>
          </cell>
          <cell r="U604" t="str">
            <v>200000004</v>
          </cell>
          <cell r="V604" t="str">
            <v>Agro America LLC</v>
          </cell>
          <cell r="W604" t="str">
            <v/>
          </cell>
          <cell r="X604" t="str">
            <v>CIF</v>
          </cell>
          <cell r="Y604" t="str">
            <v>CTA CTE O CRED.DIRECTO</v>
          </cell>
          <cell r="Z604" t="str">
            <v>CONGELADO</v>
          </cell>
          <cell r="AA604" t="str">
            <v>SUBPROD</v>
          </cell>
          <cell r="AB604" t="str">
            <v>SUBPROD VISCERAS</v>
          </cell>
          <cell r="AC604" t="str">
            <v>SUBPROD VISCERAS PANA S/CORAZÓN</v>
          </cell>
          <cell r="AD604" t="str">
            <v>NA</v>
          </cell>
        </row>
        <row r="605">
          <cell r="D605">
            <v>1023190</v>
          </cell>
          <cell r="E605" t="str">
            <v>GO PANA S/CORAZON@ BO CJ 20K AS</v>
          </cell>
          <cell r="F605">
            <v>23722.8616</v>
          </cell>
          <cell r="G605" t="str">
            <v>KG</v>
          </cell>
          <cell r="H605" t="str">
            <v>PLANTA LO MIRANDA</v>
          </cell>
          <cell r="I605" t="str">
            <v>A PROGRAMAR</v>
          </cell>
          <cell r="J605">
            <v>44811</v>
          </cell>
          <cell r="K605">
            <v>44841</v>
          </cell>
          <cell r="L605">
            <v>44880</v>
          </cell>
          <cell r="O605" t="str">
            <v>U007 AGROSUPER S.A.</v>
          </cell>
          <cell r="P605" t="str">
            <v>00AA</v>
          </cell>
          <cell r="Q605" t="str">
            <v>AGRO AMERICA</v>
          </cell>
          <cell r="R605" t="str">
            <v>02</v>
          </cell>
          <cell r="S605" t="str">
            <v>EE.UU.</v>
          </cell>
          <cell r="T605" t="str">
            <v>000167 CHARLESTON, PUERTO</v>
          </cell>
          <cell r="U605" t="str">
            <v>200000004</v>
          </cell>
          <cell r="V605" t="str">
            <v>Agro America LLC</v>
          </cell>
          <cell r="W605" t="str">
            <v/>
          </cell>
          <cell r="X605" t="str">
            <v>CIF</v>
          </cell>
          <cell r="Y605" t="str">
            <v>CTA CTE O CRED.DIRECTO</v>
          </cell>
          <cell r="Z605" t="str">
            <v>CONGELADO</v>
          </cell>
          <cell r="AA605" t="str">
            <v>SUBPROD</v>
          </cell>
          <cell r="AB605" t="str">
            <v>SUBPROD VISCERAS</v>
          </cell>
          <cell r="AC605" t="str">
            <v>SUBPROD VISCERAS PANA S/CORAZÓN</v>
          </cell>
          <cell r="AD605" t="str">
            <v>NA</v>
          </cell>
        </row>
        <row r="606">
          <cell r="D606">
            <v>1023190</v>
          </cell>
          <cell r="E606" t="str">
            <v>GO PANA S/CORAZON@ BO CJ 20K AS</v>
          </cell>
          <cell r="F606">
            <v>23722.8616</v>
          </cell>
          <cell r="G606" t="str">
            <v>KG</v>
          </cell>
          <cell r="H606" t="str">
            <v>PLANTA LO MIRANDA</v>
          </cell>
          <cell r="I606" t="str">
            <v>EN PRODUCCION</v>
          </cell>
          <cell r="J606">
            <v>44811</v>
          </cell>
          <cell r="K606">
            <v>44841</v>
          </cell>
          <cell r="O606" t="str">
            <v>U007 AGROSUPER S.A.</v>
          </cell>
          <cell r="P606" t="str">
            <v>00AA</v>
          </cell>
          <cell r="Q606" t="str">
            <v>AGRO AMERICA</v>
          </cell>
          <cell r="R606" t="str">
            <v>02</v>
          </cell>
          <cell r="S606" t="str">
            <v>EE.UU.</v>
          </cell>
          <cell r="T606" t="str">
            <v>000167 CHARLESTON, PUERTO</v>
          </cell>
          <cell r="U606" t="str">
            <v>200000004</v>
          </cell>
          <cell r="V606" t="str">
            <v>Agro America LLC</v>
          </cell>
          <cell r="W606" t="str">
            <v/>
          </cell>
          <cell r="X606" t="str">
            <v>CIF</v>
          </cell>
          <cell r="Y606" t="str">
            <v>CTA CTE O CRED.DIRECTO</v>
          </cell>
          <cell r="Z606" t="str">
            <v>CONGELADO</v>
          </cell>
          <cell r="AA606" t="str">
            <v>SUBPROD</v>
          </cell>
          <cell r="AB606" t="str">
            <v>SUBPROD VISCERAS</v>
          </cell>
          <cell r="AC606" t="str">
            <v>SUBPROD VISCERAS PANA S/CORAZÓN</v>
          </cell>
          <cell r="AD606" t="str">
            <v>NA</v>
          </cell>
        </row>
        <row r="607">
          <cell r="D607">
            <v>1023190</v>
          </cell>
          <cell r="E607" t="str">
            <v>GO PANA S/CORAZON@ BO CJ 20K AS</v>
          </cell>
          <cell r="F607">
            <v>23722.8616</v>
          </cell>
          <cell r="G607" t="str">
            <v>KG</v>
          </cell>
          <cell r="H607" t="str">
            <v>PLANTA LO MIRANDA</v>
          </cell>
          <cell r="I607" t="str">
            <v>EN PRODUCCION</v>
          </cell>
          <cell r="J607">
            <v>44811</v>
          </cell>
          <cell r="K607">
            <v>44841</v>
          </cell>
          <cell r="O607" t="str">
            <v>U007 AGROSUPER S.A.</v>
          </cell>
          <cell r="P607" t="str">
            <v>00AA</v>
          </cell>
          <cell r="Q607" t="str">
            <v>AGRO AMERICA</v>
          </cell>
          <cell r="R607" t="str">
            <v>02</v>
          </cell>
          <cell r="S607" t="str">
            <v>EE.UU.</v>
          </cell>
          <cell r="T607" t="str">
            <v>000167 CHARLESTON, PUERTO</v>
          </cell>
          <cell r="U607" t="str">
            <v>200000004</v>
          </cell>
          <cell r="V607" t="str">
            <v>Agro America LLC</v>
          </cell>
          <cell r="W607" t="str">
            <v/>
          </cell>
          <cell r="X607" t="str">
            <v>CIF</v>
          </cell>
          <cell r="Y607" t="str">
            <v>CTA CTE O CRED.DIRECTO</v>
          </cell>
          <cell r="Z607" t="str">
            <v>CONGELADO</v>
          </cell>
          <cell r="AA607" t="str">
            <v>SUBPROD</v>
          </cell>
          <cell r="AB607" t="str">
            <v>SUBPROD VISCERAS</v>
          </cell>
          <cell r="AC607" t="str">
            <v>SUBPROD VISCERAS PANA S/CORAZÓN</v>
          </cell>
          <cell r="AD607" t="str">
            <v>NA</v>
          </cell>
        </row>
        <row r="608">
          <cell r="D608">
            <v>1023190</v>
          </cell>
          <cell r="E608" t="str">
            <v>GO PANA S/CORAZON@ BO CJ 20K AS</v>
          </cell>
          <cell r="F608">
            <v>23722.8616</v>
          </cell>
          <cell r="G608" t="str">
            <v>KG</v>
          </cell>
          <cell r="H608" t="str">
            <v>PLANTA LO MIRANDA</v>
          </cell>
          <cell r="I608" t="str">
            <v>EN PRODUCCION</v>
          </cell>
          <cell r="J608">
            <v>44811</v>
          </cell>
          <cell r="K608">
            <v>44841</v>
          </cell>
          <cell r="O608" t="str">
            <v>U007 AGROSUPER S.A.</v>
          </cell>
          <cell r="P608" t="str">
            <v>00AA</v>
          </cell>
          <cell r="Q608" t="str">
            <v>AGRO AMERICA</v>
          </cell>
          <cell r="R608" t="str">
            <v>02</v>
          </cell>
          <cell r="S608" t="str">
            <v>EE.UU.</v>
          </cell>
          <cell r="T608" t="str">
            <v>000167 CHARLESTON, PUERTO</v>
          </cell>
          <cell r="U608" t="str">
            <v>200000004</v>
          </cell>
          <cell r="V608" t="str">
            <v>Agro America LLC</v>
          </cell>
          <cell r="W608" t="str">
            <v/>
          </cell>
          <cell r="X608" t="str">
            <v>CIF</v>
          </cell>
          <cell r="Y608" t="str">
            <v>CTA CTE O CRED.DIRECTO</v>
          </cell>
          <cell r="Z608" t="str">
            <v>CONGELADO</v>
          </cell>
          <cell r="AA608" t="str">
            <v>SUBPROD</v>
          </cell>
          <cell r="AB608" t="str">
            <v>SUBPROD VISCERAS</v>
          </cell>
          <cell r="AC608" t="str">
            <v>SUBPROD VISCERAS PANA S/CORAZÓN</v>
          </cell>
          <cell r="AD608" t="str">
            <v>NA</v>
          </cell>
        </row>
        <row r="609">
          <cell r="D609">
            <v>1023446</v>
          </cell>
          <cell r="E609" t="str">
            <v>GO PANC C/CUE@ IWP CJ 20K AS</v>
          </cell>
          <cell r="F609">
            <v>139.999810024</v>
          </cell>
          <cell r="G609" t="str">
            <v>KG</v>
          </cell>
          <cell r="H609" t="str">
            <v>PLANTA LO MIRANDA</v>
          </cell>
          <cell r="I609" t="str">
            <v>CONFIRMADO</v>
          </cell>
          <cell r="J609">
            <v>44811</v>
          </cell>
          <cell r="K609">
            <v>44816</v>
          </cell>
          <cell r="L609">
            <v>44855</v>
          </cell>
          <cell r="O609" t="str">
            <v>U007 AGROSUPER S.A.</v>
          </cell>
          <cell r="P609" t="str">
            <v>00AA</v>
          </cell>
          <cell r="Q609" t="str">
            <v>AGRO AMERICA</v>
          </cell>
          <cell r="R609" t="str">
            <v>02</v>
          </cell>
          <cell r="S609" t="str">
            <v>EE.UU.</v>
          </cell>
          <cell r="T609" t="str">
            <v>000221 SAVANNAH, PUERTO</v>
          </cell>
          <cell r="U609" t="str">
            <v>200000004</v>
          </cell>
          <cell r="V609" t="str">
            <v>Agro America LLC</v>
          </cell>
          <cell r="W609" t="str">
            <v/>
          </cell>
          <cell r="X609" t="str">
            <v>CIF</v>
          </cell>
          <cell r="Y609" t="str">
            <v>CTA CTE O CRED.DIRECTO</v>
          </cell>
          <cell r="Z609" t="str">
            <v>CONGELADO</v>
          </cell>
          <cell r="AA609" t="str">
            <v>PANCETA</v>
          </cell>
          <cell r="AB609" t="str">
            <v>PANCETA C/CUERO</v>
          </cell>
          <cell r="AC609" t="str">
            <v>PANCETA C/CUERO</v>
          </cell>
          <cell r="AD609" t="str">
            <v>NA</v>
          </cell>
        </row>
        <row r="610">
          <cell r="D610">
            <v>1100602</v>
          </cell>
          <cell r="E610" t="str">
            <v>FILE POLLO PR@ BO 18X1.5 LB CJ AS</v>
          </cell>
          <cell r="F610">
            <v>4711.5907384960001</v>
          </cell>
          <cell r="G610" t="str">
            <v>KG</v>
          </cell>
          <cell r="H610" t="str">
            <v>F. SAN VICENTE</v>
          </cell>
          <cell r="I610" t="str">
            <v>EN PRODUCCION</v>
          </cell>
          <cell r="J610">
            <v>44811</v>
          </cell>
          <cell r="K610">
            <v>44816</v>
          </cell>
          <cell r="L610">
            <v>44829</v>
          </cell>
          <cell r="O610" t="str">
            <v>U007 AGROSUPER S.A.</v>
          </cell>
          <cell r="P610" t="str">
            <v>00AA</v>
          </cell>
          <cell r="Q610" t="str">
            <v>AGRO AMERICA</v>
          </cell>
          <cell r="R610" t="str">
            <v>10</v>
          </cell>
          <cell r="S610" t="str">
            <v>EE.UU.</v>
          </cell>
          <cell r="T610" t="str">
            <v>000221 SAVANNAH, PUERTO</v>
          </cell>
          <cell r="U610" t="str">
            <v>200000004</v>
          </cell>
          <cell r="V610" t="str">
            <v>Agro America LLC</v>
          </cell>
          <cell r="W610" t="str">
            <v>MIX 40343646 - 40342443</v>
          </cell>
          <cell r="X610" t="str">
            <v>CIF</v>
          </cell>
          <cell r="Y610" t="str">
            <v>CTA CTE O CRED.DIRECTO</v>
          </cell>
          <cell r="Z610" t="str">
            <v>CONGELADO</v>
          </cell>
          <cell r="AA610" t="str">
            <v>EMPANIZADO</v>
          </cell>
          <cell r="AB610" t="str">
            <v>EMPANIZADOS CROQUETAS</v>
          </cell>
          <cell r="AC610" t="str">
            <v>EMPANIZADOS CROQUETAS POLLO</v>
          </cell>
          <cell r="AD610" t="str">
            <v>NA</v>
          </cell>
        </row>
        <row r="611">
          <cell r="D611">
            <v>1020326</v>
          </cell>
          <cell r="E611" t="str">
            <v>GO PPPAL PIM@ CJ AP</v>
          </cell>
          <cell r="F611">
            <v>12000</v>
          </cell>
          <cell r="G611" t="str">
            <v>KG</v>
          </cell>
          <cell r="H611" t="str">
            <v>PLANTA LO MIRANDA</v>
          </cell>
          <cell r="I611" t="str">
            <v>EN PRODUCCION</v>
          </cell>
          <cell r="J611">
            <v>44812</v>
          </cell>
          <cell r="K611">
            <v>44832</v>
          </cell>
          <cell r="O611" t="str">
            <v>U020 AGROSUPER COMER ALIM</v>
          </cell>
          <cell r="P611" t="str">
            <v>00EX</v>
          </cell>
          <cell r="Q611" t="str">
            <v>EXPORTACION DIRECTA</v>
          </cell>
          <cell r="R611" t="str">
            <v>02</v>
          </cell>
          <cell r="S611" t="str">
            <v>CHILE</v>
          </cell>
          <cell r="T611" t="str">
            <v>1000 TOKYO (ADUANA PRINCIPAL)J</v>
          </cell>
          <cell r="U611" t="str">
            <v>200000163</v>
          </cell>
          <cell r="V611" t="str">
            <v>NH FOODS CHILE Y COMPAÑIA LIMITADA</v>
          </cell>
          <cell r="W611" t="str">
            <v>PP&amp;LT TOKY 1 SEP 2022</v>
          </cell>
          <cell r="X611" t="str">
            <v>EXW</v>
          </cell>
          <cell r="Y611" t="str">
            <v>CTA CTE O CRED.DIRECTO</v>
          </cell>
          <cell r="Z611" t="str">
            <v>CONGELADO</v>
          </cell>
          <cell r="AA611" t="str">
            <v>PALETA</v>
          </cell>
          <cell r="AB611" t="str">
            <v>PALETA PULPA</v>
          </cell>
          <cell r="AC611" t="str">
            <v>PALETA PULPA JAPON</v>
          </cell>
          <cell r="AD611" t="str">
            <v>EX</v>
          </cell>
        </row>
        <row r="612">
          <cell r="D612">
            <v>1022987</v>
          </cell>
          <cell r="E612" t="str">
            <v>GO LOM TOCINO@ BO CJ 20K AP</v>
          </cell>
          <cell r="F612">
            <v>12000</v>
          </cell>
          <cell r="G612" t="str">
            <v>KG</v>
          </cell>
          <cell r="H612" t="str">
            <v>PLANTA LO MIRANDA</v>
          </cell>
          <cell r="I612" t="str">
            <v>EN PRODUCCION</v>
          </cell>
          <cell r="J612">
            <v>44812</v>
          </cell>
          <cell r="K612">
            <v>44832</v>
          </cell>
          <cell r="O612" t="str">
            <v>U020 AGROSUPER COMER ALIM</v>
          </cell>
          <cell r="P612" t="str">
            <v>00EX</v>
          </cell>
          <cell r="Q612" t="str">
            <v>EXPORTACION DIRECTA</v>
          </cell>
          <cell r="R612" t="str">
            <v>02</v>
          </cell>
          <cell r="S612" t="str">
            <v>CHILE</v>
          </cell>
          <cell r="T612" t="str">
            <v>1000 TOKYO (ADUANA PRINCIPAL)J</v>
          </cell>
          <cell r="U612" t="str">
            <v>200000163</v>
          </cell>
          <cell r="V612" t="str">
            <v>NH FOODS CHILE Y COMPAÑIA LIMITADA</v>
          </cell>
          <cell r="W612" t="str">
            <v>PP&amp;LT TOKY 1 SEP 2022</v>
          </cell>
          <cell r="X612" t="str">
            <v>EXW</v>
          </cell>
          <cell r="Y612" t="str">
            <v>CTA CTE O CRED.DIRECTO</v>
          </cell>
          <cell r="Z612" t="str">
            <v>CONGELADO</v>
          </cell>
          <cell r="AA612" t="str">
            <v>PLANCHA</v>
          </cell>
          <cell r="AB612" t="str">
            <v>PLANCHA S/CUERO</v>
          </cell>
          <cell r="AC612" t="str">
            <v>PLANCHA S/CUERO LOMO TOCINO JAPÓN</v>
          </cell>
          <cell r="AD612" t="str">
            <v>EX</v>
          </cell>
        </row>
        <row r="613">
          <cell r="D613">
            <v>1020326</v>
          </cell>
          <cell r="E613" t="str">
            <v>GO PPPAL PIM@ CJ AP</v>
          </cell>
          <cell r="F613">
            <v>12000</v>
          </cell>
          <cell r="G613" t="str">
            <v>KG</v>
          </cell>
          <cell r="H613" t="str">
            <v>PLANTA LO MIRANDA</v>
          </cell>
          <cell r="I613" t="str">
            <v>EN PRODUCCION</v>
          </cell>
          <cell r="J613">
            <v>44812</v>
          </cell>
          <cell r="K613">
            <v>44832</v>
          </cell>
          <cell r="O613" t="str">
            <v>U020 AGROSUPER COMER ALIM</v>
          </cell>
          <cell r="P613" t="str">
            <v>00EX</v>
          </cell>
          <cell r="Q613" t="str">
            <v>EXPORTACION DIRECTA</v>
          </cell>
          <cell r="R613" t="str">
            <v>02</v>
          </cell>
          <cell r="S613" t="str">
            <v>CHILE</v>
          </cell>
          <cell r="T613" t="str">
            <v>4000 OSAKA(JAPÓN)</v>
          </cell>
          <cell r="U613" t="str">
            <v>200000163</v>
          </cell>
          <cell r="V613" t="str">
            <v>NH FOODS CHILE Y COMPAÑIA LIMITADA</v>
          </cell>
          <cell r="W613" t="str">
            <v>PP&amp;LT OSAK 2 SEP 2022</v>
          </cell>
          <cell r="X613" t="str">
            <v>EXW</v>
          </cell>
          <cell r="Y613" t="str">
            <v>CTA CTE O CRED.DIRECTO</v>
          </cell>
          <cell r="Z613" t="str">
            <v>CONGELADO</v>
          </cell>
          <cell r="AA613" t="str">
            <v>PALETA</v>
          </cell>
          <cell r="AB613" t="str">
            <v>PALETA PULPA</v>
          </cell>
          <cell r="AC613" t="str">
            <v>PALETA PULPA JAPON</v>
          </cell>
          <cell r="AD613" t="str">
            <v>EX</v>
          </cell>
        </row>
        <row r="614">
          <cell r="D614">
            <v>1022987</v>
          </cell>
          <cell r="E614" t="str">
            <v>GO LOM TOCINO@ BO CJ 20K AP</v>
          </cell>
          <cell r="F614">
            <v>12000</v>
          </cell>
          <cell r="G614" t="str">
            <v>KG</v>
          </cell>
          <cell r="H614" t="str">
            <v>PLANTA LO MIRANDA</v>
          </cell>
          <cell r="I614" t="str">
            <v>EN PRODUCCION</v>
          </cell>
          <cell r="J614">
            <v>44812</v>
          </cell>
          <cell r="K614">
            <v>44832</v>
          </cell>
          <cell r="O614" t="str">
            <v>U020 AGROSUPER COMER ALIM</v>
          </cell>
          <cell r="P614" t="str">
            <v>00EX</v>
          </cell>
          <cell r="Q614" t="str">
            <v>EXPORTACION DIRECTA</v>
          </cell>
          <cell r="R614" t="str">
            <v>02</v>
          </cell>
          <cell r="S614" t="str">
            <v>CHILE</v>
          </cell>
          <cell r="T614" t="str">
            <v>4000 OSAKA(JAPÓN)</v>
          </cell>
          <cell r="U614" t="str">
            <v>200000163</v>
          </cell>
          <cell r="V614" t="str">
            <v>NH FOODS CHILE Y COMPAÑIA LIMITADA</v>
          </cell>
          <cell r="W614" t="str">
            <v>PP&amp;LT OSAK 2 SEP 2022</v>
          </cell>
          <cell r="X614" t="str">
            <v>EXW</v>
          </cell>
          <cell r="Y614" t="str">
            <v>CTA CTE O CRED.DIRECTO</v>
          </cell>
          <cell r="Z614" t="str">
            <v>CONGELADO</v>
          </cell>
          <cell r="AA614" t="str">
            <v>PLANCHA</v>
          </cell>
          <cell r="AB614" t="str">
            <v>PLANCHA S/CUERO</v>
          </cell>
          <cell r="AC614" t="str">
            <v>PLANCHA S/CUERO LOMO TOCINO JAPÓN</v>
          </cell>
          <cell r="AD614" t="str">
            <v>EX</v>
          </cell>
        </row>
        <row r="615">
          <cell r="D615">
            <v>1023419</v>
          </cell>
          <cell r="E615" t="str">
            <v>GO LOM TOCINO@ BO CJ 20K AP</v>
          </cell>
          <cell r="F615">
            <v>24000</v>
          </cell>
          <cell r="G615" t="str">
            <v>KG</v>
          </cell>
          <cell r="H615" t="str">
            <v>PLANTA LO MIRANDA</v>
          </cell>
          <cell r="I615" t="str">
            <v>SOBRE INGRESO</v>
          </cell>
          <cell r="J615">
            <v>44812</v>
          </cell>
          <cell r="K615">
            <v>44818</v>
          </cell>
          <cell r="O615" t="str">
            <v>U020 AGROSUPER COMER ALIM</v>
          </cell>
          <cell r="P615" t="str">
            <v>00EX</v>
          </cell>
          <cell r="Q615" t="str">
            <v>EXPORTACION DIRECTA</v>
          </cell>
          <cell r="R615" t="str">
            <v>02</v>
          </cell>
          <cell r="S615" t="str">
            <v>CHILE</v>
          </cell>
          <cell r="T615" t="str">
            <v>4000 OSAKA(JAPÓN)</v>
          </cell>
          <cell r="U615" t="str">
            <v>200000163</v>
          </cell>
          <cell r="V615" t="str">
            <v>NH FOODS CHILE Y COMPAÑIA LIMITADA</v>
          </cell>
          <cell r="W615" t="str">
            <v>LT OSAKA 1 SEP 2022</v>
          </cell>
          <cell r="X615" t="str">
            <v>EXW</v>
          </cell>
          <cell r="Y615" t="str">
            <v>CTA CTE O CRED.DIRECTO</v>
          </cell>
          <cell r="Z615" t="str">
            <v>CONGELADO</v>
          </cell>
          <cell r="AA615" t="str">
            <v>GRASAS</v>
          </cell>
          <cell r="AB615" t="str">
            <v>GRASA LOMO TOCINO</v>
          </cell>
          <cell r="AC615" t="str">
            <v>GRASA LOMO TOCINO JAPÓN</v>
          </cell>
          <cell r="AD615" t="str">
            <v>EX</v>
          </cell>
        </row>
        <row r="616">
          <cell r="D616">
            <v>1020412</v>
          </cell>
          <cell r="E616" t="str">
            <v>GO CNE LONG@ CJ T-F AS</v>
          </cell>
          <cell r="F616">
            <v>24000</v>
          </cell>
          <cell r="G616" t="str">
            <v>KG</v>
          </cell>
          <cell r="H616" t="str">
            <v>PLANTA ROSARIO</v>
          </cell>
          <cell r="I616" t="str">
            <v>CONFIRMADO</v>
          </cell>
          <cell r="J616">
            <v>44812</v>
          </cell>
          <cell r="K616">
            <v>44812</v>
          </cell>
          <cell r="O616" t="str">
            <v>U007 AGROSUPER S.A.</v>
          </cell>
          <cell r="P616" t="str">
            <v>00AS</v>
          </cell>
          <cell r="Q616" t="str">
            <v>AGRO SUDAMERICA</v>
          </cell>
          <cell r="R616" t="str">
            <v>02</v>
          </cell>
          <cell r="S616" t="str">
            <v>COLOMBIA</v>
          </cell>
          <cell r="T616" t="str">
            <v>000218 CARTAGENA, PUERTO</v>
          </cell>
          <cell r="U616" t="str">
            <v>200003895</v>
          </cell>
          <cell r="V616" t="str">
            <v>COM. HERMANOS ALVAREZ NUÑEZ SAS</v>
          </cell>
          <cell r="W616" t="str">
            <v/>
          </cell>
          <cell r="X616" t="str">
            <v>CIF</v>
          </cell>
          <cell r="Y616" t="str">
            <v>CTA CTE O CRED.DIRECTO</v>
          </cell>
          <cell r="Z616" t="str">
            <v>CONGELADO</v>
          </cell>
          <cell r="AA616" t="str">
            <v>RECORTES</v>
          </cell>
          <cell r="AB616" t="str">
            <v>RECORTES NO MAGRO</v>
          </cell>
          <cell r="AC616" t="str">
            <v>RECORTES NO MAGRO CARNE DE LONGANIZA</v>
          </cell>
          <cell r="AD616" t="str">
            <v>EX</v>
          </cell>
        </row>
        <row r="617">
          <cell r="D617">
            <v>1023144</v>
          </cell>
          <cell r="E617" t="str">
            <v>GO PAPDA C/CUE GRANEL@ BO CJ AS</v>
          </cell>
          <cell r="F617">
            <v>24000</v>
          </cell>
          <cell r="G617" t="str">
            <v>KG</v>
          </cell>
          <cell r="H617" t="str">
            <v>PLANTA ROSARIO</v>
          </cell>
          <cell r="I617" t="str">
            <v>A PROGRAMAR</v>
          </cell>
          <cell r="J617">
            <v>44813</v>
          </cell>
          <cell r="K617">
            <v>44813</v>
          </cell>
          <cell r="O617" t="str">
            <v>U007 AGROSUPER S.A.</v>
          </cell>
          <cell r="P617" t="str">
            <v>00HK</v>
          </cell>
          <cell r="Q617" t="str">
            <v>AGROSUPER ASIA</v>
          </cell>
          <cell r="R617" t="str">
            <v>02</v>
          </cell>
          <cell r="S617" t="str">
            <v>FILIPINAS</v>
          </cell>
          <cell r="T617" t="str">
            <v>000162 MANILA, PUERTO</v>
          </cell>
          <cell r="U617" t="str">
            <v>200004215</v>
          </cell>
          <cell r="V617" t="str">
            <v>AJC INTERNATIONAL, INC.</v>
          </cell>
          <cell r="W617" t="str">
            <v>2813460 ###</v>
          </cell>
          <cell r="X617" t="str">
            <v>CIF</v>
          </cell>
          <cell r="Y617" t="str">
            <v>CTA CTE O CRED.DIRECTO</v>
          </cell>
          <cell r="Z617" t="str">
            <v>CONGELADO</v>
          </cell>
          <cell r="AA617" t="str">
            <v>PLANCHA</v>
          </cell>
          <cell r="AB617" t="str">
            <v>PLANCHA C/CUERO</v>
          </cell>
          <cell r="AC617" t="str">
            <v>PLANCHA C/CUERO NORMAL</v>
          </cell>
          <cell r="AD617" t="str">
            <v>EX</v>
          </cell>
        </row>
        <row r="618">
          <cell r="D618">
            <v>1023144</v>
          </cell>
          <cell r="E618" t="str">
            <v>GO PAPDA C/CUE GRANEL@ BO CJ AS</v>
          </cell>
          <cell r="F618">
            <v>24000</v>
          </cell>
          <cell r="G618" t="str">
            <v>KG</v>
          </cell>
          <cell r="H618" t="str">
            <v>PLANTA ROSARIO</v>
          </cell>
          <cell r="I618" t="str">
            <v>SOBRE INGRESO</v>
          </cell>
          <cell r="J618">
            <v>44813</v>
          </cell>
          <cell r="K618">
            <v>44844</v>
          </cell>
          <cell r="O618" t="str">
            <v>U007 AGROSUPER S.A.</v>
          </cell>
          <cell r="P618" t="str">
            <v>00HK</v>
          </cell>
          <cell r="Q618" t="str">
            <v>AGROSUPER ASIA</v>
          </cell>
          <cell r="R618" t="str">
            <v>02</v>
          </cell>
          <cell r="S618" t="str">
            <v>FILIPINAS</v>
          </cell>
          <cell r="T618" t="str">
            <v>000162 MANILA, PUERTO</v>
          </cell>
          <cell r="U618" t="str">
            <v>200004215</v>
          </cell>
          <cell r="V618" t="str">
            <v>AJC INTERNATIONAL, INC.</v>
          </cell>
          <cell r="W618" t="str">
            <v>2813461 ### CAMBIO FECHA RV</v>
          </cell>
          <cell r="X618" t="str">
            <v>CIF</v>
          </cell>
          <cell r="Y618" t="str">
            <v>CTA CTE O CRED.DIRECTO</v>
          </cell>
          <cell r="Z618" t="str">
            <v>CONGELADO</v>
          </cell>
          <cell r="AA618" t="str">
            <v>PLANCHA</v>
          </cell>
          <cell r="AB618" t="str">
            <v>PLANCHA C/CUERO</v>
          </cell>
          <cell r="AC618" t="str">
            <v>PLANCHA C/CUERO NORMAL</v>
          </cell>
          <cell r="AD618" t="str">
            <v>EX</v>
          </cell>
        </row>
        <row r="619">
          <cell r="D619">
            <v>1023397</v>
          </cell>
          <cell r="E619" t="str">
            <v>GO GORD ESP@ CJ 20K AS</v>
          </cell>
          <cell r="F619">
            <v>11000</v>
          </cell>
          <cell r="G619" t="str">
            <v>KG</v>
          </cell>
          <cell r="H619" t="str">
            <v>PLANTA ROSARIO</v>
          </cell>
          <cell r="I619" t="str">
            <v>CONFIRMADO</v>
          </cell>
          <cell r="J619">
            <v>44813</v>
          </cell>
          <cell r="K619">
            <v>44813</v>
          </cell>
          <cell r="L619">
            <v>44861</v>
          </cell>
          <cell r="O619" t="str">
            <v>U007 AGROSUPER S.A.</v>
          </cell>
          <cell r="P619" t="str">
            <v>00HK</v>
          </cell>
          <cell r="Q619" t="str">
            <v>AGROSUPER ASIA</v>
          </cell>
          <cell r="R619" t="str">
            <v>02</v>
          </cell>
          <cell r="S619" t="str">
            <v>FILIPINAS</v>
          </cell>
          <cell r="T619" t="str">
            <v>000162 MANILA, PUERTO</v>
          </cell>
          <cell r="U619" t="str">
            <v>200004410</v>
          </cell>
          <cell r="V619" t="str">
            <v>Golden Acres Food Service Corporati</v>
          </cell>
          <cell r="W619" t="str">
            <v>4763</v>
          </cell>
          <cell r="X619" t="str">
            <v>CIF</v>
          </cell>
          <cell r="Y619" t="str">
            <v>PAGO ANTIC. – PAGO C/COPIA DOC</v>
          </cell>
          <cell r="Z619" t="str">
            <v>CONGELADO</v>
          </cell>
          <cell r="AA619" t="str">
            <v>GRASAS</v>
          </cell>
          <cell r="AB619" t="str">
            <v>GRASA GORDURA</v>
          </cell>
          <cell r="AC619" t="str">
            <v>SUBPROD GRASA GORDURA ESPECIAL</v>
          </cell>
          <cell r="AD619" t="str">
            <v>EX</v>
          </cell>
        </row>
        <row r="620">
          <cell r="D620">
            <v>1023439</v>
          </cell>
          <cell r="E620" t="str">
            <v>GO HSO FEMUR@ CJ 20K AS</v>
          </cell>
          <cell r="F620">
            <v>13000</v>
          </cell>
          <cell r="G620" t="str">
            <v>KG</v>
          </cell>
          <cell r="H620" t="str">
            <v>PLANTA ROSARIO</v>
          </cell>
          <cell r="I620" t="str">
            <v>CONFIRMADO</v>
          </cell>
          <cell r="J620">
            <v>44813</v>
          </cell>
          <cell r="K620">
            <v>44813</v>
          </cell>
          <cell r="L620">
            <v>44861</v>
          </cell>
          <cell r="O620" t="str">
            <v>U007 AGROSUPER S.A.</v>
          </cell>
          <cell r="P620" t="str">
            <v>00HK</v>
          </cell>
          <cell r="Q620" t="str">
            <v>AGROSUPER ASIA</v>
          </cell>
          <cell r="R620" t="str">
            <v>02</v>
          </cell>
          <cell r="S620" t="str">
            <v>FILIPINAS</v>
          </cell>
          <cell r="T620" t="str">
            <v>000162 MANILA, PUERTO</v>
          </cell>
          <cell r="U620" t="str">
            <v>200004410</v>
          </cell>
          <cell r="V620" t="str">
            <v>Golden Acres Food Service Corporati</v>
          </cell>
          <cell r="W620" t="str">
            <v>4763</v>
          </cell>
          <cell r="X620" t="str">
            <v>CIF</v>
          </cell>
          <cell r="Y620" t="str">
            <v>PAGO ANTIC. – PAGO C/COPIA DOC</v>
          </cell>
          <cell r="Z620" t="str">
            <v>CONGELADO</v>
          </cell>
          <cell r="AA620" t="str">
            <v>HUESOS</v>
          </cell>
          <cell r="AB620" t="str">
            <v>HUESOS CUARTO TRASERO</v>
          </cell>
          <cell r="AC620" t="str">
            <v>HUESOS CUARTO TRASERO FÉMUR</v>
          </cell>
          <cell r="AD620" t="str">
            <v>EX</v>
          </cell>
        </row>
        <row r="621">
          <cell r="D621">
            <v>1023144</v>
          </cell>
          <cell r="E621" t="str">
            <v>GO PAPDA C/CUE GRANEL@ BO CJ AS</v>
          </cell>
          <cell r="F621">
            <v>24000</v>
          </cell>
          <cell r="G621" t="str">
            <v>KG</v>
          </cell>
          <cell r="H621" t="str">
            <v>PLANTA ROSARIO</v>
          </cell>
          <cell r="I621" t="str">
            <v>EMITIDO</v>
          </cell>
          <cell r="J621">
            <v>44813</v>
          </cell>
          <cell r="K621">
            <v>44813</v>
          </cell>
          <cell r="O621" t="str">
            <v>U007 AGROSUPER S.A.</v>
          </cell>
          <cell r="P621" t="str">
            <v>00HK</v>
          </cell>
          <cell r="Q621" t="str">
            <v>AGROSUPER ASIA</v>
          </cell>
          <cell r="R621" t="str">
            <v>02</v>
          </cell>
          <cell r="S621" t="str">
            <v>FILIPINAS</v>
          </cell>
          <cell r="T621" t="str">
            <v>000162 MANILA, PUERTO</v>
          </cell>
          <cell r="U621" t="str">
            <v>200004410</v>
          </cell>
          <cell r="V621" t="str">
            <v>Golden Acres Food Service Corporati</v>
          </cell>
          <cell r="W621" t="str">
            <v>4764</v>
          </cell>
          <cell r="X621" t="str">
            <v>CIF</v>
          </cell>
          <cell r="Y621" t="str">
            <v>PAGO ANTIC. – PAGO C/COPIA DOC</v>
          </cell>
          <cell r="Z621" t="str">
            <v>CONGELADO</v>
          </cell>
          <cell r="AA621" t="str">
            <v>PLANCHA</v>
          </cell>
          <cell r="AB621" t="str">
            <v>PLANCHA C/CUERO</v>
          </cell>
          <cell r="AC621" t="str">
            <v>PLANCHA C/CUERO NORMAL</v>
          </cell>
          <cell r="AD621" t="str">
            <v>EX</v>
          </cell>
        </row>
        <row r="622">
          <cell r="D622">
            <v>1023144</v>
          </cell>
          <cell r="E622" t="str">
            <v>GO PAPDA C/CUE GRANEL@ BO CJ AS</v>
          </cell>
          <cell r="F622">
            <v>24000</v>
          </cell>
          <cell r="G622" t="str">
            <v>KG</v>
          </cell>
          <cell r="H622" t="str">
            <v>PLANTA LO MIRANDA</v>
          </cell>
          <cell r="I622" t="str">
            <v>EN PRODUCCION</v>
          </cell>
          <cell r="J622">
            <v>44813</v>
          </cell>
          <cell r="K622">
            <v>44813</v>
          </cell>
          <cell r="O622" t="str">
            <v>U007 AGROSUPER S.A.</v>
          </cell>
          <cell r="P622" t="str">
            <v>00HK</v>
          </cell>
          <cell r="Q622" t="str">
            <v>AGROSUPER ASIA</v>
          </cell>
          <cell r="R622" t="str">
            <v>02</v>
          </cell>
          <cell r="S622" t="str">
            <v>FILIPINAS</v>
          </cell>
          <cell r="T622" t="str">
            <v>000162 MANILA, PUERTO</v>
          </cell>
          <cell r="U622" t="str">
            <v>200004079</v>
          </cell>
          <cell r="V622" t="str">
            <v>HYTON IMPORT EXPORT</v>
          </cell>
          <cell r="W622" t="str">
            <v>HIE 21- 0188 ###</v>
          </cell>
          <cell r="X622" t="str">
            <v>CIF</v>
          </cell>
          <cell r="Y622" t="str">
            <v>PAGO C/COPIA DOCTO.</v>
          </cell>
          <cell r="Z622" t="str">
            <v>CONGELADO</v>
          </cell>
          <cell r="AA622" t="str">
            <v>PLANCHA</v>
          </cell>
          <cell r="AB622" t="str">
            <v>PLANCHA C/CUERO</v>
          </cell>
          <cell r="AC622" t="str">
            <v>PLANCHA C/CUERO NORMAL</v>
          </cell>
          <cell r="AD622" t="str">
            <v>EX</v>
          </cell>
        </row>
        <row r="623">
          <cell r="D623">
            <v>1023438</v>
          </cell>
          <cell r="E623" t="str">
            <v>GO PANA S/CORAZÓN@ CJ 20K AS</v>
          </cell>
          <cell r="F623">
            <v>24000</v>
          </cell>
          <cell r="G623" t="str">
            <v>KG</v>
          </cell>
          <cell r="H623" t="str">
            <v>PLANTA LO MIRANDA</v>
          </cell>
          <cell r="I623" t="str">
            <v>CONFIRMADO</v>
          </cell>
          <cell r="J623">
            <v>44813</v>
          </cell>
          <cell r="K623">
            <v>44813</v>
          </cell>
          <cell r="L623">
            <v>44844</v>
          </cell>
          <cell r="O623" t="str">
            <v>U007 AGROSUPER S.A.</v>
          </cell>
          <cell r="P623" t="str">
            <v>00HK</v>
          </cell>
          <cell r="Q623" t="str">
            <v>AGROSUPER ASIA</v>
          </cell>
          <cell r="R623" t="str">
            <v>02</v>
          </cell>
          <cell r="S623" t="str">
            <v>FILIPINAS</v>
          </cell>
          <cell r="T623" t="str">
            <v>000162 MANILA, PUERTO</v>
          </cell>
          <cell r="U623" t="str">
            <v>200004079</v>
          </cell>
          <cell r="V623" t="str">
            <v>HYTON IMPORT EXPORT</v>
          </cell>
          <cell r="W623" t="str">
            <v>HIE 21- 0188 ###</v>
          </cell>
          <cell r="X623" t="str">
            <v>CIF</v>
          </cell>
          <cell r="Y623" t="str">
            <v>PAGO C/COPIA DOCTO.</v>
          </cell>
          <cell r="Z623" t="str">
            <v>CONGELADO</v>
          </cell>
          <cell r="AA623" t="str">
            <v>SUBPROD</v>
          </cell>
          <cell r="AB623" t="str">
            <v>SUBPROD VISCERAS</v>
          </cell>
          <cell r="AC623" t="str">
            <v>SUBPROD VISCERAS PANA S/CORAZÓN</v>
          </cell>
          <cell r="AD623" t="str">
            <v>EX</v>
          </cell>
        </row>
        <row r="624">
          <cell r="D624">
            <v>1023283</v>
          </cell>
          <cell r="E624" t="str">
            <v>GO GRASA CHALECO@ CJ 10K AS</v>
          </cell>
          <cell r="F624">
            <v>24000</v>
          </cell>
          <cell r="G624" t="str">
            <v>KG</v>
          </cell>
          <cell r="H624" t="str">
            <v>PLANTA LO MIRANDA</v>
          </cell>
          <cell r="I624" t="str">
            <v>EN PRODUCCION</v>
          </cell>
          <cell r="J624">
            <v>44813</v>
          </cell>
          <cell r="K624">
            <v>44813</v>
          </cell>
          <cell r="O624" t="str">
            <v>U007 AGROSUPER S.A.</v>
          </cell>
          <cell r="P624" t="str">
            <v>00HK</v>
          </cell>
          <cell r="Q624" t="str">
            <v>AGROSUPER ASIA</v>
          </cell>
          <cell r="R624" t="str">
            <v>02</v>
          </cell>
          <cell r="S624" t="str">
            <v>FILIPINAS</v>
          </cell>
          <cell r="T624" t="str">
            <v>000162 MANILA, PUERTO</v>
          </cell>
          <cell r="U624" t="str">
            <v>200004079</v>
          </cell>
          <cell r="V624" t="str">
            <v>HYTON IMPORT EXPORT</v>
          </cell>
          <cell r="W624" t="str">
            <v>HIE 21- 0188 ###</v>
          </cell>
          <cell r="X624" t="str">
            <v>CIF</v>
          </cell>
          <cell r="Y624" t="str">
            <v>PAGO C/COPIA DOCTO.</v>
          </cell>
          <cell r="Z624" t="str">
            <v>CONGELADO</v>
          </cell>
          <cell r="AA624" t="str">
            <v>SUBPROD</v>
          </cell>
          <cell r="AB624" t="str">
            <v>SUBPROD GRASA</v>
          </cell>
          <cell r="AC624" t="str">
            <v>SUBPROD GRASA CHALECO</v>
          </cell>
          <cell r="AD624" t="str">
            <v>EX</v>
          </cell>
        </row>
        <row r="625">
          <cell r="D625">
            <v>1023283</v>
          </cell>
          <cell r="E625" t="str">
            <v>GO GRASA CHALECO@ CJ 10K AS</v>
          </cell>
          <cell r="F625">
            <v>24000</v>
          </cell>
          <cell r="G625" t="str">
            <v>KG</v>
          </cell>
          <cell r="H625" t="str">
            <v>PLANTA ROSARIO</v>
          </cell>
          <cell r="I625" t="str">
            <v>A PROGRAMAR</v>
          </cell>
          <cell r="J625">
            <v>44813</v>
          </cell>
          <cell r="K625">
            <v>44813</v>
          </cell>
          <cell r="L625">
            <v>44866</v>
          </cell>
          <cell r="O625" t="str">
            <v>U007 AGROSUPER S.A.</v>
          </cell>
          <cell r="P625" t="str">
            <v>00HK</v>
          </cell>
          <cell r="Q625" t="str">
            <v>AGROSUPER ASIA</v>
          </cell>
          <cell r="R625" t="str">
            <v>02</v>
          </cell>
          <cell r="S625" t="str">
            <v>FILIPINAS</v>
          </cell>
          <cell r="T625" t="str">
            <v>000162 MANILA, PUERTO</v>
          </cell>
          <cell r="U625" t="str">
            <v>200004244</v>
          </cell>
          <cell r="V625" t="str">
            <v>FAYMAN EUROPE LIMITED</v>
          </cell>
          <cell r="W625" t="str">
            <v>IN 34065 -22 ###</v>
          </cell>
          <cell r="X625" t="str">
            <v>CIF</v>
          </cell>
          <cell r="Y625" t="str">
            <v>CTA CTE O CRED.DIRECTO</v>
          </cell>
          <cell r="Z625" t="str">
            <v>CONGELADO</v>
          </cell>
          <cell r="AA625" t="str">
            <v>SUBPROD</v>
          </cell>
          <cell r="AB625" t="str">
            <v>SUBPROD GRASA</v>
          </cell>
          <cell r="AC625" t="str">
            <v>SUBPROD GRASA CHALECO</v>
          </cell>
          <cell r="AD625" t="str">
            <v>EX</v>
          </cell>
        </row>
        <row r="626">
          <cell r="D626">
            <v>1012612</v>
          </cell>
          <cell r="E626" t="str">
            <v>PO PPA ESP BLO@ BO CJ 20K AS</v>
          </cell>
          <cell r="F626">
            <v>25000</v>
          </cell>
          <cell r="G626" t="str">
            <v>KG</v>
          </cell>
          <cell r="H626" t="str">
            <v>F. SAN VICENTE</v>
          </cell>
          <cell r="I626" t="str">
            <v>CONFIRMADO</v>
          </cell>
          <cell r="J626">
            <v>44813</v>
          </cell>
          <cell r="K626">
            <v>44813</v>
          </cell>
          <cell r="L626">
            <v>44855</v>
          </cell>
          <cell r="O626" t="str">
            <v>U007 AGROSUPER S.A.</v>
          </cell>
          <cell r="P626" t="str">
            <v>00HK</v>
          </cell>
          <cell r="Q626" t="str">
            <v>AGROSUPER ASIA</v>
          </cell>
          <cell r="R626" t="str">
            <v>01</v>
          </cell>
          <cell r="S626" t="str">
            <v>FILIPINAS</v>
          </cell>
          <cell r="T626" t="str">
            <v>000162 MANILA, PUERTO</v>
          </cell>
          <cell r="U626" t="str">
            <v>200004244</v>
          </cell>
          <cell r="V626" t="str">
            <v>FAYMAN EUROPE LIMITED</v>
          </cell>
          <cell r="W626" t="str">
            <v>IN 34069 -22</v>
          </cell>
          <cell r="X626" t="str">
            <v>CIF</v>
          </cell>
          <cell r="Y626" t="str">
            <v>CTA CTE O CRED.DIRECTO</v>
          </cell>
          <cell r="Z626" t="str">
            <v>CONGELADO</v>
          </cell>
          <cell r="AA626" t="str">
            <v>CARNE RECUPERADA</v>
          </cell>
          <cell r="AB626" t="str">
            <v>CARNE RECUPERADA PULPA</v>
          </cell>
          <cell r="AC626" t="str">
            <v>CARNE RECUPERADA PULPA ESPECIAL</v>
          </cell>
          <cell r="AD626" t="str">
            <v>EX</v>
          </cell>
        </row>
        <row r="627">
          <cell r="D627">
            <v>1023438</v>
          </cell>
          <cell r="E627" t="str">
            <v>GO PANA S/CORAZÓN@ CJ 20K AS</v>
          </cell>
          <cell r="F627">
            <v>24000</v>
          </cell>
          <cell r="G627" t="str">
            <v>KG</v>
          </cell>
          <cell r="H627" t="str">
            <v>PLANTA ROSARIO</v>
          </cell>
          <cell r="I627" t="str">
            <v>CONFIRMADO</v>
          </cell>
          <cell r="J627">
            <v>44813</v>
          </cell>
          <cell r="K627">
            <v>44813</v>
          </cell>
          <cell r="L627">
            <v>44872</v>
          </cell>
          <cell r="O627" t="str">
            <v>U007 AGROSUPER S.A.</v>
          </cell>
          <cell r="P627" t="str">
            <v>00HK</v>
          </cell>
          <cell r="Q627" t="str">
            <v>AGROSUPER ASIA</v>
          </cell>
          <cell r="R627" t="str">
            <v>02</v>
          </cell>
          <cell r="S627" t="str">
            <v>FILIPINAS</v>
          </cell>
          <cell r="T627" t="str">
            <v>000162 MANILA, PUERTO</v>
          </cell>
          <cell r="U627" t="str">
            <v>200004244</v>
          </cell>
          <cell r="V627" t="str">
            <v>FAYMAN EUROPE LIMITED</v>
          </cell>
          <cell r="W627" t="str">
            <v>IN 34058 -22 ###</v>
          </cell>
          <cell r="X627" t="str">
            <v>CIF</v>
          </cell>
          <cell r="Y627" t="str">
            <v>CTA CTE O CRED.DIRECTO</v>
          </cell>
          <cell r="Z627" t="str">
            <v>CONGELADO</v>
          </cell>
          <cell r="AA627" t="str">
            <v>SUBPROD</v>
          </cell>
          <cell r="AB627" t="str">
            <v>SUBPROD VISCERAS</v>
          </cell>
          <cell r="AC627" t="str">
            <v>SUBPROD VISCERAS PANA S/CORAZÓN</v>
          </cell>
          <cell r="AD627" t="str">
            <v>EX</v>
          </cell>
        </row>
        <row r="628">
          <cell r="D628">
            <v>1023438</v>
          </cell>
          <cell r="E628" t="str">
            <v>GO PANA S/CORAZÓN@ CJ 20K AS</v>
          </cell>
          <cell r="F628">
            <v>24000</v>
          </cell>
          <cell r="G628" t="str">
            <v>KG</v>
          </cell>
          <cell r="H628" t="str">
            <v>PLANTA ROSARIO</v>
          </cell>
          <cell r="I628" t="str">
            <v>EMITIDO</v>
          </cell>
          <cell r="J628">
            <v>44813</v>
          </cell>
          <cell r="K628">
            <v>44813</v>
          </cell>
          <cell r="O628" t="str">
            <v>U007 AGROSUPER S.A.</v>
          </cell>
          <cell r="P628" t="str">
            <v>00HK</v>
          </cell>
          <cell r="Q628" t="str">
            <v>AGROSUPER ASIA</v>
          </cell>
          <cell r="R628" t="str">
            <v>02</v>
          </cell>
          <cell r="S628" t="str">
            <v>FILIPINAS</v>
          </cell>
          <cell r="T628" t="str">
            <v>000162 MANILA, PUERTO</v>
          </cell>
          <cell r="U628" t="str">
            <v>200004244</v>
          </cell>
          <cell r="V628" t="str">
            <v>FAYMAN EUROPE LIMITED</v>
          </cell>
          <cell r="W628" t="str">
            <v>IN 34059 -22</v>
          </cell>
          <cell r="X628" t="str">
            <v>CIF</v>
          </cell>
          <cell r="Y628" t="str">
            <v>CTA CTE O CRED.DIRECTO</v>
          </cell>
          <cell r="Z628" t="str">
            <v>CONGELADO</v>
          </cell>
          <cell r="AA628" t="str">
            <v>SUBPROD</v>
          </cell>
          <cell r="AB628" t="str">
            <v>SUBPROD VISCERAS</v>
          </cell>
          <cell r="AC628" t="str">
            <v>SUBPROD VISCERAS PANA S/CORAZÓN</v>
          </cell>
          <cell r="AD628" t="str">
            <v>EX</v>
          </cell>
        </row>
        <row r="629">
          <cell r="D629">
            <v>1020660</v>
          </cell>
          <cell r="E629" t="str">
            <v>GO PERNILP@ BO CJ 20K AS</v>
          </cell>
          <cell r="F629">
            <v>24000</v>
          </cell>
          <cell r="G629" t="str">
            <v>KG</v>
          </cell>
          <cell r="H629" t="str">
            <v>PLANTA ROSARIO</v>
          </cell>
          <cell r="I629" t="str">
            <v>CONFIRMADO</v>
          </cell>
          <cell r="J629">
            <v>44813</v>
          </cell>
          <cell r="K629">
            <v>44813</v>
          </cell>
          <cell r="L629">
            <v>44829</v>
          </cell>
          <cell r="O629" t="str">
            <v>U007 AGROSUPER S.A.</v>
          </cell>
          <cell r="P629" t="str">
            <v>00HK</v>
          </cell>
          <cell r="Q629" t="str">
            <v>AGROSUPER ASIA</v>
          </cell>
          <cell r="R629" t="str">
            <v>02</v>
          </cell>
          <cell r="S629" t="str">
            <v>FILIPINAS</v>
          </cell>
          <cell r="T629" t="str">
            <v>000162 MANILA, PUERTO</v>
          </cell>
          <cell r="U629" t="str">
            <v>200004244</v>
          </cell>
          <cell r="V629" t="str">
            <v>FAYMAN EUROPE LIMITED</v>
          </cell>
          <cell r="W629" t="str">
            <v>IN 34060 -22</v>
          </cell>
          <cell r="X629" t="str">
            <v>CIF</v>
          </cell>
          <cell r="Y629" t="str">
            <v>CTA CTE O CRED.DIRECTO</v>
          </cell>
          <cell r="Z629" t="str">
            <v>CONGELADO</v>
          </cell>
          <cell r="AA629" t="str">
            <v>PERNIL</v>
          </cell>
          <cell r="AB629" t="str">
            <v>PERNIL PIERNA</v>
          </cell>
          <cell r="AC629" t="str">
            <v>PERNIL PIERNA NORMAL</v>
          </cell>
          <cell r="AD629" t="str">
            <v>EX</v>
          </cell>
        </row>
        <row r="630">
          <cell r="D630">
            <v>1020660</v>
          </cell>
          <cell r="E630" t="str">
            <v>GO PERNILP@ BO CJ 20K AS</v>
          </cell>
          <cell r="F630">
            <v>24000</v>
          </cell>
          <cell r="G630" t="str">
            <v>KG</v>
          </cell>
          <cell r="H630" t="str">
            <v>PLANTA ROSARIO</v>
          </cell>
          <cell r="I630" t="str">
            <v>CONFIRMADO</v>
          </cell>
          <cell r="J630">
            <v>44813</v>
          </cell>
          <cell r="K630">
            <v>44813</v>
          </cell>
          <cell r="L630">
            <v>44830</v>
          </cell>
          <cell r="O630" t="str">
            <v>U007 AGROSUPER S.A.</v>
          </cell>
          <cell r="P630" t="str">
            <v>00HK</v>
          </cell>
          <cell r="Q630" t="str">
            <v>AGROSUPER ASIA</v>
          </cell>
          <cell r="R630" t="str">
            <v>02</v>
          </cell>
          <cell r="S630" t="str">
            <v>FILIPINAS</v>
          </cell>
          <cell r="T630" t="str">
            <v>000162 MANILA, PUERTO</v>
          </cell>
          <cell r="U630" t="str">
            <v>200004244</v>
          </cell>
          <cell r="V630" t="str">
            <v>FAYMAN EUROPE LIMITED</v>
          </cell>
          <cell r="W630" t="str">
            <v>IN 34061 -22</v>
          </cell>
          <cell r="X630" t="str">
            <v>CIF</v>
          </cell>
          <cell r="Y630" t="str">
            <v>CTA CTE O CRED.DIRECTO</v>
          </cell>
          <cell r="Z630" t="str">
            <v>CONGELADO</v>
          </cell>
          <cell r="AA630" t="str">
            <v>PERNIL</v>
          </cell>
          <cell r="AB630" t="str">
            <v>PERNIL PIERNA</v>
          </cell>
          <cell r="AC630" t="str">
            <v>PERNIL PIERNA NORMAL</v>
          </cell>
          <cell r="AD630" t="str">
            <v>EX</v>
          </cell>
        </row>
        <row r="631">
          <cell r="D631">
            <v>1020660</v>
          </cell>
          <cell r="E631" t="str">
            <v>GO PERNILP@ BO CJ 20K AS</v>
          </cell>
          <cell r="F631">
            <v>24000</v>
          </cell>
          <cell r="G631" t="str">
            <v>KG</v>
          </cell>
          <cell r="H631" t="str">
            <v>PLANTA ROSARIO</v>
          </cell>
          <cell r="I631" t="str">
            <v>CONFIRMADO</v>
          </cell>
          <cell r="J631">
            <v>44813</v>
          </cell>
          <cell r="K631">
            <v>44813</v>
          </cell>
          <cell r="L631">
            <v>44830</v>
          </cell>
          <cell r="O631" t="str">
            <v>U007 AGROSUPER S.A.</v>
          </cell>
          <cell r="P631" t="str">
            <v>00HK</v>
          </cell>
          <cell r="Q631" t="str">
            <v>AGROSUPER ASIA</v>
          </cell>
          <cell r="R631" t="str">
            <v>02</v>
          </cell>
          <cell r="S631" t="str">
            <v>FILIPINAS</v>
          </cell>
          <cell r="T631" t="str">
            <v>000162 MANILA, PUERTO</v>
          </cell>
          <cell r="U631" t="str">
            <v>200004244</v>
          </cell>
          <cell r="V631" t="str">
            <v>FAYMAN EUROPE LIMITED</v>
          </cell>
          <cell r="W631" t="str">
            <v>IN 34062 -22</v>
          </cell>
          <cell r="X631" t="str">
            <v>CIF</v>
          </cell>
          <cell r="Y631" t="str">
            <v>CTA CTE O CRED.DIRECTO</v>
          </cell>
          <cell r="Z631" t="str">
            <v>CONGELADO</v>
          </cell>
          <cell r="AA631" t="str">
            <v>PERNIL</v>
          </cell>
          <cell r="AB631" t="str">
            <v>PERNIL PIERNA</v>
          </cell>
          <cell r="AC631" t="str">
            <v>PERNIL PIERNA NORMAL</v>
          </cell>
          <cell r="AD631" t="str">
            <v>EX</v>
          </cell>
        </row>
        <row r="632">
          <cell r="D632">
            <v>1020660</v>
          </cell>
          <cell r="E632" t="str">
            <v>GO PERNILP@ BO CJ 20K AS</v>
          </cell>
          <cell r="F632">
            <v>24000</v>
          </cell>
          <cell r="G632" t="str">
            <v>KG</v>
          </cell>
          <cell r="H632" t="str">
            <v>PLANTA ROSARIO</v>
          </cell>
          <cell r="I632" t="str">
            <v>CONFIRMADO</v>
          </cell>
          <cell r="J632">
            <v>44813</v>
          </cell>
          <cell r="K632">
            <v>44813</v>
          </cell>
          <cell r="L632">
            <v>44830</v>
          </cell>
          <cell r="O632" t="str">
            <v>U007 AGROSUPER S.A.</v>
          </cell>
          <cell r="P632" t="str">
            <v>00HK</v>
          </cell>
          <cell r="Q632" t="str">
            <v>AGROSUPER ASIA</v>
          </cell>
          <cell r="R632" t="str">
            <v>02</v>
          </cell>
          <cell r="S632" t="str">
            <v>FILIPINAS</v>
          </cell>
          <cell r="T632" t="str">
            <v>000162 MANILA, PUERTO</v>
          </cell>
          <cell r="U632" t="str">
            <v>200004244</v>
          </cell>
          <cell r="V632" t="str">
            <v>FAYMAN EUROPE LIMITED</v>
          </cell>
          <cell r="W632" t="str">
            <v>IN 34063 -22</v>
          </cell>
          <cell r="X632" t="str">
            <v>CIF</v>
          </cell>
          <cell r="Y632" t="str">
            <v>CTA CTE O CRED.DIRECTO</v>
          </cell>
          <cell r="Z632" t="str">
            <v>CONGELADO</v>
          </cell>
          <cell r="AA632" t="str">
            <v>PERNIL</v>
          </cell>
          <cell r="AB632" t="str">
            <v>PERNIL PIERNA</v>
          </cell>
          <cell r="AC632" t="str">
            <v>PERNIL PIERNA NORMAL</v>
          </cell>
          <cell r="AD632" t="str">
            <v>EX</v>
          </cell>
        </row>
        <row r="633">
          <cell r="D633">
            <v>1020660</v>
          </cell>
          <cell r="E633" t="str">
            <v>GO PERNILP@ BO CJ 20K AS</v>
          </cell>
          <cell r="F633">
            <v>24000</v>
          </cell>
          <cell r="G633" t="str">
            <v>KG</v>
          </cell>
          <cell r="H633" t="str">
            <v>PLANTA ROSARIO</v>
          </cell>
          <cell r="I633" t="str">
            <v>CONFIRMADO</v>
          </cell>
          <cell r="J633">
            <v>44813</v>
          </cell>
          <cell r="K633">
            <v>44813</v>
          </cell>
          <cell r="L633">
            <v>44832</v>
          </cell>
          <cell r="O633" t="str">
            <v>U007 AGROSUPER S.A.</v>
          </cell>
          <cell r="P633" t="str">
            <v>00HK</v>
          </cell>
          <cell r="Q633" t="str">
            <v>AGROSUPER ASIA</v>
          </cell>
          <cell r="R633" t="str">
            <v>02</v>
          </cell>
          <cell r="S633" t="str">
            <v>FILIPINAS</v>
          </cell>
          <cell r="T633" t="str">
            <v>000162 MANILA, PUERTO</v>
          </cell>
          <cell r="U633" t="str">
            <v>200004244</v>
          </cell>
          <cell r="V633" t="str">
            <v>FAYMAN EUROPE LIMITED</v>
          </cell>
          <cell r="W633" t="str">
            <v>IN 34064 -22</v>
          </cell>
          <cell r="X633" t="str">
            <v>CIF</v>
          </cell>
          <cell r="Y633" t="str">
            <v>CTA CTE O CRED.DIRECTO</v>
          </cell>
          <cell r="Z633" t="str">
            <v>CONGELADO</v>
          </cell>
          <cell r="AA633" t="str">
            <v>PERNIL</v>
          </cell>
          <cell r="AB633" t="str">
            <v>PERNIL PIERNA</v>
          </cell>
          <cell r="AC633" t="str">
            <v>PERNIL PIERNA NORMAL</v>
          </cell>
          <cell r="AD633" t="str">
            <v>EX</v>
          </cell>
        </row>
        <row r="634">
          <cell r="D634">
            <v>1020367</v>
          </cell>
          <cell r="E634" t="str">
            <v>GO GORD LOM TOCINO@ CJ T-F AS</v>
          </cell>
          <cell r="F634">
            <v>24000</v>
          </cell>
          <cell r="G634" t="str">
            <v>KG</v>
          </cell>
          <cell r="H634" t="str">
            <v>PLANTA ROSARIO</v>
          </cell>
          <cell r="I634" t="str">
            <v>EMITIDO</v>
          </cell>
          <cell r="J634">
            <v>44813</v>
          </cell>
          <cell r="K634">
            <v>44875</v>
          </cell>
          <cell r="O634" t="str">
            <v>U007 AGROSUPER S.A.</v>
          </cell>
          <cell r="P634" t="str">
            <v>00AS</v>
          </cell>
          <cell r="Q634" t="str">
            <v>AGRO SUDAMERICA</v>
          </cell>
          <cell r="R634" t="str">
            <v>02</v>
          </cell>
          <cell r="S634" t="str">
            <v>PERÚ</v>
          </cell>
          <cell r="T634" t="str">
            <v>000059 CALLAO, PUERTO</v>
          </cell>
          <cell r="U634" t="str">
            <v>200000225</v>
          </cell>
          <cell r="V634" t="str">
            <v>Sociedad Suizo Peruana de Embutidos</v>
          </cell>
          <cell r="W634" t="str">
            <v>***</v>
          </cell>
          <cell r="X634" t="str">
            <v>CIF</v>
          </cell>
          <cell r="Y634" t="str">
            <v>CTA CTE O CRED.DIRECTO</v>
          </cell>
          <cell r="Z634" t="str">
            <v>CONGELADO</v>
          </cell>
          <cell r="AA634" t="str">
            <v>GRASAS</v>
          </cell>
          <cell r="AB634" t="str">
            <v>GRASA GORDURA</v>
          </cell>
          <cell r="AC634" t="str">
            <v>SUBPROD GRASA GORDURA LOMO TOCINO</v>
          </cell>
          <cell r="AD634" t="str">
            <v>EX</v>
          </cell>
        </row>
        <row r="635">
          <cell r="D635">
            <v>1012521</v>
          </cell>
          <cell r="E635" t="str">
            <v>PO PCHDEH 6OZ MR@ CJ AS</v>
          </cell>
          <cell r="F635">
            <v>19958.399987392</v>
          </cell>
          <cell r="G635" t="str">
            <v>KG</v>
          </cell>
          <cell r="H635" t="str">
            <v>F. SAN VICENTE</v>
          </cell>
          <cell r="I635" t="str">
            <v>A PROGRAMAR</v>
          </cell>
          <cell r="J635">
            <v>44813</v>
          </cell>
          <cell r="K635">
            <v>44841</v>
          </cell>
          <cell r="L635">
            <v>44877</v>
          </cell>
          <cell r="O635" t="str">
            <v>U007 AGROSUPER S.A.</v>
          </cell>
          <cell r="P635" t="str">
            <v>00AA</v>
          </cell>
          <cell r="Q635" t="str">
            <v>AGRO AMERICA</v>
          </cell>
          <cell r="R635" t="str">
            <v>01</v>
          </cell>
          <cell r="S635" t="str">
            <v>EE.UU.</v>
          </cell>
          <cell r="T635" t="str">
            <v>000069 NEW YORK, PUERTO</v>
          </cell>
          <cell r="U635" t="str">
            <v>200000004</v>
          </cell>
          <cell r="V635" t="str">
            <v>Agro America LLC</v>
          </cell>
          <cell r="W635" t="str">
            <v/>
          </cell>
          <cell r="X635" t="str">
            <v>CIF</v>
          </cell>
          <cell r="Y635" t="str">
            <v>CTA CTE O CRED.DIRECTO</v>
          </cell>
          <cell r="Z635" t="str">
            <v>CONGELADO</v>
          </cell>
          <cell r="AA635" t="str">
            <v>PECHUGA DESH</v>
          </cell>
          <cell r="AB635" t="str">
            <v>PECHUGA DESH S/PIEL S/GRASA S/FILETE</v>
          </cell>
          <cell r="AC635" t="str">
            <v>PECHUGA DESH 120-170G</v>
          </cell>
          <cell r="AD635" t="str">
            <v>NA</v>
          </cell>
        </row>
        <row r="636">
          <cell r="D636">
            <v>1021398</v>
          </cell>
          <cell r="E636" t="str">
            <v>GO FILE C/CAB@ CJ 5K AS</v>
          </cell>
          <cell r="F636">
            <v>1555.0000120719999</v>
          </cell>
          <cell r="G636" t="str">
            <v>KG</v>
          </cell>
          <cell r="H636" t="str">
            <v>PLANTA LO MIRANDA</v>
          </cell>
          <cell r="I636" t="str">
            <v>EN PRODUCCION</v>
          </cell>
          <cell r="J636">
            <v>44813</v>
          </cell>
          <cell r="K636">
            <v>44815</v>
          </cell>
          <cell r="O636" t="str">
            <v>U007 AGROSUPER S.A.</v>
          </cell>
          <cell r="P636" t="str">
            <v>00AA</v>
          </cell>
          <cell r="Q636" t="str">
            <v>AGRO AMERICA</v>
          </cell>
          <cell r="R636" t="str">
            <v>02</v>
          </cell>
          <cell r="S636" t="str">
            <v>EE.UU.</v>
          </cell>
          <cell r="T636" t="str">
            <v>000069 NEW YORK, PUERTO</v>
          </cell>
          <cell r="U636" t="str">
            <v>200000004</v>
          </cell>
          <cell r="V636" t="str">
            <v>Agro America LLC</v>
          </cell>
          <cell r="W636" t="str">
            <v/>
          </cell>
          <cell r="X636" t="str">
            <v>CIF</v>
          </cell>
          <cell r="Y636" t="str">
            <v>CTA CTE O CRED.DIRECTO</v>
          </cell>
          <cell r="Z636" t="str">
            <v>CONGELADO</v>
          </cell>
          <cell r="AA636" t="str">
            <v>FILETE</v>
          </cell>
          <cell r="AB636" t="str">
            <v>FILETE C/CABEZA</v>
          </cell>
          <cell r="AC636" t="str">
            <v>FILETE C/CABEZA</v>
          </cell>
          <cell r="AD636" t="str">
            <v>NA</v>
          </cell>
        </row>
        <row r="637">
          <cell r="D637">
            <v>1030370</v>
          </cell>
          <cell r="E637" t="str">
            <v>PV TRIMING PCH@ CJ 40 LBS SO</v>
          </cell>
          <cell r="F637">
            <v>12026.819968632</v>
          </cell>
          <cell r="G637" t="str">
            <v>KG</v>
          </cell>
          <cell r="H637" t="str">
            <v>SOPRAVAL PLANTA / CECINAS 2</v>
          </cell>
          <cell r="I637" t="str">
            <v>EN PRODUCCION</v>
          </cell>
          <cell r="J637">
            <v>44813</v>
          </cell>
          <cell r="K637">
            <v>44872</v>
          </cell>
          <cell r="O637" t="str">
            <v>U007 AGROSUPER S.A.</v>
          </cell>
          <cell r="P637" t="str">
            <v>00AA</v>
          </cell>
          <cell r="Q637" t="str">
            <v>AGRO AMERICA</v>
          </cell>
          <cell r="R637" t="str">
            <v>03</v>
          </cell>
          <cell r="S637" t="str">
            <v>EE.UU.</v>
          </cell>
          <cell r="T637" t="str">
            <v>000139 HOUSTON, PUERTO</v>
          </cell>
          <cell r="U637" t="str">
            <v>200000004</v>
          </cell>
          <cell r="V637" t="str">
            <v>Agro America LLC</v>
          </cell>
          <cell r="W637" t="str">
            <v/>
          </cell>
          <cell r="X637" t="str">
            <v>CIF</v>
          </cell>
          <cell r="Y637" t="str">
            <v>CTA CTE O CRED.DIRECTO</v>
          </cell>
          <cell r="Z637" t="str">
            <v>CONGELADO</v>
          </cell>
          <cell r="AA637" t="str">
            <v>RECORTES</v>
          </cell>
          <cell r="AB637" t="str">
            <v>RECORTES ESTÁNDAR</v>
          </cell>
          <cell r="AC637" t="str">
            <v>RECORTES ESTÁNDAR DE PECHUGA</v>
          </cell>
          <cell r="AD637" t="str">
            <v>NA</v>
          </cell>
        </row>
        <row r="638">
          <cell r="D638">
            <v>1022047</v>
          </cell>
          <cell r="E638" t="str">
            <v>GO TRIMING PANC@ CJ 20K AS</v>
          </cell>
          <cell r="F638">
            <v>24000</v>
          </cell>
          <cell r="G638" t="str">
            <v>KG</v>
          </cell>
          <cell r="H638" t="str">
            <v>PLANTA ROSARIO</v>
          </cell>
          <cell r="I638" t="str">
            <v>EN PRODUCCION</v>
          </cell>
          <cell r="J638">
            <v>44813</v>
          </cell>
          <cell r="K638">
            <v>44813</v>
          </cell>
          <cell r="O638" t="str">
            <v>U007 AGROSUPER S.A.</v>
          </cell>
          <cell r="P638" t="str">
            <v>00AS</v>
          </cell>
          <cell r="Q638" t="str">
            <v>AGRO SUDAMERICA</v>
          </cell>
          <cell r="R638" t="str">
            <v>02</v>
          </cell>
          <cell r="S638" t="str">
            <v>COLOMBIA</v>
          </cell>
          <cell r="T638" t="str">
            <v>000218 CARTAGENA, PUERTO</v>
          </cell>
          <cell r="U638" t="str">
            <v>200001680</v>
          </cell>
          <cell r="V638" t="str">
            <v>GRUPO AL S.A.S.</v>
          </cell>
          <cell r="W638" t="str">
            <v>***</v>
          </cell>
          <cell r="X638" t="str">
            <v>CIF</v>
          </cell>
          <cell r="Y638" t="str">
            <v>CTA CTE O CRED.DIRECTO</v>
          </cell>
          <cell r="Z638" t="str">
            <v>CONGELADO</v>
          </cell>
          <cell r="AA638" t="str">
            <v>RECORTES</v>
          </cell>
          <cell r="AB638" t="str">
            <v>RECORTES NO MAGRO</v>
          </cell>
          <cell r="AC638" t="str">
            <v>RECORTES NO MAGRO TRIMING PANCETA</v>
          </cell>
          <cell r="AD638" t="str">
            <v>EX</v>
          </cell>
        </row>
        <row r="639">
          <cell r="D639">
            <v>1020339</v>
          </cell>
          <cell r="E639" t="str">
            <v>GO LOM TOCINO@ CJ 20K AS</v>
          </cell>
          <cell r="F639">
            <v>24000</v>
          </cell>
          <cell r="G639" t="str">
            <v>KG</v>
          </cell>
          <cell r="H639" t="str">
            <v>PLANTA LO MIRANDA</v>
          </cell>
          <cell r="I639" t="str">
            <v>CONFIRMADO</v>
          </cell>
          <cell r="J639">
            <v>44815</v>
          </cell>
          <cell r="K639">
            <v>44870</v>
          </cell>
          <cell r="O639" t="str">
            <v>U007 AGROSUPER S.A.</v>
          </cell>
          <cell r="P639" t="str">
            <v>00AS</v>
          </cell>
          <cell r="Q639" t="str">
            <v>AGRO SUDAMERICA</v>
          </cell>
          <cell r="R639" t="str">
            <v>02</v>
          </cell>
          <cell r="S639" t="str">
            <v>ECUADOR</v>
          </cell>
          <cell r="T639" t="str">
            <v>000027 GUAYAQUIL, PUERTO</v>
          </cell>
          <cell r="U639" t="str">
            <v>200001735</v>
          </cell>
          <cell r="V639" t="str">
            <v>SIGMAEC CIA. LTDA.</v>
          </cell>
          <cell r="W639" t="str">
            <v>LO MIRANDA</v>
          </cell>
          <cell r="X639" t="str">
            <v>CIF</v>
          </cell>
          <cell r="Y639" t="str">
            <v>CTA CTE O CRED.DIRECTO</v>
          </cell>
          <cell r="Z639" t="str">
            <v>CONGELADO</v>
          </cell>
          <cell r="AA639" t="str">
            <v>GRASAS</v>
          </cell>
          <cell r="AB639" t="str">
            <v>GRASA LOMO TOCINO</v>
          </cell>
          <cell r="AC639" t="str">
            <v>GRASA LOMO TOCINO</v>
          </cell>
          <cell r="AD639" t="str">
            <v>EX</v>
          </cell>
        </row>
        <row r="640">
          <cell r="D640">
            <v>1020339</v>
          </cell>
          <cell r="E640" t="str">
            <v>GO LOM TOCINO@ CJ 20K AS</v>
          </cell>
          <cell r="F640">
            <v>24000</v>
          </cell>
          <cell r="G640" t="str">
            <v>KG</v>
          </cell>
          <cell r="H640" t="str">
            <v>PLANTA LO MIRANDA</v>
          </cell>
          <cell r="I640" t="str">
            <v>CONFIRMADO</v>
          </cell>
          <cell r="J640">
            <v>44815</v>
          </cell>
          <cell r="K640">
            <v>44870</v>
          </cell>
          <cell r="O640" t="str">
            <v>U007 AGROSUPER S.A.</v>
          </cell>
          <cell r="P640" t="str">
            <v>00AS</v>
          </cell>
          <cell r="Q640" t="str">
            <v>AGRO SUDAMERICA</v>
          </cell>
          <cell r="R640" t="str">
            <v>02</v>
          </cell>
          <cell r="S640" t="str">
            <v>ECUADOR</v>
          </cell>
          <cell r="T640" t="str">
            <v>000027 GUAYAQUIL, PUERTO</v>
          </cell>
          <cell r="U640" t="str">
            <v>200001735</v>
          </cell>
          <cell r="V640" t="str">
            <v>SIGMAEC CIA. LTDA.</v>
          </cell>
          <cell r="W640" t="str">
            <v>LO MIRANDA</v>
          </cell>
          <cell r="X640" t="str">
            <v>CIF</v>
          </cell>
          <cell r="Y640" t="str">
            <v>CTA CTE O CRED.DIRECTO</v>
          </cell>
          <cell r="Z640" t="str">
            <v>CONGELADO</v>
          </cell>
          <cell r="AA640" t="str">
            <v>GRASAS</v>
          </cell>
          <cell r="AB640" t="str">
            <v>GRASA LOMO TOCINO</v>
          </cell>
          <cell r="AC640" t="str">
            <v>GRASA LOMO TOCINO</v>
          </cell>
          <cell r="AD640" t="str">
            <v>EX</v>
          </cell>
        </row>
        <row r="641">
          <cell r="D641">
            <v>1020339</v>
          </cell>
          <cell r="E641" t="str">
            <v>GO LOM TOCINO@ CJ 20K AS</v>
          </cell>
          <cell r="F641">
            <v>24000</v>
          </cell>
          <cell r="G641" t="str">
            <v>KG</v>
          </cell>
          <cell r="H641" t="str">
            <v>PLANTA LO MIRANDA</v>
          </cell>
          <cell r="I641" t="str">
            <v>CONFIRMADO</v>
          </cell>
          <cell r="J641">
            <v>44815</v>
          </cell>
          <cell r="K641">
            <v>44839</v>
          </cell>
          <cell r="O641" t="str">
            <v>U007 AGROSUPER S.A.</v>
          </cell>
          <cell r="P641" t="str">
            <v>00AS</v>
          </cell>
          <cell r="Q641" t="str">
            <v>AGRO SUDAMERICA</v>
          </cell>
          <cell r="R641" t="str">
            <v>02</v>
          </cell>
          <cell r="S641" t="str">
            <v>ECUADOR</v>
          </cell>
          <cell r="T641" t="str">
            <v>000027 GUAYAQUIL, PUERTO</v>
          </cell>
          <cell r="U641" t="str">
            <v>200001735</v>
          </cell>
          <cell r="V641" t="str">
            <v>SIGMAEC CIA. LTDA.</v>
          </cell>
          <cell r="W641" t="str">
            <v>LO MIRANDA</v>
          </cell>
          <cell r="X641" t="str">
            <v>CIF</v>
          </cell>
          <cell r="Y641" t="str">
            <v>CTA CTE O CRED.DIRECTO</v>
          </cell>
          <cell r="Z641" t="str">
            <v>CONGELADO</v>
          </cell>
          <cell r="AA641" t="str">
            <v>GRASAS</v>
          </cell>
          <cell r="AB641" t="str">
            <v>GRASA LOMO TOCINO</v>
          </cell>
          <cell r="AC641" t="str">
            <v>GRASA LOMO TOCINO</v>
          </cell>
          <cell r="AD641" t="str">
            <v>EX</v>
          </cell>
        </row>
        <row r="642">
          <cell r="D642">
            <v>1022767</v>
          </cell>
          <cell r="E642" t="str">
            <v>GO GORD ESP@ 20KG AA</v>
          </cell>
          <cell r="F642">
            <v>24000</v>
          </cell>
          <cell r="G642" t="str">
            <v>KG</v>
          </cell>
          <cell r="H642" t="str">
            <v>PLANTA LO MIRANDA</v>
          </cell>
          <cell r="I642" t="str">
            <v>A PROGRAMAR</v>
          </cell>
          <cell r="J642">
            <v>44816</v>
          </cell>
          <cell r="K642">
            <v>44831</v>
          </cell>
          <cell r="L642">
            <v>44877</v>
          </cell>
          <cell r="O642" t="str">
            <v>U007 AGROSUPER S.A.</v>
          </cell>
          <cell r="P642" t="str">
            <v>00AJ</v>
          </cell>
          <cell r="Q642" t="str">
            <v>ANDES ASIA</v>
          </cell>
          <cell r="R642" t="str">
            <v>02</v>
          </cell>
          <cell r="S642" t="str">
            <v>JAPÓN</v>
          </cell>
          <cell r="T642" t="str">
            <v>2000 YOKOHAMA (ADUANA PRINCIPA</v>
          </cell>
          <cell r="U642" t="str">
            <v>200000018</v>
          </cell>
          <cell r="V642" t="str">
            <v>Andes Asia, Inc.</v>
          </cell>
          <cell r="W642" t="str">
            <v>AA2837</v>
          </cell>
          <cell r="X642" t="str">
            <v>CIF</v>
          </cell>
          <cell r="Y642" t="str">
            <v>CTA CTE O CRED.DIRECTO</v>
          </cell>
          <cell r="Z642" t="str">
            <v>CONGELADO</v>
          </cell>
          <cell r="AA642" t="str">
            <v>GRASAS</v>
          </cell>
          <cell r="AB642" t="str">
            <v>GRASA GORDURA</v>
          </cell>
          <cell r="AC642" t="str">
            <v>SUBPROD GRASA GORDURA ESPECIAL</v>
          </cell>
          <cell r="AD642" t="str">
            <v>NA</v>
          </cell>
        </row>
        <row r="643">
          <cell r="D643">
            <v>1012161</v>
          </cell>
          <cell r="E643" t="str">
            <v>PO ALA CTRO 8X5 MR@ CJ 20K AS</v>
          </cell>
          <cell r="F643">
            <v>9979.0239999999994</v>
          </cell>
          <cell r="G643" t="str">
            <v>KG</v>
          </cell>
          <cell r="H643" t="str">
            <v>F. SAN VICENTE</v>
          </cell>
          <cell r="I643" t="str">
            <v>A PROGRAMAR</v>
          </cell>
          <cell r="J643">
            <v>44816</v>
          </cell>
          <cell r="K643">
            <v>44816</v>
          </cell>
          <cell r="L643">
            <v>44865</v>
          </cell>
          <cell r="O643" t="str">
            <v>U007 AGROSUPER S.A.</v>
          </cell>
          <cell r="P643" t="str">
            <v>00AA</v>
          </cell>
          <cell r="Q643" t="str">
            <v>AGRO AMERICA</v>
          </cell>
          <cell r="R643" t="str">
            <v>01</v>
          </cell>
          <cell r="S643" t="str">
            <v>EE.UU.</v>
          </cell>
          <cell r="T643" t="str">
            <v>000069 NEW YORK, PUERTO</v>
          </cell>
          <cell r="U643" t="str">
            <v>200000004</v>
          </cell>
          <cell r="V643" t="str">
            <v>Agro America LLC</v>
          </cell>
          <cell r="W643" t="str">
            <v/>
          </cell>
          <cell r="X643" t="str">
            <v>CIF</v>
          </cell>
          <cell r="Y643" t="str">
            <v>CTA CTE O CRED.DIRECTO</v>
          </cell>
          <cell r="Z643" t="str">
            <v>CONGELADO</v>
          </cell>
          <cell r="AA643" t="str">
            <v>ALA</v>
          </cell>
          <cell r="AB643" t="str">
            <v>ALA CENTRO</v>
          </cell>
          <cell r="AC643" t="str">
            <v>ALA CENTRO NORMAL</v>
          </cell>
          <cell r="AD643" t="str">
            <v>NA</v>
          </cell>
        </row>
        <row r="644">
          <cell r="D644">
            <v>1012167</v>
          </cell>
          <cell r="E644" t="str">
            <v>PO PCHDEH 4X10 MR@ ZI CJ 20K AS</v>
          </cell>
          <cell r="F644">
            <v>9979.0239999999994</v>
          </cell>
          <cell r="G644" t="str">
            <v>KG</v>
          </cell>
          <cell r="H644" t="str">
            <v>F. SAN VICENTE</v>
          </cell>
          <cell r="I644" t="str">
            <v>A PROGRAMAR</v>
          </cell>
          <cell r="J644">
            <v>44816</v>
          </cell>
          <cell r="K644">
            <v>44816</v>
          </cell>
          <cell r="L644">
            <v>44865</v>
          </cell>
          <cell r="O644" t="str">
            <v>U007 AGROSUPER S.A.</v>
          </cell>
          <cell r="P644" t="str">
            <v>00AA</v>
          </cell>
          <cell r="Q644" t="str">
            <v>AGRO AMERICA</v>
          </cell>
          <cell r="R644" t="str">
            <v>01</v>
          </cell>
          <cell r="S644" t="str">
            <v>EE.UU.</v>
          </cell>
          <cell r="T644" t="str">
            <v>000069 NEW YORK, PUERTO</v>
          </cell>
          <cell r="U644" t="str">
            <v>200000004</v>
          </cell>
          <cell r="V644" t="str">
            <v>Agro America LLC</v>
          </cell>
          <cell r="W644" t="str">
            <v/>
          </cell>
          <cell r="X644" t="str">
            <v>CIF</v>
          </cell>
          <cell r="Y644" t="str">
            <v>CTA CTE O CRED.DIRECTO</v>
          </cell>
          <cell r="Z644" t="str">
            <v>CONGELADO</v>
          </cell>
          <cell r="AA644" t="str">
            <v>PECHUGA DESH</v>
          </cell>
          <cell r="AB644" t="str">
            <v>PECHUGA DESH S/PIEL S/GRASA S/FILETE</v>
          </cell>
          <cell r="AC644" t="str">
            <v>PECHUGA DESH S/CALIBRE</v>
          </cell>
          <cell r="AD644" t="str">
            <v>NA</v>
          </cell>
        </row>
        <row r="645">
          <cell r="D645">
            <v>1023435</v>
          </cell>
          <cell r="E645" t="str">
            <v>GO CAB ENT@ CJ 20K AS</v>
          </cell>
          <cell r="F645">
            <v>24000</v>
          </cell>
          <cell r="G645" t="str">
            <v>KG</v>
          </cell>
          <cell r="H645" t="str">
            <v>PLANTA ROSARIO</v>
          </cell>
          <cell r="I645" t="str">
            <v>EMITIDO</v>
          </cell>
          <cell r="J645">
            <v>44816</v>
          </cell>
          <cell r="K645">
            <v>44816</v>
          </cell>
          <cell r="L645">
            <v>44842</v>
          </cell>
          <cell r="O645" t="str">
            <v>U007 AGROSUPER S.A.</v>
          </cell>
          <cell r="P645" t="str">
            <v>00HK</v>
          </cell>
          <cell r="Q645" t="str">
            <v>AGROSUPER ASIA</v>
          </cell>
          <cell r="R645" t="str">
            <v>02</v>
          </cell>
          <cell r="S645" t="str">
            <v>FILIPINAS</v>
          </cell>
          <cell r="T645" t="str">
            <v>000162 MANILA, PUERTO</v>
          </cell>
          <cell r="U645" t="str">
            <v>200002805</v>
          </cell>
          <cell r="V645" t="str">
            <v>Mondial Foods b.v.</v>
          </cell>
          <cell r="W645" t="str">
            <v>56836</v>
          </cell>
          <cell r="X645" t="str">
            <v>CIF</v>
          </cell>
          <cell r="Y645" t="str">
            <v>PAGO ANTIC. – PAGO C/COPIA DOC</v>
          </cell>
          <cell r="Z645" t="str">
            <v>CONGELADO</v>
          </cell>
          <cell r="AA645" t="str">
            <v>CABEZA</v>
          </cell>
          <cell r="AB645" t="str">
            <v>CABEZA ENTERA</v>
          </cell>
          <cell r="AC645" t="str">
            <v>CABEZA ENTERA C/L</v>
          </cell>
          <cell r="AD645" t="str">
            <v>EX</v>
          </cell>
        </row>
        <row r="646">
          <cell r="D646">
            <v>1022921</v>
          </cell>
          <cell r="E646" t="str">
            <v>GO GORD CHIC@ CJ 20K AS</v>
          </cell>
          <cell r="F646">
            <v>17000</v>
          </cell>
          <cell r="G646" t="str">
            <v>KG</v>
          </cell>
          <cell r="H646" t="str">
            <v>PLANTA LO MIRANDA</v>
          </cell>
          <cell r="I646" t="str">
            <v>EMITIDO</v>
          </cell>
          <cell r="J646">
            <v>44816</v>
          </cell>
          <cell r="K646">
            <v>44844</v>
          </cell>
          <cell r="O646" t="str">
            <v>U007 AGROSUPER S.A.</v>
          </cell>
          <cell r="P646" t="str">
            <v>00AS</v>
          </cell>
          <cell r="Q646" t="str">
            <v>AGRO SUDAMERICA</v>
          </cell>
          <cell r="R646" t="str">
            <v>02</v>
          </cell>
          <cell r="S646" t="str">
            <v>URUGUAY</v>
          </cell>
          <cell r="T646" t="str">
            <v>000074 MONTEVIDEO, TERRESTRE</v>
          </cell>
          <cell r="U646" t="str">
            <v>200002609</v>
          </cell>
          <cell r="V646" t="str">
            <v>DRENMEX S.A.</v>
          </cell>
          <cell r="W646" t="str">
            <v>###</v>
          </cell>
          <cell r="X646" t="str">
            <v>CPT</v>
          </cell>
          <cell r="Y646" t="str">
            <v>PAGO ANTICIPADO</v>
          </cell>
          <cell r="Z646" t="str">
            <v>CONGELADO</v>
          </cell>
          <cell r="AA646" t="str">
            <v>GRASAS</v>
          </cell>
          <cell r="AB646" t="str">
            <v>GRASA GORDURA</v>
          </cell>
          <cell r="AC646" t="str">
            <v>SUBPROD GRASA GORDURA CHICA</v>
          </cell>
          <cell r="AD646" t="str">
            <v>EX</v>
          </cell>
        </row>
        <row r="647">
          <cell r="D647">
            <v>1021111</v>
          </cell>
          <cell r="E647" t="str">
            <v>GO EPIPLÓN@ CJ 20K AS</v>
          </cell>
          <cell r="F647">
            <v>2000</v>
          </cell>
          <cell r="G647" t="str">
            <v>KG</v>
          </cell>
          <cell r="H647" t="str">
            <v>PLANTA LO MIRANDA</v>
          </cell>
          <cell r="I647" t="str">
            <v>EMITIDO</v>
          </cell>
          <cell r="J647">
            <v>44816</v>
          </cell>
          <cell r="K647">
            <v>44844</v>
          </cell>
          <cell r="O647" t="str">
            <v>U007 AGROSUPER S.A.</v>
          </cell>
          <cell r="P647" t="str">
            <v>00AS</v>
          </cell>
          <cell r="Q647" t="str">
            <v>AGRO SUDAMERICA</v>
          </cell>
          <cell r="R647" t="str">
            <v>02</v>
          </cell>
          <cell r="S647" t="str">
            <v>URUGUAY</v>
          </cell>
          <cell r="T647" t="str">
            <v>000074 MONTEVIDEO, TERRESTRE</v>
          </cell>
          <cell r="U647" t="str">
            <v>200002609</v>
          </cell>
          <cell r="V647" t="str">
            <v>DRENMEX S.A.</v>
          </cell>
          <cell r="W647" t="str">
            <v>###</v>
          </cell>
          <cell r="X647" t="str">
            <v>CPT</v>
          </cell>
          <cell r="Y647" t="str">
            <v>PAGO ANTICIPADO</v>
          </cell>
          <cell r="Z647" t="str">
            <v>CONGELADO</v>
          </cell>
          <cell r="AA647" t="str">
            <v>GRASAS</v>
          </cell>
          <cell r="AB647" t="str">
            <v>GRASA INTERIOR</v>
          </cell>
          <cell r="AC647" t="str">
            <v>SUBPROD GRASA EPIPLÓN</v>
          </cell>
          <cell r="AD647" t="str">
            <v>EX</v>
          </cell>
        </row>
        <row r="648">
          <cell r="D648">
            <v>1022924</v>
          </cell>
          <cell r="E648" t="str">
            <v>GO LOM TOCINO@ CJ 20K AS</v>
          </cell>
          <cell r="F648">
            <v>5000</v>
          </cell>
          <cell r="G648" t="str">
            <v>KG</v>
          </cell>
          <cell r="H648" t="str">
            <v>PLANTA LO MIRANDA</v>
          </cell>
          <cell r="I648" t="str">
            <v>EMITIDO</v>
          </cell>
          <cell r="J648">
            <v>44816</v>
          </cell>
          <cell r="K648">
            <v>44844</v>
          </cell>
          <cell r="O648" t="str">
            <v>U007 AGROSUPER S.A.</v>
          </cell>
          <cell r="P648" t="str">
            <v>00AS</v>
          </cell>
          <cell r="Q648" t="str">
            <v>AGRO SUDAMERICA</v>
          </cell>
          <cell r="R648" t="str">
            <v>02</v>
          </cell>
          <cell r="S648" t="str">
            <v>URUGUAY</v>
          </cell>
          <cell r="T648" t="str">
            <v>000074 MONTEVIDEO, TERRESTRE</v>
          </cell>
          <cell r="U648" t="str">
            <v>200002609</v>
          </cell>
          <cell r="V648" t="str">
            <v>DRENMEX S.A.</v>
          </cell>
          <cell r="W648" t="str">
            <v>###</v>
          </cell>
          <cell r="X648" t="str">
            <v>CPT</v>
          </cell>
          <cell r="Y648" t="str">
            <v>PAGO ANTICIPADO</v>
          </cell>
          <cell r="Z648" t="str">
            <v>CONGELADO</v>
          </cell>
          <cell r="AA648" t="str">
            <v>GRASAS</v>
          </cell>
          <cell r="AB648" t="str">
            <v>GRASA LOMO TOCINO</v>
          </cell>
          <cell r="AC648" t="str">
            <v>GRASA LOMO TOCINO</v>
          </cell>
          <cell r="AD648" t="str">
            <v>EX</v>
          </cell>
        </row>
        <row r="649">
          <cell r="D649">
            <v>1023283</v>
          </cell>
          <cell r="E649" t="str">
            <v>GO GRASA CHALECO@ CJ 10K AS</v>
          </cell>
          <cell r="F649">
            <v>24000</v>
          </cell>
          <cell r="G649" t="str">
            <v>KG</v>
          </cell>
          <cell r="H649" t="str">
            <v>PLANTA ROSARIO</v>
          </cell>
          <cell r="I649" t="str">
            <v>EMITIDO</v>
          </cell>
          <cell r="J649">
            <v>44817</v>
          </cell>
          <cell r="K649">
            <v>44817</v>
          </cell>
          <cell r="O649" t="str">
            <v>U007 AGROSUPER S.A.</v>
          </cell>
          <cell r="P649" t="str">
            <v>00HK</v>
          </cell>
          <cell r="Q649" t="str">
            <v>AGROSUPER ASIA</v>
          </cell>
          <cell r="R649" t="str">
            <v>02</v>
          </cell>
          <cell r="S649" t="str">
            <v>FILIPINAS</v>
          </cell>
          <cell r="T649" t="str">
            <v>000162 MANILA, PUERTO</v>
          </cell>
          <cell r="U649" t="str">
            <v>200004244</v>
          </cell>
          <cell r="V649" t="str">
            <v>FAYMAN EUROPE LIMITED</v>
          </cell>
          <cell r="W649" t="str">
            <v>IN 34068 -22</v>
          </cell>
          <cell r="X649" t="str">
            <v>CIF</v>
          </cell>
          <cell r="Y649" t="str">
            <v>CTA CTE O CRED.DIRECTO</v>
          </cell>
          <cell r="Z649" t="str">
            <v>CONGELADO</v>
          </cell>
          <cell r="AA649" t="str">
            <v>SUBPROD</v>
          </cell>
          <cell r="AB649" t="str">
            <v>SUBPROD GRASA</v>
          </cell>
          <cell r="AC649" t="str">
            <v>SUBPROD GRASA CHALECO</v>
          </cell>
          <cell r="AD649" t="str">
            <v>EX</v>
          </cell>
        </row>
        <row r="650">
          <cell r="D650">
            <v>1023066</v>
          </cell>
          <cell r="E650" t="str">
            <v>GO BB RIBS @ CJ 16K AS</v>
          </cell>
          <cell r="F650">
            <v>5000</v>
          </cell>
          <cell r="G650" t="str">
            <v>KG</v>
          </cell>
          <cell r="H650" t="str">
            <v>PLANTA LO MIRANDA</v>
          </cell>
          <cell r="I650" t="str">
            <v>EN PRODUCCION</v>
          </cell>
          <cell r="J650">
            <v>44817</v>
          </cell>
          <cell r="K650">
            <v>44817</v>
          </cell>
          <cell r="O650" t="str">
            <v>U007 AGROSUPER S.A.</v>
          </cell>
          <cell r="P650" t="str">
            <v>00GO</v>
          </cell>
          <cell r="Q650" t="str">
            <v>AGROSUPER SHANGHAI</v>
          </cell>
          <cell r="R650" t="str">
            <v>02</v>
          </cell>
          <cell r="S650" t="str">
            <v>CHINA</v>
          </cell>
          <cell r="T650" t="str">
            <v>000021 SHANGHAI, CHINA</v>
          </cell>
          <cell r="U650" t="str">
            <v>200002390</v>
          </cell>
          <cell r="V650" t="str">
            <v>Agrosuper China Co., Ltd.</v>
          </cell>
          <cell r="W650" t="str">
            <v/>
          </cell>
          <cell r="X650" t="str">
            <v>CIF</v>
          </cell>
          <cell r="Y650" t="str">
            <v>CTA CTE O CRED.DIRECTO</v>
          </cell>
          <cell r="Z650" t="str">
            <v>CONGELADO</v>
          </cell>
          <cell r="AA650" t="str">
            <v>CHULETA</v>
          </cell>
          <cell r="AB650" t="str">
            <v>CHULETA HUESOS</v>
          </cell>
          <cell r="AC650" t="str">
            <v>CHULETA HUESOS BABY BACK RIBS</v>
          </cell>
          <cell r="AD650" t="str">
            <v>NA</v>
          </cell>
        </row>
        <row r="651">
          <cell r="D651">
            <v>1022936</v>
          </cell>
          <cell r="E651" t="str">
            <v>GO FILE C/CAB@ CJ 5K AS</v>
          </cell>
          <cell r="F651">
            <v>2000</v>
          </cell>
          <cell r="G651" t="str">
            <v>KG</v>
          </cell>
          <cell r="H651" t="str">
            <v>PLANTA LO MIRANDA</v>
          </cell>
          <cell r="I651" t="str">
            <v>EN PRODUCCION</v>
          </cell>
          <cell r="J651">
            <v>44817</v>
          </cell>
          <cell r="K651">
            <v>44817</v>
          </cell>
          <cell r="O651" t="str">
            <v>U007 AGROSUPER S.A.</v>
          </cell>
          <cell r="P651" t="str">
            <v>00GO</v>
          </cell>
          <cell r="Q651" t="str">
            <v>AGROSUPER SHANGHAI</v>
          </cell>
          <cell r="R651" t="str">
            <v>02</v>
          </cell>
          <cell r="S651" t="str">
            <v>CHINA</v>
          </cell>
          <cell r="T651" t="str">
            <v>000021 SHANGHAI, CHINA</v>
          </cell>
          <cell r="U651" t="str">
            <v>200002390</v>
          </cell>
          <cell r="V651" t="str">
            <v>Agrosuper China Co., Ltd.</v>
          </cell>
          <cell r="W651" t="str">
            <v/>
          </cell>
          <cell r="X651" t="str">
            <v>CIF</v>
          </cell>
          <cell r="Y651" t="str">
            <v>CTA CTE O CRED.DIRECTO</v>
          </cell>
          <cell r="Z651" t="str">
            <v>CONGELADO</v>
          </cell>
          <cell r="AA651" t="str">
            <v>FILETE</v>
          </cell>
          <cell r="AB651" t="str">
            <v>FILETE C/CABEZA</v>
          </cell>
          <cell r="AC651" t="str">
            <v>FILETE C/CABEZA</v>
          </cell>
          <cell r="AD651" t="str">
            <v>NA</v>
          </cell>
        </row>
        <row r="652">
          <cell r="D652">
            <v>1022646</v>
          </cell>
          <cell r="E652" t="str">
            <v>GO PECHO BELLY S/P @ VP CJ AS</v>
          </cell>
          <cell r="F652">
            <v>9600</v>
          </cell>
          <cell r="G652" t="str">
            <v>KG</v>
          </cell>
          <cell r="H652" t="str">
            <v>PLANTA LO MIRANDA</v>
          </cell>
          <cell r="I652" t="str">
            <v>EN PRODUCCION</v>
          </cell>
          <cell r="J652">
            <v>44817</v>
          </cell>
          <cell r="K652">
            <v>44817</v>
          </cell>
          <cell r="O652" t="str">
            <v>U007 AGROSUPER S.A.</v>
          </cell>
          <cell r="P652" t="str">
            <v>00GO</v>
          </cell>
          <cell r="Q652" t="str">
            <v>AGROSUPER SHANGHAI</v>
          </cell>
          <cell r="R652" t="str">
            <v>02</v>
          </cell>
          <cell r="S652" t="str">
            <v>CHINA</v>
          </cell>
          <cell r="T652" t="str">
            <v>000021 SHANGHAI, CHINA</v>
          </cell>
          <cell r="U652" t="str">
            <v>200002390</v>
          </cell>
          <cell r="V652" t="str">
            <v>Agrosuper China Co., Ltd.</v>
          </cell>
          <cell r="W652" t="str">
            <v/>
          </cell>
          <cell r="X652" t="str">
            <v>CIF</v>
          </cell>
          <cell r="Y652" t="str">
            <v>CTA CTE O CRED.DIRECTO</v>
          </cell>
          <cell r="Z652" t="str">
            <v>CONGELADO</v>
          </cell>
          <cell r="AA652" t="str">
            <v>PANCETA</v>
          </cell>
          <cell r="AB652" t="str">
            <v>PANCETA S/CUERO</v>
          </cell>
          <cell r="AC652" t="str">
            <v>PANCETA S/CUERO SUPER GIAPPONE</v>
          </cell>
          <cell r="AD652" t="str">
            <v>NA</v>
          </cell>
        </row>
        <row r="653">
          <cell r="D653">
            <v>1021731</v>
          </cell>
          <cell r="E653" t="str">
            <v>GO PERNILM@ CJ 20K AS</v>
          </cell>
          <cell r="F653">
            <v>24000</v>
          </cell>
          <cell r="G653" t="str">
            <v>KG</v>
          </cell>
          <cell r="H653" t="str">
            <v>PLANTA LO MIRANDA</v>
          </cell>
          <cell r="I653" t="str">
            <v>A PROGRAMAR</v>
          </cell>
          <cell r="J653">
            <v>44817</v>
          </cell>
          <cell r="K653">
            <v>44817</v>
          </cell>
          <cell r="L653">
            <v>44880</v>
          </cell>
          <cell r="O653" t="str">
            <v>U007 AGROSUPER S.A.</v>
          </cell>
          <cell r="P653" t="str">
            <v>00GO</v>
          </cell>
          <cell r="Q653" t="str">
            <v>AGROSUPER SHANGHAI</v>
          </cell>
          <cell r="R653" t="str">
            <v>02</v>
          </cell>
          <cell r="S653" t="str">
            <v>CHINA</v>
          </cell>
          <cell r="T653" t="str">
            <v>000302 TIANJIN XINGANG, CHINA</v>
          </cell>
          <cell r="U653" t="str">
            <v>200002390</v>
          </cell>
          <cell r="V653" t="str">
            <v>Agrosuper China Co., Ltd.</v>
          </cell>
          <cell r="W653" t="str">
            <v/>
          </cell>
          <cell r="X653" t="str">
            <v>CIF</v>
          </cell>
          <cell r="Y653" t="str">
            <v>CTA CTE O CRED.DIRECTO</v>
          </cell>
          <cell r="Z653" t="str">
            <v>CONGELADO</v>
          </cell>
          <cell r="AA653" t="str">
            <v>PERNIL</v>
          </cell>
          <cell r="AB653" t="str">
            <v>PERNIL MANO</v>
          </cell>
          <cell r="AC653" t="str">
            <v>PERNIL MANO NORMAL</v>
          </cell>
          <cell r="AD653" t="str">
            <v>NA</v>
          </cell>
        </row>
        <row r="654">
          <cell r="D654">
            <v>1021740</v>
          </cell>
          <cell r="E654" t="str">
            <v>GO PANA S/CORAZÓN@ CJ 20K AS</v>
          </cell>
          <cell r="F654">
            <v>24000</v>
          </cell>
          <cell r="G654" t="str">
            <v>KG</v>
          </cell>
          <cell r="H654" t="str">
            <v>PLANTA ROSARIO</v>
          </cell>
          <cell r="I654" t="str">
            <v>A PROGRAMAR</v>
          </cell>
          <cell r="J654">
            <v>44817</v>
          </cell>
          <cell r="K654">
            <v>44817</v>
          </cell>
          <cell r="L654">
            <v>44833</v>
          </cell>
          <cell r="O654" t="str">
            <v>U007 AGROSUPER S.A.</v>
          </cell>
          <cell r="P654" t="str">
            <v>00GO</v>
          </cell>
          <cell r="Q654" t="str">
            <v>AGROSUPER SHANGHAI</v>
          </cell>
          <cell r="R654" t="str">
            <v>02</v>
          </cell>
          <cell r="S654" t="str">
            <v>CHINA</v>
          </cell>
          <cell r="T654" t="str">
            <v>000302 TIANJIN XINGANG, CHINA</v>
          </cell>
          <cell r="U654" t="str">
            <v>200002390</v>
          </cell>
          <cell r="V654" t="str">
            <v>Agrosuper China Co., Ltd.</v>
          </cell>
          <cell r="W654" t="str">
            <v/>
          </cell>
          <cell r="X654" t="str">
            <v>CIF</v>
          </cell>
          <cell r="Y654" t="str">
            <v>CTA CTE O CRED.DIRECTO</v>
          </cell>
          <cell r="Z654" t="str">
            <v>CONGELADO</v>
          </cell>
          <cell r="AA654" t="str">
            <v>SUBPROD</v>
          </cell>
          <cell r="AB654" t="str">
            <v>SUBPROD VISCERAS</v>
          </cell>
          <cell r="AC654" t="str">
            <v>SUBPROD VISCERAS PANA S/CORAZÓN</v>
          </cell>
          <cell r="AD654" t="str">
            <v>NA</v>
          </cell>
        </row>
        <row r="655">
          <cell r="D655">
            <v>1022125</v>
          </cell>
          <cell r="E655" t="str">
            <v>GO PERNILM C/M@ CJ 20K AS</v>
          </cell>
          <cell r="F655">
            <v>24000</v>
          </cell>
          <cell r="G655" t="str">
            <v>KG</v>
          </cell>
          <cell r="H655" t="str">
            <v>PLANTA LO MIRANDA</v>
          </cell>
          <cell r="I655" t="str">
            <v>CONFIRMADO</v>
          </cell>
          <cell r="J655">
            <v>44817</v>
          </cell>
          <cell r="K655">
            <v>44817</v>
          </cell>
          <cell r="O655" t="str">
            <v>U007 AGROSUPER S.A.</v>
          </cell>
          <cell r="P655" t="str">
            <v>00GO</v>
          </cell>
          <cell r="Q655" t="str">
            <v>AGROSUPER SHANGHAI</v>
          </cell>
          <cell r="R655" t="str">
            <v>02</v>
          </cell>
          <cell r="S655" t="str">
            <v>CHINA</v>
          </cell>
          <cell r="T655" t="str">
            <v>000021 SHANGHAI, CHINA</v>
          </cell>
          <cell r="U655" t="str">
            <v>200002390</v>
          </cell>
          <cell r="V655" t="str">
            <v>Agrosuper China Co., Ltd.</v>
          </cell>
          <cell r="W655" t="str">
            <v/>
          </cell>
          <cell r="X655" t="str">
            <v>CIF</v>
          </cell>
          <cell r="Y655" t="str">
            <v>CTA CTE O CRED.DIRECTO</v>
          </cell>
          <cell r="Z655" t="str">
            <v>CONGELADO</v>
          </cell>
          <cell r="AA655" t="str">
            <v>PERNIL</v>
          </cell>
          <cell r="AB655" t="str">
            <v>PERNIL MANO</v>
          </cell>
          <cell r="AC655" t="str">
            <v>PERNIL MANO C/MANO</v>
          </cell>
          <cell r="AD655" t="str">
            <v>NA</v>
          </cell>
        </row>
        <row r="656">
          <cell r="D656">
            <v>1022125</v>
          </cell>
          <cell r="E656" t="str">
            <v>GO PERNILM C/M@ CJ 20K AS</v>
          </cell>
          <cell r="F656">
            <v>24000</v>
          </cell>
          <cell r="G656" t="str">
            <v>KG</v>
          </cell>
          <cell r="H656" t="str">
            <v>PLANTA LO MIRANDA</v>
          </cell>
          <cell r="I656" t="str">
            <v>CONFIRMADO</v>
          </cell>
          <cell r="J656">
            <v>44817</v>
          </cell>
          <cell r="K656">
            <v>44817</v>
          </cell>
          <cell r="L656">
            <v>44879</v>
          </cell>
          <cell r="O656" t="str">
            <v>U007 AGROSUPER S.A.</v>
          </cell>
          <cell r="P656" t="str">
            <v>00GO</v>
          </cell>
          <cell r="Q656" t="str">
            <v>AGROSUPER SHANGHAI</v>
          </cell>
          <cell r="R656" t="str">
            <v>02</v>
          </cell>
          <cell r="S656" t="str">
            <v>CHINA</v>
          </cell>
          <cell r="T656" t="str">
            <v>000021 SHANGHAI, CHINA</v>
          </cell>
          <cell r="U656" t="str">
            <v>200002390</v>
          </cell>
          <cell r="V656" t="str">
            <v>Agrosuper China Co., Ltd.</v>
          </cell>
          <cell r="W656" t="str">
            <v/>
          </cell>
          <cell r="X656" t="str">
            <v>CIF</v>
          </cell>
          <cell r="Y656" t="str">
            <v>CTA CTE O CRED.DIRECTO</v>
          </cell>
          <cell r="Z656" t="str">
            <v>CONGELADO</v>
          </cell>
          <cell r="AA656" t="str">
            <v>PERNIL</v>
          </cell>
          <cell r="AB656" t="str">
            <v>PERNIL MANO</v>
          </cell>
          <cell r="AC656" t="str">
            <v>PERNIL MANO C/MANO</v>
          </cell>
          <cell r="AD656" t="str">
            <v>NA</v>
          </cell>
        </row>
        <row r="657">
          <cell r="D657">
            <v>1022125</v>
          </cell>
          <cell r="E657" t="str">
            <v>GO PERNILM C/M@ CJ 20K AS</v>
          </cell>
          <cell r="F657">
            <v>24000</v>
          </cell>
          <cell r="G657" t="str">
            <v>KG</v>
          </cell>
          <cell r="H657" t="str">
            <v>PLANTA LO MIRANDA</v>
          </cell>
          <cell r="I657" t="str">
            <v>EN PRODUCCION</v>
          </cell>
          <cell r="J657">
            <v>44817</v>
          </cell>
          <cell r="K657">
            <v>44817</v>
          </cell>
          <cell r="O657" t="str">
            <v>U007 AGROSUPER S.A.</v>
          </cell>
          <cell r="P657" t="str">
            <v>00GO</v>
          </cell>
          <cell r="Q657" t="str">
            <v>AGROSUPER SHANGHAI</v>
          </cell>
          <cell r="R657" t="str">
            <v>02</v>
          </cell>
          <cell r="S657" t="str">
            <v>CHINA</v>
          </cell>
          <cell r="T657" t="str">
            <v>000020 YANTIAN, CHINA</v>
          </cell>
          <cell r="U657" t="str">
            <v>200002390</v>
          </cell>
          <cell r="V657" t="str">
            <v>Agrosuper China Co., Ltd.</v>
          </cell>
          <cell r="W657" t="str">
            <v/>
          </cell>
          <cell r="X657" t="str">
            <v>CIF</v>
          </cell>
          <cell r="Y657" t="str">
            <v>CTA CTE O CRED.DIRECTO</v>
          </cell>
          <cell r="Z657" t="str">
            <v>CONGELADO</v>
          </cell>
          <cell r="AA657" t="str">
            <v>PERNIL</v>
          </cell>
          <cell r="AB657" t="str">
            <v>PERNIL MANO</v>
          </cell>
          <cell r="AC657" t="str">
            <v>PERNIL MANO C/MANO</v>
          </cell>
          <cell r="AD657" t="str">
            <v>NA</v>
          </cell>
        </row>
        <row r="658">
          <cell r="D658">
            <v>1022125</v>
          </cell>
          <cell r="E658" t="str">
            <v>GO PERNILM C/M@ CJ 20K AS</v>
          </cell>
          <cell r="F658">
            <v>24000</v>
          </cell>
          <cell r="G658" t="str">
            <v>KG</v>
          </cell>
          <cell r="H658" t="str">
            <v>PLANTA LO MIRANDA</v>
          </cell>
          <cell r="I658" t="str">
            <v>EN PRODUCCION</v>
          </cell>
          <cell r="J658">
            <v>44817</v>
          </cell>
          <cell r="K658">
            <v>44817</v>
          </cell>
          <cell r="O658" t="str">
            <v>U007 AGROSUPER S.A.</v>
          </cell>
          <cell r="P658" t="str">
            <v>00GO</v>
          </cell>
          <cell r="Q658" t="str">
            <v>AGROSUPER SHANGHAI</v>
          </cell>
          <cell r="R658" t="str">
            <v>02</v>
          </cell>
          <cell r="S658" t="str">
            <v>CHINA</v>
          </cell>
          <cell r="T658" t="str">
            <v>000020 YANTIAN, CHINA</v>
          </cell>
          <cell r="U658" t="str">
            <v>200002390</v>
          </cell>
          <cell r="V658" t="str">
            <v>Agrosuper China Co., Ltd.</v>
          </cell>
          <cell r="W658" t="str">
            <v/>
          </cell>
          <cell r="X658" t="str">
            <v>CIF</v>
          </cell>
          <cell r="Y658" t="str">
            <v>CTA CTE O CRED.DIRECTO</v>
          </cell>
          <cell r="Z658" t="str">
            <v>CONGELADO</v>
          </cell>
          <cell r="AA658" t="str">
            <v>PERNIL</v>
          </cell>
          <cell r="AB658" t="str">
            <v>PERNIL MANO</v>
          </cell>
          <cell r="AC658" t="str">
            <v>PERNIL MANO C/MANO</v>
          </cell>
          <cell r="AD658" t="str">
            <v>NA</v>
          </cell>
        </row>
        <row r="659">
          <cell r="D659">
            <v>1022851</v>
          </cell>
          <cell r="E659" t="str">
            <v>GO PAL NOR@ CJ 20K AS</v>
          </cell>
          <cell r="F659">
            <v>24000</v>
          </cell>
          <cell r="G659" t="str">
            <v>KG</v>
          </cell>
          <cell r="H659" t="str">
            <v>PLANTA LO MIRANDA</v>
          </cell>
          <cell r="I659" t="str">
            <v>EN PRODUCCION</v>
          </cell>
          <cell r="J659">
            <v>44817</v>
          </cell>
          <cell r="K659">
            <v>44817</v>
          </cell>
          <cell r="O659" t="str">
            <v>U007 AGROSUPER S.A.</v>
          </cell>
          <cell r="P659" t="str">
            <v>00GO</v>
          </cell>
          <cell r="Q659" t="str">
            <v>AGROSUPER SHANGHAI</v>
          </cell>
          <cell r="R659" t="str">
            <v>02</v>
          </cell>
          <cell r="S659" t="str">
            <v>CHINA</v>
          </cell>
          <cell r="T659" t="str">
            <v>000302 TIANJIN XINGANG, CHINA</v>
          </cell>
          <cell r="U659" t="str">
            <v>200002390</v>
          </cell>
          <cell r="V659" t="str">
            <v>Agrosuper China Co., Ltd.</v>
          </cell>
          <cell r="W659" t="str">
            <v/>
          </cell>
          <cell r="X659" t="str">
            <v>CIF</v>
          </cell>
          <cell r="Y659" t="str">
            <v>CTA CTE O CRED.DIRECTO</v>
          </cell>
          <cell r="Z659" t="str">
            <v>CONGELADO</v>
          </cell>
          <cell r="AA659" t="str">
            <v>PALETA</v>
          </cell>
          <cell r="AB659" t="str">
            <v>PALETA ENTERA</v>
          </cell>
          <cell r="AC659" t="str">
            <v>PALETA ENTERA NORMAL</v>
          </cell>
          <cell r="AD659" t="str">
            <v>NA</v>
          </cell>
        </row>
        <row r="660">
          <cell r="D660">
            <v>1023110</v>
          </cell>
          <cell r="E660" t="str">
            <v>GO PNA FORRO@ BO CJ 20K AS</v>
          </cell>
          <cell r="F660">
            <v>24000</v>
          </cell>
          <cell r="G660" t="str">
            <v>KG</v>
          </cell>
          <cell r="H660" t="str">
            <v>PLANTA LO MIRANDA</v>
          </cell>
          <cell r="I660" t="str">
            <v>CONFIRMADO</v>
          </cell>
          <cell r="J660">
            <v>44817</v>
          </cell>
          <cell r="K660">
            <v>44817</v>
          </cell>
          <cell r="L660">
            <v>44833</v>
          </cell>
          <cell r="O660" t="str">
            <v>U007 AGROSUPER S.A.</v>
          </cell>
          <cell r="P660" t="str">
            <v>00GO</v>
          </cell>
          <cell r="Q660" t="str">
            <v>AGROSUPER SHANGHAI</v>
          </cell>
          <cell r="R660" t="str">
            <v>02</v>
          </cell>
          <cell r="S660" t="str">
            <v>CHINA</v>
          </cell>
          <cell r="T660" t="str">
            <v>000021 SHANGHAI, CHINA</v>
          </cell>
          <cell r="U660" t="str">
            <v>200002390</v>
          </cell>
          <cell r="V660" t="str">
            <v>Agrosuper China Co., Ltd.</v>
          </cell>
          <cell r="W660" t="str">
            <v/>
          </cell>
          <cell r="X660" t="str">
            <v>CIF</v>
          </cell>
          <cell r="Y660" t="str">
            <v>CTA CTE O CRED.DIRECTO</v>
          </cell>
          <cell r="Z660" t="str">
            <v>CONGELADO</v>
          </cell>
          <cell r="AA660" t="str">
            <v>CUEROS</v>
          </cell>
          <cell r="AB660" t="str">
            <v>CUERO FORRO</v>
          </cell>
          <cell r="AC660" t="str">
            <v>CUERO FORRO PIERNA</v>
          </cell>
          <cell r="AD660" t="str">
            <v>NA</v>
          </cell>
        </row>
        <row r="661">
          <cell r="D661">
            <v>1012556</v>
          </cell>
          <cell r="E661" t="str">
            <v>PO CDM 14% PROTEINA@ CJ 20K AS</v>
          </cell>
          <cell r="F661">
            <v>24000</v>
          </cell>
          <cell r="G661" t="str">
            <v>KG</v>
          </cell>
          <cell r="H661" t="str">
            <v>PLANTA LO MIRANDA</v>
          </cell>
          <cell r="I661" t="str">
            <v>A PROGRAMAR</v>
          </cell>
          <cell r="J661">
            <v>44817</v>
          </cell>
          <cell r="K661">
            <v>44854</v>
          </cell>
          <cell r="L661">
            <v>44872</v>
          </cell>
          <cell r="O661" t="str">
            <v>U007 AGROSUPER S.A.</v>
          </cell>
          <cell r="P661" t="str">
            <v>00AS</v>
          </cell>
          <cell r="Q661" t="str">
            <v>AGRO SUDAMERICA</v>
          </cell>
          <cell r="R661" t="str">
            <v>01</v>
          </cell>
          <cell r="S661" t="str">
            <v>COLOMBIA</v>
          </cell>
          <cell r="T661" t="str">
            <v>000023 BUENAVENTURA, PUERTO</v>
          </cell>
          <cell r="U661" t="str">
            <v>200002467</v>
          </cell>
          <cell r="V661" t="str">
            <v>ALIMENTOS LA CALI S.A.S.</v>
          </cell>
          <cell r="W661" t="str">
            <v>***</v>
          </cell>
          <cell r="X661" t="str">
            <v>CIF</v>
          </cell>
          <cell r="Y661" t="str">
            <v>CTA CTE O CRED.DIRECTO</v>
          </cell>
          <cell r="Z661" t="str">
            <v>CONGELADO</v>
          </cell>
          <cell r="AA661" t="str">
            <v>CARNE RECUPERADA</v>
          </cell>
          <cell r="AB661" t="str">
            <v>CARNE RECUPERADA ADM</v>
          </cell>
          <cell r="AC661" t="str">
            <v>CARNE RECUPERADA ADM</v>
          </cell>
          <cell r="AD661" t="str">
            <v>EX</v>
          </cell>
        </row>
        <row r="662">
          <cell r="D662">
            <v>1020848</v>
          </cell>
          <cell r="E662" t="str">
            <v>GO LOM CTRO 27@ CJ 20K AS</v>
          </cell>
          <cell r="F662">
            <v>24000</v>
          </cell>
          <cell r="G662" t="str">
            <v>KG</v>
          </cell>
          <cell r="H662" t="str">
            <v>PLANTA ROSARIO</v>
          </cell>
          <cell r="I662" t="str">
            <v>EMITIDO</v>
          </cell>
          <cell r="J662">
            <v>44817</v>
          </cell>
          <cell r="K662">
            <v>44871</v>
          </cell>
          <cell r="O662" t="str">
            <v>U007 AGROSUPER S.A.</v>
          </cell>
          <cell r="P662" t="str">
            <v>00AS</v>
          </cell>
          <cell r="Q662" t="str">
            <v>AGRO SUDAMERICA</v>
          </cell>
          <cell r="R662" t="str">
            <v>02</v>
          </cell>
          <cell r="S662" t="str">
            <v>COSTA RICA</v>
          </cell>
          <cell r="T662" t="str">
            <v>000206 CALDERA, PUERTO</v>
          </cell>
          <cell r="U662" t="str">
            <v>200003055</v>
          </cell>
          <cell r="V662" t="str">
            <v>Corporación de Compañías</v>
          </cell>
          <cell r="W662" t="str">
            <v>8040519445</v>
          </cell>
          <cell r="X662" t="str">
            <v>CIF</v>
          </cell>
          <cell r="Y662" t="str">
            <v>CTA CTE O CRED.DIRECTO</v>
          </cell>
          <cell r="Z662" t="str">
            <v>CONGELADO</v>
          </cell>
          <cell r="AA662" t="str">
            <v>LOMO</v>
          </cell>
          <cell r="AB662" t="str">
            <v>LOMO CENTRO</v>
          </cell>
          <cell r="AC662" t="str">
            <v>LOMO CENTRO 27 S/FILETE</v>
          </cell>
          <cell r="AD662" t="str">
            <v>EX</v>
          </cell>
        </row>
        <row r="663">
          <cell r="D663">
            <v>1020848</v>
          </cell>
          <cell r="E663" t="str">
            <v>GO LOM CTRO 27@ CJ 20K AS</v>
          </cell>
          <cell r="F663">
            <v>24000</v>
          </cell>
          <cell r="G663" t="str">
            <v>KG</v>
          </cell>
          <cell r="H663" t="str">
            <v>PLANTA ROSARIO</v>
          </cell>
          <cell r="I663" t="str">
            <v>EMITIDO</v>
          </cell>
          <cell r="J663">
            <v>44817</v>
          </cell>
          <cell r="K663">
            <v>44871</v>
          </cell>
          <cell r="O663" t="str">
            <v>U007 AGROSUPER S.A.</v>
          </cell>
          <cell r="P663" t="str">
            <v>00AS</v>
          </cell>
          <cell r="Q663" t="str">
            <v>AGRO SUDAMERICA</v>
          </cell>
          <cell r="R663" t="str">
            <v>02</v>
          </cell>
          <cell r="S663" t="str">
            <v>COSTA RICA</v>
          </cell>
          <cell r="T663" t="str">
            <v>000206 CALDERA, PUERTO</v>
          </cell>
          <cell r="U663" t="str">
            <v>200003055</v>
          </cell>
          <cell r="V663" t="str">
            <v>Corporación de Compañías</v>
          </cell>
          <cell r="W663" t="str">
            <v>8040519446</v>
          </cell>
          <cell r="X663" t="str">
            <v>CIF</v>
          </cell>
          <cell r="Y663" t="str">
            <v>CTA CTE O CRED.DIRECTO</v>
          </cell>
          <cell r="Z663" t="str">
            <v>CONGELADO</v>
          </cell>
          <cell r="AA663" t="str">
            <v>LOMO</v>
          </cell>
          <cell r="AB663" t="str">
            <v>LOMO CENTRO</v>
          </cell>
          <cell r="AC663" t="str">
            <v>LOMO CENTRO 27 S/FILETE</v>
          </cell>
          <cell r="AD663" t="str">
            <v>EX</v>
          </cell>
        </row>
        <row r="664">
          <cell r="D664">
            <v>1020848</v>
          </cell>
          <cell r="E664" t="str">
            <v>GO LOM CTRO 27@ CJ 20K AS</v>
          </cell>
          <cell r="F664">
            <v>24000</v>
          </cell>
          <cell r="G664" t="str">
            <v>KG</v>
          </cell>
          <cell r="H664" t="str">
            <v>PLANTA ROSARIO</v>
          </cell>
          <cell r="I664" t="str">
            <v>EMITIDO</v>
          </cell>
          <cell r="J664">
            <v>44817</v>
          </cell>
          <cell r="K664">
            <v>44871</v>
          </cell>
          <cell r="O664" t="str">
            <v>U007 AGROSUPER S.A.</v>
          </cell>
          <cell r="P664" t="str">
            <v>00AS</v>
          </cell>
          <cell r="Q664" t="str">
            <v>AGRO SUDAMERICA</v>
          </cell>
          <cell r="R664" t="str">
            <v>02</v>
          </cell>
          <cell r="S664" t="str">
            <v>COSTA RICA</v>
          </cell>
          <cell r="T664" t="str">
            <v>000206 CALDERA, PUERTO</v>
          </cell>
          <cell r="U664" t="str">
            <v>200003055</v>
          </cell>
          <cell r="V664" t="str">
            <v>Corporación de Compañías</v>
          </cell>
          <cell r="W664" t="str">
            <v>8040519447</v>
          </cell>
          <cell r="X664" t="str">
            <v>CIF</v>
          </cell>
          <cell r="Y664" t="str">
            <v>CTA CTE O CRED.DIRECTO</v>
          </cell>
          <cell r="Z664" t="str">
            <v>CONGELADO</v>
          </cell>
          <cell r="AA664" t="str">
            <v>LOMO</v>
          </cell>
          <cell r="AB664" t="str">
            <v>LOMO CENTRO</v>
          </cell>
          <cell r="AC664" t="str">
            <v>LOMO CENTRO 27 S/FILETE</v>
          </cell>
          <cell r="AD664" t="str">
            <v>EX</v>
          </cell>
        </row>
        <row r="665">
          <cell r="D665">
            <v>1020848</v>
          </cell>
          <cell r="E665" t="str">
            <v>GO LOM CTRO 27@ CJ 20K AS</v>
          </cell>
          <cell r="F665">
            <v>24000</v>
          </cell>
          <cell r="G665" t="str">
            <v>KG</v>
          </cell>
          <cell r="H665" t="str">
            <v>PLANTA ROSARIO</v>
          </cell>
          <cell r="I665" t="str">
            <v>EMITIDO</v>
          </cell>
          <cell r="J665">
            <v>44817</v>
          </cell>
          <cell r="K665">
            <v>44871</v>
          </cell>
          <cell r="O665" t="str">
            <v>U007 AGROSUPER S.A.</v>
          </cell>
          <cell r="P665" t="str">
            <v>00AS</v>
          </cell>
          <cell r="Q665" t="str">
            <v>AGRO SUDAMERICA</v>
          </cell>
          <cell r="R665" t="str">
            <v>02</v>
          </cell>
          <cell r="S665" t="str">
            <v>COSTA RICA</v>
          </cell>
          <cell r="T665" t="str">
            <v>000206 CALDERA, PUERTO</v>
          </cell>
          <cell r="U665" t="str">
            <v>200003055</v>
          </cell>
          <cell r="V665" t="str">
            <v>Corporación de Compañías</v>
          </cell>
          <cell r="W665" t="str">
            <v>8040519448</v>
          </cell>
          <cell r="X665" t="str">
            <v>CIF</v>
          </cell>
          <cell r="Y665" t="str">
            <v>CTA CTE O CRED.DIRECTO</v>
          </cell>
          <cell r="Z665" t="str">
            <v>CONGELADO</v>
          </cell>
          <cell r="AA665" t="str">
            <v>LOMO</v>
          </cell>
          <cell r="AB665" t="str">
            <v>LOMO CENTRO</v>
          </cell>
          <cell r="AC665" t="str">
            <v>LOMO CENTRO 27 S/FILETE</v>
          </cell>
          <cell r="AD665" t="str">
            <v>EX</v>
          </cell>
        </row>
        <row r="666">
          <cell r="D666">
            <v>1022709</v>
          </cell>
          <cell r="E666" t="str">
            <v>GO PPPNA 57@ BO CJ AS</v>
          </cell>
          <cell r="F666">
            <v>24000</v>
          </cell>
          <cell r="G666" t="str">
            <v>KG</v>
          </cell>
          <cell r="H666" t="str">
            <v>PLANTA ROSARIO</v>
          </cell>
          <cell r="I666" t="str">
            <v>A PROGRAMAR</v>
          </cell>
          <cell r="J666">
            <v>44817</v>
          </cell>
          <cell r="K666">
            <v>44842</v>
          </cell>
          <cell r="O666" t="str">
            <v>U007 AGROSUPER S.A.</v>
          </cell>
          <cell r="P666" t="str">
            <v>00AS</v>
          </cell>
          <cell r="Q666" t="str">
            <v>AGRO SUDAMERICA</v>
          </cell>
          <cell r="R666" t="str">
            <v>02</v>
          </cell>
          <cell r="S666" t="str">
            <v>COSTA RICA</v>
          </cell>
          <cell r="T666" t="str">
            <v>000206 CALDERA, PUERTO</v>
          </cell>
          <cell r="U666" t="str">
            <v>200003055</v>
          </cell>
          <cell r="V666" t="str">
            <v>Corporación de Compañías</v>
          </cell>
          <cell r="W666" t="str">
            <v>PO 8040519449</v>
          </cell>
          <cell r="X666" t="str">
            <v>CIF</v>
          </cell>
          <cell r="Y666" t="str">
            <v>CTA CTE O CRED.DIRECTO</v>
          </cell>
          <cell r="Z666" t="str">
            <v>CONGELADO</v>
          </cell>
          <cell r="AA666" t="str">
            <v>PIERNA</v>
          </cell>
          <cell r="AB666" t="str">
            <v>PIERNA PULPA</v>
          </cell>
          <cell r="AC666" t="str">
            <v>PIERNA PULPA 57</v>
          </cell>
          <cell r="AD666" t="str">
            <v>EX</v>
          </cell>
        </row>
        <row r="667">
          <cell r="D667">
            <v>1022709</v>
          </cell>
          <cell r="E667" t="str">
            <v>GO PPPNA 57@ BO CJ AS</v>
          </cell>
          <cell r="F667">
            <v>24000</v>
          </cell>
          <cell r="G667" t="str">
            <v>KG</v>
          </cell>
          <cell r="H667" t="str">
            <v>PLANTA ROSARIO</v>
          </cell>
          <cell r="I667" t="str">
            <v>A PROGRAMAR</v>
          </cell>
          <cell r="J667">
            <v>44817</v>
          </cell>
          <cell r="K667">
            <v>44840</v>
          </cell>
          <cell r="O667" t="str">
            <v>U007 AGROSUPER S.A.</v>
          </cell>
          <cell r="P667" t="str">
            <v>00AS</v>
          </cell>
          <cell r="Q667" t="str">
            <v>AGRO SUDAMERICA</v>
          </cell>
          <cell r="R667" t="str">
            <v>02</v>
          </cell>
          <cell r="S667" t="str">
            <v>COSTA RICA</v>
          </cell>
          <cell r="T667" t="str">
            <v>000206 CALDERA, PUERTO</v>
          </cell>
          <cell r="U667" t="str">
            <v>200003055</v>
          </cell>
          <cell r="V667" t="str">
            <v>Corporación de Compañías</v>
          </cell>
          <cell r="W667" t="str">
            <v>PO 8040519450</v>
          </cell>
          <cell r="X667" t="str">
            <v>CIF</v>
          </cell>
          <cell r="Y667" t="str">
            <v>CTA CTE O CRED.DIRECTO</v>
          </cell>
          <cell r="Z667" t="str">
            <v>CONGELADO</v>
          </cell>
          <cell r="AA667" t="str">
            <v>PIERNA</v>
          </cell>
          <cell r="AB667" t="str">
            <v>PIERNA PULPA</v>
          </cell>
          <cell r="AC667" t="str">
            <v>PIERNA PULPA 57</v>
          </cell>
          <cell r="AD667" t="str">
            <v>EX</v>
          </cell>
        </row>
        <row r="668">
          <cell r="D668">
            <v>1022709</v>
          </cell>
          <cell r="E668" t="str">
            <v>GO PPPNA 57@ BO CJ AS</v>
          </cell>
          <cell r="F668">
            <v>24000</v>
          </cell>
          <cell r="G668" t="str">
            <v>KG</v>
          </cell>
          <cell r="H668" t="str">
            <v>PLANTA ROSARIO</v>
          </cell>
          <cell r="I668" t="str">
            <v>A PROGRAMAR</v>
          </cell>
          <cell r="J668">
            <v>44817</v>
          </cell>
          <cell r="K668">
            <v>44840</v>
          </cell>
          <cell r="O668" t="str">
            <v>U007 AGROSUPER S.A.</v>
          </cell>
          <cell r="P668" t="str">
            <v>00AS</v>
          </cell>
          <cell r="Q668" t="str">
            <v>AGRO SUDAMERICA</v>
          </cell>
          <cell r="R668" t="str">
            <v>02</v>
          </cell>
          <cell r="S668" t="str">
            <v>COSTA RICA</v>
          </cell>
          <cell r="T668" t="str">
            <v>000206 CALDERA, PUERTO</v>
          </cell>
          <cell r="U668" t="str">
            <v>200003055</v>
          </cell>
          <cell r="V668" t="str">
            <v>Corporación de Compañías</v>
          </cell>
          <cell r="W668" t="str">
            <v>PO 8040519451</v>
          </cell>
          <cell r="X668" t="str">
            <v>CIF</v>
          </cell>
          <cell r="Y668" t="str">
            <v>CTA CTE O CRED.DIRECTO</v>
          </cell>
          <cell r="Z668" t="str">
            <v>CONGELADO</v>
          </cell>
          <cell r="AA668" t="str">
            <v>PIERNA</v>
          </cell>
          <cell r="AB668" t="str">
            <v>PIERNA PULPA</v>
          </cell>
          <cell r="AC668" t="str">
            <v>PIERNA PULPA 57</v>
          </cell>
          <cell r="AD668" t="str">
            <v>EX</v>
          </cell>
        </row>
        <row r="669">
          <cell r="D669">
            <v>1022709</v>
          </cell>
          <cell r="E669" t="str">
            <v>GO PPPNA 57@ BO CJ AS</v>
          </cell>
          <cell r="F669">
            <v>24000</v>
          </cell>
          <cell r="G669" t="str">
            <v>KG</v>
          </cell>
          <cell r="H669" t="str">
            <v>PLANTA ROSARIO</v>
          </cell>
          <cell r="I669" t="str">
            <v>EN PRODUCCION</v>
          </cell>
          <cell r="J669">
            <v>44817</v>
          </cell>
          <cell r="K669">
            <v>44871</v>
          </cell>
          <cell r="O669" t="str">
            <v>U007 AGROSUPER S.A.</v>
          </cell>
          <cell r="P669" t="str">
            <v>00AS</v>
          </cell>
          <cell r="Q669" t="str">
            <v>AGRO SUDAMERICA</v>
          </cell>
          <cell r="R669" t="str">
            <v>02</v>
          </cell>
          <cell r="S669" t="str">
            <v>COSTA RICA</v>
          </cell>
          <cell r="T669" t="str">
            <v>000206 CALDERA, PUERTO</v>
          </cell>
          <cell r="U669" t="str">
            <v>200003055</v>
          </cell>
          <cell r="V669" t="str">
            <v>Corporación de Compañías</v>
          </cell>
          <cell r="W669" t="str">
            <v/>
          </cell>
          <cell r="X669" t="str">
            <v>CIF</v>
          </cell>
          <cell r="Y669" t="str">
            <v>CTA CTE O CRED.DIRECTO</v>
          </cell>
          <cell r="Z669" t="str">
            <v>CONGELADO</v>
          </cell>
          <cell r="AA669" t="str">
            <v>PIERNA</v>
          </cell>
          <cell r="AB669" t="str">
            <v>PIERNA PULPA</v>
          </cell>
          <cell r="AC669" t="str">
            <v>PIERNA PULPA 57</v>
          </cell>
          <cell r="AD669" t="str">
            <v>EX</v>
          </cell>
        </row>
        <row r="670">
          <cell r="D670">
            <v>1022709</v>
          </cell>
          <cell r="E670" t="str">
            <v>GO PPPNA 57@ BO CJ AS</v>
          </cell>
          <cell r="F670">
            <v>24000</v>
          </cell>
          <cell r="G670" t="str">
            <v>KG</v>
          </cell>
          <cell r="H670" t="str">
            <v>PLANTA ROSARIO</v>
          </cell>
          <cell r="I670" t="str">
            <v>EN PRODUCCION</v>
          </cell>
          <cell r="J670">
            <v>44817</v>
          </cell>
          <cell r="K670">
            <v>44871</v>
          </cell>
          <cell r="O670" t="str">
            <v>U007 AGROSUPER S.A.</v>
          </cell>
          <cell r="P670" t="str">
            <v>00AS</v>
          </cell>
          <cell r="Q670" t="str">
            <v>AGRO SUDAMERICA</v>
          </cell>
          <cell r="R670" t="str">
            <v>02</v>
          </cell>
          <cell r="S670" t="str">
            <v>COSTA RICA</v>
          </cell>
          <cell r="T670" t="str">
            <v>000206 CALDERA, PUERTO</v>
          </cell>
          <cell r="U670" t="str">
            <v>200003055</v>
          </cell>
          <cell r="V670" t="str">
            <v>Corporación de Compañías</v>
          </cell>
          <cell r="W670" t="str">
            <v/>
          </cell>
          <cell r="X670" t="str">
            <v>CIF</v>
          </cell>
          <cell r="Y670" t="str">
            <v>CTA CTE O CRED.DIRECTO</v>
          </cell>
          <cell r="Z670" t="str">
            <v>CONGELADO</v>
          </cell>
          <cell r="AA670" t="str">
            <v>PIERNA</v>
          </cell>
          <cell r="AB670" t="str">
            <v>PIERNA PULPA</v>
          </cell>
          <cell r="AC670" t="str">
            <v>PIERNA PULPA 57</v>
          </cell>
          <cell r="AD670" t="str">
            <v>EX</v>
          </cell>
        </row>
        <row r="671">
          <cell r="D671">
            <v>1022709</v>
          </cell>
          <cell r="E671" t="str">
            <v>GO PPPNA 57@ BO CJ AS</v>
          </cell>
          <cell r="F671">
            <v>24000</v>
          </cell>
          <cell r="G671" t="str">
            <v>KG</v>
          </cell>
          <cell r="H671" t="str">
            <v>PLANTA ROSARIO</v>
          </cell>
          <cell r="I671" t="str">
            <v>EN PRODUCCION</v>
          </cell>
          <cell r="J671">
            <v>44817</v>
          </cell>
          <cell r="K671">
            <v>44871</v>
          </cell>
          <cell r="O671" t="str">
            <v>U007 AGROSUPER S.A.</v>
          </cell>
          <cell r="P671" t="str">
            <v>00AS</v>
          </cell>
          <cell r="Q671" t="str">
            <v>AGRO SUDAMERICA</v>
          </cell>
          <cell r="R671" t="str">
            <v>02</v>
          </cell>
          <cell r="S671" t="str">
            <v>COSTA RICA</v>
          </cell>
          <cell r="T671" t="str">
            <v>000206 CALDERA, PUERTO</v>
          </cell>
          <cell r="U671" t="str">
            <v>200003055</v>
          </cell>
          <cell r="V671" t="str">
            <v>Corporación de Compañías</v>
          </cell>
          <cell r="W671" t="str">
            <v/>
          </cell>
          <cell r="X671" t="str">
            <v>CIF</v>
          </cell>
          <cell r="Y671" t="str">
            <v>CTA CTE O CRED.DIRECTO</v>
          </cell>
          <cell r="Z671" t="str">
            <v>CONGELADO</v>
          </cell>
          <cell r="AA671" t="str">
            <v>PIERNA</v>
          </cell>
          <cell r="AB671" t="str">
            <v>PIERNA PULPA</v>
          </cell>
          <cell r="AC671" t="str">
            <v>PIERNA PULPA 57</v>
          </cell>
          <cell r="AD671" t="str">
            <v>EX</v>
          </cell>
        </row>
        <row r="672">
          <cell r="D672">
            <v>1022709</v>
          </cell>
          <cell r="E672" t="str">
            <v>GO PPPNA 57@ BO CJ AS</v>
          </cell>
          <cell r="F672">
            <v>24000</v>
          </cell>
          <cell r="G672" t="str">
            <v>KG</v>
          </cell>
          <cell r="H672" t="str">
            <v>PLANTA ROSARIO</v>
          </cell>
          <cell r="I672" t="str">
            <v>EN PRODUCCION</v>
          </cell>
          <cell r="J672">
            <v>44817</v>
          </cell>
          <cell r="K672">
            <v>44871</v>
          </cell>
          <cell r="O672" t="str">
            <v>U007 AGROSUPER S.A.</v>
          </cell>
          <cell r="P672" t="str">
            <v>00AS</v>
          </cell>
          <cell r="Q672" t="str">
            <v>AGRO SUDAMERICA</v>
          </cell>
          <cell r="R672" t="str">
            <v>02</v>
          </cell>
          <cell r="S672" t="str">
            <v>COSTA RICA</v>
          </cell>
          <cell r="T672" t="str">
            <v>000206 CALDERA, PUERTO</v>
          </cell>
          <cell r="U672" t="str">
            <v>200003055</v>
          </cell>
          <cell r="V672" t="str">
            <v>Corporación de Compañías</v>
          </cell>
          <cell r="W672" t="str">
            <v/>
          </cell>
          <cell r="X672" t="str">
            <v>CIF</v>
          </cell>
          <cell r="Y672" t="str">
            <v>CTA CTE O CRED.DIRECTO</v>
          </cell>
          <cell r="Z672" t="str">
            <v>CONGELADO</v>
          </cell>
          <cell r="AA672" t="str">
            <v>PIERNA</v>
          </cell>
          <cell r="AB672" t="str">
            <v>PIERNA PULPA</v>
          </cell>
          <cell r="AC672" t="str">
            <v>PIERNA PULPA 57</v>
          </cell>
          <cell r="AD672" t="str">
            <v>EX</v>
          </cell>
        </row>
        <row r="673">
          <cell r="D673">
            <v>1022709</v>
          </cell>
          <cell r="E673" t="str">
            <v>GO PPPNA 57@ BO CJ AS</v>
          </cell>
          <cell r="F673">
            <v>24000</v>
          </cell>
          <cell r="G673" t="str">
            <v>KG</v>
          </cell>
          <cell r="H673" t="str">
            <v>PLANTA ROSARIO</v>
          </cell>
          <cell r="I673" t="str">
            <v>EN PRODUCCION</v>
          </cell>
          <cell r="J673">
            <v>44817</v>
          </cell>
          <cell r="K673">
            <v>44871</v>
          </cell>
          <cell r="O673" t="str">
            <v>U007 AGROSUPER S.A.</v>
          </cell>
          <cell r="P673" t="str">
            <v>00AS</v>
          </cell>
          <cell r="Q673" t="str">
            <v>AGRO SUDAMERICA</v>
          </cell>
          <cell r="R673" t="str">
            <v>02</v>
          </cell>
          <cell r="S673" t="str">
            <v>COSTA RICA</v>
          </cell>
          <cell r="T673" t="str">
            <v>000206 CALDERA, PUERTO</v>
          </cell>
          <cell r="U673" t="str">
            <v>200003055</v>
          </cell>
          <cell r="V673" t="str">
            <v>Corporación de Compañías</v>
          </cell>
          <cell r="W673" t="str">
            <v/>
          </cell>
          <cell r="X673" t="str">
            <v>CIF</v>
          </cell>
          <cell r="Y673" t="str">
            <v>CTA CTE O CRED.DIRECTO</v>
          </cell>
          <cell r="Z673" t="str">
            <v>CONGELADO</v>
          </cell>
          <cell r="AA673" t="str">
            <v>PIERNA</v>
          </cell>
          <cell r="AB673" t="str">
            <v>PIERNA PULPA</v>
          </cell>
          <cell r="AC673" t="str">
            <v>PIERNA PULPA 57</v>
          </cell>
          <cell r="AD673" t="str">
            <v>EX</v>
          </cell>
        </row>
        <row r="674">
          <cell r="D674">
            <v>1022709</v>
          </cell>
          <cell r="E674" t="str">
            <v>GO PPPNA 57@ BO CJ AS</v>
          </cell>
          <cell r="F674">
            <v>24000</v>
          </cell>
          <cell r="G674" t="str">
            <v>KG</v>
          </cell>
          <cell r="H674" t="str">
            <v>PLANTA ROSARIO</v>
          </cell>
          <cell r="I674" t="str">
            <v>EN PRODUCCION</v>
          </cell>
          <cell r="J674">
            <v>44817</v>
          </cell>
          <cell r="K674">
            <v>44871</v>
          </cell>
          <cell r="O674" t="str">
            <v>U007 AGROSUPER S.A.</v>
          </cell>
          <cell r="P674" t="str">
            <v>00AS</v>
          </cell>
          <cell r="Q674" t="str">
            <v>AGRO SUDAMERICA</v>
          </cell>
          <cell r="R674" t="str">
            <v>02</v>
          </cell>
          <cell r="S674" t="str">
            <v>COSTA RICA</v>
          </cell>
          <cell r="T674" t="str">
            <v>000206 CALDERA, PUERTO</v>
          </cell>
          <cell r="U674" t="str">
            <v>200003055</v>
          </cell>
          <cell r="V674" t="str">
            <v>Corporación de Compañías</v>
          </cell>
          <cell r="W674" t="str">
            <v/>
          </cell>
          <cell r="X674" t="str">
            <v>CIF</v>
          </cell>
          <cell r="Y674" t="str">
            <v>CTA CTE O CRED.DIRECTO</v>
          </cell>
          <cell r="Z674" t="str">
            <v>CONGELADO</v>
          </cell>
          <cell r="AA674" t="str">
            <v>PIERNA</v>
          </cell>
          <cell r="AB674" t="str">
            <v>PIERNA PULPA</v>
          </cell>
          <cell r="AC674" t="str">
            <v>PIERNA PULPA 57</v>
          </cell>
          <cell r="AD674" t="str">
            <v>EX</v>
          </cell>
        </row>
        <row r="675">
          <cell r="D675">
            <v>1022709</v>
          </cell>
          <cell r="E675" t="str">
            <v>GO PPPNA 57@ BO CJ AS</v>
          </cell>
          <cell r="F675">
            <v>24000</v>
          </cell>
          <cell r="G675" t="str">
            <v>KG</v>
          </cell>
          <cell r="H675" t="str">
            <v>PLANTA ROSARIO</v>
          </cell>
          <cell r="I675" t="str">
            <v>EN PRODUCCION</v>
          </cell>
          <cell r="J675">
            <v>44817</v>
          </cell>
          <cell r="K675">
            <v>44871</v>
          </cell>
          <cell r="O675" t="str">
            <v>U007 AGROSUPER S.A.</v>
          </cell>
          <cell r="P675" t="str">
            <v>00AS</v>
          </cell>
          <cell r="Q675" t="str">
            <v>AGRO SUDAMERICA</v>
          </cell>
          <cell r="R675" t="str">
            <v>02</v>
          </cell>
          <cell r="S675" t="str">
            <v>COSTA RICA</v>
          </cell>
          <cell r="T675" t="str">
            <v>000206 CALDERA, PUERTO</v>
          </cell>
          <cell r="U675" t="str">
            <v>200003055</v>
          </cell>
          <cell r="V675" t="str">
            <v>Corporación de Compañías</v>
          </cell>
          <cell r="W675" t="str">
            <v/>
          </cell>
          <cell r="X675" t="str">
            <v>CIF</v>
          </cell>
          <cell r="Y675" t="str">
            <v>CTA CTE O CRED.DIRECTO</v>
          </cell>
          <cell r="Z675" t="str">
            <v>CONGELADO</v>
          </cell>
          <cell r="AA675" t="str">
            <v>PIERNA</v>
          </cell>
          <cell r="AB675" t="str">
            <v>PIERNA PULPA</v>
          </cell>
          <cell r="AC675" t="str">
            <v>PIERNA PULPA 57</v>
          </cell>
          <cell r="AD675" t="str">
            <v>EX</v>
          </cell>
        </row>
        <row r="676">
          <cell r="D676">
            <v>1022709</v>
          </cell>
          <cell r="E676" t="str">
            <v>GO PPPNA 57@ BO CJ AS</v>
          </cell>
          <cell r="F676">
            <v>24000</v>
          </cell>
          <cell r="G676" t="str">
            <v>KG</v>
          </cell>
          <cell r="H676" t="str">
            <v>PLANTA ROSARIO</v>
          </cell>
          <cell r="I676" t="str">
            <v>EN PRODUCCION</v>
          </cell>
          <cell r="J676">
            <v>44817</v>
          </cell>
          <cell r="K676">
            <v>44871</v>
          </cell>
          <cell r="O676" t="str">
            <v>U007 AGROSUPER S.A.</v>
          </cell>
          <cell r="P676" t="str">
            <v>00AS</v>
          </cell>
          <cell r="Q676" t="str">
            <v>AGRO SUDAMERICA</v>
          </cell>
          <cell r="R676" t="str">
            <v>02</v>
          </cell>
          <cell r="S676" t="str">
            <v>COSTA RICA</v>
          </cell>
          <cell r="T676" t="str">
            <v>000206 CALDERA, PUERTO</v>
          </cell>
          <cell r="U676" t="str">
            <v>200003055</v>
          </cell>
          <cell r="V676" t="str">
            <v>Corporación de Compañías</v>
          </cell>
          <cell r="W676" t="str">
            <v/>
          </cell>
          <cell r="X676" t="str">
            <v>CIF</v>
          </cell>
          <cell r="Y676" t="str">
            <v>CTA CTE O CRED.DIRECTO</v>
          </cell>
          <cell r="Z676" t="str">
            <v>CONGELADO</v>
          </cell>
          <cell r="AA676" t="str">
            <v>PIERNA</v>
          </cell>
          <cell r="AB676" t="str">
            <v>PIERNA PULPA</v>
          </cell>
          <cell r="AC676" t="str">
            <v>PIERNA PULPA 57</v>
          </cell>
          <cell r="AD676" t="str">
            <v>EX</v>
          </cell>
        </row>
        <row r="677">
          <cell r="D677">
            <v>1022709</v>
          </cell>
          <cell r="E677" t="str">
            <v>GO PPPNA 57@ BO CJ AS</v>
          </cell>
          <cell r="F677">
            <v>24000</v>
          </cell>
          <cell r="G677" t="str">
            <v>KG</v>
          </cell>
          <cell r="H677" t="str">
            <v>PLANTA ROSARIO</v>
          </cell>
          <cell r="I677" t="str">
            <v>EN PRODUCCION</v>
          </cell>
          <cell r="J677">
            <v>44817</v>
          </cell>
          <cell r="K677">
            <v>44871</v>
          </cell>
          <cell r="O677" t="str">
            <v>U007 AGROSUPER S.A.</v>
          </cell>
          <cell r="P677" t="str">
            <v>00AS</v>
          </cell>
          <cell r="Q677" t="str">
            <v>AGRO SUDAMERICA</v>
          </cell>
          <cell r="R677" t="str">
            <v>02</v>
          </cell>
          <cell r="S677" t="str">
            <v>COSTA RICA</v>
          </cell>
          <cell r="T677" t="str">
            <v>000206 CALDERA, PUERTO</v>
          </cell>
          <cell r="U677" t="str">
            <v>200003055</v>
          </cell>
          <cell r="V677" t="str">
            <v>Corporación de Compañías</v>
          </cell>
          <cell r="W677" t="str">
            <v/>
          </cell>
          <cell r="X677" t="str">
            <v>CIF</v>
          </cell>
          <cell r="Y677" t="str">
            <v>CTA CTE O CRED.DIRECTO</v>
          </cell>
          <cell r="Z677" t="str">
            <v>CONGELADO</v>
          </cell>
          <cell r="AA677" t="str">
            <v>PIERNA</v>
          </cell>
          <cell r="AB677" t="str">
            <v>PIERNA PULPA</v>
          </cell>
          <cell r="AC677" t="str">
            <v>PIERNA PULPA 57</v>
          </cell>
          <cell r="AD677" t="str">
            <v>EX</v>
          </cell>
        </row>
        <row r="678">
          <cell r="D678">
            <v>1022709</v>
          </cell>
          <cell r="E678" t="str">
            <v>GO PPPNA 57@ BO CJ AS</v>
          </cell>
          <cell r="F678">
            <v>24000</v>
          </cell>
          <cell r="G678" t="str">
            <v>KG</v>
          </cell>
          <cell r="H678" t="str">
            <v>PLANTA ROSARIO</v>
          </cell>
          <cell r="I678" t="str">
            <v>EN PRODUCCION</v>
          </cell>
          <cell r="J678">
            <v>44817</v>
          </cell>
          <cell r="K678">
            <v>44871</v>
          </cell>
          <cell r="O678" t="str">
            <v>U007 AGROSUPER S.A.</v>
          </cell>
          <cell r="P678" t="str">
            <v>00AS</v>
          </cell>
          <cell r="Q678" t="str">
            <v>AGRO SUDAMERICA</v>
          </cell>
          <cell r="R678" t="str">
            <v>02</v>
          </cell>
          <cell r="S678" t="str">
            <v>COSTA RICA</v>
          </cell>
          <cell r="T678" t="str">
            <v>000206 CALDERA, PUERTO</v>
          </cell>
          <cell r="U678" t="str">
            <v>200003055</v>
          </cell>
          <cell r="V678" t="str">
            <v>Corporación de Compañías</v>
          </cell>
          <cell r="W678" t="str">
            <v/>
          </cell>
          <cell r="X678" t="str">
            <v>CIF</v>
          </cell>
          <cell r="Y678" t="str">
            <v>CTA CTE O CRED.DIRECTO</v>
          </cell>
          <cell r="Z678" t="str">
            <v>CONGELADO</v>
          </cell>
          <cell r="AA678" t="str">
            <v>PIERNA</v>
          </cell>
          <cell r="AB678" t="str">
            <v>PIERNA PULPA</v>
          </cell>
          <cell r="AC678" t="str">
            <v>PIERNA PULPA 57</v>
          </cell>
          <cell r="AD678" t="str">
            <v>EX</v>
          </cell>
        </row>
        <row r="679">
          <cell r="D679">
            <v>1022709</v>
          </cell>
          <cell r="E679" t="str">
            <v>GO PPPNA 57@ BO CJ AS</v>
          </cell>
          <cell r="F679">
            <v>24000</v>
          </cell>
          <cell r="G679" t="str">
            <v>KG</v>
          </cell>
          <cell r="H679" t="str">
            <v>PLANTA ROSARIO</v>
          </cell>
          <cell r="I679" t="str">
            <v>EMITIDO</v>
          </cell>
          <cell r="J679">
            <v>44817</v>
          </cell>
          <cell r="K679">
            <v>44901</v>
          </cell>
          <cell r="O679" t="str">
            <v>U007 AGROSUPER S.A.</v>
          </cell>
          <cell r="P679" t="str">
            <v>00AS</v>
          </cell>
          <cell r="Q679" t="str">
            <v>AGRO SUDAMERICA</v>
          </cell>
          <cell r="R679" t="str">
            <v>02</v>
          </cell>
          <cell r="S679" t="str">
            <v>COSTA RICA</v>
          </cell>
          <cell r="T679" t="str">
            <v>000206 CALDERA, PUERTO</v>
          </cell>
          <cell r="U679" t="str">
            <v>200003055</v>
          </cell>
          <cell r="V679" t="str">
            <v>Corporación de Compañías</v>
          </cell>
          <cell r="W679" t="str">
            <v/>
          </cell>
          <cell r="X679" t="str">
            <v>CIF</v>
          </cell>
          <cell r="Y679" t="str">
            <v>CTA CTE O CRED.DIRECTO</v>
          </cell>
          <cell r="Z679" t="str">
            <v>CONGELADO</v>
          </cell>
          <cell r="AA679" t="str">
            <v>PIERNA</v>
          </cell>
          <cell r="AB679" t="str">
            <v>PIERNA PULPA</v>
          </cell>
          <cell r="AC679" t="str">
            <v>PIERNA PULPA 57</v>
          </cell>
          <cell r="AD679" t="str">
            <v>EX</v>
          </cell>
        </row>
        <row r="680">
          <cell r="D680">
            <v>1022709</v>
          </cell>
          <cell r="E680" t="str">
            <v>GO PPPNA 57@ BO CJ AS</v>
          </cell>
          <cell r="F680">
            <v>24000</v>
          </cell>
          <cell r="G680" t="str">
            <v>KG</v>
          </cell>
          <cell r="H680" t="str">
            <v>PLANTA ROSARIO</v>
          </cell>
          <cell r="I680" t="str">
            <v>EMITIDO</v>
          </cell>
          <cell r="J680">
            <v>44817</v>
          </cell>
          <cell r="K680">
            <v>44901</v>
          </cell>
          <cell r="O680" t="str">
            <v>U007 AGROSUPER S.A.</v>
          </cell>
          <cell r="P680" t="str">
            <v>00AS</v>
          </cell>
          <cell r="Q680" t="str">
            <v>AGRO SUDAMERICA</v>
          </cell>
          <cell r="R680" t="str">
            <v>02</v>
          </cell>
          <cell r="S680" t="str">
            <v>COSTA RICA</v>
          </cell>
          <cell r="T680" t="str">
            <v>000206 CALDERA, PUERTO</v>
          </cell>
          <cell r="U680" t="str">
            <v>200003055</v>
          </cell>
          <cell r="V680" t="str">
            <v>Corporación de Compañías</v>
          </cell>
          <cell r="W680" t="str">
            <v/>
          </cell>
          <cell r="X680" t="str">
            <v>CIF</v>
          </cell>
          <cell r="Y680" t="str">
            <v>CTA CTE O CRED.DIRECTO</v>
          </cell>
          <cell r="Z680" t="str">
            <v>CONGELADO</v>
          </cell>
          <cell r="AA680" t="str">
            <v>PIERNA</v>
          </cell>
          <cell r="AB680" t="str">
            <v>PIERNA PULPA</v>
          </cell>
          <cell r="AC680" t="str">
            <v>PIERNA PULPA 57</v>
          </cell>
          <cell r="AD680" t="str">
            <v>EX</v>
          </cell>
        </row>
        <row r="681">
          <cell r="D681">
            <v>1022709</v>
          </cell>
          <cell r="E681" t="str">
            <v>GO PPPNA 57@ BO CJ AS</v>
          </cell>
          <cell r="F681">
            <v>24000</v>
          </cell>
          <cell r="G681" t="str">
            <v>KG</v>
          </cell>
          <cell r="H681" t="str">
            <v>PLANTA ROSARIO</v>
          </cell>
          <cell r="I681" t="str">
            <v>EMITIDO</v>
          </cell>
          <cell r="J681">
            <v>44817</v>
          </cell>
          <cell r="K681">
            <v>44901</v>
          </cell>
          <cell r="O681" t="str">
            <v>U007 AGROSUPER S.A.</v>
          </cell>
          <cell r="P681" t="str">
            <v>00AS</v>
          </cell>
          <cell r="Q681" t="str">
            <v>AGRO SUDAMERICA</v>
          </cell>
          <cell r="R681" t="str">
            <v>02</v>
          </cell>
          <cell r="S681" t="str">
            <v>COSTA RICA</v>
          </cell>
          <cell r="T681" t="str">
            <v>000206 CALDERA, PUERTO</v>
          </cell>
          <cell r="U681" t="str">
            <v>200003055</v>
          </cell>
          <cell r="V681" t="str">
            <v>Corporación de Compañías</v>
          </cell>
          <cell r="W681" t="str">
            <v/>
          </cell>
          <cell r="X681" t="str">
            <v>CIF</v>
          </cell>
          <cell r="Y681" t="str">
            <v>CTA CTE O CRED.DIRECTO</v>
          </cell>
          <cell r="Z681" t="str">
            <v>CONGELADO</v>
          </cell>
          <cell r="AA681" t="str">
            <v>PIERNA</v>
          </cell>
          <cell r="AB681" t="str">
            <v>PIERNA PULPA</v>
          </cell>
          <cell r="AC681" t="str">
            <v>PIERNA PULPA 57</v>
          </cell>
          <cell r="AD681" t="str">
            <v>EX</v>
          </cell>
        </row>
        <row r="682">
          <cell r="D682">
            <v>1022709</v>
          </cell>
          <cell r="E682" t="str">
            <v>GO PPPNA 57@ BO CJ AS</v>
          </cell>
          <cell r="F682">
            <v>24000</v>
          </cell>
          <cell r="G682" t="str">
            <v>KG</v>
          </cell>
          <cell r="H682" t="str">
            <v>PLANTA ROSARIO</v>
          </cell>
          <cell r="I682" t="str">
            <v>EMITIDO</v>
          </cell>
          <cell r="J682">
            <v>44817</v>
          </cell>
          <cell r="K682">
            <v>44901</v>
          </cell>
          <cell r="O682" t="str">
            <v>U007 AGROSUPER S.A.</v>
          </cell>
          <cell r="P682" t="str">
            <v>00AS</v>
          </cell>
          <cell r="Q682" t="str">
            <v>AGRO SUDAMERICA</v>
          </cell>
          <cell r="R682" t="str">
            <v>02</v>
          </cell>
          <cell r="S682" t="str">
            <v>COSTA RICA</v>
          </cell>
          <cell r="T682" t="str">
            <v>000206 CALDERA, PUERTO</v>
          </cell>
          <cell r="U682" t="str">
            <v>200003055</v>
          </cell>
          <cell r="V682" t="str">
            <v>Corporación de Compañías</v>
          </cell>
          <cell r="W682" t="str">
            <v/>
          </cell>
          <cell r="X682" t="str">
            <v>CIF</v>
          </cell>
          <cell r="Y682" t="str">
            <v>CTA CTE O CRED.DIRECTO</v>
          </cell>
          <cell r="Z682" t="str">
            <v>CONGELADO</v>
          </cell>
          <cell r="AA682" t="str">
            <v>PIERNA</v>
          </cell>
          <cell r="AB682" t="str">
            <v>PIERNA PULPA</v>
          </cell>
          <cell r="AC682" t="str">
            <v>PIERNA PULPA 57</v>
          </cell>
          <cell r="AD682" t="str">
            <v>EX</v>
          </cell>
        </row>
        <row r="683">
          <cell r="D683">
            <v>1022709</v>
          </cell>
          <cell r="E683" t="str">
            <v>GO PPPNA 57@ BO CJ AS</v>
          </cell>
          <cell r="F683">
            <v>24000</v>
          </cell>
          <cell r="G683" t="str">
            <v>KG</v>
          </cell>
          <cell r="H683" t="str">
            <v>PLANTA ROSARIO</v>
          </cell>
          <cell r="I683" t="str">
            <v>EMITIDO</v>
          </cell>
          <cell r="J683">
            <v>44817</v>
          </cell>
          <cell r="K683">
            <v>44901</v>
          </cell>
          <cell r="O683" t="str">
            <v>U007 AGROSUPER S.A.</v>
          </cell>
          <cell r="P683" t="str">
            <v>00AS</v>
          </cell>
          <cell r="Q683" t="str">
            <v>AGRO SUDAMERICA</v>
          </cell>
          <cell r="R683" t="str">
            <v>02</v>
          </cell>
          <cell r="S683" t="str">
            <v>COSTA RICA</v>
          </cell>
          <cell r="T683" t="str">
            <v>000206 CALDERA, PUERTO</v>
          </cell>
          <cell r="U683" t="str">
            <v>200003055</v>
          </cell>
          <cell r="V683" t="str">
            <v>Corporación de Compañías</v>
          </cell>
          <cell r="W683" t="str">
            <v/>
          </cell>
          <cell r="X683" t="str">
            <v>CIF</v>
          </cell>
          <cell r="Y683" t="str">
            <v>CTA CTE O CRED.DIRECTO</v>
          </cell>
          <cell r="Z683" t="str">
            <v>CONGELADO</v>
          </cell>
          <cell r="AA683" t="str">
            <v>PIERNA</v>
          </cell>
          <cell r="AB683" t="str">
            <v>PIERNA PULPA</v>
          </cell>
          <cell r="AC683" t="str">
            <v>PIERNA PULPA 57</v>
          </cell>
          <cell r="AD683" t="str">
            <v>EX</v>
          </cell>
        </row>
        <row r="684">
          <cell r="D684">
            <v>1022709</v>
          </cell>
          <cell r="E684" t="str">
            <v>GO PPPNA 57@ BO CJ AS</v>
          </cell>
          <cell r="F684">
            <v>24000</v>
          </cell>
          <cell r="G684" t="str">
            <v>KG</v>
          </cell>
          <cell r="H684" t="str">
            <v>PLANTA ROSARIO</v>
          </cell>
          <cell r="I684" t="str">
            <v>EMITIDO</v>
          </cell>
          <cell r="J684">
            <v>44817</v>
          </cell>
          <cell r="K684">
            <v>44901</v>
          </cell>
          <cell r="O684" t="str">
            <v>U007 AGROSUPER S.A.</v>
          </cell>
          <cell r="P684" t="str">
            <v>00AS</v>
          </cell>
          <cell r="Q684" t="str">
            <v>AGRO SUDAMERICA</v>
          </cell>
          <cell r="R684" t="str">
            <v>02</v>
          </cell>
          <cell r="S684" t="str">
            <v>COSTA RICA</v>
          </cell>
          <cell r="T684" t="str">
            <v>000206 CALDERA, PUERTO</v>
          </cell>
          <cell r="U684" t="str">
            <v>200003055</v>
          </cell>
          <cell r="V684" t="str">
            <v>Corporación de Compañías</v>
          </cell>
          <cell r="W684" t="str">
            <v/>
          </cell>
          <cell r="X684" t="str">
            <v>CIF</v>
          </cell>
          <cell r="Y684" t="str">
            <v>CTA CTE O CRED.DIRECTO</v>
          </cell>
          <cell r="Z684" t="str">
            <v>CONGELADO</v>
          </cell>
          <cell r="AA684" t="str">
            <v>PIERNA</v>
          </cell>
          <cell r="AB684" t="str">
            <v>PIERNA PULPA</v>
          </cell>
          <cell r="AC684" t="str">
            <v>PIERNA PULPA 57</v>
          </cell>
          <cell r="AD684" t="str">
            <v>EX</v>
          </cell>
        </row>
        <row r="685">
          <cell r="D685">
            <v>1022709</v>
          </cell>
          <cell r="E685" t="str">
            <v>GO PPPNA 57@ BO CJ AS</v>
          </cell>
          <cell r="F685">
            <v>24000</v>
          </cell>
          <cell r="G685" t="str">
            <v>KG</v>
          </cell>
          <cell r="H685" t="str">
            <v>PLANTA ROSARIO</v>
          </cell>
          <cell r="I685" t="str">
            <v>EMITIDO</v>
          </cell>
          <cell r="J685">
            <v>44817</v>
          </cell>
          <cell r="K685">
            <v>44901</v>
          </cell>
          <cell r="O685" t="str">
            <v>U007 AGROSUPER S.A.</v>
          </cell>
          <cell r="P685" t="str">
            <v>00AS</v>
          </cell>
          <cell r="Q685" t="str">
            <v>AGRO SUDAMERICA</v>
          </cell>
          <cell r="R685" t="str">
            <v>02</v>
          </cell>
          <cell r="S685" t="str">
            <v>COSTA RICA</v>
          </cell>
          <cell r="T685" t="str">
            <v>000206 CALDERA, PUERTO</v>
          </cell>
          <cell r="U685" t="str">
            <v>200003055</v>
          </cell>
          <cell r="V685" t="str">
            <v>Corporación de Compañías</v>
          </cell>
          <cell r="W685" t="str">
            <v/>
          </cell>
          <cell r="X685" t="str">
            <v>CIF</v>
          </cell>
          <cell r="Y685" t="str">
            <v>CTA CTE O CRED.DIRECTO</v>
          </cell>
          <cell r="Z685" t="str">
            <v>CONGELADO</v>
          </cell>
          <cell r="AA685" t="str">
            <v>PIERNA</v>
          </cell>
          <cell r="AB685" t="str">
            <v>PIERNA PULPA</v>
          </cell>
          <cell r="AC685" t="str">
            <v>PIERNA PULPA 57</v>
          </cell>
          <cell r="AD685" t="str">
            <v>EX</v>
          </cell>
        </row>
        <row r="686">
          <cell r="D686">
            <v>1022709</v>
          </cell>
          <cell r="E686" t="str">
            <v>GO PPPNA 57@ BO CJ AS</v>
          </cell>
          <cell r="F686">
            <v>24000</v>
          </cell>
          <cell r="G686" t="str">
            <v>KG</v>
          </cell>
          <cell r="H686" t="str">
            <v>PLANTA ROSARIO</v>
          </cell>
          <cell r="I686" t="str">
            <v>EMITIDO</v>
          </cell>
          <cell r="J686">
            <v>44817</v>
          </cell>
          <cell r="K686">
            <v>44901</v>
          </cell>
          <cell r="O686" t="str">
            <v>U007 AGROSUPER S.A.</v>
          </cell>
          <cell r="P686" t="str">
            <v>00AS</v>
          </cell>
          <cell r="Q686" t="str">
            <v>AGRO SUDAMERICA</v>
          </cell>
          <cell r="R686" t="str">
            <v>02</v>
          </cell>
          <cell r="S686" t="str">
            <v>COSTA RICA</v>
          </cell>
          <cell r="T686" t="str">
            <v>000206 CALDERA, PUERTO</v>
          </cell>
          <cell r="U686" t="str">
            <v>200003055</v>
          </cell>
          <cell r="V686" t="str">
            <v>Corporación de Compañías</v>
          </cell>
          <cell r="W686" t="str">
            <v/>
          </cell>
          <cell r="X686" t="str">
            <v>CIF</v>
          </cell>
          <cell r="Y686" t="str">
            <v>CTA CTE O CRED.DIRECTO</v>
          </cell>
          <cell r="Z686" t="str">
            <v>CONGELADO</v>
          </cell>
          <cell r="AA686" t="str">
            <v>PIERNA</v>
          </cell>
          <cell r="AB686" t="str">
            <v>PIERNA PULPA</v>
          </cell>
          <cell r="AC686" t="str">
            <v>PIERNA PULPA 57</v>
          </cell>
          <cell r="AD686" t="str">
            <v>EX</v>
          </cell>
        </row>
        <row r="687">
          <cell r="D687">
            <v>1022709</v>
          </cell>
          <cell r="E687" t="str">
            <v>GO PPPNA 57@ BO CJ AS</v>
          </cell>
          <cell r="F687">
            <v>24000</v>
          </cell>
          <cell r="G687" t="str">
            <v>KG</v>
          </cell>
          <cell r="H687" t="str">
            <v>PLANTA ROSARIO</v>
          </cell>
          <cell r="I687" t="str">
            <v>EMITIDO</v>
          </cell>
          <cell r="J687">
            <v>44817</v>
          </cell>
          <cell r="K687">
            <v>44901</v>
          </cell>
          <cell r="O687" t="str">
            <v>U007 AGROSUPER S.A.</v>
          </cell>
          <cell r="P687" t="str">
            <v>00AS</v>
          </cell>
          <cell r="Q687" t="str">
            <v>AGRO SUDAMERICA</v>
          </cell>
          <cell r="R687" t="str">
            <v>02</v>
          </cell>
          <cell r="S687" t="str">
            <v>COSTA RICA</v>
          </cell>
          <cell r="T687" t="str">
            <v>000206 CALDERA, PUERTO</v>
          </cell>
          <cell r="U687" t="str">
            <v>200003055</v>
          </cell>
          <cell r="V687" t="str">
            <v>Corporación de Compañías</v>
          </cell>
          <cell r="W687" t="str">
            <v/>
          </cell>
          <cell r="X687" t="str">
            <v>CIF</v>
          </cell>
          <cell r="Y687" t="str">
            <v>CTA CTE O CRED.DIRECTO</v>
          </cell>
          <cell r="Z687" t="str">
            <v>CONGELADO</v>
          </cell>
          <cell r="AA687" t="str">
            <v>PIERNA</v>
          </cell>
          <cell r="AB687" t="str">
            <v>PIERNA PULPA</v>
          </cell>
          <cell r="AC687" t="str">
            <v>PIERNA PULPA 57</v>
          </cell>
          <cell r="AD687" t="str">
            <v>EX</v>
          </cell>
        </row>
        <row r="688">
          <cell r="D688">
            <v>1022709</v>
          </cell>
          <cell r="E688" t="str">
            <v>GO PPPNA 57@ BO CJ AS</v>
          </cell>
          <cell r="F688">
            <v>24000</v>
          </cell>
          <cell r="G688" t="str">
            <v>KG</v>
          </cell>
          <cell r="H688" t="str">
            <v>PLANTA ROSARIO</v>
          </cell>
          <cell r="I688" t="str">
            <v>EMITIDO</v>
          </cell>
          <cell r="J688">
            <v>44817</v>
          </cell>
          <cell r="K688">
            <v>44901</v>
          </cell>
          <cell r="O688" t="str">
            <v>U007 AGROSUPER S.A.</v>
          </cell>
          <cell r="P688" t="str">
            <v>00AS</v>
          </cell>
          <cell r="Q688" t="str">
            <v>AGRO SUDAMERICA</v>
          </cell>
          <cell r="R688" t="str">
            <v>02</v>
          </cell>
          <cell r="S688" t="str">
            <v>COSTA RICA</v>
          </cell>
          <cell r="T688" t="str">
            <v>000206 CALDERA, PUERTO</v>
          </cell>
          <cell r="U688" t="str">
            <v>200003055</v>
          </cell>
          <cell r="V688" t="str">
            <v>Corporación de Compañías</v>
          </cell>
          <cell r="W688" t="str">
            <v/>
          </cell>
          <cell r="X688" t="str">
            <v>CIF</v>
          </cell>
          <cell r="Y688" t="str">
            <v>CTA CTE O CRED.DIRECTO</v>
          </cell>
          <cell r="Z688" t="str">
            <v>CONGELADO</v>
          </cell>
          <cell r="AA688" t="str">
            <v>PIERNA</v>
          </cell>
          <cell r="AB688" t="str">
            <v>PIERNA PULPA</v>
          </cell>
          <cell r="AC688" t="str">
            <v>PIERNA PULPA 57</v>
          </cell>
          <cell r="AD688" t="str">
            <v>EX</v>
          </cell>
        </row>
        <row r="689">
          <cell r="D689">
            <v>1022709</v>
          </cell>
          <cell r="E689" t="str">
            <v>GO PPPNA 57@ BO CJ AS</v>
          </cell>
          <cell r="F689">
            <v>24000</v>
          </cell>
          <cell r="G689" t="str">
            <v>KG</v>
          </cell>
          <cell r="H689" t="str">
            <v>PLANTA ROSARIO</v>
          </cell>
          <cell r="I689" t="str">
            <v>EMITIDO</v>
          </cell>
          <cell r="J689">
            <v>44817</v>
          </cell>
          <cell r="K689">
            <v>44901</v>
          </cell>
          <cell r="O689" t="str">
            <v>U007 AGROSUPER S.A.</v>
          </cell>
          <cell r="P689" t="str">
            <v>00AS</v>
          </cell>
          <cell r="Q689" t="str">
            <v>AGRO SUDAMERICA</v>
          </cell>
          <cell r="R689" t="str">
            <v>02</v>
          </cell>
          <cell r="S689" t="str">
            <v>COSTA RICA</v>
          </cell>
          <cell r="T689" t="str">
            <v>000206 CALDERA, PUERTO</v>
          </cell>
          <cell r="U689" t="str">
            <v>200003055</v>
          </cell>
          <cell r="V689" t="str">
            <v>Corporación de Compañías</v>
          </cell>
          <cell r="W689" t="str">
            <v/>
          </cell>
          <cell r="X689" t="str">
            <v>CIF</v>
          </cell>
          <cell r="Y689" t="str">
            <v>CTA CTE O CRED.DIRECTO</v>
          </cell>
          <cell r="Z689" t="str">
            <v>CONGELADO</v>
          </cell>
          <cell r="AA689" t="str">
            <v>PIERNA</v>
          </cell>
          <cell r="AB689" t="str">
            <v>PIERNA PULPA</v>
          </cell>
          <cell r="AC689" t="str">
            <v>PIERNA PULPA 57</v>
          </cell>
          <cell r="AD689" t="str">
            <v>EX</v>
          </cell>
        </row>
        <row r="690">
          <cell r="D690">
            <v>1023336</v>
          </cell>
          <cell r="E690" t="str">
            <v>CUE GRANEL ESP CC@ CJ 20K AS</v>
          </cell>
          <cell r="F690">
            <v>24000</v>
          </cell>
          <cell r="G690" t="str">
            <v>KG</v>
          </cell>
          <cell r="H690" t="str">
            <v>PLANTA LO MIRANDA</v>
          </cell>
          <cell r="I690" t="str">
            <v>A PROGRAMAR</v>
          </cell>
          <cell r="J690">
            <v>44817</v>
          </cell>
          <cell r="K690">
            <v>44839</v>
          </cell>
          <cell r="L690">
            <v>44862</v>
          </cell>
          <cell r="O690" t="str">
            <v>U007 AGROSUPER S.A.</v>
          </cell>
          <cell r="P690" t="str">
            <v>00AB</v>
          </cell>
          <cell r="Q690" t="str">
            <v>AGROSUPER BRASIL</v>
          </cell>
          <cell r="R690" t="str">
            <v>02</v>
          </cell>
          <cell r="S690" t="str">
            <v>BRASIL</v>
          </cell>
          <cell r="T690" t="str">
            <v>000314 ITÁ, TERRESTRE</v>
          </cell>
          <cell r="U690" t="str">
            <v>200001964</v>
          </cell>
          <cell r="V690" t="str">
            <v>Gelnex Indústria e Comércio Ltda</v>
          </cell>
          <cell r="W690" t="str">
            <v>###</v>
          </cell>
          <cell r="X690" t="str">
            <v>FCA</v>
          </cell>
          <cell r="Y690" t="str">
            <v>CTA CTE O CRED.DIRECTO</v>
          </cell>
          <cell r="Z690" t="str">
            <v>CONGELADO</v>
          </cell>
          <cell r="AA690" t="str">
            <v>CUEROS</v>
          </cell>
          <cell r="AB690" t="str">
            <v>CUERO MIXTO</v>
          </cell>
          <cell r="AC690" t="str">
            <v>CUERO GRANEL ESPECIAL</v>
          </cell>
          <cell r="AD690" t="str">
            <v>EX</v>
          </cell>
        </row>
        <row r="691">
          <cell r="D691">
            <v>1023336</v>
          </cell>
          <cell r="E691" t="str">
            <v>CUE GRANEL ESP CC@ CJ 20K AS</v>
          </cell>
          <cell r="F691">
            <v>24000</v>
          </cell>
          <cell r="G691" t="str">
            <v>KG</v>
          </cell>
          <cell r="H691" t="str">
            <v>PLANTA LO MIRANDA</v>
          </cell>
          <cell r="I691" t="str">
            <v>A PROGRAMAR</v>
          </cell>
          <cell r="J691">
            <v>44817</v>
          </cell>
          <cell r="K691">
            <v>44839</v>
          </cell>
          <cell r="L691">
            <v>44863</v>
          </cell>
          <cell r="O691" t="str">
            <v>U007 AGROSUPER S.A.</v>
          </cell>
          <cell r="P691" t="str">
            <v>00AB</v>
          </cell>
          <cell r="Q691" t="str">
            <v>AGROSUPER BRASIL</v>
          </cell>
          <cell r="R691" t="str">
            <v>02</v>
          </cell>
          <cell r="S691" t="str">
            <v>BRASIL</v>
          </cell>
          <cell r="T691" t="str">
            <v>000314 ITÁ, TERRESTRE</v>
          </cell>
          <cell r="U691" t="str">
            <v>200001964</v>
          </cell>
          <cell r="V691" t="str">
            <v>Gelnex Indústria e Comércio Ltda</v>
          </cell>
          <cell r="W691" t="str">
            <v>###</v>
          </cell>
          <cell r="X691" t="str">
            <v>FCA</v>
          </cell>
          <cell r="Y691" t="str">
            <v>CTA CTE O CRED.DIRECTO</v>
          </cell>
          <cell r="Z691" t="str">
            <v>CONGELADO</v>
          </cell>
          <cell r="AA691" t="str">
            <v>CUEROS</v>
          </cell>
          <cell r="AB691" t="str">
            <v>CUERO MIXTO</v>
          </cell>
          <cell r="AC691" t="str">
            <v>CUERO GRANEL ESPECIAL</v>
          </cell>
          <cell r="AD691" t="str">
            <v>EX</v>
          </cell>
        </row>
        <row r="692">
          <cell r="D692">
            <v>1023336</v>
          </cell>
          <cell r="E692" t="str">
            <v>CUE GRANEL ESP CC@ CJ 20K AS</v>
          </cell>
          <cell r="F692">
            <v>24000</v>
          </cell>
          <cell r="G692" t="str">
            <v>KG</v>
          </cell>
          <cell r="H692" t="str">
            <v>PLANTA LO MIRANDA</v>
          </cell>
          <cell r="I692" t="str">
            <v>A PROGRAMAR</v>
          </cell>
          <cell r="J692">
            <v>44817</v>
          </cell>
          <cell r="K692">
            <v>44839</v>
          </cell>
          <cell r="L692">
            <v>44869</v>
          </cell>
          <cell r="O692" t="str">
            <v>U007 AGROSUPER S.A.</v>
          </cell>
          <cell r="P692" t="str">
            <v>00AB</v>
          </cell>
          <cell r="Q692" t="str">
            <v>AGROSUPER BRASIL</v>
          </cell>
          <cell r="R692" t="str">
            <v>02</v>
          </cell>
          <cell r="S692" t="str">
            <v>BRASIL</v>
          </cell>
          <cell r="T692" t="str">
            <v>000314 ITÁ, TERRESTRE</v>
          </cell>
          <cell r="U692" t="str">
            <v>200001964</v>
          </cell>
          <cell r="V692" t="str">
            <v>Gelnex Indústria e Comércio Ltda</v>
          </cell>
          <cell r="W692" t="str">
            <v>###</v>
          </cell>
          <cell r="X692" t="str">
            <v>FCA</v>
          </cell>
          <cell r="Y692" t="str">
            <v>CTA CTE O CRED.DIRECTO</v>
          </cell>
          <cell r="Z692" t="str">
            <v>CONGELADO</v>
          </cell>
          <cell r="AA692" t="str">
            <v>CUEROS</v>
          </cell>
          <cell r="AB692" t="str">
            <v>CUERO MIXTO</v>
          </cell>
          <cell r="AC692" t="str">
            <v>CUERO GRANEL ESPECIAL</v>
          </cell>
          <cell r="AD692" t="str">
            <v>EX</v>
          </cell>
        </row>
        <row r="693">
          <cell r="D693">
            <v>1023373</v>
          </cell>
          <cell r="E693" t="str">
            <v>GO PERNILM 1-1.3 KG@ CJ 10K AS</v>
          </cell>
          <cell r="F693">
            <v>24000</v>
          </cell>
          <cell r="G693" t="str">
            <v>KG</v>
          </cell>
          <cell r="H693" t="str">
            <v>PLANTA LO MIRANDA</v>
          </cell>
          <cell r="I693" t="str">
            <v>CONFIRMADO</v>
          </cell>
          <cell r="J693">
            <v>44818</v>
          </cell>
          <cell r="K693">
            <v>44818</v>
          </cell>
          <cell r="O693" t="str">
            <v>U007 AGROSUPER S.A.</v>
          </cell>
          <cell r="P693" t="str">
            <v>00GO</v>
          </cell>
          <cell r="Q693" t="str">
            <v>AGROSUPER SHANGHAI</v>
          </cell>
          <cell r="R693" t="str">
            <v>02</v>
          </cell>
          <cell r="S693" t="str">
            <v>CHINA</v>
          </cell>
          <cell r="T693" t="str">
            <v>000021 SHANGHAI, CHINA</v>
          </cell>
          <cell r="U693" t="str">
            <v>200002390</v>
          </cell>
          <cell r="V693" t="str">
            <v>Agrosuper China Co., Ltd.</v>
          </cell>
          <cell r="W693" t="str">
            <v/>
          </cell>
          <cell r="X693" t="str">
            <v>CIF</v>
          </cell>
          <cell r="Y693" t="str">
            <v>CTA CTE O CRED.DIRECTO</v>
          </cell>
          <cell r="Z693" t="str">
            <v>CONGELADO</v>
          </cell>
          <cell r="AA693" t="str">
            <v>PERNIL</v>
          </cell>
          <cell r="AB693" t="str">
            <v>PERNIL MANO</v>
          </cell>
          <cell r="AC693" t="str">
            <v>PERNIL MANO NORMAL</v>
          </cell>
          <cell r="AD693" t="str">
            <v>NA</v>
          </cell>
        </row>
        <row r="694">
          <cell r="D694">
            <v>1023111</v>
          </cell>
          <cell r="E694" t="str">
            <v>GO GRASA FORRO PNA LIMP@ BO CJ 20K AS</v>
          </cell>
          <cell r="F694">
            <v>24000</v>
          </cell>
          <cell r="G694" t="str">
            <v>KG</v>
          </cell>
          <cell r="H694" t="str">
            <v>PLANTA LO MIRANDA</v>
          </cell>
          <cell r="I694" t="str">
            <v>EN PRODUCCION</v>
          </cell>
          <cell r="J694">
            <v>44818</v>
          </cell>
          <cell r="K694">
            <v>44818</v>
          </cell>
          <cell r="O694" t="str">
            <v>U007 AGROSUPER S.A.</v>
          </cell>
          <cell r="P694" t="str">
            <v>00GO</v>
          </cell>
          <cell r="Q694" t="str">
            <v>AGROSUPER SHANGHAI</v>
          </cell>
          <cell r="R694" t="str">
            <v>02</v>
          </cell>
          <cell r="S694" t="str">
            <v>CHINA</v>
          </cell>
          <cell r="T694" t="str">
            <v>000021 SHANGHAI, CHINA</v>
          </cell>
          <cell r="U694" t="str">
            <v>200002390</v>
          </cell>
          <cell r="V694" t="str">
            <v>Agrosuper China Co., Ltd.</v>
          </cell>
          <cell r="W694" t="str">
            <v/>
          </cell>
          <cell r="X694" t="str">
            <v>CIF</v>
          </cell>
          <cell r="Y694" t="str">
            <v>CTA CTE O CRED.DIRECTO</v>
          </cell>
          <cell r="Z694" t="str">
            <v>CONGELADO</v>
          </cell>
          <cell r="AA694" t="str">
            <v>GRASAS</v>
          </cell>
          <cell r="AB694" t="str">
            <v>GRASA FORRO</v>
          </cell>
          <cell r="AC694" t="str">
            <v>SUBPROD GRASA FORRO PIERNA LIMPIO</v>
          </cell>
          <cell r="AD694" t="str">
            <v>NA</v>
          </cell>
        </row>
        <row r="695">
          <cell r="D695">
            <v>1021187</v>
          </cell>
          <cell r="E695" t="str">
            <v>GO CUE BACK@ CJ 20K T-F AS</v>
          </cell>
          <cell r="F695">
            <v>24000</v>
          </cell>
          <cell r="G695" t="str">
            <v>KG</v>
          </cell>
          <cell r="H695" t="str">
            <v>PLANTA ROSARIO</v>
          </cell>
          <cell r="I695" t="str">
            <v>EN PRODUCCION</v>
          </cell>
          <cell r="J695">
            <v>44818</v>
          </cell>
          <cell r="K695">
            <v>44742</v>
          </cell>
          <cell r="O695" t="str">
            <v>U007 AGROSUPER S.A.</v>
          </cell>
          <cell r="P695" t="str">
            <v>00AS</v>
          </cell>
          <cell r="Q695" t="str">
            <v>AGRO SUDAMERICA</v>
          </cell>
          <cell r="R695" t="str">
            <v>02</v>
          </cell>
          <cell r="S695" t="str">
            <v>ECUADOR</v>
          </cell>
          <cell r="T695" t="str">
            <v>000027 GUAYAQUIL, PUERTO</v>
          </cell>
          <cell r="U695" t="str">
            <v>200001414</v>
          </cell>
          <cell r="V695" t="str">
            <v>DIGECA S. A. Distribuidora de carne</v>
          </cell>
          <cell r="W695" t="str">
            <v>*** ROSARIO</v>
          </cell>
          <cell r="X695" t="str">
            <v>CIF</v>
          </cell>
          <cell r="Y695" t="str">
            <v>CTA CTE O CRED.DIRECTO</v>
          </cell>
          <cell r="Z695" t="str">
            <v>CONGELADO</v>
          </cell>
          <cell r="AA695" t="str">
            <v>CUEROS</v>
          </cell>
          <cell r="AB695" t="str">
            <v>CUERO BACK</v>
          </cell>
          <cell r="AC695" t="str">
            <v>CUERO BACK</v>
          </cell>
          <cell r="AD695" t="str">
            <v>EX</v>
          </cell>
        </row>
        <row r="696">
          <cell r="D696">
            <v>1021077</v>
          </cell>
          <cell r="E696" t="str">
            <v>GO GORD CHIC@ CJ 20K AS</v>
          </cell>
          <cell r="F696">
            <v>24000</v>
          </cell>
          <cell r="G696" t="str">
            <v>KG</v>
          </cell>
          <cell r="H696" t="str">
            <v>PLANTA LO MIRANDA</v>
          </cell>
          <cell r="I696" t="str">
            <v>EN PRODUCCION</v>
          </cell>
          <cell r="J696">
            <v>44818</v>
          </cell>
          <cell r="K696">
            <v>44844</v>
          </cell>
          <cell r="O696" t="str">
            <v>U007 AGROSUPER S.A.</v>
          </cell>
          <cell r="P696" t="str">
            <v>00AS</v>
          </cell>
          <cell r="Q696" t="str">
            <v>AGRO SUDAMERICA</v>
          </cell>
          <cell r="R696" t="str">
            <v>02</v>
          </cell>
          <cell r="S696" t="str">
            <v>BOLIVIA</v>
          </cell>
          <cell r="T696" t="str">
            <v>000272 SANTA CRUZ, TERRESTRE</v>
          </cell>
          <cell r="U696" t="str">
            <v>200001400</v>
          </cell>
          <cell r="V696" t="str">
            <v>Frigorifico Del Oriente SA</v>
          </cell>
          <cell r="W696" t="str">
            <v/>
          </cell>
          <cell r="X696" t="str">
            <v>CIP</v>
          </cell>
          <cell r="Y696" t="str">
            <v>CTA CTE O CRED.DIRECTO</v>
          </cell>
          <cell r="Z696" t="str">
            <v>CONGELADO</v>
          </cell>
          <cell r="AA696" t="str">
            <v>GRASAS</v>
          </cell>
          <cell r="AB696" t="str">
            <v>GRASA GORDURA</v>
          </cell>
          <cell r="AC696" t="str">
            <v>SUBPROD GRASA GORDURA CHICA</v>
          </cell>
          <cell r="AD696" t="str">
            <v>EX</v>
          </cell>
        </row>
        <row r="697">
          <cell r="D697">
            <v>1020886</v>
          </cell>
          <cell r="E697" t="str">
            <v>GO PANC TECL NOR@ CJ 20K AS</v>
          </cell>
          <cell r="F697">
            <v>24000</v>
          </cell>
          <cell r="G697" t="str">
            <v>KG</v>
          </cell>
          <cell r="H697" t="str">
            <v>PLANTA ROSARIO</v>
          </cell>
          <cell r="I697" t="str">
            <v>EMITIDO</v>
          </cell>
          <cell r="J697">
            <v>44818</v>
          </cell>
          <cell r="K697">
            <v>44829</v>
          </cell>
          <cell r="O697" t="str">
            <v>U007 AGROSUPER S.A.</v>
          </cell>
          <cell r="P697" t="str">
            <v>00AS</v>
          </cell>
          <cell r="Q697" t="str">
            <v>AGRO SUDAMERICA</v>
          </cell>
          <cell r="R697" t="str">
            <v>02</v>
          </cell>
          <cell r="S697" t="str">
            <v>COLOMBIA</v>
          </cell>
          <cell r="T697" t="str">
            <v>000218 CARTAGENA, PUERTO</v>
          </cell>
          <cell r="U697" t="str">
            <v>200003203</v>
          </cell>
          <cell r="V697" t="str">
            <v>TRADING 360 S.A.S</v>
          </cell>
          <cell r="W697" t="str">
            <v>***</v>
          </cell>
          <cell r="X697" t="str">
            <v>CIF</v>
          </cell>
          <cell r="Y697" t="str">
            <v>PAGO ANTIC. – PAGO C/COPIA DOC</v>
          </cell>
          <cell r="Z697" t="str">
            <v>CONGELADO</v>
          </cell>
          <cell r="AA697" t="str">
            <v>PANCETA</v>
          </cell>
          <cell r="AB697" t="str">
            <v>PANCETA S/CUERO</v>
          </cell>
          <cell r="AC697" t="str">
            <v>PANCETA S/CUERO TECLA</v>
          </cell>
          <cell r="AD697" t="str">
            <v>EX</v>
          </cell>
        </row>
        <row r="698">
          <cell r="D698">
            <v>1022217</v>
          </cell>
          <cell r="E698" t="str">
            <v>GO LOM TOCINO@ BO CJ 20K AS</v>
          </cell>
          <cell r="F698">
            <v>24000</v>
          </cell>
          <cell r="G698" t="str">
            <v>KG</v>
          </cell>
          <cell r="H698" t="str">
            <v>PLANTA ROSARIO</v>
          </cell>
          <cell r="I698" t="str">
            <v>A PROGRAMAR</v>
          </cell>
          <cell r="J698">
            <v>44818</v>
          </cell>
          <cell r="K698">
            <v>44844</v>
          </cell>
          <cell r="L698">
            <v>44871</v>
          </cell>
          <cell r="O698" t="str">
            <v>U007 AGROSUPER S.A.</v>
          </cell>
          <cell r="P698" t="str">
            <v>00AB</v>
          </cell>
          <cell r="Q698" t="str">
            <v>AGROSUPER BRASIL</v>
          </cell>
          <cell r="R698" t="str">
            <v>02</v>
          </cell>
          <cell r="S698" t="str">
            <v>BRASIL</v>
          </cell>
          <cell r="T698" t="str">
            <v>000312 SÃO BORJA , TERRESTRE</v>
          </cell>
          <cell r="U698" t="str">
            <v>200003001</v>
          </cell>
          <cell r="V698" t="str">
            <v>SEARA ALIMENTOS LTDA.</v>
          </cell>
          <cell r="W698" t="str">
            <v>###</v>
          </cell>
          <cell r="X698" t="str">
            <v>CIP</v>
          </cell>
          <cell r="Y698" t="str">
            <v>CTA CTE O CRED.DIRECTO</v>
          </cell>
          <cell r="Z698" t="str">
            <v>CONGELADO</v>
          </cell>
          <cell r="AA698" t="str">
            <v>GRASAS</v>
          </cell>
          <cell r="AB698" t="str">
            <v>GRASA LOMO TOCINO</v>
          </cell>
          <cell r="AC698" t="str">
            <v>GRASA LOMO TOCINO</v>
          </cell>
          <cell r="AD698" t="str">
            <v>EX</v>
          </cell>
        </row>
        <row r="699">
          <cell r="D699">
            <v>1022217</v>
          </cell>
          <cell r="E699" t="str">
            <v>GO LOM TOCINO@ BO CJ 20K AS</v>
          </cell>
          <cell r="F699">
            <v>24000</v>
          </cell>
          <cell r="G699" t="str">
            <v>KG</v>
          </cell>
          <cell r="H699" t="str">
            <v>PLANTA ROSARIO</v>
          </cell>
          <cell r="I699" t="str">
            <v>A PROGRAMAR</v>
          </cell>
          <cell r="J699">
            <v>44818</v>
          </cell>
          <cell r="K699">
            <v>44844</v>
          </cell>
          <cell r="L699">
            <v>44875</v>
          </cell>
          <cell r="O699" t="str">
            <v>U007 AGROSUPER S.A.</v>
          </cell>
          <cell r="P699" t="str">
            <v>00AB</v>
          </cell>
          <cell r="Q699" t="str">
            <v>AGROSUPER BRASIL</v>
          </cell>
          <cell r="R699" t="str">
            <v>02</v>
          </cell>
          <cell r="S699" t="str">
            <v>BRASIL</v>
          </cell>
          <cell r="T699" t="str">
            <v>000312 SÃO BORJA , TERRESTRE</v>
          </cell>
          <cell r="U699" t="str">
            <v>200003001</v>
          </cell>
          <cell r="V699" t="str">
            <v>SEARA ALIMENTOS LTDA.</v>
          </cell>
          <cell r="W699" t="str">
            <v>###</v>
          </cell>
          <cell r="X699" t="str">
            <v>CIP</v>
          </cell>
          <cell r="Y699" t="str">
            <v>CTA CTE O CRED.DIRECTO</v>
          </cell>
          <cell r="Z699" t="str">
            <v>CONGELADO</v>
          </cell>
          <cell r="AA699" t="str">
            <v>GRASAS</v>
          </cell>
          <cell r="AB699" t="str">
            <v>GRASA LOMO TOCINO</v>
          </cell>
          <cell r="AC699" t="str">
            <v>GRASA LOMO TOCINO</v>
          </cell>
          <cell r="AD699" t="str">
            <v>EX</v>
          </cell>
        </row>
        <row r="700">
          <cell r="D700">
            <v>1022217</v>
          </cell>
          <cell r="E700" t="str">
            <v>GO LOM TOCINO@ BO CJ 20K AS</v>
          </cell>
          <cell r="F700">
            <v>24000</v>
          </cell>
          <cell r="G700" t="str">
            <v>KG</v>
          </cell>
          <cell r="H700" t="str">
            <v>PLANTA ROSARIO</v>
          </cell>
          <cell r="I700" t="str">
            <v>EMITIDO</v>
          </cell>
          <cell r="J700">
            <v>44818</v>
          </cell>
          <cell r="K700">
            <v>44871</v>
          </cell>
          <cell r="O700" t="str">
            <v>U007 AGROSUPER S.A.</v>
          </cell>
          <cell r="P700" t="str">
            <v>00AB</v>
          </cell>
          <cell r="Q700" t="str">
            <v>AGROSUPER BRASIL</v>
          </cell>
          <cell r="R700" t="str">
            <v>02</v>
          </cell>
          <cell r="S700" t="str">
            <v>BRASIL</v>
          </cell>
          <cell r="T700" t="str">
            <v>000312 SÃO BORJA , TERRESTRE</v>
          </cell>
          <cell r="U700" t="str">
            <v>200003001</v>
          </cell>
          <cell r="V700" t="str">
            <v>SEARA ALIMENTOS LTDA.</v>
          </cell>
          <cell r="W700" t="str">
            <v/>
          </cell>
          <cell r="X700" t="str">
            <v>CIP</v>
          </cell>
          <cell r="Y700" t="str">
            <v>CTA CTE O CRED.DIRECTO</v>
          </cell>
          <cell r="Z700" t="str">
            <v>CONGELADO</v>
          </cell>
          <cell r="AA700" t="str">
            <v>GRASAS</v>
          </cell>
          <cell r="AB700" t="str">
            <v>GRASA LOMO TOCINO</v>
          </cell>
          <cell r="AC700" t="str">
            <v>GRASA LOMO TOCINO</v>
          </cell>
          <cell r="AD700" t="str">
            <v>EX</v>
          </cell>
        </row>
        <row r="701">
          <cell r="D701">
            <v>1022217</v>
          </cell>
          <cell r="E701" t="str">
            <v>GO LOM TOCINO@ BO CJ 20K AS</v>
          </cell>
          <cell r="F701">
            <v>24000</v>
          </cell>
          <cell r="G701" t="str">
            <v>KG</v>
          </cell>
          <cell r="H701" t="str">
            <v>PLANTA ROSARIO</v>
          </cell>
          <cell r="I701" t="str">
            <v>A PROGRAMAR</v>
          </cell>
          <cell r="J701">
            <v>44818</v>
          </cell>
          <cell r="K701">
            <v>44871</v>
          </cell>
          <cell r="L701">
            <v>44871</v>
          </cell>
          <cell r="O701" t="str">
            <v>U007 AGROSUPER S.A.</v>
          </cell>
          <cell r="P701" t="str">
            <v>00AB</v>
          </cell>
          <cell r="Q701" t="str">
            <v>AGROSUPER BRASIL</v>
          </cell>
          <cell r="R701" t="str">
            <v>02</v>
          </cell>
          <cell r="S701" t="str">
            <v>BRASIL</v>
          </cell>
          <cell r="T701" t="str">
            <v>000312 SÃO BORJA , TERRESTRE</v>
          </cell>
          <cell r="U701" t="str">
            <v>200003001</v>
          </cell>
          <cell r="V701" t="str">
            <v>SEARA ALIMENTOS LTDA.</v>
          </cell>
          <cell r="W701" t="str">
            <v>###</v>
          </cell>
          <cell r="X701" t="str">
            <v>CIP</v>
          </cell>
          <cell r="Y701" t="str">
            <v>CTA CTE O CRED.DIRECTO</v>
          </cell>
          <cell r="Z701" t="str">
            <v>CONGELADO</v>
          </cell>
          <cell r="AA701" t="str">
            <v>GRASAS</v>
          </cell>
          <cell r="AB701" t="str">
            <v>GRASA LOMO TOCINO</v>
          </cell>
          <cell r="AC701" t="str">
            <v>GRASA LOMO TOCINO</v>
          </cell>
          <cell r="AD701" t="str">
            <v>EX</v>
          </cell>
        </row>
        <row r="702">
          <cell r="D702">
            <v>1022217</v>
          </cell>
          <cell r="E702" t="str">
            <v>GO LOM TOCINO@ BO CJ 20K AS</v>
          </cell>
          <cell r="F702">
            <v>24000</v>
          </cell>
          <cell r="G702" t="str">
            <v>KG</v>
          </cell>
          <cell r="H702" t="str">
            <v>PLANTA ROSARIO</v>
          </cell>
          <cell r="I702" t="str">
            <v>EMITIDO</v>
          </cell>
          <cell r="J702">
            <v>44818</v>
          </cell>
          <cell r="K702">
            <v>44875</v>
          </cell>
          <cell r="O702" t="str">
            <v>U007 AGROSUPER S.A.</v>
          </cell>
          <cell r="P702" t="str">
            <v>00AB</v>
          </cell>
          <cell r="Q702" t="str">
            <v>AGROSUPER BRASIL</v>
          </cell>
          <cell r="R702" t="str">
            <v>02</v>
          </cell>
          <cell r="S702" t="str">
            <v>BRASIL</v>
          </cell>
          <cell r="T702" t="str">
            <v>000312 SÃO BORJA , TERRESTRE</v>
          </cell>
          <cell r="U702" t="str">
            <v>200003001</v>
          </cell>
          <cell r="V702" t="str">
            <v>SEARA ALIMENTOS LTDA.</v>
          </cell>
          <cell r="W702" t="str">
            <v/>
          </cell>
          <cell r="X702" t="str">
            <v>CIP</v>
          </cell>
          <cell r="Y702" t="str">
            <v>CTA CTE O CRED.DIRECTO</v>
          </cell>
          <cell r="Z702" t="str">
            <v>CONGELADO</v>
          </cell>
          <cell r="AA702" t="str">
            <v>GRASAS</v>
          </cell>
          <cell r="AB702" t="str">
            <v>GRASA LOMO TOCINO</v>
          </cell>
          <cell r="AC702" t="str">
            <v>GRASA LOMO TOCINO</v>
          </cell>
          <cell r="AD702" t="str">
            <v>EX</v>
          </cell>
        </row>
        <row r="703">
          <cell r="D703">
            <v>1022217</v>
          </cell>
          <cell r="E703" t="str">
            <v>GO LOM TOCINO@ BO CJ 20K AS</v>
          </cell>
          <cell r="F703">
            <v>24000</v>
          </cell>
          <cell r="G703" t="str">
            <v>KG</v>
          </cell>
          <cell r="H703" t="str">
            <v>PLANTA ROSARIO</v>
          </cell>
          <cell r="I703" t="str">
            <v>A PROGRAMAR</v>
          </cell>
          <cell r="J703">
            <v>44818</v>
          </cell>
          <cell r="K703">
            <v>44875</v>
          </cell>
          <cell r="L703">
            <v>44876</v>
          </cell>
          <cell r="O703" t="str">
            <v>U007 AGROSUPER S.A.</v>
          </cell>
          <cell r="P703" t="str">
            <v>00AB</v>
          </cell>
          <cell r="Q703" t="str">
            <v>AGROSUPER BRASIL</v>
          </cell>
          <cell r="R703" t="str">
            <v>02</v>
          </cell>
          <cell r="S703" t="str">
            <v>BRASIL</v>
          </cell>
          <cell r="T703" t="str">
            <v>000312 SÃO BORJA , TERRESTRE</v>
          </cell>
          <cell r="U703" t="str">
            <v>200003001</v>
          </cell>
          <cell r="V703" t="str">
            <v>SEARA ALIMENTOS LTDA.</v>
          </cell>
          <cell r="W703" t="str">
            <v>###</v>
          </cell>
          <cell r="X703" t="str">
            <v>CIP</v>
          </cell>
          <cell r="Y703" t="str">
            <v>CTA CTE O CRED.DIRECTO</v>
          </cell>
          <cell r="Z703" t="str">
            <v>CONGELADO</v>
          </cell>
          <cell r="AA703" t="str">
            <v>GRASAS</v>
          </cell>
          <cell r="AB703" t="str">
            <v>GRASA LOMO TOCINO</v>
          </cell>
          <cell r="AC703" t="str">
            <v>GRASA LOMO TOCINO</v>
          </cell>
          <cell r="AD703" t="str">
            <v>EX</v>
          </cell>
        </row>
        <row r="704">
          <cell r="D704">
            <v>1022217</v>
          </cell>
          <cell r="E704" t="str">
            <v>GO LOM TOCINO@ BO CJ 20K AS</v>
          </cell>
          <cell r="F704">
            <v>24000</v>
          </cell>
          <cell r="G704" t="str">
            <v>KG</v>
          </cell>
          <cell r="H704" t="str">
            <v>PLANTA ROSARIO</v>
          </cell>
          <cell r="I704" t="str">
            <v>EMITIDO</v>
          </cell>
          <cell r="J704">
            <v>44818</v>
          </cell>
          <cell r="K704">
            <v>44875</v>
          </cell>
          <cell r="O704" t="str">
            <v>U007 AGROSUPER S.A.</v>
          </cell>
          <cell r="P704" t="str">
            <v>00AB</v>
          </cell>
          <cell r="Q704" t="str">
            <v>AGROSUPER BRASIL</v>
          </cell>
          <cell r="R704" t="str">
            <v>02</v>
          </cell>
          <cell r="S704" t="str">
            <v>BRASIL</v>
          </cell>
          <cell r="T704" t="str">
            <v>000312 SÃO BORJA , TERRESTRE</v>
          </cell>
          <cell r="U704" t="str">
            <v>200003001</v>
          </cell>
          <cell r="V704" t="str">
            <v>SEARA ALIMENTOS LTDA.</v>
          </cell>
          <cell r="W704" t="str">
            <v/>
          </cell>
          <cell r="X704" t="str">
            <v>CIP</v>
          </cell>
          <cell r="Y704" t="str">
            <v>CTA CTE O CRED.DIRECTO</v>
          </cell>
          <cell r="Z704" t="str">
            <v>CONGELADO</v>
          </cell>
          <cell r="AA704" t="str">
            <v>GRASAS</v>
          </cell>
          <cell r="AB704" t="str">
            <v>GRASA LOMO TOCINO</v>
          </cell>
          <cell r="AC704" t="str">
            <v>GRASA LOMO TOCINO</v>
          </cell>
          <cell r="AD704" t="str">
            <v>EX</v>
          </cell>
        </row>
        <row r="705">
          <cell r="D705">
            <v>1022217</v>
          </cell>
          <cell r="E705" t="str">
            <v>GO LOM TOCINO@ BO CJ 20K AS</v>
          </cell>
          <cell r="F705">
            <v>24000</v>
          </cell>
          <cell r="G705" t="str">
            <v>KG</v>
          </cell>
          <cell r="H705" t="str">
            <v>PLANTA ROSARIO</v>
          </cell>
          <cell r="I705" t="str">
            <v>A PROGRAMAR</v>
          </cell>
          <cell r="J705">
            <v>44818</v>
          </cell>
          <cell r="K705">
            <v>44875</v>
          </cell>
          <cell r="L705">
            <v>44878</v>
          </cell>
          <cell r="O705" t="str">
            <v>U007 AGROSUPER S.A.</v>
          </cell>
          <cell r="P705" t="str">
            <v>00AB</v>
          </cell>
          <cell r="Q705" t="str">
            <v>AGROSUPER BRASIL</v>
          </cell>
          <cell r="R705" t="str">
            <v>02</v>
          </cell>
          <cell r="S705" t="str">
            <v>BRASIL</v>
          </cell>
          <cell r="T705" t="str">
            <v>000312 SÃO BORJA , TERRESTRE</v>
          </cell>
          <cell r="U705" t="str">
            <v>200003001</v>
          </cell>
          <cell r="V705" t="str">
            <v>SEARA ALIMENTOS LTDA.</v>
          </cell>
          <cell r="W705" t="str">
            <v>###</v>
          </cell>
          <cell r="X705" t="str">
            <v>CIP</v>
          </cell>
          <cell r="Y705" t="str">
            <v>CTA CTE O CRED.DIRECTO</v>
          </cell>
          <cell r="Z705" t="str">
            <v>CONGELADO</v>
          </cell>
          <cell r="AA705" t="str">
            <v>GRASAS</v>
          </cell>
          <cell r="AB705" t="str">
            <v>GRASA LOMO TOCINO</v>
          </cell>
          <cell r="AC705" t="str">
            <v>GRASA LOMO TOCINO</v>
          </cell>
          <cell r="AD705" t="str">
            <v>EX</v>
          </cell>
        </row>
        <row r="706">
          <cell r="D706">
            <v>1022273</v>
          </cell>
          <cell r="E706" t="str">
            <v>GO GRASA FORRO PNA LIMP@ BO CJ AS</v>
          </cell>
          <cell r="F706">
            <v>24000</v>
          </cell>
          <cell r="G706" t="str">
            <v>KG</v>
          </cell>
          <cell r="H706" t="str">
            <v>PLANTA LO MIRANDA</v>
          </cell>
          <cell r="I706" t="str">
            <v>A PROGRAMAR</v>
          </cell>
          <cell r="J706">
            <v>44818</v>
          </cell>
          <cell r="K706">
            <v>44844</v>
          </cell>
          <cell r="L706">
            <v>44878</v>
          </cell>
          <cell r="O706" t="str">
            <v>U007 AGROSUPER S.A.</v>
          </cell>
          <cell r="P706" t="str">
            <v>00AB</v>
          </cell>
          <cell r="Q706" t="str">
            <v>AGROSUPER BRASIL</v>
          </cell>
          <cell r="R706" t="str">
            <v>02</v>
          </cell>
          <cell r="S706" t="str">
            <v>BRASIL</v>
          </cell>
          <cell r="T706" t="str">
            <v>000312 SÃO BORJA , TERRESTRE</v>
          </cell>
          <cell r="U706" t="str">
            <v>200003001</v>
          </cell>
          <cell r="V706" t="str">
            <v>SEARA ALIMENTOS LTDA.</v>
          </cell>
          <cell r="W706" t="str">
            <v>###</v>
          </cell>
          <cell r="X706" t="str">
            <v>CIP</v>
          </cell>
          <cell r="Y706" t="str">
            <v>CTA CTE O CRED.DIRECTO</v>
          </cell>
          <cell r="Z706" t="str">
            <v>CONGELADO</v>
          </cell>
          <cell r="AA706" t="str">
            <v>GRASAS</v>
          </cell>
          <cell r="AB706" t="str">
            <v>GRASA FORRO</v>
          </cell>
          <cell r="AC706" t="str">
            <v>SUBPROD GRASA FORRO PIERNA LIMPIO</v>
          </cell>
          <cell r="AD706" t="str">
            <v>EX</v>
          </cell>
        </row>
        <row r="707">
          <cell r="D707">
            <v>1022273</v>
          </cell>
          <cell r="E707" t="str">
            <v>GO GRASA FORRO PNA LIMP@ BO CJ AS</v>
          </cell>
          <cell r="F707">
            <v>24000</v>
          </cell>
          <cell r="G707" t="str">
            <v>KG</v>
          </cell>
          <cell r="H707" t="str">
            <v>PLANTA LO MIRANDA</v>
          </cell>
          <cell r="I707" t="str">
            <v>EMITIDO</v>
          </cell>
          <cell r="J707">
            <v>44818</v>
          </cell>
          <cell r="K707">
            <v>44844</v>
          </cell>
          <cell r="O707" t="str">
            <v>U007 AGROSUPER S.A.</v>
          </cell>
          <cell r="P707" t="str">
            <v>00AB</v>
          </cell>
          <cell r="Q707" t="str">
            <v>AGROSUPER BRASIL</v>
          </cell>
          <cell r="R707" t="str">
            <v>02</v>
          </cell>
          <cell r="S707" t="str">
            <v>BRASIL</v>
          </cell>
          <cell r="T707" t="str">
            <v>000312 SÃO BORJA , TERRESTRE</v>
          </cell>
          <cell r="U707" t="str">
            <v>200003001</v>
          </cell>
          <cell r="V707" t="str">
            <v>SEARA ALIMENTOS LTDA.</v>
          </cell>
          <cell r="W707" t="str">
            <v/>
          </cell>
          <cell r="X707" t="str">
            <v>CIP</v>
          </cell>
          <cell r="Y707" t="str">
            <v>CTA CTE O CRED.DIRECTO</v>
          </cell>
          <cell r="Z707" t="str">
            <v>CONGELADO</v>
          </cell>
          <cell r="AA707" t="str">
            <v>GRASAS</v>
          </cell>
          <cell r="AB707" t="str">
            <v>GRASA FORRO</v>
          </cell>
          <cell r="AC707" t="str">
            <v>SUBPROD GRASA FORRO PIERNA LIMPIO</v>
          </cell>
          <cell r="AD707" t="str">
            <v>EX</v>
          </cell>
        </row>
        <row r="708">
          <cell r="D708">
            <v>1022273</v>
          </cell>
          <cell r="E708" t="str">
            <v>GO GRASA FORRO PNA LIMP@ BO CJ AS</v>
          </cell>
          <cell r="F708">
            <v>24000</v>
          </cell>
          <cell r="G708" t="str">
            <v>KG</v>
          </cell>
          <cell r="H708" t="str">
            <v>PLANTA LO MIRANDA</v>
          </cell>
          <cell r="I708" t="str">
            <v>EMITIDO</v>
          </cell>
          <cell r="J708">
            <v>44818</v>
          </cell>
          <cell r="K708">
            <v>44844</v>
          </cell>
          <cell r="O708" t="str">
            <v>U007 AGROSUPER S.A.</v>
          </cell>
          <cell r="P708" t="str">
            <v>00AB</v>
          </cell>
          <cell r="Q708" t="str">
            <v>AGROSUPER BRASIL</v>
          </cell>
          <cell r="R708" t="str">
            <v>02</v>
          </cell>
          <cell r="S708" t="str">
            <v>BRASIL</v>
          </cell>
          <cell r="T708" t="str">
            <v>000312 SÃO BORJA , TERRESTRE</v>
          </cell>
          <cell r="U708" t="str">
            <v>200003001</v>
          </cell>
          <cell r="V708" t="str">
            <v>SEARA ALIMENTOS LTDA.</v>
          </cell>
          <cell r="W708" t="str">
            <v/>
          </cell>
          <cell r="X708" t="str">
            <v>CIP</v>
          </cell>
          <cell r="Y708" t="str">
            <v>CTA CTE O CRED.DIRECTO</v>
          </cell>
          <cell r="Z708" t="str">
            <v>CONGELADO</v>
          </cell>
          <cell r="AA708" t="str">
            <v>GRASAS</v>
          </cell>
          <cell r="AB708" t="str">
            <v>GRASA FORRO</v>
          </cell>
          <cell r="AC708" t="str">
            <v>SUBPROD GRASA FORRO PIERNA LIMPIO</v>
          </cell>
          <cell r="AD708" t="str">
            <v>EX</v>
          </cell>
        </row>
        <row r="709">
          <cell r="D709">
            <v>1022273</v>
          </cell>
          <cell r="E709" t="str">
            <v>GO GRASA FORRO PNA LIMP@ BO CJ AS</v>
          </cell>
          <cell r="F709">
            <v>24000</v>
          </cell>
          <cell r="G709" t="str">
            <v>KG</v>
          </cell>
          <cell r="H709" t="str">
            <v>PLANTA LO MIRANDA</v>
          </cell>
          <cell r="I709" t="str">
            <v>A PROGRAMAR</v>
          </cell>
          <cell r="J709">
            <v>44818</v>
          </cell>
          <cell r="K709">
            <v>44870</v>
          </cell>
          <cell r="L709">
            <v>44882</v>
          </cell>
          <cell r="O709" t="str">
            <v>U007 AGROSUPER S.A.</v>
          </cell>
          <cell r="P709" t="str">
            <v>00AB</v>
          </cell>
          <cell r="Q709" t="str">
            <v>AGROSUPER BRASIL</v>
          </cell>
          <cell r="R709" t="str">
            <v>02</v>
          </cell>
          <cell r="S709" t="str">
            <v>BRASIL</v>
          </cell>
          <cell r="T709" t="str">
            <v>000312 SÃO BORJA , TERRESTRE</v>
          </cell>
          <cell r="U709" t="str">
            <v>200003001</v>
          </cell>
          <cell r="V709" t="str">
            <v>SEARA ALIMENTOS LTDA.</v>
          </cell>
          <cell r="W709" t="str">
            <v>###</v>
          </cell>
          <cell r="X709" t="str">
            <v>CIP</v>
          </cell>
          <cell r="Y709" t="str">
            <v>CTA CTE O CRED.DIRECTO</v>
          </cell>
          <cell r="Z709" t="str">
            <v>CONGELADO</v>
          </cell>
          <cell r="AA709" t="str">
            <v>GRASAS</v>
          </cell>
          <cell r="AB709" t="str">
            <v>GRASA FORRO</v>
          </cell>
          <cell r="AC709" t="str">
            <v>SUBPROD GRASA FORRO PIERNA LIMPIO</v>
          </cell>
          <cell r="AD709" t="str">
            <v>EX</v>
          </cell>
        </row>
        <row r="710">
          <cell r="D710">
            <v>1022273</v>
          </cell>
          <cell r="E710" t="str">
            <v>GO GRASA FORRO PNA LIMP@ BO CJ AS</v>
          </cell>
          <cell r="F710">
            <v>24000</v>
          </cell>
          <cell r="G710" t="str">
            <v>KG</v>
          </cell>
          <cell r="H710" t="str">
            <v>PLANTA LO MIRANDA</v>
          </cell>
          <cell r="I710" t="str">
            <v>A PROGRAMAR</v>
          </cell>
          <cell r="J710">
            <v>44818</v>
          </cell>
          <cell r="K710">
            <v>44870</v>
          </cell>
          <cell r="L710">
            <v>44884</v>
          </cell>
          <cell r="O710" t="str">
            <v>U007 AGROSUPER S.A.</v>
          </cell>
          <cell r="P710" t="str">
            <v>00AB</v>
          </cell>
          <cell r="Q710" t="str">
            <v>AGROSUPER BRASIL</v>
          </cell>
          <cell r="R710" t="str">
            <v>02</v>
          </cell>
          <cell r="S710" t="str">
            <v>BRASIL</v>
          </cell>
          <cell r="T710" t="str">
            <v>000312 SÃO BORJA , TERRESTRE</v>
          </cell>
          <cell r="U710" t="str">
            <v>200003001</v>
          </cell>
          <cell r="V710" t="str">
            <v>SEARA ALIMENTOS LTDA.</v>
          </cell>
          <cell r="W710" t="str">
            <v>###</v>
          </cell>
          <cell r="X710" t="str">
            <v>CIP</v>
          </cell>
          <cell r="Y710" t="str">
            <v>CTA CTE O CRED.DIRECTO</v>
          </cell>
          <cell r="Z710" t="str">
            <v>CONGELADO</v>
          </cell>
          <cell r="AA710" t="str">
            <v>GRASAS</v>
          </cell>
          <cell r="AB710" t="str">
            <v>GRASA FORRO</v>
          </cell>
          <cell r="AC710" t="str">
            <v>SUBPROD GRASA FORRO PIERNA LIMPIO</v>
          </cell>
          <cell r="AD710" t="str">
            <v>EX</v>
          </cell>
        </row>
        <row r="711">
          <cell r="D711">
            <v>1022273</v>
          </cell>
          <cell r="E711" t="str">
            <v>GO GRASA FORRO PNA LIMP@ BO CJ AS</v>
          </cell>
          <cell r="F711">
            <v>24000</v>
          </cell>
          <cell r="G711" t="str">
            <v>KG</v>
          </cell>
          <cell r="H711" t="str">
            <v>PLANTA LO MIRANDA</v>
          </cell>
          <cell r="I711" t="str">
            <v>EN PRODUCCION</v>
          </cell>
          <cell r="J711">
            <v>44818</v>
          </cell>
          <cell r="K711">
            <v>44870</v>
          </cell>
          <cell r="O711" t="str">
            <v>U007 AGROSUPER S.A.</v>
          </cell>
          <cell r="P711" t="str">
            <v>00AB</v>
          </cell>
          <cell r="Q711" t="str">
            <v>AGROSUPER BRASIL</v>
          </cell>
          <cell r="R711" t="str">
            <v>02</v>
          </cell>
          <cell r="S711" t="str">
            <v>BRASIL</v>
          </cell>
          <cell r="T711" t="str">
            <v>000312 SÃO BORJA , TERRESTRE</v>
          </cell>
          <cell r="U711" t="str">
            <v>200003001</v>
          </cell>
          <cell r="V711" t="str">
            <v>SEARA ALIMENTOS LTDA.</v>
          </cell>
          <cell r="W711" t="str">
            <v>###</v>
          </cell>
          <cell r="X711" t="str">
            <v>CIP</v>
          </cell>
          <cell r="Y711" t="str">
            <v>CTA CTE O CRED.DIRECTO</v>
          </cell>
          <cell r="Z711" t="str">
            <v>CONGELADO</v>
          </cell>
          <cell r="AA711" t="str">
            <v>GRASAS</v>
          </cell>
          <cell r="AB711" t="str">
            <v>GRASA FORRO</v>
          </cell>
          <cell r="AC711" t="str">
            <v>SUBPROD GRASA FORRO PIERNA LIMPIO</v>
          </cell>
          <cell r="AD711" t="str">
            <v>EX</v>
          </cell>
        </row>
        <row r="712">
          <cell r="D712">
            <v>1022218</v>
          </cell>
          <cell r="E712" t="str">
            <v>GO GRASA FORRO PNA LIMP@ CJ 20K AS</v>
          </cell>
          <cell r="F712">
            <v>24000</v>
          </cell>
          <cell r="G712" t="str">
            <v>KG</v>
          </cell>
          <cell r="H712" t="str">
            <v>PLANTA ROSARIO</v>
          </cell>
          <cell r="I712" t="str">
            <v>EMITIDO</v>
          </cell>
          <cell r="J712">
            <v>44818</v>
          </cell>
          <cell r="K712">
            <v>44844</v>
          </cell>
          <cell r="O712" t="str">
            <v>U007 AGROSUPER S.A.</v>
          </cell>
          <cell r="P712" t="str">
            <v>00AB</v>
          </cell>
          <cell r="Q712" t="str">
            <v>AGROSUPER BRASIL</v>
          </cell>
          <cell r="R712" t="str">
            <v>02</v>
          </cell>
          <cell r="S712" t="str">
            <v>BRASIL</v>
          </cell>
          <cell r="T712" t="str">
            <v>000312 SÃO BORJA , TERRESTRE</v>
          </cell>
          <cell r="U712" t="str">
            <v>200003001</v>
          </cell>
          <cell r="V712" t="str">
            <v>SEARA ALIMENTOS LTDA.</v>
          </cell>
          <cell r="W712" t="str">
            <v/>
          </cell>
          <cell r="X712" t="str">
            <v>CIP</v>
          </cell>
          <cell r="Y712" t="str">
            <v>CTA CTE O CRED.DIRECTO</v>
          </cell>
          <cell r="Z712" t="str">
            <v>CONGELADO</v>
          </cell>
          <cell r="AA712" t="str">
            <v>GRASAS</v>
          </cell>
          <cell r="AB712" t="str">
            <v>GRASA FORRO</v>
          </cell>
          <cell r="AC712" t="str">
            <v>SUBPROD GRASA FORRO PIERNA LIMPIO</v>
          </cell>
          <cell r="AD712" t="str">
            <v>EX</v>
          </cell>
        </row>
        <row r="713">
          <cell r="D713">
            <v>1022218</v>
          </cell>
          <cell r="E713" t="str">
            <v>GO GRASA FORRO PNA LIMP@ CJ 20K AS</v>
          </cell>
          <cell r="F713">
            <v>24000</v>
          </cell>
          <cell r="G713" t="str">
            <v>KG</v>
          </cell>
          <cell r="H713" t="str">
            <v>PLANTA ROSARIO</v>
          </cell>
          <cell r="I713" t="str">
            <v>EN PRODUCCION</v>
          </cell>
          <cell r="J713">
            <v>44818</v>
          </cell>
          <cell r="K713">
            <v>44870</v>
          </cell>
          <cell r="O713" t="str">
            <v>U007 AGROSUPER S.A.</v>
          </cell>
          <cell r="P713" t="str">
            <v>00AB</v>
          </cell>
          <cell r="Q713" t="str">
            <v>AGROSUPER BRASIL</v>
          </cell>
          <cell r="R713" t="str">
            <v>02</v>
          </cell>
          <cell r="S713" t="str">
            <v>BRASIL</v>
          </cell>
          <cell r="T713" t="str">
            <v>000312 SÃO BORJA , TERRESTRE</v>
          </cell>
          <cell r="U713" t="str">
            <v>200003001</v>
          </cell>
          <cell r="V713" t="str">
            <v>SEARA ALIMENTOS LTDA.</v>
          </cell>
          <cell r="W713" t="str">
            <v>###</v>
          </cell>
          <cell r="X713" t="str">
            <v>CIP</v>
          </cell>
          <cell r="Y713" t="str">
            <v>CTA CTE O CRED.DIRECTO</v>
          </cell>
          <cell r="Z713" t="str">
            <v>CONGELADO</v>
          </cell>
          <cell r="AA713" t="str">
            <v>GRASAS</v>
          </cell>
          <cell r="AB713" t="str">
            <v>GRASA FORRO</v>
          </cell>
          <cell r="AC713" t="str">
            <v>SUBPROD GRASA FORRO PIERNA LIMPIO</v>
          </cell>
          <cell r="AD713" t="str">
            <v>EX</v>
          </cell>
        </row>
        <row r="714">
          <cell r="D714">
            <v>1022928</v>
          </cell>
          <cell r="E714" t="str">
            <v>GO CUE GRANEL ESP CC@CJ 20K AS</v>
          </cell>
          <cell r="F714">
            <v>11649</v>
          </cell>
          <cell r="G714" t="str">
            <v>KG</v>
          </cell>
          <cell r="H714" t="str">
            <v>PLANTA LO MIRANDA</v>
          </cell>
          <cell r="I714" t="str">
            <v>EN PRODUCCION</v>
          </cell>
          <cell r="J714">
            <v>44818</v>
          </cell>
          <cell r="K714">
            <v>44838</v>
          </cell>
          <cell r="O714" t="str">
            <v>U007 AGROSUPER S.A.</v>
          </cell>
          <cell r="P714" t="str">
            <v>00AS</v>
          </cell>
          <cell r="Q714" t="str">
            <v>AGRO SUDAMERICA</v>
          </cell>
          <cell r="R714" t="str">
            <v>02</v>
          </cell>
          <cell r="S714" t="str">
            <v>URUGUAY</v>
          </cell>
          <cell r="T714" t="str">
            <v>000074 MONTEVIDEO, TERRESTRE</v>
          </cell>
          <cell r="U714" t="str">
            <v>200000271</v>
          </cell>
          <cell r="V714" t="str">
            <v>Wilisol S.A.</v>
          </cell>
          <cell r="W714" t="str">
            <v>###</v>
          </cell>
          <cell r="X714" t="str">
            <v>FCA</v>
          </cell>
          <cell r="Y714" t="str">
            <v>CTA CTE O CRED.DIRECTO</v>
          </cell>
          <cell r="Z714" t="str">
            <v>CONGELADO</v>
          </cell>
          <cell r="AA714" t="str">
            <v>CUEROS</v>
          </cell>
          <cell r="AB714" t="str">
            <v>CUERO MIXTO</v>
          </cell>
          <cell r="AC714" t="str">
            <v>CUERO GRANEL ESPECIAL</v>
          </cell>
          <cell r="AD714" t="str">
            <v>EX</v>
          </cell>
        </row>
        <row r="715">
          <cell r="D715">
            <v>1021082</v>
          </cell>
          <cell r="E715" t="str">
            <v>GO TRIMING 70/30@ CJ 20K AS</v>
          </cell>
          <cell r="F715">
            <v>11351</v>
          </cell>
          <cell r="G715" t="str">
            <v>KG</v>
          </cell>
          <cell r="H715" t="str">
            <v>PLANTA LO MIRANDA</v>
          </cell>
          <cell r="I715" t="str">
            <v>EN PRODUCCION</v>
          </cell>
          <cell r="J715">
            <v>44818</v>
          </cell>
          <cell r="K715">
            <v>44838</v>
          </cell>
          <cell r="O715" t="str">
            <v>U007 AGROSUPER S.A.</v>
          </cell>
          <cell r="P715" t="str">
            <v>00AS</v>
          </cell>
          <cell r="Q715" t="str">
            <v>AGRO SUDAMERICA</v>
          </cell>
          <cell r="R715" t="str">
            <v>02</v>
          </cell>
          <cell r="S715" t="str">
            <v>URUGUAY</v>
          </cell>
          <cell r="T715" t="str">
            <v>000074 MONTEVIDEO, TERRESTRE</v>
          </cell>
          <cell r="U715" t="str">
            <v>200000271</v>
          </cell>
          <cell r="V715" t="str">
            <v>Wilisol S.A.</v>
          </cell>
          <cell r="W715" t="str">
            <v>###</v>
          </cell>
          <cell r="X715" t="str">
            <v>FCA</v>
          </cell>
          <cell r="Y715" t="str">
            <v>CTA CTE O CRED.DIRECTO</v>
          </cell>
          <cell r="Z715" t="str">
            <v>CONGELADO</v>
          </cell>
          <cell r="AA715" t="str">
            <v>RECORTES</v>
          </cell>
          <cell r="AB715" t="str">
            <v>RECORTES NO MAGRO</v>
          </cell>
          <cell r="AC715" t="str">
            <v>RECORTES NO MAGRO TRIMING 70/30</v>
          </cell>
          <cell r="AD715" t="str">
            <v>EX</v>
          </cell>
        </row>
        <row r="716">
          <cell r="D716">
            <v>1012148</v>
          </cell>
          <cell r="E716" t="str">
            <v>PO TRU-CTRO ALA 60-80 MR@ FI CJ 20K AS</v>
          </cell>
          <cell r="F716">
            <v>179.62560714400001</v>
          </cell>
          <cell r="G716" t="str">
            <v>KG</v>
          </cell>
          <cell r="H716" t="str">
            <v>F. SAN VICENTE</v>
          </cell>
          <cell r="I716" t="str">
            <v>CONFIRMADO</v>
          </cell>
          <cell r="J716">
            <v>44818</v>
          </cell>
          <cell r="K716">
            <v>44819</v>
          </cell>
          <cell r="L716">
            <v>44851</v>
          </cell>
          <cell r="O716" t="str">
            <v>U007 AGROSUPER S.A.</v>
          </cell>
          <cell r="P716" t="str">
            <v>00AA</v>
          </cell>
          <cell r="Q716" t="str">
            <v>AGRO AMERICA</v>
          </cell>
          <cell r="R716" t="str">
            <v>01</v>
          </cell>
          <cell r="S716" t="str">
            <v>EE.UU.</v>
          </cell>
          <cell r="T716" t="str">
            <v>000221 SAVANNAH, PUERTO</v>
          </cell>
          <cell r="U716" t="str">
            <v>200000004</v>
          </cell>
          <cell r="V716" t="str">
            <v>Agro America LLC</v>
          </cell>
          <cell r="W716" t="str">
            <v/>
          </cell>
          <cell r="X716" t="str">
            <v>CIF</v>
          </cell>
          <cell r="Y716" t="str">
            <v>CTA CTE O CRED.DIRECTO</v>
          </cell>
          <cell r="Z716" t="str">
            <v>CONGELADO</v>
          </cell>
          <cell r="AA716" t="str">
            <v>ALA</v>
          </cell>
          <cell r="AB716" t="str">
            <v>ALA TRUTRO-CENTRO</v>
          </cell>
          <cell r="AC716" t="str">
            <v>ALA TRUTRO-CENTRO NORMAL</v>
          </cell>
          <cell r="AD716" t="str">
            <v>NA</v>
          </cell>
        </row>
        <row r="717">
          <cell r="D717">
            <v>1012400</v>
          </cell>
          <cell r="E717" t="str">
            <v>PO FILE S/T 700G MR@ CJ AS</v>
          </cell>
          <cell r="F717">
            <v>251.99983948000002</v>
          </cell>
          <cell r="G717" t="str">
            <v>KG</v>
          </cell>
          <cell r="H717" t="str">
            <v>F. SAN VICENTE</v>
          </cell>
          <cell r="I717" t="str">
            <v>CONFIRMADO</v>
          </cell>
          <cell r="J717">
            <v>44818</v>
          </cell>
          <cell r="K717">
            <v>44819</v>
          </cell>
          <cell r="L717">
            <v>44851</v>
          </cell>
          <cell r="O717" t="str">
            <v>U007 AGROSUPER S.A.</v>
          </cell>
          <cell r="P717" t="str">
            <v>00AA</v>
          </cell>
          <cell r="Q717" t="str">
            <v>AGRO AMERICA</v>
          </cell>
          <cell r="R717" t="str">
            <v>01</v>
          </cell>
          <cell r="S717" t="str">
            <v>EE.UU.</v>
          </cell>
          <cell r="T717" t="str">
            <v>000221 SAVANNAH, PUERTO</v>
          </cell>
          <cell r="U717" t="str">
            <v>200000004</v>
          </cell>
          <cell r="V717" t="str">
            <v>Agro America LLC</v>
          </cell>
          <cell r="W717" t="str">
            <v/>
          </cell>
          <cell r="X717" t="str">
            <v>CIF</v>
          </cell>
          <cell r="Y717" t="str">
            <v>CTA CTE O CRED.DIRECTO</v>
          </cell>
          <cell r="Z717" t="str">
            <v>CONGELADO</v>
          </cell>
          <cell r="AA717" t="str">
            <v>FILETE</v>
          </cell>
          <cell r="AB717" t="str">
            <v>FILETE</v>
          </cell>
          <cell r="AC717" t="str">
            <v>FILETE NORMAL</v>
          </cell>
          <cell r="AD717" t="str">
            <v>NA</v>
          </cell>
        </row>
        <row r="718">
          <cell r="D718">
            <v>1030360</v>
          </cell>
          <cell r="E718" t="str">
            <v>PV PCH MA 15% 14-16 LB@ BO CJ 20K SO</v>
          </cell>
          <cell r="F718">
            <v>843.19985888799999</v>
          </cell>
          <cell r="G718" t="str">
            <v>KG</v>
          </cell>
          <cell r="H718" t="str">
            <v>SOPRAVAL PLANTA / CECINAS 2</v>
          </cell>
          <cell r="I718" t="str">
            <v>PROGRAMADO</v>
          </cell>
          <cell r="J718">
            <v>44818</v>
          </cell>
          <cell r="K718">
            <v>44824</v>
          </cell>
          <cell r="L718">
            <v>44843</v>
          </cell>
          <cell r="O718" t="str">
            <v>U007 AGROSUPER S.A.</v>
          </cell>
          <cell r="P718" t="str">
            <v>00AA</v>
          </cell>
          <cell r="Q718" t="str">
            <v>AGRO AMERICA</v>
          </cell>
          <cell r="R718" t="str">
            <v>03</v>
          </cell>
          <cell r="S718" t="str">
            <v>EE.UU.</v>
          </cell>
          <cell r="T718" t="str">
            <v>000109 LONG BEACH, PUERTO</v>
          </cell>
          <cell r="U718" t="str">
            <v>200000004</v>
          </cell>
          <cell r="V718" t="str">
            <v>Agro America LLC</v>
          </cell>
          <cell r="W718" t="str">
            <v>MIX 40342339 - 40344667</v>
          </cell>
          <cell r="X718" t="str">
            <v>CIF</v>
          </cell>
          <cell r="Y718" t="str">
            <v>CTA CTE O CRED.DIRECTO</v>
          </cell>
          <cell r="Z718" t="str">
            <v>CONGELADO</v>
          </cell>
          <cell r="AA718" t="str">
            <v>PECH</v>
          </cell>
          <cell r="AB718" t="str">
            <v>PECH ENTERA</v>
          </cell>
          <cell r="AC718" t="str">
            <v>PECH ENTERA NORMAL</v>
          </cell>
          <cell r="AD718" t="str">
            <v>NA</v>
          </cell>
        </row>
        <row r="719">
          <cell r="D719">
            <v>1100602</v>
          </cell>
          <cell r="E719" t="str">
            <v>FILE POLLO PR@ BO 18X1.5 LB CJ AS</v>
          </cell>
          <cell r="F719">
            <v>13476.240092415999</v>
          </cell>
          <cell r="G719" t="str">
            <v>KG</v>
          </cell>
          <cell r="H719" t="str">
            <v>F. SAN VICENTE</v>
          </cell>
          <cell r="I719" t="str">
            <v>CONFIRMADO</v>
          </cell>
          <cell r="J719">
            <v>44818</v>
          </cell>
          <cell r="K719">
            <v>44824</v>
          </cell>
          <cell r="L719">
            <v>44834</v>
          </cell>
          <cell r="O719" t="str">
            <v>U007 AGROSUPER S.A.</v>
          </cell>
          <cell r="P719" t="str">
            <v>00AA</v>
          </cell>
          <cell r="Q719" t="str">
            <v>AGRO AMERICA</v>
          </cell>
          <cell r="R719" t="str">
            <v>10</v>
          </cell>
          <cell r="S719" t="str">
            <v>EE.UU.</v>
          </cell>
          <cell r="T719" t="str">
            <v>000527 PORT HUENEME, CA</v>
          </cell>
          <cell r="U719" t="str">
            <v>200000004</v>
          </cell>
          <cell r="V719" t="str">
            <v>Agro America LLC</v>
          </cell>
          <cell r="W719" t="str">
            <v/>
          </cell>
          <cell r="X719" t="str">
            <v>CIF</v>
          </cell>
          <cell r="Y719" t="str">
            <v>CTA CTE O CRED.DIRECTO</v>
          </cell>
          <cell r="Z719" t="str">
            <v>CONGELADO</v>
          </cell>
          <cell r="AA719" t="str">
            <v>EMPANIZADO</v>
          </cell>
          <cell r="AB719" t="str">
            <v>EMPANIZADOS CROQUETAS</v>
          </cell>
          <cell r="AC719" t="str">
            <v>EMPANIZADOS CROQUETAS POLLO</v>
          </cell>
          <cell r="AD719" t="str">
            <v>NA</v>
          </cell>
        </row>
        <row r="720">
          <cell r="D720">
            <v>1021039</v>
          </cell>
          <cell r="E720" t="str">
            <v>GO CUE PAPDA CP@ CJ 20K BCA AS</v>
          </cell>
          <cell r="F720">
            <v>24000</v>
          </cell>
          <cell r="G720" t="str">
            <v>KG</v>
          </cell>
          <cell r="H720" t="str">
            <v>PLANTA ROSARIO</v>
          </cell>
          <cell r="I720" t="str">
            <v>EN PRODUCCION</v>
          </cell>
          <cell r="J720">
            <v>44819</v>
          </cell>
          <cell r="K720">
            <v>44839</v>
          </cell>
          <cell r="O720" t="str">
            <v>U007 AGROSUPER S.A.</v>
          </cell>
          <cell r="P720" t="str">
            <v>00AS</v>
          </cell>
          <cell r="Q720" t="str">
            <v>AGRO SUDAMERICA</v>
          </cell>
          <cell r="R720" t="str">
            <v>02</v>
          </cell>
          <cell r="S720" t="str">
            <v>ECUADOR</v>
          </cell>
          <cell r="T720" t="str">
            <v>000027 GUAYAQUIL, PUERTO</v>
          </cell>
          <cell r="U720" t="str">
            <v>200001485</v>
          </cell>
          <cell r="V720" t="str">
            <v>ITALIMENTOS CIA. LTDA.</v>
          </cell>
          <cell r="W720" t="str">
            <v>LO MIRANDA ***</v>
          </cell>
          <cell r="X720" t="str">
            <v>CFR</v>
          </cell>
          <cell r="Y720" t="str">
            <v>CTA CTE O CRED.DIRECTO</v>
          </cell>
          <cell r="Z720" t="str">
            <v>CONGELADO</v>
          </cell>
          <cell r="AA720" t="str">
            <v>CUEROS</v>
          </cell>
          <cell r="AB720" t="str">
            <v>CUERO PAPADA</v>
          </cell>
          <cell r="AC720" t="str">
            <v>CUERO PAPADA</v>
          </cell>
          <cell r="AD720" t="str">
            <v>EX</v>
          </cell>
        </row>
        <row r="721">
          <cell r="D721">
            <v>1022855</v>
          </cell>
          <cell r="E721" t="str">
            <v>GO GRASA FORRO PAL@ CJ 20K AS</v>
          </cell>
          <cell r="F721">
            <v>24000</v>
          </cell>
          <cell r="G721" t="str">
            <v>KG</v>
          </cell>
          <cell r="H721" t="str">
            <v>PLANTA ROSARIO</v>
          </cell>
          <cell r="I721" t="str">
            <v>EN PRODUCCION</v>
          </cell>
          <cell r="J721">
            <v>44819</v>
          </cell>
          <cell r="K721">
            <v>44854</v>
          </cell>
          <cell r="O721" t="str">
            <v>U007 AGROSUPER S.A.</v>
          </cell>
          <cell r="P721" t="str">
            <v>00AS</v>
          </cell>
          <cell r="Q721" t="str">
            <v>AGRO SUDAMERICA</v>
          </cell>
          <cell r="R721" t="str">
            <v>02</v>
          </cell>
          <cell r="S721" t="str">
            <v>ECUADOR</v>
          </cell>
          <cell r="T721" t="str">
            <v>000027 GUAYAQUIL, PUERTO</v>
          </cell>
          <cell r="U721" t="str">
            <v>200001485</v>
          </cell>
          <cell r="V721" t="str">
            <v>ITALIMENTOS CIA. LTDA.</v>
          </cell>
          <cell r="W721" t="str">
            <v>ROSARIO***</v>
          </cell>
          <cell r="X721" t="str">
            <v>CFR</v>
          </cell>
          <cell r="Y721" t="str">
            <v>CTA CTE O CRED.DIRECTO</v>
          </cell>
          <cell r="Z721" t="str">
            <v>CONGELADO</v>
          </cell>
          <cell r="AA721" t="str">
            <v>GRASAS</v>
          </cell>
          <cell r="AB721" t="str">
            <v>GRASA FORRO</v>
          </cell>
          <cell r="AC721" t="str">
            <v>SUBPROD GRASA FORRO PALETA</v>
          </cell>
          <cell r="AD721" t="str">
            <v>EX</v>
          </cell>
        </row>
        <row r="722">
          <cell r="D722">
            <v>1021012</v>
          </cell>
          <cell r="E722" t="str">
            <v>GO PAPDA K@ CJ 20K AK</v>
          </cell>
          <cell r="F722">
            <v>22000</v>
          </cell>
          <cell r="G722" t="str">
            <v>KG</v>
          </cell>
          <cell r="H722" t="str">
            <v>PRECISA</v>
          </cell>
          <cell r="I722" t="str">
            <v>PROGRAMADO</v>
          </cell>
          <cell r="J722">
            <v>44820</v>
          </cell>
          <cell r="K722">
            <v>44820</v>
          </cell>
          <cell r="L722">
            <v>44843</v>
          </cell>
          <cell r="O722" t="str">
            <v>U007 AGROSUPER S.A.</v>
          </cell>
          <cell r="P722" t="str">
            <v>00HK</v>
          </cell>
          <cell r="Q722" t="str">
            <v>AGROSUPER ASIA</v>
          </cell>
          <cell r="R722" t="str">
            <v>02</v>
          </cell>
          <cell r="S722" t="str">
            <v>COREA DEL SUR</v>
          </cell>
          <cell r="T722" t="str">
            <v>000045 BUSAN {PUSAN}, PUERTO</v>
          </cell>
          <cell r="U722" t="str">
            <v>200001410</v>
          </cell>
          <cell r="V722" t="str">
            <v>Meat and Meat Co. Ltd</v>
          </cell>
          <cell r="W722" t="str">
            <v>2022_SEP</v>
          </cell>
          <cell r="X722" t="str">
            <v>CFR</v>
          </cell>
          <cell r="Y722" t="str">
            <v>PAGO C/COPIA DOCTO.</v>
          </cell>
          <cell r="Z722" t="str">
            <v>CONGELADO</v>
          </cell>
          <cell r="AA722" t="str">
            <v>PLANCHA</v>
          </cell>
          <cell r="AB722" t="str">
            <v>PLANCHA S/CUERO</v>
          </cell>
          <cell r="AC722" t="str">
            <v>PLANCHA S/CUERO PAPADA</v>
          </cell>
          <cell r="AD722" t="str">
            <v>EX</v>
          </cell>
        </row>
        <row r="723">
          <cell r="D723">
            <v>1021151</v>
          </cell>
          <cell r="E723" t="str">
            <v>GO HSO COGOTE@ BO CJ 20K TJ</v>
          </cell>
          <cell r="F723">
            <v>22000</v>
          </cell>
          <cell r="G723" t="str">
            <v>KG</v>
          </cell>
          <cell r="H723" t="str">
            <v>PLANTA ROSARIO</v>
          </cell>
          <cell r="I723" t="str">
            <v>A PROGRAMAR</v>
          </cell>
          <cell r="J723">
            <v>44820</v>
          </cell>
          <cell r="K723">
            <v>44820</v>
          </cell>
          <cell r="L723">
            <v>44840</v>
          </cell>
          <cell r="O723" t="str">
            <v>U007 AGROSUPER S.A.</v>
          </cell>
          <cell r="P723" t="str">
            <v>00HK</v>
          </cell>
          <cell r="Q723" t="str">
            <v>AGROSUPER ASIA</v>
          </cell>
          <cell r="R723" t="str">
            <v>02</v>
          </cell>
          <cell r="S723" t="str">
            <v>COREA DEL SUR</v>
          </cell>
          <cell r="T723" t="str">
            <v>000045 BUSAN {PUSAN}, PUERTO</v>
          </cell>
          <cell r="U723" t="str">
            <v>200000725</v>
          </cell>
          <cell r="V723" t="str">
            <v>Tae won trade Co., Ltd</v>
          </cell>
          <cell r="W723" t="str">
            <v>MD19N2209NS00331</v>
          </cell>
          <cell r="X723" t="str">
            <v>CFR</v>
          </cell>
          <cell r="Y723" t="str">
            <v>CARTA CREDITO</v>
          </cell>
          <cell r="Z723" t="str">
            <v>CONGELADO</v>
          </cell>
          <cell r="AA723" t="str">
            <v>HUESOS</v>
          </cell>
          <cell r="AB723" t="str">
            <v>HUESOS CUARTO DELANTERO</v>
          </cell>
          <cell r="AC723" t="str">
            <v>HUESOS CUARTO DELANTERO COGOTE</v>
          </cell>
          <cell r="AD723" t="str">
            <v>EX</v>
          </cell>
        </row>
        <row r="724">
          <cell r="D724">
            <v>1021149</v>
          </cell>
          <cell r="E724" t="str">
            <v>GO TIRA HSO CTRO@ CJ 20K TJ</v>
          </cell>
          <cell r="F724">
            <v>22000</v>
          </cell>
          <cell r="G724" t="str">
            <v>KG</v>
          </cell>
          <cell r="H724" t="str">
            <v>PLANTA LO MIRANDA</v>
          </cell>
          <cell r="I724" t="str">
            <v>A PROGRAMAR</v>
          </cell>
          <cell r="J724">
            <v>44820</v>
          </cell>
          <cell r="K724">
            <v>44820</v>
          </cell>
          <cell r="L724">
            <v>44858</v>
          </cell>
          <cell r="O724" t="str">
            <v>U007 AGROSUPER S.A.</v>
          </cell>
          <cell r="P724" t="str">
            <v>00HK</v>
          </cell>
          <cell r="Q724" t="str">
            <v>AGROSUPER ASIA</v>
          </cell>
          <cell r="R724" t="str">
            <v>02</v>
          </cell>
          <cell r="S724" t="str">
            <v>COREA DEL SUR</v>
          </cell>
          <cell r="T724" t="str">
            <v>000045 BUSAN {PUSAN}, PUERTO</v>
          </cell>
          <cell r="U724" t="str">
            <v>200000725</v>
          </cell>
          <cell r="V724" t="str">
            <v>Tae won trade Co., Ltd</v>
          </cell>
          <cell r="W724" t="str">
            <v>MD19N2209NS00331</v>
          </cell>
          <cell r="X724" t="str">
            <v>CFR</v>
          </cell>
          <cell r="Y724" t="str">
            <v>CARTA CREDITO</v>
          </cell>
          <cell r="Z724" t="str">
            <v>CONGELADO</v>
          </cell>
          <cell r="AA724" t="str">
            <v>HUESOS</v>
          </cell>
          <cell r="AB724" t="str">
            <v>HUESOS CUARTO CENTRAL</v>
          </cell>
          <cell r="AC724" t="str">
            <v>HUESOS CUARTO CENTRAL TIRA HUESO</v>
          </cell>
          <cell r="AD724" t="str">
            <v>EX</v>
          </cell>
        </row>
        <row r="725">
          <cell r="D725">
            <v>1012452</v>
          </cell>
          <cell r="E725" t="str">
            <v>PO ALA MEDIA GRADO B@ CJ AS</v>
          </cell>
          <cell r="F725">
            <v>24000</v>
          </cell>
          <cell r="G725" t="str">
            <v>KG</v>
          </cell>
          <cell r="H725" t="str">
            <v>PLANTA LO MIRANDA</v>
          </cell>
          <cell r="I725" t="str">
            <v>CONFIRMADO</v>
          </cell>
          <cell r="J725">
            <v>44820</v>
          </cell>
          <cell r="K725">
            <v>44820</v>
          </cell>
          <cell r="L725">
            <v>44874</v>
          </cell>
          <cell r="O725" t="str">
            <v>U007 AGROSUPER S.A.</v>
          </cell>
          <cell r="P725" t="str">
            <v>00GO</v>
          </cell>
          <cell r="Q725" t="str">
            <v>AGROSUPER SHANGHAI</v>
          </cell>
          <cell r="R725" t="str">
            <v>01</v>
          </cell>
          <cell r="S725" t="str">
            <v>CHINA</v>
          </cell>
          <cell r="T725" t="str">
            <v>000021 SHANGHAI, CHINA</v>
          </cell>
          <cell r="U725" t="str">
            <v>200002390</v>
          </cell>
          <cell r="V725" t="str">
            <v>Agrosuper China Co., Ltd.</v>
          </cell>
          <cell r="W725" t="str">
            <v/>
          </cell>
          <cell r="X725" t="str">
            <v>CIF</v>
          </cell>
          <cell r="Y725" t="str">
            <v>CTA CTE O CRED.DIRECTO</v>
          </cell>
          <cell r="Z725" t="str">
            <v>CONGELADO</v>
          </cell>
          <cell r="AA725" t="str">
            <v>ALA</v>
          </cell>
          <cell r="AB725" t="str">
            <v>ALA CENTRO</v>
          </cell>
          <cell r="AC725" t="str">
            <v>ALA CENTRO B</v>
          </cell>
          <cell r="AD725" t="str">
            <v>NA</v>
          </cell>
        </row>
        <row r="726">
          <cell r="D726">
            <v>1022291</v>
          </cell>
          <cell r="E726" t="str">
            <v>GO PERNILM B@ BO CJ 20K AS</v>
          </cell>
          <cell r="F726">
            <v>24000</v>
          </cell>
          <cell r="G726" t="str">
            <v>KG</v>
          </cell>
          <cell r="H726" t="str">
            <v>PLANTA LO MIRANDA</v>
          </cell>
          <cell r="I726" t="str">
            <v>CONFIRMADO</v>
          </cell>
          <cell r="J726">
            <v>44820</v>
          </cell>
          <cell r="K726">
            <v>44820</v>
          </cell>
          <cell r="L726">
            <v>44872</v>
          </cell>
          <cell r="O726" t="str">
            <v>U007 AGROSUPER S.A.</v>
          </cell>
          <cell r="P726" t="str">
            <v>00GO</v>
          </cell>
          <cell r="Q726" t="str">
            <v>AGROSUPER SHANGHAI</v>
          </cell>
          <cell r="R726" t="str">
            <v>02</v>
          </cell>
          <cell r="S726" t="str">
            <v>CHINA</v>
          </cell>
          <cell r="T726" t="str">
            <v>000021 SHANGHAI, CHINA</v>
          </cell>
          <cell r="U726" t="str">
            <v>200002390</v>
          </cell>
          <cell r="V726" t="str">
            <v>Agrosuper China Co., Ltd.</v>
          </cell>
          <cell r="W726" t="str">
            <v/>
          </cell>
          <cell r="X726" t="str">
            <v>CIF</v>
          </cell>
          <cell r="Y726" t="str">
            <v>CTA CTE O CRED.DIRECTO</v>
          </cell>
          <cell r="Z726" t="str">
            <v>CONGELADO</v>
          </cell>
          <cell r="AA726" t="str">
            <v>PERNIL</v>
          </cell>
          <cell r="AB726" t="str">
            <v>PERNIL MANO</v>
          </cell>
          <cell r="AC726" t="str">
            <v>PERNIL MANO B</v>
          </cell>
          <cell r="AD726" t="str">
            <v>NA</v>
          </cell>
        </row>
        <row r="727">
          <cell r="D727">
            <v>1030788</v>
          </cell>
          <cell r="E727" t="str">
            <v>PV PTA ALA MA@ BO CJ AS</v>
          </cell>
          <cell r="F727">
            <v>24000</v>
          </cell>
          <cell r="G727" t="str">
            <v>KG</v>
          </cell>
          <cell r="H727" t="str">
            <v>SOPRAVAL PLANTA / CECINAS 2</v>
          </cell>
          <cell r="I727" t="str">
            <v>EN PRODUCCION</v>
          </cell>
          <cell r="J727">
            <v>44820</v>
          </cell>
          <cell r="K727">
            <v>44832</v>
          </cell>
          <cell r="O727" t="str">
            <v>U020 AGROSUPER COMER ALIM</v>
          </cell>
          <cell r="P727" t="str">
            <v>00AE</v>
          </cell>
          <cell r="Q727" t="str">
            <v>AGRO EUROPA</v>
          </cell>
          <cell r="R727" t="str">
            <v>03</v>
          </cell>
          <cell r="S727" t="str">
            <v>GHANA</v>
          </cell>
          <cell r="T727" t="str">
            <v>000033 TEMA, PUERTO</v>
          </cell>
          <cell r="U727" t="str">
            <v>200000007</v>
          </cell>
          <cell r="V727" t="str">
            <v>AGROEUROPA S.P.A</v>
          </cell>
          <cell r="W727" t="str">
            <v/>
          </cell>
          <cell r="X727" t="str">
            <v>CFR</v>
          </cell>
          <cell r="Y727" t="str">
            <v>CTA CTE O CRED.DIRECTO</v>
          </cell>
          <cell r="Z727" t="str">
            <v>CONGELADO</v>
          </cell>
          <cell r="AA727" t="str">
            <v>ALA</v>
          </cell>
          <cell r="AB727" t="str">
            <v>ALA PUNTA</v>
          </cell>
          <cell r="AC727" t="str">
            <v>ALA PUNTA ALA MACHO</v>
          </cell>
          <cell r="AD727" t="str">
            <v>NA</v>
          </cell>
        </row>
        <row r="728">
          <cell r="D728">
            <v>1022782</v>
          </cell>
          <cell r="E728" t="str">
            <v>GO TRIPA CALIB 35/38# BO BIDON AS</v>
          </cell>
          <cell r="F728">
            <v>10972.8</v>
          </cell>
          <cell r="G728" t="str">
            <v>KG</v>
          </cell>
          <cell r="H728" t="str">
            <v>PLANTA INSUBAN</v>
          </cell>
          <cell r="I728" t="str">
            <v>EMITIDO</v>
          </cell>
          <cell r="J728">
            <v>44824</v>
          </cell>
          <cell r="K728">
            <v>44840</v>
          </cell>
          <cell r="O728" t="str">
            <v>U007 AGROSUPER S.A.</v>
          </cell>
          <cell r="P728" t="str">
            <v>00AS</v>
          </cell>
          <cell r="Q728" t="str">
            <v>AGRO SUDAMERICA</v>
          </cell>
          <cell r="R728" t="str">
            <v>02</v>
          </cell>
          <cell r="S728" t="str">
            <v>URUGUAY</v>
          </cell>
          <cell r="T728" t="str">
            <v>000074 MONTEVIDEO, TERRESTRE</v>
          </cell>
          <cell r="U728" t="str">
            <v>200003285</v>
          </cell>
          <cell r="V728" t="str">
            <v>Henil SA</v>
          </cell>
          <cell r="W728" t="str">
            <v/>
          </cell>
          <cell r="X728" t="str">
            <v>FCA</v>
          </cell>
          <cell r="Y728" t="str">
            <v>PAGO ANTICIPADO</v>
          </cell>
          <cell r="Z728" t="str">
            <v>NO REFRIGERADO</v>
          </cell>
          <cell r="AA728" t="str">
            <v>SUBPROD</v>
          </cell>
          <cell r="AB728" t="str">
            <v>SUBPROD TRIPA</v>
          </cell>
          <cell r="AC728" t="str">
            <v>SUBPROD TRIPA VÍCERAS</v>
          </cell>
          <cell r="AD728" t="str">
            <v>EX</v>
          </cell>
        </row>
        <row r="729">
          <cell r="D729">
            <v>1022783</v>
          </cell>
          <cell r="E729" t="str">
            <v>GO TRIPA CALIB 38/40# BO BIDON AS</v>
          </cell>
          <cell r="F729">
            <v>9288</v>
          </cell>
          <cell r="G729" t="str">
            <v>KG</v>
          </cell>
          <cell r="H729" t="str">
            <v>PLANTA INSUBAN</v>
          </cell>
          <cell r="I729" t="str">
            <v>EMITIDO</v>
          </cell>
          <cell r="J729">
            <v>44824</v>
          </cell>
          <cell r="K729">
            <v>44840</v>
          </cell>
          <cell r="O729" t="str">
            <v>U007 AGROSUPER S.A.</v>
          </cell>
          <cell r="P729" t="str">
            <v>00AS</v>
          </cell>
          <cell r="Q729" t="str">
            <v>AGRO SUDAMERICA</v>
          </cell>
          <cell r="R729" t="str">
            <v>02</v>
          </cell>
          <cell r="S729" t="str">
            <v>URUGUAY</v>
          </cell>
          <cell r="T729" t="str">
            <v>000074 MONTEVIDEO, TERRESTRE</v>
          </cell>
          <cell r="U729" t="str">
            <v>200003285</v>
          </cell>
          <cell r="V729" t="str">
            <v>Henil SA</v>
          </cell>
          <cell r="W729" t="str">
            <v/>
          </cell>
          <cell r="X729" t="str">
            <v>FCA</v>
          </cell>
          <cell r="Y729" t="str">
            <v>PAGO ANTICIPADO</v>
          </cell>
          <cell r="Z729" t="str">
            <v>NO REFRIGERADO</v>
          </cell>
          <cell r="AA729" t="str">
            <v>SUBPROD</v>
          </cell>
          <cell r="AB729" t="str">
            <v>SUBPROD TRIPA</v>
          </cell>
          <cell r="AC729" t="str">
            <v>SUBPROD TRIPA VÍCERAS</v>
          </cell>
          <cell r="AD729" t="str">
            <v>EX</v>
          </cell>
        </row>
        <row r="730">
          <cell r="D730">
            <v>1022786</v>
          </cell>
          <cell r="E730" t="str">
            <v>GO TRIP CALIB TUB 35/39 AZUL# BIDON AS</v>
          </cell>
          <cell r="F730">
            <v>1014</v>
          </cell>
          <cell r="G730" t="str">
            <v>KG</v>
          </cell>
          <cell r="H730" t="str">
            <v>PLANTA INSUBAN</v>
          </cell>
          <cell r="I730" t="str">
            <v>EMITIDO</v>
          </cell>
          <cell r="J730">
            <v>44824</v>
          </cell>
          <cell r="K730">
            <v>44840</v>
          </cell>
          <cell r="O730" t="str">
            <v>U007 AGROSUPER S.A.</v>
          </cell>
          <cell r="P730" t="str">
            <v>00AS</v>
          </cell>
          <cell r="Q730" t="str">
            <v>AGRO SUDAMERICA</v>
          </cell>
          <cell r="R730" t="str">
            <v>02</v>
          </cell>
          <cell r="S730" t="str">
            <v>URUGUAY</v>
          </cell>
          <cell r="T730" t="str">
            <v>000074 MONTEVIDEO, TERRESTRE</v>
          </cell>
          <cell r="U730" t="str">
            <v>200003285</v>
          </cell>
          <cell r="V730" t="str">
            <v>Henil SA</v>
          </cell>
          <cell r="W730" t="str">
            <v/>
          </cell>
          <cell r="X730" t="str">
            <v>FCA</v>
          </cell>
          <cell r="Y730" t="str">
            <v>PAGO ANTICIPADO</v>
          </cell>
          <cell r="Z730" t="str">
            <v>NO REFRIGERADO</v>
          </cell>
          <cell r="AA730" t="str">
            <v>SUBPROD</v>
          </cell>
          <cell r="AB730" t="str">
            <v>SUBPROD TRIPA</v>
          </cell>
          <cell r="AC730" t="str">
            <v>SUBPROD TRIPA VÍCERAS</v>
          </cell>
          <cell r="AD730" t="str">
            <v>EX</v>
          </cell>
        </row>
        <row r="731">
          <cell r="D731">
            <v>1022784</v>
          </cell>
          <cell r="E731" t="str">
            <v>GO TRIPA CALIB 40/42# BO BIN AS</v>
          </cell>
          <cell r="F731">
            <v>2947.5</v>
          </cell>
          <cell r="G731" t="str">
            <v>KG</v>
          </cell>
          <cell r="H731" t="str">
            <v>PLANTA INSUBAN</v>
          </cell>
          <cell r="I731" t="str">
            <v>EMITIDO</v>
          </cell>
          <cell r="J731">
            <v>44824</v>
          </cell>
          <cell r="K731">
            <v>44840</v>
          </cell>
          <cell r="O731" t="str">
            <v>U007 AGROSUPER S.A.</v>
          </cell>
          <cell r="P731" t="str">
            <v>00AS</v>
          </cell>
          <cell r="Q731" t="str">
            <v>AGRO SUDAMERICA</v>
          </cell>
          <cell r="R731" t="str">
            <v>02</v>
          </cell>
          <cell r="S731" t="str">
            <v>URUGUAY</v>
          </cell>
          <cell r="T731" t="str">
            <v>000074 MONTEVIDEO, TERRESTRE</v>
          </cell>
          <cell r="U731" t="str">
            <v>200003285</v>
          </cell>
          <cell r="V731" t="str">
            <v>Henil SA</v>
          </cell>
          <cell r="W731" t="str">
            <v/>
          </cell>
          <cell r="X731" t="str">
            <v>FCA</v>
          </cell>
          <cell r="Y731" t="str">
            <v>PAGO ANTICIPADO</v>
          </cell>
          <cell r="Z731" t="str">
            <v>NO REFRIGERADO</v>
          </cell>
          <cell r="AA731" t="str">
            <v>SUBPROD</v>
          </cell>
          <cell r="AB731" t="str">
            <v>SUBPROD TRIPA</v>
          </cell>
          <cell r="AC731" t="str">
            <v>SUBPROD TRIPA VÍCERAS</v>
          </cell>
          <cell r="AD731" t="str">
            <v>EX</v>
          </cell>
        </row>
        <row r="732">
          <cell r="D732">
            <v>1023400</v>
          </cell>
          <cell r="E732" t="str">
            <v>GO PNA S/HSO C/CUE F (7-8KG)@ CJ 20K AS</v>
          </cell>
          <cell r="F732">
            <v>8980</v>
          </cell>
          <cell r="G732" t="str">
            <v>KG</v>
          </cell>
          <cell r="H732" t="str">
            <v>PLANTA ROSARIO</v>
          </cell>
          <cell r="I732" t="str">
            <v>EN PRODUCCION</v>
          </cell>
          <cell r="J732">
            <v>44824</v>
          </cell>
          <cell r="K732">
            <v>44833</v>
          </cell>
          <cell r="O732" t="str">
            <v>U020 AGROSUPER COMER ALIM</v>
          </cell>
          <cell r="P732" t="str">
            <v>00AE</v>
          </cell>
          <cell r="Q732" t="str">
            <v>AGRO EUROPA</v>
          </cell>
          <cell r="R732" t="str">
            <v>02</v>
          </cell>
          <cell r="S732" t="str">
            <v>ITALIA</v>
          </cell>
          <cell r="T732" t="str">
            <v>000042 GENOVA {GENOA}, PUERTO</v>
          </cell>
          <cell r="U732" t="str">
            <v>200000007</v>
          </cell>
          <cell r="V732" t="str">
            <v>AGROEUROPA S.P.A</v>
          </cell>
          <cell r="W732" t="str">
            <v/>
          </cell>
          <cell r="X732" t="str">
            <v>CFR</v>
          </cell>
          <cell r="Y732" t="str">
            <v>CTA CTE O CRED.DIRECTO</v>
          </cell>
          <cell r="Z732" t="str">
            <v>CONGELADO</v>
          </cell>
          <cell r="AA732" t="str">
            <v>PIERNA</v>
          </cell>
          <cell r="AB732" t="str">
            <v>PIERNA PULPA</v>
          </cell>
          <cell r="AC732" t="str">
            <v>PIERNA PULPA 63</v>
          </cell>
          <cell r="AD732" t="str">
            <v>NA</v>
          </cell>
        </row>
        <row r="733">
          <cell r="D733">
            <v>1023417</v>
          </cell>
          <cell r="E733" t="str">
            <v>GO PNA S/HSO C/CUE F (8-9KG)@ CJ 20K AS</v>
          </cell>
          <cell r="F733">
            <v>15020</v>
          </cell>
          <cell r="G733" t="str">
            <v>KG</v>
          </cell>
          <cell r="H733" t="str">
            <v>PLANTA ROSARIO</v>
          </cell>
          <cell r="I733" t="str">
            <v>EN PRODUCCION</v>
          </cell>
          <cell r="J733">
            <v>44824</v>
          </cell>
          <cell r="K733">
            <v>44833</v>
          </cell>
          <cell r="O733" t="str">
            <v>U020 AGROSUPER COMER ALIM</v>
          </cell>
          <cell r="P733" t="str">
            <v>00AE</v>
          </cell>
          <cell r="Q733" t="str">
            <v>AGRO EUROPA</v>
          </cell>
          <cell r="R733" t="str">
            <v>02</v>
          </cell>
          <cell r="S733" t="str">
            <v>ITALIA</v>
          </cell>
          <cell r="T733" t="str">
            <v>000042 GENOVA {GENOA}, PUERTO</v>
          </cell>
          <cell r="U733" t="str">
            <v>200000007</v>
          </cell>
          <cell r="V733" t="str">
            <v>AGROEUROPA S.P.A</v>
          </cell>
          <cell r="W733" t="str">
            <v/>
          </cell>
          <cell r="X733" t="str">
            <v>CFR</v>
          </cell>
          <cell r="Y733" t="str">
            <v>CTA CTE O CRED.DIRECTO</v>
          </cell>
          <cell r="Z733" t="str">
            <v>CONGELADO</v>
          </cell>
          <cell r="AA733" t="str">
            <v>PIERNA</v>
          </cell>
          <cell r="AB733" t="str">
            <v>PIERNA PULPA</v>
          </cell>
          <cell r="AC733" t="str">
            <v>PIERNA PULPA 63</v>
          </cell>
          <cell r="AD733" t="str">
            <v>NA</v>
          </cell>
        </row>
        <row r="734">
          <cell r="D734">
            <v>1021732</v>
          </cell>
          <cell r="E734" t="str">
            <v>GO HSO FEMUR@ CJ 20K AS</v>
          </cell>
          <cell r="F734">
            <v>3800</v>
          </cell>
          <cell r="G734" t="str">
            <v>KG</v>
          </cell>
          <cell r="H734" t="str">
            <v>FRIOFORT</v>
          </cell>
          <cell r="I734" t="str">
            <v>A PROGRAMAR</v>
          </cell>
          <cell r="J734">
            <v>44825</v>
          </cell>
          <cell r="K734">
            <v>44826</v>
          </cell>
          <cell r="O734" t="str">
            <v>U007 AGROSUPER S.A.</v>
          </cell>
          <cell r="P734" t="str">
            <v>00GO</v>
          </cell>
          <cell r="Q734" t="str">
            <v>AGROSUPER SHANGHAI</v>
          </cell>
          <cell r="R734" t="str">
            <v>02</v>
          </cell>
          <cell r="S734" t="str">
            <v>CHINA</v>
          </cell>
          <cell r="T734" t="str">
            <v>000209 NANSHA, PUERTO</v>
          </cell>
          <cell r="U734" t="str">
            <v>200002390</v>
          </cell>
          <cell r="V734" t="str">
            <v>Agrosuper China Co., Ltd.</v>
          </cell>
          <cell r="W734" t="str">
            <v/>
          </cell>
          <cell r="X734" t="str">
            <v>CIF</v>
          </cell>
          <cell r="Y734" t="str">
            <v>CTA CTE O CRED.DIRECTO</v>
          </cell>
          <cell r="Z734" t="str">
            <v>CONGELADO</v>
          </cell>
          <cell r="AA734" t="str">
            <v>HUESOS</v>
          </cell>
          <cell r="AB734" t="str">
            <v>HUESOS CUARTO TRASERO</v>
          </cell>
          <cell r="AC734" t="str">
            <v>HUESOS CUARTO TRASERO FÉMUR</v>
          </cell>
          <cell r="AD734" t="str">
            <v>NA</v>
          </cell>
        </row>
        <row r="735">
          <cell r="D735">
            <v>1022291</v>
          </cell>
          <cell r="E735" t="str">
            <v>GO PERNILM B@ BO CJ 20K AS</v>
          </cell>
          <cell r="F735">
            <v>15535</v>
          </cell>
          <cell r="G735" t="str">
            <v>KG</v>
          </cell>
          <cell r="H735" t="str">
            <v>FRIOFORT</v>
          </cell>
          <cell r="I735" t="str">
            <v>A PROGRAMAR</v>
          </cell>
          <cell r="J735">
            <v>44825</v>
          </cell>
          <cell r="K735">
            <v>44826</v>
          </cell>
          <cell r="O735" t="str">
            <v>U007 AGROSUPER S.A.</v>
          </cell>
          <cell r="P735" t="str">
            <v>00GO</v>
          </cell>
          <cell r="Q735" t="str">
            <v>AGROSUPER SHANGHAI</v>
          </cell>
          <cell r="R735" t="str">
            <v>02</v>
          </cell>
          <cell r="S735" t="str">
            <v>CHINA</v>
          </cell>
          <cell r="T735" t="str">
            <v>000209 NANSHA, PUERTO</v>
          </cell>
          <cell r="U735" t="str">
            <v>200002390</v>
          </cell>
          <cell r="V735" t="str">
            <v>Agrosuper China Co., Ltd.</v>
          </cell>
          <cell r="W735" t="str">
            <v/>
          </cell>
          <cell r="X735" t="str">
            <v>CIF</v>
          </cell>
          <cell r="Y735" t="str">
            <v>CTA CTE O CRED.DIRECTO</v>
          </cell>
          <cell r="Z735" t="str">
            <v>CONGELADO</v>
          </cell>
          <cell r="AA735" t="str">
            <v>PERNIL</v>
          </cell>
          <cell r="AB735" t="str">
            <v>PERNIL MANO</v>
          </cell>
          <cell r="AC735" t="str">
            <v>PERNIL MANO B</v>
          </cell>
          <cell r="AD735" t="str">
            <v>NA</v>
          </cell>
        </row>
        <row r="736">
          <cell r="D736">
            <v>1022414</v>
          </cell>
          <cell r="E736" t="str">
            <v>GO CAZ ENT@ BO CJ 10K AS</v>
          </cell>
          <cell r="F736">
            <v>4320</v>
          </cell>
          <cell r="G736" t="str">
            <v>KG</v>
          </cell>
          <cell r="H736" t="str">
            <v>FRIOFORT</v>
          </cell>
          <cell r="I736" t="str">
            <v>A PROGRAMAR</v>
          </cell>
          <cell r="J736">
            <v>44825</v>
          </cell>
          <cell r="K736">
            <v>44826</v>
          </cell>
          <cell r="O736" t="str">
            <v>U007 AGROSUPER S.A.</v>
          </cell>
          <cell r="P736" t="str">
            <v>00GO</v>
          </cell>
          <cell r="Q736" t="str">
            <v>AGROSUPER SHANGHAI</v>
          </cell>
          <cell r="R736" t="str">
            <v>02</v>
          </cell>
          <cell r="S736" t="str">
            <v>CHINA</v>
          </cell>
          <cell r="T736" t="str">
            <v>000209 NANSHA, PUERTO</v>
          </cell>
          <cell r="U736" t="str">
            <v>200002390</v>
          </cell>
          <cell r="V736" t="str">
            <v>Agrosuper China Co., Ltd.</v>
          </cell>
          <cell r="W736" t="str">
            <v/>
          </cell>
          <cell r="X736" t="str">
            <v>CIF</v>
          </cell>
          <cell r="Y736" t="str">
            <v>CTA CTE O CRED.DIRECTO</v>
          </cell>
          <cell r="Z736" t="str">
            <v>CONGELADO</v>
          </cell>
          <cell r="AA736" t="str">
            <v>CHULETA</v>
          </cell>
          <cell r="AB736" t="str">
            <v>CHULETA CAZUELA</v>
          </cell>
          <cell r="AC736" t="str">
            <v>CHULETA CAZUELA ENTERA</v>
          </cell>
          <cell r="AD736" t="str">
            <v>NA</v>
          </cell>
        </row>
        <row r="737">
          <cell r="D737">
            <v>1022142</v>
          </cell>
          <cell r="E737" t="str">
            <v>GO POSTA ROSADA@ CJ AS</v>
          </cell>
          <cell r="F737">
            <v>1000</v>
          </cell>
          <cell r="G737" t="str">
            <v>KG</v>
          </cell>
          <cell r="H737" t="str">
            <v>PLANTA LO MIRANDA</v>
          </cell>
          <cell r="I737" t="str">
            <v>EN PRODUCCION</v>
          </cell>
          <cell r="J737">
            <v>44825</v>
          </cell>
          <cell r="K737">
            <v>44831</v>
          </cell>
          <cell r="O737" t="str">
            <v>U007 AGROSUPER S.A.</v>
          </cell>
          <cell r="P737" t="str">
            <v>00AJ</v>
          </cell>
          <cell r="Q737" t="str">
            <v>ANDES ASIA</v>
          </cell>
          <cell r="R737" t="str">
            <v>02</v>
          </cell>
          <cell r="S737" t="str">
            <v>JAPÓN</v>
          </cell>
          <cell r="T737" t="str">
            <v>2000 YOKOHAMA (ADUANA PRINCIPA</v>
          </cell>
          <cell r="U737" t="str">
            <v>200000018</v>
          </cell>
          <cell r="V737" t="str">
            <v>Andes Asia, Inc.</v>
          </cell>
          <cell r="W737" t="str">
            <v>AA2839</v>
          </cell>
          <cell r="X737" t="str">
            <v>CIF</v>
          </cell>
          <cell r="Y737" t="str">
            <v>CTA CTE O CRED.DIRECTO</v>
          </cell>
          <cell r="Z737" t="str">
            <v>CONGELADO</v>
          </cell>
          <cell r="AA737" t="str">
            <v>PIERNA</v>
          </cell>
          <cell r="AB737" t="str">
            <v>PIERNA PULPA FINA</v>
          </cell>
          <cell r="AC737" t="str">
            <v>PIERNA PULPA FINA MUSC SEP</v>
          </cell>
          <cell r="AD737" t="str">
            <v>NA</v>
          </cell>
        </row>
        <row r="738">
          <cell r="D738">
            <v>1022751</v>
          </cell>
          <cell r="E738" t="str">
            <v>GO PPPAL 1P EX@ CJ 14K AS</v>
          </cell>
          <cell r="F738">
            <v>2500</v>
          </cell>
          <cell r="G738" t="str">
            <v>KG</v>
          </cell>
          <cell r="H738" t="str">
            <v>PLANTA LO MIRANDA</v>
          </cell>
          <cell r="I738" t="str">
            <v>EN PRODUCCION</v>
          </cell>
          <cell r="J738">
            <v>44825</v>
          </cell>
          <cell r="K738">
            <v>44831</v>
          </cell>
          <cell r="O738" t="str">
            <v>U007 AGROSUPER S.A.</v>
          </cell>
          <cell r="P738" t="str">
            <v>00AJ</v>
          </cell>
          <cell r="Q738" t="str">
            <v>ANDES ASIA</v>
          </cell>
          <cell r="R738" t="str">
            <v>02</v>
          </cell>
          <cell r="S738" t="str">
            <v>JAPÓN</v>
          </cell>
          <cell r="T738" t="str">
            <v>2000 YOKOHAMA (ADUANA PRINCIPA</v>
          </cell>
          <cell r="U738" t="str">
            <v>200000018</v>
          </cell>
          <cell r="V738" t="str">
            <v>Andes Asia, Inc.</v>
          </cell>
          <cell r="W738" t="str">
            <v>AA2839</v>
          </cell>
          <cell r="X738" t="str">
            <v>CIF</v>
          </cell>
          <cell r="Y738" t="str">
            <v>CTA CTE O CRED.DIRECTO</v>
          </cell>
          <cell r="Z738" t="str">
            <v>CONGELADO</v>
          </cell>
          <cell r="AA738" t="str">
            <v>PALETA</v>
          </cell>
          <cell r="AB738" t="str">
            <v>PALETA ENTERA</v>
          </cell>
          <cell r="AC738" t="str">
            <v>PALETA ENTERA PICNIC</v>
          </cell>
          <cell r="AD738" t="str">
            <v>NA</v>
          </cell>
        </row>
        <row r="739">
          <cell r="D739">
            <v>1022864</v>
          </cell>
          <cell r="E739" t="str">
            <v>GO LOM VET L@ CJ 11K AS</v>
          </cell>
          <cell r="F739">
            <v>7500</v>
          </cell>
          <cell r="G739" t="str">
            <v>KG</v>
          </cell>
          <cell r="H739" t="str">
            <v>PLANTA LO MIRANDA</v>
          </cell>
          <cell r="I739" t="str">
            <v>EN PRODUCCION</v>
          </cell>
          <cell r="J739">
            <v>44825</v>
          </cell>
          <cell r="K739">
            <v>44831</v>
          </cell>
          <cell r="O739" t="str">
            <v>U007 AGROSUPER S.A.</v>
          </cell>
          <cell r="P739" t="str">
            <v>00AJ</v>
          </cell>
          <cell r="Q739" t="str">
            <v>ANDES ASIA</v>
          </cell>
          <cell r="R739" t="str">
            <v>02</v>
          </cell>
          <cell r="S739" t="str">
            <v>JAPÓN</v>
          </cell>
          <cell r="T739" t="str">
            <v>2000 YOKOHAMA (ADUANA PRINCIPA</v>
          </cell>
          <cell r="U739" t="str">
            <v>200000018</v>
          </cell>
          <cell r="V739" t="str">
            <v>Andes Asia, Inc.</v>
          </cell>
          <cell r="W739" t="str">
            <v>AA2839</v>
          </cell>
          <cell r="X739" t="str">
            <v>CIF</v>
          </cell>
          <cell r="Y739" t="str">
            <v>CTA CTE O CRED.DIRECTO</v>
          </cell>
          <cell r="Z739" t="str">
            <v>CONGELADO</v>
          </cell>
          <cell r="AA739" t="str">
            <v>LOMO</v>
          </cell>
          <cell r="AB739" t="str">
            <v>LOMO VETADO</v>
          </cell>
          <cell r="AC739" t="str">
            <v>LOMO VETADO &gt;2.0K</v>
          </cell>
          <cell r="AD739" t="str">
            <v>NA</v>
          </cell>
        </row>
        <row r="740">
          <cell r="D740">
            <v>1022865</v>
          </cell>
          <cell r="E740" t="str">
            <v>GO PAN TEC S/CUERO M@ CJ 17K AS</v>
          </cell>
          <cell r="F740">
            <v>2000</v>
          </cell>
          <cell r="G740" t="str">
            <v>KG</v>
          </cell>
          <cell r="H740" t="str">
            <v>PLANTA LO MIRANDA</v>
          </cell>
          <cell r="I740" t="str">
            <v>EN PRODUCCION</v>
          </cell>
          <cell r="J740">
            <v>44825</v>
          </cell>
          <cell r="K740">
            <v>44831</v>
          </cell>
          <cell r="O740" t="str">
            <v>U007 AGROSUPER S.A.</v>
          </cell>
          <cell r="P740" t="str">
            <v>00AJ</v>
          </cell>
          <cell r="Q740" t="str">
            <v>ANDES ASIA</v>
          </cell>
          <cell r="R740" t="str">
            <v>02</v>
          </cell>
          <cell r="S740" t="str">
            <v>JAPÓN</v>
          </cell>
          <cell r="T740" t="str">
            <v>2000 YOKOHAMA (ADUANA PRINCIPA</v>
          </cell>
          <cell r="U740" t="str">
            <v>200000018</v>
          </cell>
          <cell r="V740" t="str">
            <v>Andes Asia, Inc.</v>
          </cell>
          <cell r="W740" t="str">
            <v>AA2839</v>
          </cell>
          <cell r="X740" t="str">
            <v>CIF</v>
          </cell>
          <cell r="Y740" t="str">
            <v>CTA CTE O CRED.DIRECTO</v>
          </cell>
          <cell r="Z740" t="str">
            <v>CONGELADO</v>
          </cell>
          <cell r="AA740" t="str">
            <v>PANCETA</v>
          </cell>
          <cell r="AB740" t="str">
            <v>PANCETA S/CUERO</v>
          </cell>
          <cell r="AC740" t="str">
            <v>PANCETA S/CUERO TECLA</v>
          </cell>
          <cell r="AD740" t="str">
            <v>NA</v>
          </cell>
        </row>
        <row r="741">
          <cell r="D741">
            <v>1023123</v>
          </cell>
          <cell r="E741" t="str">
            <v>GO LOM VET@ CJ 9K AS</v>
          </cell>
          <cell r="F741">
            <v>1000</v>
          </cell>
          <cell r="G741" t="str">
            <v>KG</v>
          </cell>
          <cell r="H741" t="str">
            <v>PLANTA LO MIRANDA</v>
          </cell>
          <cell r="I741" t="str">
            <v>EN PRODUCCION</v>
          </cell>
          <cell r="J741">
            <v>44825</v>
          </cell>
          <cell r="K741">
            <v>44831</v>
          </cell>
          <cell r="O741" t="str">
            <v>U007 AGROSUPER S.A.</v>
          </cell>
          <cell r="P741" t="str">
            <v>00AJ</v>
          </cell>
          <cell r="Q741" t="str">
            <v>ANDES ASIA</v>
          </cell>
          <cell r="R741" t="str">
            <v>02</v>
          </cell>
          <cell r="S741" t="str">
            <v>JAPÓN</v>
          </cell>
          <cell r="T741" t="str">
            <v>2000 YOKOHAMA (ADUANA PRINCIPA</v>
          </cell>
          <cell r="U741" t="str">
            <v>200000018</v>
          </cell>
          <cell r="V741" t="str">
            <v>Andes Asia, Inc.</v>
          </cell>
          <cell r="W741" t="str">
            <v>AA2839</v>
          </cell>
          <cell r="X741" t="str">
            <v>CIF</v>
          </cell>
          <cell r="Y741" t="str">
            <v>CTA CTE O CRED.DIRECTO</v>
          </cell>
          <cell r="Z741" t="str">
            <v>CONGELADO</v>
          </cell>
          <cell r="AA741" t="str">
            <v>LOMO</v>
          </cell>
          <cell r="AB741" t="str">
            <v>LOMO VETADO</v>
          </cell>
          <cell r="AC741" t="str">
            <v>LOMO VETADO K (JAPÓN)</v>
          </cell>
          <cell r="AD741" t="str">
            <v>NA</v>
          </cell>
        </row>
        <row r="742">
          <cell r="D742">
            <v>1023269</v>
          </cell>
          <cell r="E742" t="str">
            <v>GO PPPNA 54 S/A@ CJ 20K AS</v>
          </cell>
          <cell r="F742">
            <v>10000</v>
          </cell>
          <cell r="G742" t="str">
            <v>KG</v>
          </cell>
          <cell r="H742" t="str">
            <v>PLANTA LO MIRANDA</v>
          </cell>
          <cell r="I742" t="str">
            <v>EN PRODUCCION</v>
          </cell>
          <cell r="J742">
            <v>44825</v>
          </cell>
          <cell r="K742">
            <v>44831</v>
          </cell>
          <cell r="O742" t="str">
            <v>U007 AGROSUPER S.A.</v>
          </cell>
          <cell r="P742" t="str">
            <v>00AJ</v>
          </cell>
          <cell r="Q742" t="str">
            <v>ANDES ASIA</v>
          </cell>
          <cell r="R742" t="str">
            <v>02</v>
          </cell>
          <cell r="S742" t="str">
            <v>JAPÓN</v>
          </cell>
          <cell r="T742" t="str">
            <v>2000 YOKOHAMA (ADUANA PRINCIPA</v>
          </cell>
          <cell r="U742" t="str">
            <v>200000018</v>
          </cell>
          <cell r="V742" t="str">
            <v>Andes Asia, Inc.</v>
          </cell>
          <cell r="W742" t="str">
            <v>AA2839</v>
          </cell>
          <cell r="X742" t="str">
            <v>CIF</v>
          </cell>
          <cell r="Y742" t="str">
            <v>CTA CTE O CRED.DIRECTO</v>
          </cell>
          <cell r="Z742" t="str">
            <v>CONGELADO</v>
          </cell>
          <cell r="AA742" t="str">
            <v>PIERNA</v>
          </cell>
          <cell r="AB742" t="str">
            <v>PIERNA PULPA FINA</v>
          </cell>
          <cell r="AC742" t="str">
            <v>PIERNA PULPA FINA 54</v>
          </cell>
          <cell r="AD742" t="str">
            <v>NA</v>
          </cell>
        </row>
        <row r="743">
          <cell r="D743">
            <v>1023433</v>
          </cell>
          <cell r="E743" t="str">
            <v>GO PAPDA CAB@ CJ 20K AS</v>
          </cell>
          <cell r="F743">
            <v>24000</v>
          </cell>
          <cell r="G743" t="str">
            <v>KG</v>
          </cell>
          <cell r="H743" t="str">
            <v>PLANTA ROSARIO</v>
          </cell>
          <cell r="I743" t="str">
            <v>CONFIRMADO</v>
          </cell>
          <cell r="J743">
            <v>44825</v>
          </cell>
          <cell r="K743">
            <v>44839</v>
          </cell>
          <cell r="L743">
            <v>44861</v>
          </cell>
          <cell r="O743" t="str">
            <v>U007 AGROSUPER S.A.</v>
          </cell>
          <cell r="P743" t="str">
            <v>00AS</v>
          </cell>
          <cell r="Q743" t="str">
            <v>AGRO SUDAMERICA</v>
          </cell>
          <cell r="R743" t="str">
            <v>02</v>
          </cell>
          <cell r="S743" t="str">
            <v>COLOMBIA</v>
          </cell>
          <cell r="T743" t="str">
            <v>000218 CARTAGENA, PUERTO</v>
          </cell>
          <cell r="U743" t="str">
            <v>200003947</v>
          </cell>
          <cell r="V743" t="str">
            <v>Comercializadora Soja SAS</v>
          </cell>
          <cell r="W743" t="str">
            <v>***</v>
          </cell>
          <cell r="X743" t="str">
            <v>CIF</v>
          </cell>
          <cell r="Y743" t="str">
            <v>CTA CTE O CRED.DIRECTO</v>
          </cell>
          <cell r="Z743" t="str">
            <v>CONGELADO</v>
          </cell>
          <cell r="AA743" t="str">
            <v>PLANCHA</v>
          </cell>
          <cell r="AB743" t="str">
            <v>PLANCHA S/CUERO</v>
          </cell>
          <cell r="AC743" t="str">
            <v>PLANCHA S/CUERO PAPADA</v>
          </cell>
          <cell r="AD743" t="str">
            <v>EX</v>
          </cell>
        </row>
        <row r="744">
          <cell r="D744">
            <v>1023355</v>
          </cell>
          <cell r="E744" t="str">
            <v>GO PULMON@ CJ 20K AS</v>
          </cell>
          <cell r="F744">
            <v>22500</v>
          </cell>
          <cell r="G744" t="str">
            <v>KG</v>
          </cell>
          <cell r="H744" t="str">
            <v>PLANTA ROSARIO</v>
          </cell>
          <cell r="I744" t="str">
            <v>A PROGRAMAR</v>
          </cell>
          <cell r="J744">
            <v>44825</v>
          </cell>
          <cell r="K744">
            <v>44839</v>
          </cell>
          <cell r="O744" t="str">
            <v>U007 AGROSUPER S.A.</v>
          </cell>
          <cell r="P744" t="str">
            <v>00AS</v>
          </cell>
          <cell r="Q744" t="str">
            <v>AGRO SUDAMERICA</v>
          </cell>
          <cell r="R744" t="str">
            <v>02</v>
          </cell>
          <cell r="S744" t="str">
            <v>COLOMBIA</v>
          </cell>
          <cell r="T744" t="str">
            <v>000023 BUENAVENTURA, PUERTO</v>
          </cell>
          <cell r="U744" t="str">
            <v>200004146</v>
          </cell>
          <cell r="V744" t="str">
            <v>AVICOLA CAMPOFRESCO S.A.S</v>
          </cell>
          <cell r="W744" t="str">
            <v>***</v>
          </cell>
          <cell r="X744" t="str">
            <v>CIF</v>
          </cell>
          <cell r="Y744" t="str">
            <v>CTA CTE O CRED.DIRECTO</v>
          </cell>
          <cell r="Z744" t="str">
            <v>CONGELADO</v>
          </cell>
          <cell r="AA744" t="str">
            <v>SUBPROD</v>
          </cell>
          <cell r="AB744" t="str">
            <v>SUBPROD VISCERAS</v>
          </cell>
          <cell r="AC744" t="str">
            <v>SUBPROD VISCERAS PULMÓN</v>
          </cell>
          <cell r="AD744" t="str">
            <v>EX</v>
          </cell>
        </row>
        <row r="745">
          <cell r="D745">
            <v>1022290</v>
          </cell>
          <cell r="E745" t="str">
            <v>GO LOM TOCINO S/CUE@ CJ 20K AS</v>
          </cell>
          <cell r="F745">
            <v>11000</v>
          </cell>
          <cell r="G745" t="str">
            <v>KG</v>
          </cell>
          <cell r="H745" t="str">
            <v>PLANTA LO MIRANDA</v>
          </cell>
          <cell r="I745" t="str">
            <v>A PROGRAMAR</v>
          </cell>
          <cell r="J745">
            <v>44825</v>
          </cell>
          <cell r="K745">
            <v>44840</v>
          </cell>
          <cell r="L745">
            <v>44865</v>
          </cell>
          <cell r="O745" t="str">
            <v>U007 AGROSUPER S.A.</v>
          </cell>
          <cell r="P745" t="str">
            <v>00AS</v>
          </cell>
          <cell r="Q745" t="str">
            <v>AGRO SUDAMERICA</v>
          </cell>
          <cell r="R745" t="str">
            <v>02</v>
          </cell>
          <cell r="S745" t="str">
            <v>PERÚ</v>
          </cell>
          <cell r="T745" t="str">
            <v>000059 CALLAO, PUERTO</v>
          </cell>
          <cell r="U745" t="str">
            <v>200000225</v>
          </cell>
          <cell r="V745" t="str">
            <v>Sociedad Suizo Peruana de Embutidos</v>
          </cell>
          <cell r="W745" t="str">
            <v>***</v>
          </cell>
          <cell r="X745" t="str">
            <v>CIF</v>
          </cell>
          <cell r="Y745" t="str">
            <v>CTA CTE O CRED.DIRECTO</v>
          </cell>
          <cell r="Z745" t="str">
            <v>CONGELADO</v>
          </cell>
          <cell r="AA745" t="str">
            <v>GRASAS</v>
          </cell>
          <cell r="AB745" t="str">
            <v>GRASA LOMO TOCINO</v>
          </cell>
          <cell r="AC745" t="str">
            <v>GRASA LOMO TOCINO</v>
          </cell>
          <cell r="AD745" t="str">
            <v>EX</v>
          </cell>
        </row>
        <row r="746">
          <cell r="D746">
            <v>1021101</v>
          </cell>
          <cell r="E746" t="str">
            <v>GO CORAZÓN PARTIDO@ CJ T-F 20K AS</v>
          </cell>
          <cell r="F746">
            <v>13000</v>
          </cell>
          <cell r="G746" t="str">
            <v>KG</v>
          </cell>
          <cell r="H746" t="str">
            <v>PLANTA LO MIRANDA</v>
          </cell>
          <cell r="I746" t="str">
            <v>A PROGRAMAR</v>
          </cell>
          <cell r="J746">
            <v>44825</v>
          </cell>
          <cell r="K746">
            <v>44840</v>
          </cell>
          <cell r="L746">
            <v>44865</v>
          </cell>
          <cell r="O746" t="str">
            <v>U007 AGROSUPER S.A.</v>
          </cell>
          <cell r="P746" t="str">
            <v>00AS</v>
          </cell>
          <cell r="Q746" t="str">
            <v>AGRO SUDAMERICA</v>
          </cell>
          <cell r="R746" t="str">
            <v>02</v>
          </cell>
          <cell r="S746" t="str">
            <v>PERÚ</v>
          </cell>
          <cell r="T746" t="str">
            <v>000059 CALLAO, PUERTO</v>
          </cell>
          <cell r="U746" t="str">
            <v>200000225</v>
          </cell>
          <cell r="V746" t="str">
            <v>Sociedad Suizo Peruana de Embutidos</v>
          </cell>
          <cell r="W746" t="str">
            <v>***</v>
          </cell>
          <cell r="X746" t="str">
            <v>CIF</v>
          </cell>
          <cell r="Y746" t="str">
            <v>CTA CTE O CRED.DIRECTO</v>
          </cell>
          <cell r="Z746" t="str">
            <v>CONGELADO</v>
          </cell>
          <cell r="AA746" t="str">
            <v>SUBPROD</v>
          </cell>
          <cell r="AB746" t="str">
            <v>SUBPROD VISCERAS</v>
          </cell>
          <cell r="AC746" t="str">
            <v>SUBPROD VISCERAS CORAZÓN</v>
          </cell>
          <cell r="AD746" t="str">
            <v>EX</v>
          </cell>
        </row>
        <row r="747">
          <cell r="D747">
            <v>1021470</v>
          </cell>
          <cell r="E747" t="str">
            <v>GO PERNILM@ CJ 20K AK</v>
          </cell>
          <cell r="F747">
            <v>22000</v>
          </cell>
          <cell r="G747" t="str">
            <v>KG</v>
          </cell>
          <cell r="H747" t="str">
            <v>PLANTA ROSARIO</v>
          </cell>
          <cell r="I747" t="str">
            <v>A PROGRAMAR</v>
          </cell>
          <cell r="J747">
            <v>44826</v>
          </cell>
          <cell r="K747">
            <v>44840</v>
          </cell>
          <cell r="L747">
            <v>44871</v>
          </cell>
          <cell r="O747" t="str">
            <v>U007 AGROSUPER S.A.</v>
          </cell>
          <cell r="P747" t="str">
            <v>00HK</v>
          </cell>
          <cell r="Q747" t="str">
            <v>AGROSUPER ASIA</v>
          </cell>
          <cell r="R747" t="str">
            <v>02</v>
          </cell>
          <cell r="S747" t="str">
            <v>COREA DEL SUR</v>
          </cell>
          <cell r="T747" t="str">
            <v>000045 BUSAN {PUSAN}, PUERTO</v>
          </cell>
          <cell r="U747" t="str">
            <v>200004245</v>
          </cell>
          <cell r="V747" t="str">
            <v>S-FOOD CO., LTD.</v>
          </cell>
          <cell r="W747" t="str">
            <v>M42DO2210NU00040</v>
          </cell>
          <cell r="X747" t="str">
            <v>CFR</v>
          </cell>
          <cell r="Y747" t="str">
            <v>CARTA CREDITO</v>
          </cell>
          <cell r="Z747" t="str">
            <v>CONGELADO</v>
          </cell>
          <cell r="AA747" t="str">
            <v>PERNIL</v>
          </cell>
          <cell r="AB747" t="str">
            <v>PERNIL MANO</v>
          </cell>
          <cell r="AC747" t="str">
            <v>PERNIL MANO NORMAL</v>
          </cell>
          <cell r="AD747" t="str">
            <v>EX</v>
          </cell>
        </row>
        <row r="748">
          <cell r="D748">
            <v>1023037</v>
          </cell>
          <cell r="E748" t="str">
            <v>GO PANC S/CUE@ CJ PANC 16K AS</v>
          </cell>
          <cell r="F748">
            <v>11000</v>
          </cell>
          <cell r="G748" t="str">
            <v>KG</v>
          </cell>
          <cell r="H748" t="str">
            <v>PLANTA ROSARIO</v>
          </cell>
          <cell r="I748" t="str">
            <v>A PROGRAMAR</v>
          </cell>
          <cell r="J748">
            <v>44826</v>
          </cell>
          <cell r="K748">
            <v>44840</v>
          </cell>
          <cell r="L748">
            <v>44863</v>
          </cell>
          <cell r="O748" t="str">
            <v>U007 AGROSUPER S.A.</v>
          </cell>
          <cell r="P748" t="str">
            <v>00HK</v>
          </cell>
          <cell r="Q748" t="str">
            <v>AGROSUPER ASIA</v>
          </cell>
          <cell r="R748" t="str">
            <v>02</v>
          </cell>
          <cell r="S748" t="str">
            <v>COREA DEL SUR</v>
          </cell>
          <cell r="T748" t="str">
            <v>000045 BUSAN {PUSAN}, PUERTO</v>
          </cell>
          <cell r="U748" t="str">
            <v>200003208</v>
          </cell>
          <cell r="V748" t="str">
            <v>DONGWON HOME FOOD CO., LTD.</v>
          </cell>
          <cell r="W748" t="str">
            <v>2022_OCT</v>
          </cell>
          <cell r="X748" t="str">
            <v>CFR</v>
          </cell>
          <cell r="Y748" t="str">
            <v>CARTA CREDITO</v>
          </cell>
          <cell r="Z748" t="str">
            <v>CONGELADO</v>
          </cell>
          <cell r="AA748" t="str">
            <v>PANCETA</v>
          </cell>
          <cell r="AB748" t="str">
            <v>PANCETA S/CUERO</v>
          </cell>
          <cell r="AC748" t="str">
            <v>PANCETA S/CUERO</v>
          </cell>
          <cell r="AD748" t="str">
            <v>EX</v>
          </cell>
        </row>
        <row r="749">
          <cell r="D749">
            <v>1023038</v>
          </cell>
          <cell r="E749" t="str">
            <v>GO LOM VET@ CJ 8K AS</v>
          </cell>
          <cell r="F749">
            <v>11000</v>
          </cell>
          <cell r="G749" t="str">
            <v>KG</v>
          </cell>
          <cell r="H749" t="str">
            <v>PLANTA ROSARIO</v>
          </cell>
          <cell r="I749" t="str">
            <v>A PROGRAMAR</v>
          </cell>
          <cell r="J749">
            <v>44826</v>
          </cell>
          <cell r="K749">
            <v>44840</v>
          </cell>
          <cell r="L749">
            <v>44863</v>
          </cell>
          <cell r="O749" t="str">
            <v>U007 AGROSUPER S.A.</v>
          </cell>
          <cell r="P749" t="str">
            <v>00HK</v>
          </cell>
          <cell r="Q749" t="str">
            <v>AGROSUPER ASIA</v>
          </cell>
          <cell r="R749" t="str">
            <v>02</v>
          </cell>
          <cell r="S749" t="str">
            <v>COREA DEL SUR</v>
          </cell>
          <cell r="T749" t="str">
            <v>000045 BUSAN {PUSAN}, PUERTO</v>
          </cell>
          <cell r="U749" t="str">
            <v>200003208</v>
          </cell>
          <cell r="V749" t="str">
            <v>DONGWON HOME FOOD CO., LTD.</v>
          </cell>
          <cell r="W749" t="str">
            <v>2022_OCT</v>
          </cell>
          <cell r="X749" t="str">
            <v>CFR</v>
          </cell>
          <cell r="Y749" t="str">
            <v>CARTA CREDITO</v>
          </cell>
          <cell r="Z749" t="str">
            <v>CONGELADO</v>
          </cell>
          <cell r="AA749" t="str">
            <v>LOMO</v>
          </cell>
          <cell r="AB749" t="str">
            <v>LOMO VETADO</v>
          </cell>
          <cell r="AC749" t="str">
            <v>LOMO VETADO K (JAPÓN)</v>
          </cell>
          <cell r="AD749" t="str">
            <v>EX</v>
          </cell>
        </row>
        <row r="750">
          <cell r="D750">
            <v>1023038</v>
          </cell>
          <cell r="E750" t="str">
            <v>GO LOM VET@ CJ 8K AS</v>
          </cell>
          <cell r="F750">
            <v>22000</v>
          </cell>
          <cell r="G750" t="str">
            <v>KG</v>
          </cell>
          <cell r="H750" t="str">
            <v>PLANTA ROSARIO</v>
          </cell>
          <cell r="I750" t="str">
            <v>A PROGRAMAR</v>
          </cell>
          <cell r="J750">
            <v>44826</v>
          </cell>
          <cell r="K750">
            <v>44840</v>
          </cell>
          <cell r="L750">
            <v>44877</v>
          </cell>
          <cell r="O750" t="str">
            <v>U007 AGROSUPER S.A.</v>
          </cell>
          <cell r="P750" t="str">
            <v>00HK</v>
          </cell>
          <cell r="Q750" t="str">
            <v>AGROSUPER ASIA</v>
          </cell>
          <cell r="R750" t="str">
            <v>02</v>
          </cell>
          <cell r="S750" t="str">
            <v>COREA DEL SUR</v>
          </cell>
          <cell r="T750" t="str">
            <v>000045 BUSAN {PUSAN}, PUERTO</v>
          </cell>
          <cell r="U750" t="str">
            <v>200003208</v>
          </cell>
          <cell r="V750" t="str">
            <v>DONGWON HOME FOOD CO., LTD.</v>
          </cell>
          <cell r="W750" t="str">
            <v>M03UA210NS00242</v>
          </cell>
          <cell r="X750" t="str">
            <v>CFR</v>
          </cell>
          <cell r="Y750" t="str">
            <v>CARTA CREDITO</v>
          </cell>
          <cell r="Z750" t="str">
            <v>CONGELADO</v>
          </cell>
          <cell r="AA750" t="str">
            <v>LOMO</v>
          </cell>
          <cell r="AB750" t="str">
            <v>LOMO VETADO</v>
          </cell>
          <cell r="AC750" t="str">
            <v>LOMO VETADO K (JAPÓN)</v>
          </cell>
          <cell r="AD750" t="str">
            <v>EX</v>
          </cell>
        </row>
        <row r="751">
          <cell r="D751">
            <v>1023038</v>
          </cell>
          <cell r="E751" t="str">
            <v>GO LOM VET@ CJ 8K AS</v>
          </cell>
          <cell r="F751">
            <v>22000</v>
          </cell>
          <cell r="G751" t="str">
            <v>KG</v>
          </cell>
          <cell r="H751" t="str">
            <v>PLANTA ROSARIO</v>
          </cell>
          <cell r="I751" t="str">
            <v>A PROGRAMAR</v>
          </cell>
          <cell r="J751">
            <v>44826</v>
          </cell>
          <cell r="K751">
            <v>44840</v>
          </cell>
          <cell r="L751">
            <v>44879</v>
          </cell>
          <cell r="O751" t="str">
            <v>U007 AGROSUPER S.A.</v>
          </cell>
          <cell r="P751" t="str">
            <v>00HK</v>
          </cell>
          <cell r="Q751" t="str">
            <v>AGROSUPER ASIA</v>
          </cell>
          <cell r="R751" t="str">
            <v>02</v>
          </cell>
          <cell r="S751" t="str">
            <v>COREA DEL SUR</v>
          </cell>
          <cell r="T751" t="str">
            <v>000045 BUSAN {PUSAN}, PUERTO</v>
          </cell>
          <cell r="U751" t="str">
            <v>200003208</v>
          </cell>
          <cell r="V751" t="str">
            <v>DONGWON HOME FOOD CO., LTD.</v>
          </cell>
          <cell r="W751" t="str">
            <v>M03UA210NS00228</v>
          </cell>
          <cell r="X751" t="str">
            <v>CFR</v>
          </cell>
          <cell r="Y751" t="str">
            <v>CARTA CREDITO</v>
          </cell>
          <cell r="Z751" t="str">
            <v>CONGELADO</v>
          </cell>
          <cell r="AA751" t="str">
            <v>LOMO</v>
          </cell>
          <cell r="AB751" t="str">
            <v>LOMO VETADO</v>
          </cell>
          <cell r="AC751" t="str">
            <v>LOMO VETADO K (JAPÓN)</v>
          </cell>
          <cell r="AD751" t="str">
            <v>EX</v>
          </cell>
        </row>
        <row r="752">
          <cell r="D752">
            <v>1022939</v>
          </cell>
          <cell r="E752" t="str">
            <v>GO PTA COST@ BO CJ 20K AS</v>
          </cell>
          <cell r="F752">
            <v>24000</v>
          </cell>
          <cell r="G752" t="str">
            <v>KG</v>
          </cell>
          <cell r="H752" t="str">
            <v>PLANTA LO MIRANDA</v>
          </cell>
          <cell r="I752" t="str">
            <v>EN PRODUCCION</v>
          </cell>
          <cell r="J752">
            <v>44826</v>
          </cell>
          <cell r="K752">
            <v>44827</v>
          </cell>
          <cell r="O752" t="str">
            <v>U007 AGROSUPER S.A.</v>
          </cell>
          <cell r="P752" t="str">
            <v>00GO</v>
          </cell>
          <cell r="Q752" t="str">
            <v>AGROSUPER SHANGHAI</v>
          </cell>
          <cell r="R752" t="str">
            <v>02</v>
          </cell>
          <cell r="S752" t="str">
            <v>CHINA</v>
          </cell>
          <cell r="T752" t="str">
            <v>000021 SHANGHAI, CHINA</v>
          </cell>
          <cell r="U752" t="str">
            <v>200002390</v>
          </cell>
          <cell r="V752" t="str">
            <v>Agrosuper China Co., Ltd.</v>
          </cell>
          <cell r="W752" t="str">
            <v/>
          </cell>
          <cell r="X752" t="str">
            <v>CIF</v>
          </cell>
          <cell r="Y752" t="str">
            <v>CTA CTE O CRED.DIRECTO</v>
          </cell>
          <cell r="Z752" t="str">
            <v>CONGELADO</v>
          </cell>
          <cell r="AA752" t="str">
            <v>COST-PEC</v>
          </cell>
          <cell r="AB752" t="str">
            <v>COST-PEC TROZOS</v>
          </cell>
          <cell r="AC752" t="str">
            <v>COST-PEC TROZOS PUNTA COSTILLAR</v>
          </cell>
          <cell r="AD752" t="str">
            <v>NA</v>
          </cell>
        </row>
        <row r="753">
          <cell r="D753">
            <v>1022709</v>
          </cell>
          <cell r="E753" t="str">
            <v>GO PPPNA 57@ BO CJ AS</v>
          </cell>
          <cell r="F753">
            <v>24000</v>
          </cell>
          <cell r="G753" t="str">
            <v>KG</v>
          </cell>
          <cell r="H753" t="str">
            <v>PLANTA ROSARIO</v>
          </cell>
          <cell r="I753" t="str">
            <v>A PROGRAMAR</v>
          </cell>
          <cell r="J753">
            <v>44826</v>
          </cell>
          <cell r="K753">
            <v>44840</v>
          </cell>
          <cell r="L753">
            <v>44853</v>
          </cell>
          <cell r="O753" t="str">
            <v>U007 AGROSUPER S.A.</v>
          </cell>
          <cell r="P753" t="str">
            <v>00AS</v>
          </cell>
          <cell r="Q753" t="str">
            <v>AGRO SUDAMERICA</v>
          </cell>
          <cell r="R753" t="str">
            <v>02</v>
          </cell>
          <cell r="S753" t="str">
            <v>COSTA RICA</v>
          </cell>
          <cell r="T753" t="str">
            <v>000206 CALDERA, PUERTO</v>
          </cell>
          <cell r="U753" t="str">
            <v>200004172</v>
          </cell>
          <cell r="V753" t="str">
            <v>Interra International LLC</v>
          </cell>
          <cell r="W753" t="str">
            <v/>
          </cell>
          <cell r="X753" t="str">
            <v>CIF</v>
          </cell>
          <cell r="Y753" t="str">
            <v>CTA CTE O CRED.DIRECTO</v>
          </cell>
          <cell r="Z753" t="str">
            <v>CONGELADO</v>
          </cell>
          <cell r="AA753" t="str">
            <v>PIERNA</v>
          </cell>
          <cell r="AB753" t="str">
            <v>PIERNA PULPA</v>
          </cell>
          <cell r="AC753" t="str">
            <v>PIERNA PULPA 57</v>
          </cell>
          <cell r="AD753" t="str">
            <v>EX</v>
          </cell>
        </row>
        <row r="754">
          <cell r="D754">
            <v>1022709</v>
          </cell>
          <cell r="E754" t="str">
            <v>GO PPPNA 57@ BO CJ AS</v>
          </cell>
          <cell r="F754">
            <v>24000</v>
          </cell>
          <cell r="G754" t="str">
            <v>KG</v>
          </cell>
          <cell r="H754" t="str">
            <v>PLANTA ROSARIO</v>
          </cell>
          <cell r="I754" t="str">
            <v>A PROGRAMAR</v>
          </cell>
          <cell r="J754">
            <v>44826</v>
          </cell>
          <cell r="K754">
            <v>44840</v>
          </cell>
          <cell r="L754">
            <v>44855</v>
          </cell>
          <cell r="O754" t="str">
            <v>U007 AGROSUPER S.A.</v>
          </cell>
          <cell r="P754" t="str">
            <v>00AS</v>
          </cell>
          <cell r="Q754" t="str">
            <v>AGRO SUDAMERICA</v>
          </cell>
          <cell r="R754" t="str">
            <v>02</v>
          </cell>
          <cell r="S754" t="str">
            <v>COSTA RICA</v>
          </cell>
          <cell r="T754" t="str">
            <v>000206 CALDERA, PUERTO</v>
          </cell>
          <cell r="U754" t="str">
            <v>200004172</v>
          </cell>
          <cell r="V754" t="str">
            <v>Interra International LLC</v>
          </cell>
          <cell r="W754" t="str">
            <v/>
          </cell>
          <cell r="X754" t="str">
            <v>CIF</v>
          </cell>
          <cell r="Y754" t="str">
            <v>CTA CTE O CRED.DIRECTO</v>
          </cell>
          <cell r="Z754" t="str">
            <v>CONGELADO</v>
          </cell>
          <cell r="AA754" t="str">
            <v>PIERNA</v>
          </cell>
          <cell r="AB754" t="str">
            <v>PIERNA PULPA</v>
          </cell>
          <cell r="AC754" t="str">
            <v>PIERNA PULPA 57</v>
          </cell>
          <cell r="AD754" t="str">
            <v>EX</v>
          </cell>
        </row>
        <row r="755">
          <cell r="D755">
            <v>1023343</v>
          </cell>
          <cell r="E755" t="str">
            <v>GO TRIMING 60/40@ BO CJ 20K AS</v>
          </cell>
          <cell r="F755">
            <v>24152</v>
          </cell>
          <cell r="G755" t="str">
            <v>KG</v>
          </cell>
          <cell r="H755" t="str">
            <v>PLANTA LO MIRANDA</v>
          </cell>
          <cell r="I755" t="str">
            <v>EN PRODUCCION</v>
          </cell>
          <cell r="J755">
            <v>44826</v>
          </cell>
          <cell r="K755">
            <v>44833</v>
          </cell>
          <cell r="O755" t="str">
            <v>U020 AGROSUPER COMER ALIM</v>
          </cell>
          <cell r="P755" t="str">
            <v>00AM</v>
          </cell>
          <cell r="Q755" t="str">
            <v>AGRO MEXICO</v>
          </cell>
          <cell r="R755" t="str">
            <v>02</v>
          </cell>
          <cell r="S755" t="str">
            <v>MEXICO</v>
          </cell>
          <cell r="T755" t="str">
            <v>000050 MANZANILLO, PUERTO</v>
          </cell>
          <cell r="U755" t="str">
            <v>200000432</v>
          </cell>
          <cell r="V755" t="str">
            <v>Productos Alimenticios Super</v>
          </cell>
          <cell r="W755" t="str">
            <v/>
          </cell>
          <cell r="X755" t="str">
            <v>CIF</v>
          </cell>
          <cell r="Y755" t="str">
            <v>CTA CTE O CRED.DIRECTO</v>
          </cell>
          <cell r="Z755" t="str">
            <v>CONGELADO</v>
          </cell>
          <cell r="AA755" t="str">
            <v>RECORTES</v>
          </cell>
          <cell r="AB755" t="str">
            <v>RECORTES NO MAGRO</v>
          </cell>
          <cell r="AC755" t="str">
            <v>RECORTES NO MAGRO TRIMING 60/40</v>
          </cell>
          <cell r="AD755" t="str">
            <v>NA</v>
          </cell>
        </row>
        <row r="756">
          <cell r="D756">
            <v>1022783</v>
          </cell>
          <cell r="E756" t="str">
            <v>GO TRIPA CALIB 38/40# BO BIDON AS</v>
          </cell>
          <cell r="F756">
            <v>7740</v>
          </cell>
          <cell r="G756" t="str">
            <v>KG</v>
          </cell>
          <cell r="H756" t="str">
            <v>PLANTA INSUBAN</v>
          </cell>
          <cell r="I756" t="str">
            <v>A PROGRAMAR</v>
          </cell>
          <cell r="J756">
            <v>44826</v>
          </cell>
          <cell r="K756">
            <v>44839</v>
          </cell>
          <cell r="O756" t="str">
            <v>U007 AGROSUPER S.A.</v>
          </cell>
          <cell r="P756" t="str">
            <v>00AS</v>
          </cell>
          <cell r="Q756" t="str">
            <v>AGRO SUDAMERICA</v>
          </cell>
          <cell r="R756" t="str">
            <v>02</v>
          </cell>
          <cell r="S756" t="str">
            <v>URUGUAY</v>
          </cell>
          <cell r="T756" t="str">
            <v>000074 MONTEVIDEO, TERRESTRE</v>
          </cell>
          <cell r="U756" t="str">
            <v>200000271</v>
          </cell>
          <cell r="V756" t="str">
            <v>Wilisol S.A.</v>
          </cell>
          <cell r="W756" t="str">
            <v/>
          </cell>
          <cell r="X756" t="str">
            <v>FCA</v>
          </cell>
          <cell r="Y756" t="str">
            <v>CTA CTE O CRED.DIRECTO</v>
          </cell>
          <cell r="Z756" t="str">
            <v>NO REFRIGERADO</v>
          </cell>
          <cell r="AA756" t="str">
            <v>SUBPROD</v>
          </cell>
          <cell r="AB756" t="str">
            <v>SUBPROD TRIPA</v>
          </cell>
          <cell r="AC756" t="str">
            <v>SUBPROD TRIPA VÍCERAS</v>
          </cell>
          <cell r="AD756" t="str">
            <v>EX</v>
          </cell>
        </row>
        <row r="757">
          <cell r="D757">
            <v>1022273</v>
          </cell>
          <cell r="E757" t="str">
            <v>GO GRASA FORRO PNA LIMP@ BO CJ AS</v>
          </cell>
          <cell r="F757">
            <v>22000</v>
          </cell>
          <cell r="G757" t="str">
            <v>KG</v>
          </cell>
          <cell r="H757" t="str">
            <v>PLANTA LO MIRANDA</v>
          </cell>
          <cell r="I757" t="str">
            <v>EMITIDO</v>
          </cell>
          <cell r="J757">
            <v>44826</v>
          </cell>
          <cell r="K757">
            <v>44687</v>
          </cell>
          <cell r="O757" t="str">
            <v>U007 AGROSUPER S.A.</v>
          </cell>
          <cell r="P757" t="str">
            <v>00AB</v>
          </cell>
          <cell r="Q757" t="str">
            <v>AGROSUPER BRASIL</v>
          </cell>
          <cell r="R757" t="str">
            <v>02</v>
          </cell>
          <cell r="S757" t="str">
            <v>BRASIL</v>
          </cell>
          <cell r="T757" t="str">
            <v>000312 SÃO BORJA , TERRESTRE</v>
          </cell>
          <cell r="U757" t="str">
            <v>200003001</v>
          </cell>
          <cell r="V757" t="str">
            <v>SEARA ALIMENTOS LTDA.</v>
          </cell>
          <cell r="W757" t="str">
            <v/>
          </cell>
          <cell r="X757" t="str">
            <v>CIP</v>
          </cell>
          <cell r="Y757" t="str">
            <v>CTA CTE O CRED.DIRECTO</v>
          </cell>
          <cell r="Z757" t="str">
            <v>CONGELADO</v>
          </cell>
          <cell r="AA757" t="str">
            <v>GRASAS</v>
          </cell>
          <cell r="AB757" t="str">
            <v>GRASA FORRO</v>
          </cell>
          <cell r="AC757" t="str">
            <v>SUBPROD GRASA FORRO PIERNA LIMPIO</v>
          </cell>
          <cell r="AD757" t="str">
            <v>EX</v>
          </cell>
        </row>
        <row r="758">
          <cell r="D758">
            <v>1023399</v>
          </cell>
          <cell r="E758" t="str">
            <v>GO GORD LOM TOCINO@ CJ 20K AS</v>
          </cell>
          <cell r="F758">
            <v>1000</v>
          </cell>
          <cell r="G758" t="str">
            <v>KG</v>
          </cell>
          <cell r="H758" t="str">
            <v>PLANTA LO MIRANDA</v>
          </cell>
          <cell r="I758" t="str">
            <v>EMITIDO</v>
          </cell>
          <cell r="J758">
            <v>44826</v>
          </cell>
          <cell r="K758">
            <v>44687</v>
          </cell>
          <cell r="O758" t="str">
            <v>U007 AGROSUPER S.A.</v>
          </cell>
          <cell r="P758" t="str">
            <v>00AB</v>
          </cell>
          <cell r="Q758" t="str">
            <v>AGROSUPER BRASIL</v>
          </cell>
          <cell r="R758" t="str">
            <v>02</v>
          </cell>
          <cell r="S758" t="str">
            <v>BRASIL</v>
          </cell>
          <cell r="T758" t="str">
            <v>000312 SÃO BORJA , TERRESTRE</v>
          </cell>
          <cell r="U758" t="str">
            <v>200003001</v>
          </cell>
          <cell r="V758" t="str">
            <v>SEARA ALIMENTOS LTDA.</v>
          </cell>
          <cell r="W758" t="str">
            <v/>
          </cell>
          <cell r="X758" t="str">
            <v>CIP</v>
          </cell>
          <cell r="Y758" t="str">
            <v>CTA CTE O CRED.DIRECTO</v>
          </cell>
          <cell r="Z758" t="str">
            <v>CONGELADO</v>
          </cell>
          <cell r="AA758" t="str">
            <v>GRASAS</v>
          </cell>
          <cell r="AB758" t="str">
            <v>GRASA GORDURA</v>
          </cell>
          <cell r="AC758" t="str">
            <v>SUBPROD GRASA GORDURA REBAJE</v>
          </cell>
          <cell r="AD758" t="str">
            <v>EX</v>
          </cell>
        </row>
        <row r="759">
          <cell r="D759">
            <v>1023398</v>
          </cell>
          <cell r="E759" t="str">
            <v>GO GORD REBAJE@ BO CJ 20K AS</v>
          </cell>
          <cell r="F759">
            <v>1000</v>
          </cell>
          <cell r="G759" t="str">
            <v>KG</v>
          </cell>
          <cell r="H759" t="str">
            <v>PLANTA LO MIRANDA</v>
          </cell>
          <cell r="I759" t="str">
            <v>EMITIDO</v>
          </cell>
          <cell r="J759">
            <v>44826</v>
          </cell>
          <cell r="K759">
            <v>44687</v>
          </cell>
          <cell r="O759" t="str">
            <v>U007 AGROSUPER S.A.</v>
          </cell>
          <cell r="P759" t="str">
            <v>00AB</v>
          </cell>
          <cell r="Q759" t="str">
            <v>AGROSUPER BRASIL</v>
          </cell>
          <cell r="R759" t="str">
            <v>02</v>
          </cell>
          <cell r="S759" t="str">
            <v>BRASIL</v>
          </cell>
          <cell r="T759" t="str">
            <v>000312 SÃO BORJA , TERRESTRE</v>
          </cell>
          <cell r="U759" t="str">
            <v>200003001</v>
          </cell>
          <cell r="V759" t="str">
            <v>SEARA ALIMENTOS LTDA.</v>
          </cell>
          <cell r="W759" t="str">
            <v/>
          </cell>
          <cell r="X759" t="str">
            <v>CIP</v>
          </cell>
          <cell r="Y759" t="str">
            <v>CTA CTE O CRED.DIRECTO</v>
          </cell>
          <cell r="Z759" t="str">
            <v>CONGELADO</v>
          </cell>
          <cell r="AA759" t="str">
            <v>GRASAS</v>
          </cell>
          <cell r="AB759" t="str">
            <v>GRASA GORDURA</v>
          </cell>
          <cell r="AC759" t="str">
            <v>SUBPROD GRASA GORDURA REBAJE</v>
          </cell>
          <cell r="AD759" t="str">
            <v>EX</v>
          </cell>
        </row>
        <row r="760">
          <cell r="D760">
            <v>1022218</v>
          </cell>
          <cell r="E760" t="str">
            <v>GO GRASA FORRO PNA LIMP@ CJ 20K AS</v>
          </cell>
          <cell r="F760">
            <v>24000</v>
          </cell>
          <cell r="G760" t="str">
            <v>KG</v>
          </cell>
          <cell r="H760" t="str">
            <v>PLANTA ROSARIO</v>
          </cell>
          <cell r="I760" t="str">
            <v>EN PRODUCCION</v>
          </cell>
          <cell r="J760">
            <v>44827</v>
          </cell>
          <cell r="K760">
            <v>44839</v>
          </cell>
          <cell r="O760" t="str">
            <v>U007 AGROSUPER S.A.</v>
          </cell>
          <cell r="P760" t="str">
            <v>00AB</v>
          </cell>
          <cell r="Q760" t="str">
            <v>AGROSUPER BRASIL</v>
          </cell>
          <cell r="R760" t="str">
            <v>02</v>
          </cell>
          <cell r="S760" t="str">
            <v>BRASIL</v>
          </cell>
          <cell r="T760" t="str">
            <v>000322 SANTA CATARINA , TERRES</v>
          </cell>
          <cell r="U760" t="str">
            <v>200002597</v>
          </cell>
          <cell r="V760" t="str">
            <v>BRF S.A.</v>
          </cell>
          <cell r="W760" t="str">
            <v>0002075I22 ###</v>
          </cell>
          <cell r="X760" t="str">
            <v>CIP</v>
          </cell>
          <cell r="Y760" t="str">
            <v>CTA CTE O CRED.DIRECTO</v>
          </cell>
          <cell r="Z760" t="str">
            <v>CONGELADO</v>
          </cell>
          <cell r="AA760" t="str">
            <v>GRASAS</v>
          </cell>
          <cell r="AB760" t="str">
            <v>GRASA FORRO</v>
          </cell>
          <cell r="AC760" t="str">
            <v>SUBPROD GRASA FORRO PIERNA LIMPIO</v>
          </cell>
          <cell r="AD760" t="str">
            <v>EX</v>
          </cell>
        </row>
        <row r="761">
          <cell r="D761">
            <v>1022217</v>
          </cell>
          <cell r="E761" t="str">
            <v>GO LOM TOCINO@ BO CJ 20K AS</v>
          </cell>
          <cell r="F761">
            <v>24000</v>
          </cell>
          <cell r="G761" t="str">
            <v>KG</v>
          </cell>
          <cell r="H761" t="str">
            <v>PLANTA ROSARIO</v>
          </cell>
          <cell r="I761" t="str">
            <v>EMITIDO</v>
          </cell>
          <cell r="J761">
            <v>44827</v>
          </cell>
          <cell r="K761">
            <v>44839</v>
          </cell>
          <cell r="O761" t="str">
            <v>U007 AGROSUPER S.A.</v>
          </cell>
          <cell r="P761" t="str">
            <v>00AB</v>
          </cell>
          <cell r="Q761" t="str">
            <v>AGROSUPER BRASIL</v>
          </cell>
          <cell r="R761" t="str">
            <v>02</v>
          </cell>
          <cell r="S761" t="str">
            <v>BRASIL</v>
          </cell>
          <cell r="T761" t="str">
            <v>000322 SANTA CATARINA , TERRES</v>
          </cell>
          <cell r="U761" t="str">
            <v>200002597</v>
          </cell>
          <cell r="V761" t="str">
            <v>BRF S.A.</v>
          </cell>
          <cell r="W761" t="str">
            <v>0002073I22</v>
          </cell>
          <cell r="X761" t="str">
            <v>CIP</v>
          </cell>
          <cell r="Y761" t="str">
            <v>CTA CTE O CRED.DIRECTO</v>
          </cell>
          <cell r="Z761" t="str">
            <v>CONGELADO</v>
          </cell>
          <cell r="AA761" t="str">
            <v>GRASAS</v>
          </cell>
          <cell r="AB761" t="str">
            <v>GRASA LOMO TOCINO</v>
          </cell>
          <cell r="AC761" t="str">
            <v>GRASA LOMO TOCINO</v>
          </cell>
          <cell r="AD761" t="str">
            <v>EX</v>
          </cell>
        </row>
        <row r="762">
          <cell r="D762">
            <v>1022217</v>
          </cell>
          <cell r="E762" t="str">
            <v>GO LOM TOCINO@ BO CJ 20K AS</v>
          </cell>
          <cell r="F762">
            <v>24000</v>
          </cell>
          <cell r="G762" t="str">
            <v>KG</v>
          </cell>
          <cell r="H762" t="str">
            <v>ICESTAR</v>
          </cell>
          <cell r="I762" t="str">
            <v>PROGRAMADO</v>
          </cell>
          <cell r="J762">
            <v>44827</v>
          </cell>
          <cell r="K762">
            <v>44839</v>
          </cell>
          <cell r="L762">
            <v>44865</v>
          </cell>
          <cell r="O762" t="str">
            <v>U007 AGROSUPER S.A.</v>
          </cell>
          <cell r="P762" t="str">
            <v>00AB</v>
          </cell>
          <cell r="Q762" t="str">
            <v>AGROSUPER BRASIL</v>
          </cell>
          <cell r="R762" t="str">
            <v>02</v>
          </cell>
          <cell r="S762" t="str">
            <v>BRASIL</v>
          </cell>
          <cell r="T762" t="str">
            <v>000322 SANTA CATARINA , TERRES</v>
          </cell>
          <cell r="U762" t="str">
            <v>200002597</v>
          </cell>
          <cell r="V762" t="str">
            <v>BRF S.A.</v>
          </cell>
          <cell r="W762" t="str">
            <v>0002070I22 ###</v>
          </cell>
          <cell r="X762" t="str">
            <v>CIP</v>
          </cell>
          <cell r="Y762" t="str">
            <v>CTA CTE O CRED.DIRECTO</v>
          </cell>
          <cell r="Z762" t="str">
            <v>CONGELADO</v>
          </cell>
          <cell r="AA762" t="str">
            <v>GRASAS</v>
          </cell>
          <cell r="AB762" t="str">
            <v>GRASA LOMO TOCINO</v>
          </cell>
          <cell r="AC762" t="str">
            <v>GRASA LOMO TOCINO</v>
          </cell>
          <cell r="AD762" t="str">
            <v>EX</v>
          </cell>
        </row>
        <row r="763">
          <cell r="D763">
            <v>1022409</v>
          </cell>
          <cell r="E763" t="str">
            <v>GO TRIPA S/CAL# BIDON AS</v>
          </cell>
          <cell r="F763">
            <v>23940</v>
          </cell>
          <cell r="G763" t="str">
            <v>KG</v>
          </cell>
          <cell r="H763" t="str">
            <v>PLANTA ROSARIO</v>
          </cell>
          <cell r="I763" t="str">
            <v>EN PRODUCCION</v>
          </cell>
          <cell r="J763">
            <v>44827</v>
          </cell>
          <cell r="K763">
            <v>44840</v>
          </cell>
          <cell r="O763" t="str">
            <v>U007 AGROSUPER S.A.</v>
          </cell>
          <cell r="P763" t="str">
            <v>00AS</v>
          </cell>
          <cell r="Q763" t="str">
            <v>AGRO SUDAMERICA</v>
          </cell>
          <cell r="R763" t="str">
            <v>02</v>
          </cell>
          <cell r="S763" t="str">
            <v>COLOMBIA</v>
          </cell>
          <cell r="T763" t="str">
            <v>000023 BUENAVENTURA, PUERTO</v>
          </cell>
          <cell r="U763" t="str">
            <v>200001680</v>
          </cell>
          <cell r="V763" t="str">
            <v>GRUPO AL S.A.S.</v>
          </cell>
          <cell r="W763" t="str">
            <v>***</v>
          </cell>
          <cell r="X763" t="str">
            <v>CIF</v>
          </cell>
          <cell r="Y763" t="str">
            <v>CTA CTE O CRED.DIRECTO</v>
          </cell>
          <cell r="Z763" t="str">
            <v>REFRIGERADO</v>
          </cell>
          <cell r="AA763" t="str">
            <v>SUBPROD</v>
          </cell>
          <cell r="AB763" t="str">
            <v>SUBPROD TRIPA</v>
          </cell>
          <cell r="AC763" t="str">
            <v>SUBPROD TRIPA SALADA SIN CALIBRE</v>
          </cell>
          <cell r="AD763" t="str">
            <v>EX</v>
          </cell>
        </row>
        <row r="764">
          <cell r="D764">
            <v>1022409</v>
          </cell>
          <cell r="E764" t="str">
            <v>GO TRIPA S/CAL# BIDON AS</v>
          </cell>
          <cell r="F764">
            <v>23940</v>
          </cell>
          <cell r="G764" t="str">
            <v>KG</v>
          </cell>
          <cell r="H764" t="str">
            <v>PLANTA ROSARIO</v>
          </cell>
          <cell r="I764" t="str">
            <v>EMITIDO</v>
          </cell>
          <cell r="J764">
            <v>44827</v>
          </cell>
          <cell r="K764">
            <v>44871</v>
          </cell>
          <cell r="O764" t="str">
            <v>U007 AGROSUPER S.A.</v>
          </cell>
          <cell r="P764" t="str">
            <v>00AS</v>
          </cell>
          <cell r="Q764" t="str">
            <v>AGRO SUDAMERICA</v>
          </cell>
          <cell r="R764" t="str">
            <v>02</v>
          </cell>
          <cell r="S764" t="str">
            <v>COLOMBIA</v>
          </cell>
          <cell r="T764" t="str">
            <v>000023 BUENAVENTURA, PUERTO</v>
          </cell>
          <cell r="U764" t="str">
            <v>200001680</v>
          </cell>
          <cell r="V764" t="str">
            <v>GRUPO AL S.A.S.</v>
          </cell>
          <cell r="W764" t="str">
            <v/>
          </cell>
          <cell r="X764" t="str">
            <v>CIF</v>
          </cell>
          <cell r="Y764" t="str">
            <v>CTA CTE O CRED.DIRECTO</v>
          </cell>
          <cell r="Z764" t="str">
            <v>REFRIGERADO</v>
          </cell>
          <cell r="AA764" t="str">
            <v>SUBPROD</v>
          </cell>
          <cell r="AB764" t="str">
            <v>SUBPROD TRIPA</v>
          </cell>
          <cell r="AC764" t="str">
            <v>SUBPROD TRIPA SALADA SIN CALIBRE</v>
          </cell>
          <cell r="AD764" t="str">
            <v>EX</v>
          </cell>
        </row>
        <row r="765">
          <cell r="D765">
            <v>1022409</v>
          </cell>
          <cell r="E765" t="str">
            <v>GO TRIPA S/CAL# BIDON AS</v>
          </cell>
          <cell r="F765">
            <v>23940</v>
          </cell>
          <cell r="G765" t="str">
            <v>KG</v>
          </cell>
          <cell r="H765" t="str">
            <v>PLANTA ROSARIO</v>
          </cell>
          <cell r="I765" t="str">
            <v>EMITIDO</v>
          </cell>
          <cell r="J765">
            <v>44827</v>
          </cell>
          <cell r="K765">
            <v>44901</v>
          </cell>
          <cell r="O765" t="str">
            <v>U007 AGROSUPER S.A.</v>
          </cell>
          <cell r="P765" t="str">
            <v>00AS</v>
          </cell>
          <cell r="Q765" t="str">
            <v>AGRO SUDAMERICA</v>
          </cell>
          <cell r="R765" t="str">
            <v>02</v>
          </cell>
          <cell r="S765" t="str">
            <v>COLOMBIA</v>
          </cell>
          <cell r="T765" t="str">
            <v>000023 BUENAVENTURA, PUERTO</v>
          </cell>
          <cell r="U765" t="str">
            <v>200001680</v>
          </cell>
          <cell r="V765" t="str">
            <v>GRUPO AL S.A.S.</v>
          </cell>
          <cell r="W765" t="str">
            <v/>
          </cell>
          <cell r="X765" t="str">
            <v>CIF</v>
          </cell>
          <cell r="Y765" t="str">
            <v>CTA CTE O CRED.DIRECTO</v>
          </cell>
          <cell r="Z765" t="str">
            <v>REFRIGERADO</v>
          </cell>
          <cell r="AA765" t="str">
            <v>SUBPROD</v>
          </cell>
          <cell r="AB765" t="str">
            <v>SUBPROD TRIPA</v>
          </cell>
          <cell r="AC765" t="str">
            <v>SUBPROD TRIPA SALADA SIN CALIBRE</v>
          </cell>
          <cell r="AD765" t="str">
            <v>EX</v>
          </cell>
        </row>
        <row r="766">
          <cell r="D766">
            <v>1020367</v>
          </cell>
          <cell r="E766" t="str">
            <v>GO GORD LOM TOCINO@ CJ T-F AS</v>
          </cell>
          <cell r="F766">
            <v>24000</v>
          </cell>
          <cell r="G766" t="str">
            <v>KG</v>
          </cell>
          <cell r="H766" t="str">
            <v>PLANTA LO MIRANDA</v>
          </cell>
          <cell r="I766" t="str">
            <v>A PROGRAMAR</v>
          </cell>
          <cell r="J766">
            <v>44827</v>
          </cell>
          <cell r="K766">
            <v>44849</v>
          </cell>
          <cell r="L766">
            <v>44854</v>
          </cell>
          <cell r="O766" t="str">
            <v>U007 AGROSUPER S.A.</v>
          </cell>
          <cell r="P766" t="str">
            <v>00AS</v>
          </cell>
          <cell r="Q766" t="str">
            <v>AGRO SUDAMERICA</v>
          </cell>
          <cell r="R766" t="str">
            <v>02</v>
          </cell>
          <cell r="S766" t="str">
            <v>EL SALVADOR</v>
          </cell>
          <cell r="T766" t="str">
            <v>000291 SAN SALVADOR, PUERTO</v>
          </cell>
          <cell r="U766" t="str">
            <v>200004158</v>
          </cell>
          <cell r="V766" t="str">
            <v>EXPORT PACKERS COMPANY LTD</v>
          </cell>
          <cell r="W766" t="str">
            <v>PO1334310*</v>
          </cell>
          <cell r="X766" t="str">
            <v>CIF</v>
          </cell>
          <cell r="Y766" t="str">
            <v>CTA CTE O CRED.DIRECTO</v>
          </cell>
          <cell r="Z766" t="str">
            <v>CONGELADO</v>
          </cell>
          <cell r="AA766" t="str">
            <v>GRASAS</v>
          </cell>
          <cell r="AB766" t="str">
            <v>GRASA GORDURA</v>
          </cell>
          <cell r="AC766" t="str">
            <v>SUBPROD GRASA GORDURA LOMO TOCINO</v>
          </cell>
          <cell r="AD766" t="str">
            <v>EX</v>
          </cell>
        </row>
        <row r="767">
          <cell r="D767">
            <v>1030379</v>
          </cell>
          <cell r="E767" t="str">
            <v>PV PCHDEH S/P@ BO CJ 20K SO</v>
          </cell>
          <cell r="F767">
            <v>23999.219783472003</v>
          </cell>
          <cell r="G767" t="str">
            <v>KG</v>
          </cell>
          <cell r="H767" t="str">
            <v>SOPRAVAL PLANTA / CECINAS 2</v>
          </cell>
          <cell r="I767" t="str">
            <v>A PROGRAMAR</v>
          </cell>
          <cell r="J767">
            <v>44827</v>
          </cell>
          <cell r="K767">
            <v>44849</v>
          </cell>
          <cell r="O767" t="str">
            <v>U007 AGROSUPER S.A.</v>
          </cell>
          <cell r="P767" t="str">
            <v>00AA</v>
          </cell>
          <cell r="Q767" t="str">
            <v>AGRO AMERICA</v>
          </cell>
          <cell r="R767" t="str">
            <v>03</v>
          </cell>
          <cell r="S767" t="str">
            <v>EE.UU.</v>
          </cell>
          <cell r="T767" t="str">
            <v>000071 PHILADELPHIA, PUERTO</v>
          </cell>
          <cell r="U767" t="str">
            <v>200000004</v>
          </cell>
          <cell r="V767" t="str">
            <v>Agro America LLC</v>
          </cell>
          <cell r="W767" t="str">
            <v/>
          </cell>
          <cell r="X767" t="str">
            <v>CIF</v>
          </cell>
          <cell r="Y767" t="str">
            <v>CTA CTE O CRED.DIRECTO</v>
          </cell>
          <cell r="Z767" t="str">
            <v>CONGELADO</v>
          </cell>
          <cell r="AA767" t="str">
            <v>PECH DESH</v>
          </cell>
          <cell r="AB767" t="str">
            <v>PECH DESH S/PIEL</v>
          </cell>
          <cell r="AC767" t="str">
            <v>PECH DESH S/PIEL S/FILETE</v>
          </cell>
          <cell r="AD767" t="str">
            <v>NA</v>
          </cell>
        </row>
        <row r="768">
          <cell r="D768">
            <v>1030379</v>
          </cell>
          <cell r="E768" t="str">
            <v>PV PCHDEH S/P@ BO CJ 20K SO</v>
          </cell>
          <cell r="F768">
            <v>23999.219783472003</v>
          </cell>
          <cell r="G768" t="str">
            <v>KG</v>
          </cell>
          <cell r="H768" t="str">
            <v>SOPRAVAL PLANTA / CECINAS 2</v>
          </cell>
          <cell r="I768" t="str">
            <v>A PROGRAMAR</v>
          </cell>
          <cell r="J768">
            <v>44827</v>
          </cell>
          <cell r="K768">
            <v>44848</v>
          </cell>
          <cell r="O768" t="str">
            <v>U007 AGROSUPER S.A.</v>
          </cell>
          <cell r="P768" t="str">
            <v>00AA</v>
          </cell>
          <cell r="Q768" t="str">
            <v>AGRO AMERICA</v>
          </cell>
          <cell r="R768" t="str">
            <v>03</v>
          </cell>
          <cell r="S768" t="str">
            <v>EE.UU.</v>
          </cell>
          <cell r="T768" t="str">
            <v>000071 PHILADELPHIA, PUERTO</v>
          </cell>
          <cell r="U768" t="str">
            <v>200000004</v>
          </cell>
          <cell r="V768" t="str">
            <v>Agro America LLC</v>
          </cell>
          <cell r="W768" t="str">
            <v/>
          </cell>
          <cell r="X768" t="str">
            <v>CIF</v>
          </cell>
          <cell r="Y768" t="str">
            <v>CTA CTE O CRED.DIRECTO</v>
          </cell>
          <cell r="Z768" t="str">
            <v>CONGELADO</v>
          </cell>
          <cell r="AA768" t="str">
            <v>PECH DESH</v>
          </cell>
          <cell r="AB768" t="str">
            <v>PECH DESH S/PIEL</v>
          </cell>
          <cell r="AC768" t="str">
            <v>PECH DESH S/PIEL S/FILETE</v>
          </cell>
          <cell r="AD768" t="str">
            <v>NA</v>
          </cell>
        </row>
        <row r="769">
          <cell r="D769">
            <v>1030379</v>
          </cell>
          <cell r="E769" t="str">
            <v>PV PCHDEH S/P@ BO CJ 20K SO</v>
          </cell>
          <cell r="F769">
            <v>23999.219783472003</v>
          </cell>
          <cell r="G769" t="str">
            <v>KG</v>
          </cell>
          <cell r="H769" t="str">
            <v>SOPRAVAL PLANTA / CECINAS 2</v>
          </cell>
          <cell r="I769" t="str">
            <v>A PROGRAMAR</v>
          </cell>
          <cell r="J769">
            <v>44827</v>
          </cell>
          <cell r="K769">
            <v>44847</v>
          </cell>
          <cell r="O769" t="str">
            <v>U007 AGROSUPER S.A.</v>
          </cell>
          <cell r="P769" t="str">
            <v>00AA</v>
          </cell>
          <cell r="Q769" t="str">
            <v>AGRO AMERICA</v>
          </cell>
          <cell r="R769" t="str">
            <v>03</v>
          </cell>
          <cell r="S769" t="str">
            <v>EE.UU.</v>
          </cell>
          <cell r="T769" t="str">
            <v>000071 PHILADELPHIA, PUERTO</v>
          </cell>
          <cell r="U769" t="str">
            <v>200000004</v>
          </cell>
          <cell r="V769" t="str">
            <v>Agro America LLC</v>
          </cell>
          <cell r="W769" t="str">
            <v/>
          </cell>
          <cell r="X769" t="str">
            <v>CIF</v>
          </cell>
          <cell r="Y769" t="str">
            <v>CTA CTE O CRED.DIRECTO</v>
          </cell>
          <cell r="Z769" t="str">
            <v>CONGELADO</v>
          </cell>
          <cell r="AA769" t="str">
            <v>PECH DESH</v>
          </cell>
          <cell r="AB769" t="str">
            <v>PECH DESH S/PIEL</v>
          </cell>
          <cell r="AC769" t="str">
            <v>PECH DESH S/PIEL S/FILETE</v>
          </cell>
          <cell r="AD769" t="str">
            <v>NA</v>
          </cell>
        </row>
        <row r="770">
          <cell r="D770">
            <v>1030379</v>
          </cell>
          <cell r="E770" t="str">
            <v>PV PCHDEH S/P@ BO CJ 20K SO</v>
          </cell>
          <cell r="F770">
            <v>23999.219783472003</v>
          </cell>
          <cell r="G770" t="str">
            <v>KG</v>
          </cell>
          <cell r="H770" t="str">
            <v>SOPRAVAL PLANTA / CECINAS 2</v>
          </cell>
          <cell r="I770" t="str">
            <v>A PROGRAMAR</v>
          </cell>
          <cell r="J770">
            <v>44827</v>
          </cell>
          <cell r="K770">
            <v>44846</v>
          </cell>
          <cell r="O770" t="str">
            <v>U007 AGROSUPER S.A.</v>
          </cell>
          <cell r="P770" t="str">
            <v>00AA</v>
          </cell>
          <cell r="Q770" t="str">
            <v>AGRO AMERICA</v>
          </cell>
          <cell r="R770" t="str">
            <v>03</v>
          </cell>
          <cell r="S770" t="str">
            <v>EE.UU.</v>
          </cell>
          <cell r="T770" t="str">
            <v>000071 PHILADELPHIA, PUERTO</v>
          </cell>
          <cell r="U770" t="str">
            <v>200000004</v>
          </cell>
          <cell r="V770" t="str">
            <v>Agro America LLC</v>
          </cell>
          <cell r="W770" t="str">
            <v/>
          </cell>
          <cell r="X770" t="str">
            <v>CIF</v>
          </cell>
          <cell r="Y770" t="str">
            <v>CTA CTE O CRED.DIRECTO</v>
          </cell>
          <cell r="Z770" t="str">
            <v>CONGELADO</v>
          </cell>
          <cell r="AA770" t="str">
            <v>PECH DESH</v>
          </cell>
          <cell r="AB770" t="str">
            <v>PECH DESH S/PIEL</v>
          </cell>
          <cell r="AC770" t="str">
            <v>PECH DESH S/PIEL S/FILETE</v>
          </cell>
          <cell r="AD770" t="str">
            <v>NA</v>
          </cell>
        </row>
        <row r="771">
          <cell r="D771">
            <v>1030379</v>
          </cell>
          <cell r="E771" t="str">
            <v>PV PCHDEH S/P@ BO CJ 20K SO</v>
          </cell>
          <cell r="F771">
            <v>23999.219783472003</v>
          </cell>
          <cell r="G771" t="str">
            <v>KG</v>
          </cell>
          <cell r="H771" t="str">
            <v>SOPRAVAL PLANTA / CECINAS 2</v>
          </cell>
          <cell r="I771" t="str">
            <v>A PROGRAMAR</v>
          </cell>
          <cell r="J771">
            <v>44827</v>
          </cell>
          <cell r="K771">
            <v>44844</v>
          </cell>
          <cell r="O771" t="str">
            <v>U007 AGROSUPER S.A.</v>
          </cell>
          <cell r="P771" t="str">
            <v>00AA</v>
          </cell>
          <cell r="Q771" t="str">
            <v>AGRO AMERICA</v>
          </cell>
          <cell r="R771" t="str">
            <v>03</v>
          </cell>
          <cell r="S771" t="str">
            <v>EE.UU.</v>
          </cell>
          <cell r="T771" t="str">
            <v>000071 PHILADELPHIA, PUERTO</v>
          </cell>
          <cell r="U771" t="str">
            <v>200000004</v>
          </cell>
          <cell r="V771" t="str">
            <v>Agro America LLC</v>
          </cell>
          <cell r="W771" t="str">
            <v/>
          </cell>
          <cell r="X771" t="str">
            <v>CIF</v>
          </cell>
          <cell r="Y771" t="str">
            <v>CTA CTE O CRED.DIRECTO</v>
          </cell>
          <cell r="Z771" t="str">
            <v>CONGELADO</v>
          </cell>
          <cell r="AA771" t="str">
            <v>PECH DESH</v>
          </cell>
          <cell r="AB771" t="str">
            <v>PECH DESH S/PIEL</v>
          </cell>
          <cell r="AC771" t="str">
            <v>PECH DESH S/PIEL S/FILETE</v>
          </cell>
          <cell r="AD771" t="str">
            <v>NA</v>
          </cell>
        </row>
        <row r="772">
          <cell r="D772">
            <v>1011586</v>
          </cell>
          <cell r="E772" t="str">
            <v>PO ALA MEDIA B 4X10@ CJ 20K AS</v>
          </cell>
          <cell r="F772">
            <v>24000</v>
          </cell>
          <cell r="G772" t="str">
            <v>KG</v>
          </cell>
          <cell r="H772" t="str">
            <v>F. SAN VICENTE</v>
          </cell>
          <cell r="I772" t="str">
            <v>PROGRAMADO</v>
          </cell>
          <cell r="J772">
            <v>44830</v>
          </cell>
          <cell r="K772">
            <v>44841</v>
          </cell>
          <cell r="L772">
            <v>44876</v>
          </cell>
          <cell r="O772" t="str">
            <v>U007 AGROSUPER S.A.</v>
          </cell>
          <cell r="P772" t="str">
            <v>00GO</v>
          </cell>
          <cell r="Q772" t="str">
            <v>AGROSUPER SHANGHAI</v>
          </cell>
          <cell r="R772" t="str">
            <v>01</v>
          </cell>
          <cell r="S772" t="str">
            <v>CHINA</v>
          </cell>
          <cell r="T772" t="str">
            <v>000021 SHANGHAI, CHINA</v>
          </cell>
          <cell r="U772" t="str">
            <v>200002390</v>
          </cell>
          <cell r="V772" t="str">
            <v>Agrosuper China Co., Ltd.</v>
          </cell>
          <cell r="W772" t="str">
            <v/>
          </cell>
          <cell r="X772" t="str">
            <v>CIF</v>
          </cell>
          <cell r="Y772" t="str">
            <v>CTA CTE O CRED.DIRECTO</v>
          </cell>
          <cell r="Z772" t="str">
            <v>CONGELADO</v>
          </cell>
          <cell r="AA772" t="str">
            <v>ALA</v>
          </cell>
          <cell r="AB772" t="str">
            <v>ALA CENTRO</v>
          </cell>
          <cell r="AC772" t="str">
            <v>ALA CENTRO B</v>
          </cell>
          <cell r="AD772" t="str">
            <v>NA</v>
          </cell>
        </row>
        <row r="773">
          <cell r="D773">
            <v>1011586</v>
          </cell>
          <cell r="E773" t="str">
            <v>PO ALA MEDIA B 4X10@ CJ 20K AS</v>
          </cell>
          <cell r="F773">
            <v>4800</v>
          </cell>
          <cell r="G773" t="str">
            <v>KG</v>
          </cell>
          <cell r="H773" t="str">
            <v>PLANTA LO MIRANDA</v>
          </cell>
          <cell r="I773" t="str">
            <v>EN PRODUCCION</v>
          </cell>
          <cell r="J773">
            <v>44830</v>
          </cell>
          <cell r="K773">
            <v>44841</v>
          </cell>
          <cell r="O773" t="str">
            <v>U007 AGROSUPER S.A.</v>
          </cell>
          <cell r="P773" t="str">
            <v>00GO</v>
          </cell>
          <cell r="Q773" t="str">
            <v>AGROSUPER SHANGHAI</v>
          </cell>
          <cell r="R773" t="str">
            <v>01</v>
          </cell>
          <cell r="S773" t="str">
            <v>CHINA</v>
          </cell>
          <cell r="T773" t="str">
            <v>000021 SHANGHAI, CHINA</v>
          </cell>
          <cell r="U773" t="str">
            <v>200002390</v>
          </cell>
          <cell r="V773" t="str">
            <v>Agrosuper China Co., Ltd.</v>
          </cell>
          <cell r="W773" t="str">
            <v/>
          </cell>
          <cell r="X773" t="str">
            <v>CIF</v>
          </cell>
          <cell r="Y773" t="str">
            <v>CTA CTE O CRED.DIRECTO</v>
          </cell>
          <cell r="Z773" t="str">
            <v>CONGELADO</v>
          </cell>
          <cell r="AA773" t="str">
            <v>ALA</v>
          </cell>
          <cell r="AB773" t="str">
            <v>ALA CENTRO</v>
          </cell>
          <cell r="AC773" t="str">
            <v>ALA CENTRO B</v>
          </cell>
          <cell r="AD773" t="str">
            <v>NA</v>
          </cell>
        </row>
        <row r="774">
          <cell r="D774">
            <v>1012452</v>
          </cell>
          <cell r="E774" t="str">
            <v>PO ALA MEDIA GRADO B@ CJ AS</v>
          </cell>
          <cell r="F774">
            <v>19274</v>
          </cell>
          <cell r="G774" t="str">
            <v>KG</v>
          </cell>
          <cell r="H774" t="str">
            <v>PLANTA LO MIRANDA</v>
          </cell>
          <cell r="I774" t="str">
            <v>EN PRODUCCION</v>
          </cell>
          <cell r="J774">
            <v>44830</v>
          </cell>
          <cell r="K774">
            <v>44841</v>
          </cell>
          <cell r="O774" t="str">
            <v>U007 AGROSUPER S.A.</v>
          </cell>
          <cell r="P774" t="str">
            <v>00GO</v>
          </cell>
          <cell r="Q774" t="str">
            <v>AGROSUPER SHANGHAI</v>
          </cell>
          <cell r="R774" t="str">
            <v>01</v>
          </cell>
          <cell r="S774" t="str">
            <v>CHINA</v>
          </cell>
          <cell r="T774" t="str">
            <v>000021 SHANGHAI, CHINA</v>
          </cell>
          <cell r="U774" t="str">
            <v>200002390</v>
          </cell>
          <cell r="V774" t="str">
            <v>Agrosuper China Co., Ltd.</v>
          </cell>
          <cell r="W774" t="str">
            <v/>
          </cell>
          <cell r="X774" t="str">
            <v>CIF</v>
          </cell>
          <cell r="Y774" t="str">
            <v>CTA CTE O CRED.DIRECTO</v>
          </cell>
          <cell r="Z774" t="str">
            <v>CONGELADO</v>
          </cell>
          <cell r="AA774" t="str">
            <v>ALA</v>
          </cell>
          <cell r="AB774" t="str">
            <v>ALA CENTRO</v>
          </cell>
          <cell r="AC774" t="str">
            <v>ALA CENTRO B</v>
          </cell>
          <cell r="AD774" t="str">
            <v>NA</v>
          </cell>
        </row>
        <row r="775">
          <cell r="D775">
            <v>1012504</v>
          </cell>
          <cell r="E775" t="str">
            <v>PO GARRA ECONOMY@ CJ 20K AS</v>
          </cell>
          <cell r="F775">
            <v>24000</v>
          </cell>
          <cell r="G775" t="str">
            <v>KG</v>
          </cell>
          <cell r="H775" t="str">
            <v>F. SAN VICENTE</v>
          </cell>
          <cell r="I775" t="str">
            <v>PROGRAMADO</v>
          </cell>
          <cell r="J775">
            <v>44830</v>
          </cell>
          <cell r="K775">
            <v>44841</v>
          </cell>
          <cell r="L775">
            <v>44874</v>
          </cell>
          <cell r="O775" t="str">
            <v>U007 AGROSUPER S.A.</v>
          </cell>
          <cell r="P775" t="str">
            <v>00GO</v>
          </cell>
          <cell r="Q775" t="str">
            <v>AGROSUPER SHANGHAI</v>
          </cell>
          <cell r="R775" t="str">
            <v>01</v>
          </cell>
          <cell r="S775" t="str">
            <v>CHINA</v>
          </cell>
          <cell r="T775" t="str">
            <v>000020 YANTIAN, CHINA</v>
          </cell>
          <cell r="U775" t="str">
            <v>200002390</v>
          </cell>
          <cell r="V775" t="str">
            <v>Agrosuper China Co., Ltd.</v>
          </cell>
          <cell r="W775" t="str">
            <v/>
          </cell>
          <cell r="X775" t="str">
            <v>CIF</v>
          </cell>
          <cell r="Y775" t="str">
            <v>CTA CTE O CRED.DIRECTO</v>
          </cell>
          <cell r="Z775" t="str">
            <v>CONGELADO</v>
          </cell>
          <cell r="AA775" t="str">
            <v>PATAS</v>
          </cell>
          <cell r="AB775" t="str">
            <v>PATAS GARRAS</v>
          </cell>
          <cell r="AC775" t="str">
            <v>PATAS GARRAS LARGE C</v>
          </cell>
          <cell r="AD775" t="str">
            <v>NA</v>
          </cell>
        </row>
        <row r="776">
          <cell r="D776">
            <v>1012504</v>
          </cell>
          <cell r="E776" t="str">
            <v>PO GARRA ECONOMY@ CJ 20K AS</v>
          </cell>
          <cell r="F776">
            <v>24000</v>
          </cell>
          <cell r="G776" t="str">
            <v>KG</v>
          </cell>
          <cell r="H776" t="str">
            <v>PLANTA LO MIRANDA</v>
          </cell>
          <cell r="I776" t="str">
            <v>CONFIRMADO</v>
          </cell>
          <cell r="J776">
            <v>44830</v>
          </cell>
          <cell r="K776">
            <v>44841</v>
          </cell>
          <cell r="L776">
            <v>44877</v>
          </cell>
          <cell r="O776" t="str">
            <v>U007 AGROSUPER S.A.</v>
          </cell>
          <cell r="P776" t="str">
            <v>00GO</v>
          </cell>
          <cell r="Q776" t="str">
            <v>AGROSUPER SHANGHAI</v>
          </cell>
          <cell r="R776" t="str">
            <v>01</v>
          </cell>
          <cell r="S776" t="str">
            <v>CHINA</v>
          </cell>
          <cell r="T776" t="str">
            <v>000020 YANTIAN, CHINA</v>
          </cell>
          <cell r="U776" t="str">
            <v>200002390</v>
          </cell>
          <cell r="V776" t="str">
            <v>Agrosuper China Co., Ltd.</v>
          </cell>
          <cell r="W776" t="str">
            <v/>
          </cell>
          <cell r="X776" t="str">
            <v>CIF</v>
          </cell>
          <cell r="Y776" t="str">
            <v>CTA CTE O CRED.DIRECTO</v>
          </cell>
          <cell r="Z776" t="str">
            <v>CONGELADO</v>
          </cell>
          <cell r="AA776" t="str">
            <v>PATAS</v>
          </cell>
          <cell r="AB776" t="str">
            <v>PATAS GARRAS</v>
          </cell>
          <cell r="AC776" t="str">
            <v>PATAS GARRAS LARGE C</v>
          </cell>
          <cell r="AD776" t="str">
            <v>NA</v>
          </cell>
        </row>
        <row r="777">
          <cell r="D777">
            <v>1012504</v>
          </cell>
          <cell r="E777" t="str">
            <v>PO GARRA ECONOMY@ CJ 20K AS</v>
          </cell>
          <cell r="F777">
            <v>24000</v>
          </cell>
          <cell r="G777" t="str">
            <v>KG</v>
          </cell>
          <cell r="H777" t="str">
            <v>PLANTA LO MIRANDA</v>
          </cell>
          <cell r="I777" t="str">
            <v>CONFIRMADO</v>
          </cell>
          <cell r="J777">
            <v>44830</v>
          </cell>
          <cell r="K777">
            <v>44841</v>
          </cell>
          <cell r="L777">
            <v>44879</v>
          </cell>
          <cell r="O777" t="str">
            <v>U007 AGROSUPER S.A.</v>
          </cell>
          <cell r="P777" t="str">
            <v>00GO</v>
          </cell>
          <cell r="Q777" t="str">
            <v>AGROSUPER SHANGHAI</v>
          </cell>
          <cell r="R777" t="str">
            <v>01</v>
          </cell>
          <cell r="S777" t="str">
            <v>CHINA</v>
          </cell>
          <cell r="T777" t="str">
            <v>000020 YANTIAN, CHINA</v>
          </cell>
          <cell r="U777" t="str">
            <v>200002390</v>
          </cell>
          <cell r="V777" t="str">
            <v>Agrosuper China Co., Ltd.</v>
          </cell>
          <cell r="W777" t="str">
            <v/>
          </cell>
          <cell r="X777" t="str">
            <v>CIF</v>
          </cell>
          <cell r="Y777" t="str">
            <v>CTA CTE O CRED.DIRECTO</v>
          </cell>
          <cell r="Z777" t="str">
            <v>CONGELADO</v>
          </cell>
          <cell r="AA777" t="str">
            <v>PATAS</v>
          </cell>
          <cell r="AB777" t="str">
            <v>PATAS GARRAS</v>
          </cell>
          <cell r="AC777" t="str">
            <v>PATAS GARRAS LARGE C</v>
          </cell>
          <cell r="AD777" t="str">
            <v>NA</v>
          </cell>
        </row>
        <row r="778">
          <cell r="D778">
            <v>1012504</v>
          </cell>
          <cell r="E778" t="str">
            <v>PO GARRA ECONOMY@ CJ 20K AS</v>
          </cell>
          <cell r="F778">
            <v>24000</v>
          </cell>
          <cell r="G778" t="str">
            <v>KG</v>
          </cell>
          <cell r="H778" t="str">
            <v>PLANTA LO MIRANDA</v>
          </cell>
          <cell r="I778" t="str">
            <v>CONFIRMADO</v>
          </cell>
          <cell r="J778">
            <v>44830</v>
          </cell>
          <cell r="K778">
            <v>44841</v>
          </cell>
          <cell r="L778">
            <v>44880</v>
          </cell>
          <cell r="O778" t="str">
            <v>U007 AGROSUPER S.A.</v>
          </cell>
          <cell r="P778" t="str">
            <v>00GO</v>
          </cell>
          <cell r="Q778" t="str">
            <v>AGROSUPER SHANGHAI</v>
          </cell>
          <cell r="R778" t="str">
            <v>01</v>
          </cell>
          <cell r="S778" t="str">
            <v>CHINA</v>
          </cell>
          <cell r="T778" t="str">
            <v>000020 YANTIAN, CHINA</v>
          </cell>
          <cell r="U778" t="str">
            <v>200002390</v>
          </cell>
          <cell r="V778" t="str">
            <v>Agrosuper China Co., Ltd.</v>
          </cell>
          <cell r="W778" t="str">
            <v/>
          </cell>
          <cell r="X778" t="str">
            <v>CIF</v>
          </cell>
          <cell r="Y778" t="str">
            <v>CTA CTE O CRED.DIRECTO</v>
          </cell>
          <cell r="Z778" t="str">
            <v>CONGELADO</v>
          </cell>
          <cell r="AA778" t="str">
            <v>PATAS</v>
          </cell>
          <cell r="AB778" t="str">
            <v>PATAS GARRAS</v>
          </cell>
          <cell r="AC778" t="str">
            <v>PATAS GARRAS LARGE C</v>
          </cell>
          <cell r="AD778" t="str">
            <v>NA</v>
          </cell>
        </row>
        <row r="779">
          <cell r="D779">
            <v>1012504</v>
          </cell>
          <cell r="E779" t="str">
            <v>PO GARRA ECONOMY@ CJ 20K AS</v>
          </cell>
          <cell r="F779">
            <v>24000</v>
          </cell>
          <cell r="G779" t="str">
            <v>KG</v>
          </cell>
          <cell r="H779" t="str">
            <v>PLANTA LO MIRANDA</v>
          </cell>
          <cell r="I779" t="str">
            <v>CONFIRMADO</v>
          </cell>
          <cell r="J779">
            <v>44830</v>
          </cell>
          <cell r="K779">
            <v>44841</v>
          </cell>
          <cell r="O779" t="str">
            <v>U007 AGROSUPER S.A.</v>
          </cell>
          <cell r="P779" t="str">
            <v>00GO</v>
          </cell>
          <cell r="Q779" t="str">
            <v>AGROSUPER SHANGHAI</v>
          </cell>
          <cell r="R779" t="str">
            <v>01</v>
          </cell>
          <cell r="S779" t="str">
            <v>CHINA</v>
          </cell>
          <cell r="T779" t="str">
            <v>000020 YANTIAN, CHINA</v>
          </cell>
          <cell r="U779" t="str">
            <v>200002390</v>
          </cell>
          <cell r="V779" t="str">
            <v>Agrosuper China Co., Ltd.</v>
          </cell>
          <cell r="W779" t="str">
            <v/>
          </cell>
          <cell r="X779" t="str">
            <v>CIF</v>
          </cell>
          <cell r="Y779" t="str">
            <v>CTA CTE O CRED.DIRECTO</v>
          </cell>
          <cell r="Z779" t="str">
            <v>CONGELADO</v>
          </cell>
          <cell r="AA779" t="str">
            <v>PATAS</v>
          </cell>
          <cell r="AB779" t="str">
            <v>PATAS GARRAS</v>
          </cell>
          <cell r="AC779" t="str">
            <v>PATAS GARRAS LARGE C</v>
          </cell>
          <cell r="AD779" t="str">
            <v>NA</v>
          </cell>
        </row>
        <row r="780">
          <cell r="D780">
            <v>1012504</v>
          </cell>
          <cell r="E780" t="str">
            <v>PO GARRA ECONOMY@ CJ 20K AS</v>
          </cell>
          <cell r="F780">
            <v>12000</v>
          </cell>
          <cell r="G780" t="str">
            <v>KG</v>
          </cell>
          <cell r="H780" t="str">
            <v>PLANTA LO MIRANDA</v>
          </cell>
          <cell r="I780" t="str">
            <v>EN PRODUCCION</v>
          </cell>
          <cell r="J780">
            <v>44830</v>
          </cell>
          <cell r="K780">
            <v>44841</v>
          </cell>
          <cell r="O780" t="str">
            <v>U007 AGROSUPER S.A.</v>
          </cell>
          <cell r="P780" t="str">
            <v>00GO</v>
          </cell>
          <cell r="Q780" t="str">
            <v>AGROSUPER SHANGHAI</v>
          </cell>
          <cell r="R780" t="str">
            <v>01</v>
          </cell>
          <cell r="S780" t="str">
            <v>CHINA</v>
          </cell>
          <cell r="T780" t="str">
            <v>000020 YANTIAN, CHINA</v>
          </cell>
          <cell r="U780" t="str">
            <v>200002390</v>
          </cell>
          <cell r="V780" t="str">
            <v>Agrosuper China Co., Ltd.</v>
          </cell>
          <cell r="W780" t="str">
            <v/>
          </cell>
          <cell r="X780" t="str">
            <v>CIF</v>
          </cell>
          <cell r="Y780" t="str">
            <v>CTA CTE O CRED.DIRECTO</v>
          </cell>
          <cell r="Z780" t="str">
            <v>CONGELADO</v>
          </cell>
          <cell r="AA780" t="str">
            <v>PATAS</v>
          </cell>
          <cell r="AB780" t="str">
            <v>PATAS GARRAS</v>
          </cell>
          <cell r="AC780" t="str">
            <v>PATAS GARRAS LARGE C</v>
          </cell>
          <cell r="AD780" t="str">
            <v>NA</v>
          </cell>
        </row>
        <row r="781">
          <cell r="D781">
            <v>1012448</v>
          </cell>
          <cell r="E781" t="str">
            <v>PO GARRA ECONOMY@ CJ 20K AS</v>
          </cell>
          <cell r="F781">
            <v>12000</v>
          </cell>
          <cell r="G781" t="str">
            <v>KG</v>
          </cell>
          <cell r="H781" t="str">
            <v>PLANTA LO MIRANDA</v>
          </cell>
          <cell r="I781" t="str">
            <v>EN PRODUCCION</v>
          </cell>
          <cell r="J781">
            <v>44830</v>
          </cell>
          <cell r="K781">
            <v>44841</v>
          </cell>
          <cell r="O781" t="str">
            <v>U007 AGROSUPER S.A.</v>
          </cell>
          <cell r="P781" t="str">
            <v>00GO</v>
          </cell>
          <cell r="Q781" t="str">
            <v>AGROSUPER SHANGHAI</v>
          </cell>
          <cell r="R781" t="str">
            <v>01</v>
          </cell>
          <cell r="S781" t="str">
            <v>CHINA</v>
          </cell>
          <cell r="T781" t="str">
            <v>000020 YANTIAN, CHINA</v>
          </cell>
          <cell r="U781" t="str">
            <v>200002390</v>
          </cell>
          <cell r="V781" t="str">
            <v>Agrosuper China Co., Ltd.</v>
          </cell>
          <cell r="W781" t="str">
            <v/>
          </cell>
          <cell r="X781" t="str">
            <v>CIF</v>
          </cell>
          <cell r="Y781" t="str">
            <v>CTA CTE O CRED.DIRECTO</v>
          </cell>
          <cell r="Z781" t="str">
            <v>CONGELADO</v>
          </cell>
          <cell r="AA781" t="str">
            <v>PATAS</v>
          </cell>
          <cell r="AB781" t="str">
            <v>PATAS GARRAS</v>
          </cell>
          <cell r="AC781" t="str">
            <v>PATAS GARRAS LARGE C</v>
          </cell>
          <cell r="AD781" t="str">
            <v>NA</v>
          </cell>
        </row>
        <row r="782">
          <cell r="D782">
            <v>1021992</v>
          </cell>
          <cell r="E782" t="str">
            <v>GO LOM TOCINO@ CJ 20K AS</v>
          </cell>
          <cell r="F782">
            <v>24000</v>
          </cell>
          <cell r="G782" t="str">
            <v>KG</v>
          </cell>
          <cell r="H782" t="str">
            <v>PRECISA</v>
          </cell>
          <cell r="I782" t="str">
            <v>PROGRAMADO</v>
          </cell>
          <cell r="J782">
            <v>44830</v>
          </cell>
          <cell r="K782">
            <v>44841</v>
          </cell>
          <cell r="L782">
            <v>44866</v>
          </cell>
          <cell r="O782" t="str">
            <v>U007 AGROSUPER S.A.</v>
          </cell>
          <cell r="P782" t="str">
            <v>00GO</v>
          </cell>
          <cell r="Q782" t="str">
            <v>AGROSUPER SHANGHAI</v>
          </cell>
          <cell r="R782" t="str">
            <v>02</v>
          </cell>
          <cell r="S782" t="str">
            <v>CHINA</v>
          </cell>
          <cell r="T782" t="str">
            <v>000021 SHANGHAI, CHINA</v>
          </cell>
          <cell r="U782" t="str">
            <v>200002390</v>
          </cell>
          <cell r="V782" t="str">
            <v>Agrosuper China Co., Ltd.</v>
          </cell>
          <cell r="W782" t="str">
            <v/>
          </cell>
          <cell r="X782" t="str">
            <v>CIF</v>
          </cell>
          <cell r="Y782" t="str">
            <v>CTA CTE O CRED.DIRECTO</v>
          </cell>
          <cell r="Z782" t="str">
            <v>CONGELADO</v>
          </cell>
          <cell r="AA782" t="str">
            <v>GRASAS</v>
          </cell>
          <cell r="AB782" t="str">
            <v>GRASA LOMO TOCINO</v>
          </cell>
          <cell r="AC782" t="str">
            <v>GRASA LOMO TOCINO</v>
          </cell>
          <cell r="AD782" t="str">
            <v>NA</v>
          </cell>
        </row>
        <row r="783">
          <cell r="D783">
            <v>1021992</v>
          </cell>
          <cell r="E783" t="str">
            <v>GO LOM TOCINO@ CJ 20K AS</v>
          </cell>
          <cell r="F783">
            <v>24000</v>
          </cell>
          <cell r="G783" t="str">
            <v>KG</v>
          </cell>
          <cell r="H783" t="str">
            <v>PLANTA LO MIRANDA</v>
          </cell>
          <cell r="I783" t="str">
            <v>CONFIRMADO</v>
          </cell>
          <cell r="J783">
            <v>44830</v>
          </cell>
          <cell r="K783">
            <v>44841</v>
          </cell>
          <cell r="L783">
            <v>44871</v>
          </cell>
          <cell r="O783" t="str">
            <v>U007 AGROSUPER S.A.</v>
          </cell>
          <cell r="P783" t="str">
            <v>00GO</v>
          </cell>
          <cell r="Q783" t="str">
            <v>AGROSUPER SHANGHAI</v>
          </cell>
          <cell r="R783" t="str">
            <v>02</v>
          </cell>
          <cell r="S783" t="str">
            <v>CHINA</v>
          </cell>
          <cell r="T783" t="str">
            <v>000302 TIANJIN XINGANG, CHINA</v>
          </cell>
          <cell r="U783" t="str">
            <v>200002390</v>
          </cell>
          <cell r="V783" t="str">
            <v>Agrosuper China Co., Ltd.</v>
          </cell>
          <cell r="W783" t="str">
            <v/>
          </cell>
          <cell r="X783" t="str">
            <v>CIF</v>
          </cell>
          <cell r="Y783" t="str">
            <v>CTA CTE O CRED.DIRECTO</v>
          </cell>
          <cell r="Z783" t="str">
            <v>CONGELADO</v>
          </cell>
          <cell r="AA783" t="str">
            <v>GRASAS</v>
          </cell>
          <cell r="AB783" t="str">
            <v>GRASA LOMO TOCINO</v>
          </cell>
          <cell r="AC783" t="str">
            <v>GRASA LOMO TOCINO</v>
          </cell>
          <cell r="AD783" t="str">
            <v>NA</v>
          </cell>
        </row>
        <row r="784">
          <cell r="D784">
            <v>1021767</v>
          </cell>
          <cell r="E784" t="str">
            <v>GO TIRA HSO CTRO@ CJ 20K AS</v>
          </cell>
          <cell r="F784">
            <v>24000</v>
          </cell>
          <cell r="G784" t="str">
            <v>KG</v>
          </cell>
          <cell r="H784" t="str">
            <v>PLANTA LO MIRANDA</v>
          </cell>
          <cell r="I784" t="str">
            <v>A PROGRAMAR</v>
          </cell>
          <cell r="J784">
            <v>44830</v>
          </cell>
          <cell r="K784">
            <v>44841</v>
          </cell>
          <cell r="L784">
            <v>44868</v>
          </cell>
          <cell r="O784" t="str">
            <v>U007 AGROSUPER S.A.</v>
          </cell>
          <cell r="P784" t="str">
            <v>00GO</v>
          </cell>
          <cell r="Q784" t="str">
            <v>AGROSUPER SHANGHAI</v>
          </cell>
          <cell r="R784" t="str">
            <v>02</v>
          </cell>
          <cell r="S784" t="str">
            <v>CHINA</v>
          </cell>
          <cell r="T784" t="str">
            <v>000302 TIANJIN XINGANG, CHINA</v>
          </cell>
          <cell r="U784" t="str">
            <v>200002390</v>
          </cell>
          <cell r="V784" t="str">
            <v>Agrosuper China Co., Ltd.</v>
          </cell>
          <cell r="W784" t="str">
            <v/>
          </cell>
          <cell r="X784" t="str">
            <v>CIF</v>
          </cell>
          <cell r="Y784" t="str">
            <v>CTA CTE O CRED.DIRECTO</v>
          </cell>
          <cell r="Z784" t="str">
            <v>CONGELADO</v>
          </cell>
          <cell r="AA784" t="str">
            <v>HUESOS</v>
          </cell>
          <cell r="AB784" t="str">
            <v>HUESOS CUARTO CENTRAL</v>
          </cell>
          <cell r="AC784" t="str">
            <v>HUESOS CUARTO CENTRAL TIRA HUESO</v>
          </cell>
          <cell r="AD784" t="str">
            <v>NA</v>
          </cell>
        </row>
        <row r="785">
          <cell r="D785">
            <v>1022646</v>
          </cell>
          <cell r="E785" t="str">
            <v>GO PECHO BELLY S/P @ VP CJ AS</v>
          </cell>
          <cell r="F785">
            <v>6500</v>
          </cell>
          <cell r="G785" t="str">
            <v>KG</v>
          </cell>
          <cell r="H785" t="str">
            <v>PLANTA LO MIRANDA</v>
          </cell>
          <cell r="I785" t="str">
            <v>PROGRAMADO</v>
          </cell>
          <cell r="J785">
            <v>44830</v>
          </cell>
          <cell r="K785">
            <v>44841</v>
          </cell>
          <cell r="O785" t="str">
            <v>U007 AGROSUPER S.A.</v>
          </cell>
          <cell r="P785" t="str">
            <v>00GO</v>
          </cell>
          <cell r="Q785" t="str">
            <v>AGROSUPER SHANGHAI</v>
          </cell>
          <cell r="R785" t="str">
            <v>02</v>
          </cell>
          <cell r="S785" t="str">
            <v>CHINA</v>
          </cell>
          <cell r="T785" t="str">
            <v>000021 SHANGHAI, CHINA</v>
          </cell>
          <cell r="U785" t="str">
            <v>200002390</v>
          </cell>
          <cell r="V785" t="str">
            <v>Agrosuper China Co., Ltd.</v>
          </cell>
          <cell r="W785" t="str">
            <v/>
          </cell>
          <cell r="X785" t="str">
            <v>CIF</v>
          </cell>
          <cell r="Y785" t="str">
            <v>CTA CTE O CRED.DIRECTO</v>
          </cell>
          <cell r="Z785" t="str">
            <v>CONGELADO</v>
          </cell>
          <cell r="AA785" t="str">
            <v>PANCETA</v>
          </cell>
          <cell r="AB785" t="str">
            <v>PANCETA S/CUERO</v>
          </cell>
          <cell r="AC785" t="str">
            <v>PANCETA S/CUERO SUPER GIAPPONE</v>
          </cell>
          <cell r="AD785" t="str">
            <v>NA</v>
          </cell>
        </row>
        <row r="786">
          <cell r="D786">
            <v>1022856</v>
          </cell>
          <cell r="E786" t="str">
            <v>GO RECO 10/90 @ CJ 20K AS</v>
          </cell>
          <cell r="F786">
            <v>24000</v>
          </cell>
          <cell r="G786" t="str">
            <v>KG</v>
          </cell>
          <cell r="H786" t="str">
            <v>PLANTA LO MIRANDA</v>
          </cell>
          <cell r="I786" t="str">
            <v>CONFIRMADO</v>
          </cell>
          <cell r="J786">
            <v>44830</v>
          </cell>
          <cell r="K786">
            <v>44841</v>
          </cell>
          <cell r="L786">
            <v>44869</v>
          </cell>
          <cell r="O786" t="str">
            <v>U007 AGROSUPER S.A.</v>
          </cell>
          <cell r="P786" t="str">
            <v>00GO</v>
          </cell>
          <cell r="Q786" t="str">
            <v>AGROSUPER SHANGHAI</v>
          </cell>
          <cell r="R786" t="str">
            <v>02</v>
          </cell>
          <cell r="S786" t="str">
            <v>CHINA</v>
          </cell>
          <cell r="T786" t="str">
            <v>000020 YANTIAN, CHINA</v>
          </cell>
          <cell r="U786" t="str">
            <v>200002390</v>
          </cell>
          <cell r="V786" t="str">
            <v>Agrosuper China Co., Ltd.</v>
          </cell>
          <cell r="W786" t="str">
            <v/>
          </cell>
          <cell r="X786" t="str">
            <v>CIF</v>
          </cell>
          <cell r="Y786" t="str">
            <v>CTA CTE O CRED.DIRECTO</v>
          </cell>
          <cell r="Z786" t="str">
            <v>CONGELADO</v>
          </cell>
          <cell r="AA786" t="str">
            <v>GRASAS</v>
          </cell>
          <cell r="AB786" t="str">
            <v>GRASA GORDURA</v>
          </cell>
          <cell r="AC786" t="str">
            <v>SUBPROD GRASA GORDURA LOMO TOCINO</v>
          </cell>
          <cell r="AD786" t="str">
            <v>NA</v>
          </cell>
        </row>
        <row r="787">
          <cell r="D787">
            <v>1022541</v>
          </cell>
          <cell r="E787" t="str">
            <v>GO RECO 20/80 @ CJ 20K AS</v>
          </cell>
          <cell r="F787">
            <v>24000</v>
          </cell>
          <cell r="G787" t="str">
            <v>KG</v>
          </cell>
          <cell r="H787" t="str">
            <v>PLANTA LO MIRANDA</v>
          </cell>
          <cell r="I787" t="str">
            <v>EN PRODUCCION</v>
          </cell>
          <cell r="J787">
            <v>44830</v>
          </cell>
          <cell r="K787">
            <v>44841</v>
          </cell>
          <cell r="O787" t="str">
            <v>U007 AGROSUPER S.A.</v>
          </cell>
          <cell r="P787" t="str">
            <v>00GO</v>
          </cell>
          <cell r="Q787" t="str">
            <v>AGROSUPER SHANGHAI</v>
          </cell>
          <cell r="R787" t="str">
            <v>02</v>
          </cell>
          <cell r="S787" t="str">
            <v>CHINA</v>
          </cell>
          <cell r="T787" t="str">
            <v>000021 SHANGHAI, CHINA</v>
          </cell>
          <cell r="U787" t="str">
            <v>200002390</v>
          </cell>
          <cell r="V787" t="str">
            <v>Agrosuper China Co., Ltd.</v>
          </cell>
          <cell r="W787" t="str">
            <v/>
          </cell>
          <cell r="X787" t="str">
            <v>CIF</v>
          </cell>
          <cell r="Y787" t="str">
            <v>CTA CTE O CRED.DIRECTO</v>
          </cell>
          <cell r="Z787" t="str">
            <v>CONGELADO</v>
          </cell>
          <cell r="AA787" t="str">
            <v>GRASAS</v>
          </cell>
          <cell r="AB787" t="str">
            <v>GRASA GORDURA</v>
          </cell>
          <cell r="AC787" t="str">
            <v>SUBPROD GRASA GORDURA CHICA</v>
          </cell>
          <cell r="AD787" t="str">
            <v>NA</v>
          </cell>
        </row>
        <row r="788">
          <cell r="D788">
            <v>1022541</v>
          </cell>
          <cell r="E788" t="str">
            <v>GO RECO 20/80 @ CJ 20K AS</v>
          </cell>
          <cell r="F788">
            <v>24000</v>
          </cell>
          <cell r="G788" t="str">
            <v>KG</v>
          </cell>
          <cell r="H788" t="str">
            <v>PLANTA LO MIRANDA</v>
          </cell>
          <cell r="I788" t="str">
            <v>EN PRODUCCION</v>
          </cell>
          <cell r="J788">
            <v>44830</v>
          </cell>
          <cell r="K788">
            <v>44841</v>
          </cell>
          <cell r="O788" t="str">
            <v>U007 AGROSUPER S.A.</v>
          </cell>
          <cell r="P788" t="str">
            <v>00GO</v>
          </cell>
          <cell r="Q788" t="str">
            <v>AGROSUPER SHANGHAI</v>
          </cell>
          <cell r="R788" t="str">
            <v>02</v>
          </cell>
          <cell r="S788" t="str">
            <v>CHINA</v>
          </cell>
          <cell r="T788" t="str">
            <v>000020 YANTIAN, CHINA</v>
          </cell>
          <cell r="U788" t="str">
            <v>200002390</v>
          </cell>
          <cell r="V788" t="str">
            <v>Agrosuper China Co., Ltd.</v>
          </cell>
          <cell r="W788" t="str">
            <v/>
          </cell>
          <cell r="X788" t="str">
            <v>CIF</v>
          </cell>
          <cell r="Y788" t="str">
            <v>CTA CTE O CRED.DIRECTO</v>
          </cell>
          <cell r="Z788" t="str">
            <v>CONGELADO</v>
          </cell>
          <cell r="AA788" t="str">
            <v>GRASAS</v>
          </cell>
          <cell r="AB788" t="str">
            <v>GRASA GORDURA</v>
          </cell>
          <cell r="AC788" t="str">
            <v>SUBPROD GRASA GORDURA CHICA</v>
          </cell>
          <cell r="AD788" t="str">
            <v>NA</v>
          </cell>
        </row>
        <row r="789">
          <cell r="D789">
            <v>1022099</v>
          </cell>
          <cell r="E789" t="str">
            <v>GO HSO COSTILLA@ CJ 18K AS</v>
          </cell>
          <cell r="F789">
            <v>24000</v>
          </cell>
          <cell r="G789" t="str">
            <v>KG</v>
          </cell>
          <cell r="H789" t="str">
            <v>PRECISA</v>
          </cell>
          <cell r="I789" t="str">
            <v>PROGRAMADO</v>
          </cell>
          <cell r="J789">
            <v>44830</v>
          </cell>
          <cell r="K789">
            <v>44841</v>
          </cell>
          <cell r="O789" t="str">
            <v>U007 AGROSUPER S.A.</v>
          </cell>
          <cell r="P789" t="str">
            <v>00GO</v>
          </cell>
          <cell r="Q789" t="str">
            <v>AGROSUPER SHANGHAI</v>
          </cell>
          <cell r="R789" t="str">
            <v>02</v>
          </cell>
          <cell r="S789" t="str">
            <v>CHINA</v>
          </cell>
          <cell r="T789" t="str">
            <v>000020 YANTIAN, CHINA</v>
          </cell>
          <cell r="U789" t="str">
            <v>200002390</v>
          </cell>
          <cell r="V789" t="str">
            <v>Agrosuper China Co., Ltd.</v>
          </cell>
          <cell r="W789" t="str">
            <v/>
          </cell>
          <cell r="X789" t="str">
            <v>CIF</v>
          </cell>
          <cell r="Y789" t="str">
            <v>CTA CTE O CRED.DIRECTO</v>
          </cell>
          <cell r="Z789" t="str">
            <v>CONGELADO</v>
          </cell>
          <cell r="AA789" t="str">
            <v>HUESOS</v>
          </cell>
          <cell r="AB789" t="str">
            <v>HUESOS CUARTO CENTRAL</v>
          </cell>
          <cell r="AC789" t="str">
            <v>HUESOS CUATRO CENTRAL COSTILLAR</v>
          </cell>
          <cell r="AD789" t="str">
            <v>NA</v>
          </cell>
        </row>
        <row r="790">
          <cell r="D790">
            <v>1021731</v>
          </cell>
          <cell r="E790" t="str">
            <v>GO PERNILM@ CJ 20K AS</v>
          </cell>
          <cell r="F790">
            <v>24000</v>
          </cell>
          <cell r="G790" t="str">
            <v>KG</v>
          </cell>
          <cell r="H790" t="str">
            <v>PLANTA LO MIRANDA</v>
          </cell>
          <cell r="I790" t="str">
            <v>CONFIRMADO</v>
          </cell>
          <cell r="J790">
            <v>44830</v>
          </cell>
          <cell r="K790">
            <v>44841</v>
          </cell>
          <cell r="L790">
            <v>44871</v>
          </cell>
          <cell r="O790" t="str">
            <v>U007 AGROSUPER S.A.</v>
          </cell>
          <cell r="P790" t="str">
            <v>00GO</v>
          </cell>
          <cell r="Q790" t="str">
            <v>AGROSUPER SHANGHAI</v>
          </cell>
          <cell r="R790" t="str">
            <v>02</v>
          </cell>
          <cell r="S790" t="str">
            <v>CHINA</v>
          </cell>
          <cell r="T790" t="str">
            <v>000302 TIANJIN XINGANG, CHINA</v>
          </cell>
          <cell r="U790" t="str">
            <v>200002390</v>
          </cell>
          <cell r="V790" t="str">
            <v>Agrosuper China Co., Ltd.</v>
          </cell>
          <cell r="W790" t="str">
            <v/>
          </cell>
          <cell r="X790" t="str">
            <v>CIF</v>
          </cell>
          <cell r="Y790" t="str">
            <v>CTA CTE O CRED.DIRECTO</v>
          </cell>
          <cell r="Z790" t="str">
            <v>CONGELADO</v>
          </cell>
          <cell r="AA790" t="str">
            <v>PERNIL</v>
          </cell>
          <cell r="AB790" t="str">
            <v>PERNIL MANO</v>
          </cell>
          <cell r="AC790" t="str">
            <v>PERNIL MANO NORMAL</v>
          </cell>
          <cell r="AD790" t="str">
            <v>NA</v>
          </cell>
        </row>
        <row r="791">
          <cell r="D791">
            <v>1021774</v>
          </cell>
          <cell r="E791" t="str">
            <v>GO HSO HÚMER@ BO CJ 20K AS</v>
          </cell>
          <cell r="F791">
            <v>24000</v>
          </cell>
          <cell r="G791" t="str">
            <v>KG</v>
          </cell>
          <cell r="H791" t="str">
            <v>FRIGORÍFICO EL MILAGRO</v>
          </cell>
          <cell r="I791" t="str">
            <v>PROGRAMADO</v>
          </cell>
          <cell r="J791">
            <v>44830</v>
          </cell>
          <cell r="K791">
            <v>44841</v>
          </cell>
          <cell r="O791" t="str">
            <v>U007 AGROSUPER S.A.</v>
          </cell>
          <cell r="P791" t="str">
            <v>00GO</v>
          </cell>
          <cell r="Q791" t="str">
            <v>AGROSUPER SHANGHAI</v>
          </cell>
          <cell r="R791" t="str">
            <v>02</v>
          </cell>
          <cell r="S791" t="str">
            <v>CHINA</v>
          </cell>
          <cell r="T791" t="str">
            <v>000020 YANTIAN, CHINA</v>
          </cell>
          <cell r="U791" t="str">
            <v>200002390</v>
          </cell>
          <cell r="V791" t="str">
            <v>Agrosuper China Co., Ltd.</v>
          </cell>
          <cell r="W791" t="str">
            <v/>
          </cell>
          <cell r="X791" t="str">
            <v>CIF</v>
          </cell>
          <cell r="Y791" t="str">
            <v>CTA CTE O CRED.DIRECTO</v>
          </cell>
          <cell r="Z791" t="str">
            <v>CONGELADO</v>
          </cell>
          <cell r="AA791" t="str">
            <v>HUESOS</v>
          </cell>
          <cell r="AB791" t="str">
            <v>HUESOS CUARTO DELANTERO</v>
          </cell>
          <cell r="AC791" t="str">
            <v>HUESOS CUARTO DELANTERO HÚMERO</v>
          </cell>
          <cell r="AD791" t="str">
            <v>NA</v>
          </cell>
        </row>
        <row r="792">
          <cell r="D792">
            <v>1021733</v>
          </cell>
          <cell r="E792" t="str">
            <v>GO PPPNA 59@ CJ 20K AS</v>
          </cell>
          <cell r="F792">
            <v>24000</v>
          </cell>
          <cell r="G792" t="str">
            <v>KG</v>
          </cell>
          <cell r="H792" t="str">
            <v>PLANTA LO MIRANDA</v>
          </cell>
          <cell r="I792" t="str">
            <v>CONFIRMADO</v>
          </cell>
          <cell r="J792">
            <v>44830</v>
          </cell>
          <cell r="K792">
            <v>44841</v>
          </cell>
          <cell r="L792">
            <v>44869</v>
          </cell>
          <cell r="O792" t="str">
            <v>U007 AGROSUPER S.A.</v>
          </cell>
          <cell r="P792" t="str">
            <v>00GO</v>
          </cell>
          <cell r="Q792" t="str">
            <v>AGROSUPER SHANGHAI</v>
          </cell>
          <cell r="R792" t="str">
            <v>02</v>
          </cell>
          <cell r="S792" t="str">
            <v>CHINA</v>
          </cell>
          <cell r="T792" t="str">
            <v>000021 SHANGHAI, CHINA</v>
          </cell>
          <cell r="U792" t="str">
            <v>200002390</v>
          </cell>
          <cell r="V792" t="str">
            <v>Agrosuper China Co., Ltd.</v>
          </cell>
          <cell r="W792" t="str">
            <v/>
          </cell>
          <cell r="X792" t="str">
            <v>CIF</v>
          </cell>
          <cell r="Y792" t="str">
            <v>CTA CTE O CRED.DIRECTO</v>
          </cell>
          <cell r="Z792" t="str">
            <v>CONGELADO</v>
          </cell>
          <cell r="AA792" t="str">
            <v>PIERNA</v>
          </cell>
          <cell r="AB792" t="str">
            <v>PIERNA PULPA</v>
          </cell>
          <cell r="AC792" t="str">
            <v>PIERNA PULPA 59</v>
          </cell>
          <cell r="AD792" t="str">
            <v>NA</v>
          </cell>
        </row>
        <row r="793">
          <cell r="D793">
            <v>1021733</v>
          </cell>
          <cell r="E793" t="str">
            <v>GO PPPNA 59@ CJ 20K AS</v>
          </cell>
          <cell r="F793">
            <v>24000</v>
          </cell>
          <cell r="G793" t="str">
            <v>KG</v>
          </cell>
          <cell r="H793" t="str">
            <v>PLANTA LO MIRANDA</v>
          </cell>
          <cell r="I793" t="str">
            <v>CONFIRMADO</v>
          </cell>
          <cell r="J793">
            <v>44830</v>
          </cell>
          <cell r="K793">
            <v>44841</v>
          </cell>
          <cell r="L793">
            <v>44872</v>
          </cell>
          <cell r="O793" t="str">
            <v>U007 AGROSUPER S.A.</v>
          </cell>
          <cell r="P793" t="str">
            <v>00GO</v>
          </cell>
          <cell r="Q793" t="str">
            <v>AGROSUPER SHANGHAI</v>
          </cell>
          <cell r="R793" t="str">
            <v>02</v>
          </cell>
          <cell r="S793" t="str">
            <v>CHINA</v>
          </cell>
          <cell r="T793" t="str">
            <v>000021 SHANGHAI, CHINA</v>
          </cell>
          <cell r="U793" t="str">
            <v>200002390</v>
          </cell>
          <cell r="V793" t="str">
            <v>Agrosuper China Co., Ltd.</v>
          </cell>
          <cell r="W793" t="str">
            <v/>
          </cell>
          <cell r="X793" t="str">
            <v>CIF</v>
          </cell>
          <cell r="Y793" t="str">
            <v>CTA CTE O CRED.DIRECTO</v>
          </cell>
          <cell r="Z793" t="str">
            <v>CONGELADO</v>
          </cell>
          <cell r="AA793" t="str">
            <v>PIERNA</v>
          </cell>
          <cell r="AB793" t="str">
            <v>PIERNA PULPA</v>
          </cell>
          <cell r="AC793" t="str">
            <v>PIERNA PULPA 59</v>
          </cell>
          <cell r="AD793" t="str">
            <v>NA</v>
          </cell>
        </row>
        <row r="794">
          <cell r="D794">
            <v>1021733</v>
          </cell>
          <cell r="E794" t="str">
            <v>GO PPPNA 59@ CJ 20K AS</v>
          </cell>
          <cell r="F794">
            <v>24000</v>
          </cell>
          <cell r="G794" t="str">
            <v>KG</v>
          </cell>
          <cell r="H794" t="str">
            <v>PLANTA LO MIRANDA</v>
          </cell>
          <cell r="I794" t="str">
            <v>CONFIRMADO</v>
          </cell>
          <cell r="J794">
            <v>44830</v>
          </cell>
          <cell r="K794">
            <v>44841</v>
          </cell>
          <cell r="O794" t="str">
            <v>U007 AGROSUPER S.A.</v>
          </cell>
          <cell r="P794" t="str">
            <v>00GO</v>
          </cell>
          <cell r="Q794" t="str">
            <v>AGROSUPER SHANGHAI</v>
          </cell>
          <cell r="R794" t="str">
            <v>02</v>
          </cell>
          <cell r="S794" t="str">
            <v>CHINA</v>
          </cell>
          <cell r="T794" t="str">
            <v>000021 SHANGHAI, CHINA</v>
          </cell>
          <cell r="U794" t="str">
            <v>200002390</v>
          </cell>
          <cell r="V794" t="str">
            <v>Agrosuper China Co., Ltd.</v>
          </cell>
          <cell r="W794" t="str">
            <v/>
          </cell>
          <cell r="X794" t="str">
            <v>CIF</v>
          </cell>
          <cell r="Y794" t="str">
            <v>CTA CTE O CRED.DIRECTO</v>
          </cell>
          <cell r="Z794" t="str">
            <v>CONGELADO</v>
          </cell>
          <cell r="AA794" t="str">
            <v>PIERNA</v>
          </cell>
          <cell r="AB794" t="str">
            <v>PIERNA PULPA</v>
          </cell>
          <cell r="AC794" t="str">
            <v>PIERNA PULPA 59</v>
          </cell>
          <cell r="AD794" t="str">
            <v>NA</v>
          </cell>
        </row>
        <row r="795">
          <cell r="D795">
            <v>1021733</v>
          </cell>
          <cell r="E795" t="str">
            <v>GO PPPNA 59@ CJ 20K AS</v>
          </cell>
          <cell r="F795">
            <v>24000</v>
          </cell>
          <cell r="G795" t="str">
            <v>KG</v>
          </cell>
          <cell r="H795" t="str">
            <v>PLANTA LO MIRANDA</v>
          </cell>
          <cell r="I795" t="str">
            <v>CONFIRMADO</v>
          </cell>
          <cell r="J795">
            <v>44830</v>
          </cell>
          <cell r="K795">
            <v>44841</v>
          </cell>
          <cell r="O795" t="str">
            <v>U007 AGROSUPER S.A.</v>
          </cell>
          <cell r="P795" t="str">
            <v>00GO</v>
          </cell>
          <cell r="Q795" t="str">
            <v>AGROSUPER SHANGHAI</v>
          </cell>
          <cell r="R795" t="str">
            <v>02</v>
          </cell>
          <cell r="S795" t="str">
            <v>CHINA</v>
          </cell>
          <cell r="T795" t="str">
            <v>000021 SHANGHAI, CHINA</v>
          </cell>
          <cell r="U795" t="str">
            <v>200002390</v>
          </cell>
          <cell r="V795" t="str">
            <v>Agrosuper China Co., Ltd.</v>
          </cell>
          <cell r="W795" t="str">
            <v/>
          </cell>
          <cell r="X795" t="str">
            <v>CIF</v>
          </cell>
          <cell r="Y795" t="str">
            <v>CTA CTE O CRED.DIRECTO</v>
          </cell>
          <cell r="Z795" t="str">
            <v>CONGELADO</v>
          </cell>
          <cell r="AA795" t="str">
            <v>PIERNA</v>
          </cell>
          <cell r="AB795" t="str">
            <v>PIERNA PULPA</v>
          </cell>
          <cell r="AC795" t="str">
            <v>PIERNA PULPA 59</v>
          </cell>
          <cell r="AD795" t="str">
            <v>NA</v>
          </cell>
        </row>
        <row r="796">
          <cell r="D796">
            <v>1021733</v>
          </cell>
          <cell r="E796" t="str">
            <v>GO PPPNA 59@ CJ 20K AS</v>
          </cell>
          <cell r="F796">
            <v>24000</v>
          </cell>
          <cell r="G796" t="str">
            <v>KG</v>
          </cell>
          <cell r="H796" t="str">
            <v>PLANTA LO MIRANDA</v>
          </cell>
          <cell r="I796" t="str">
            <v>CONFIRMADO</v>
          </cell>
          <cell r="J796">
            <v>44830</v>
          </cell>
          <cell r="K796">
            <v>44841</v>
          </cell>
          <cell r="O796" t="str">
            <v>U007 AGROSUPER S.A.</v>
          </cell>
          <cell r="P796" t="str">
            <v>00GO</v>
          </cell>
          <cell r="Q796" t="str">
            <v>AGROSUPER SHANGHAI</v>
          </cell>
          <cell r="R796" t="str">
            <v>02</v>
          </cell>
          <cell r="S796" t="str">
            <v>CHINA</v>
          </cell>
          <cell r="T796" t="str">
            <v>000302 TIANJIN XINGANG, CHINA</v>
          </cell>
          <cell r="U796" t="str">
            <v>200002390</v>
          </cell>
          <cell r="V796" t="str">
            <v>Agrosuper China Co., Ltd.</v>
          </cell>
          <cell r="W796" t="str">
            <v/>
          </cell>
          <cell r="X796" t="str">
            <v>CIF</v>
          </cell>
          <cell r="Y796" t="str">
            <v>CTA CTE O CRED.DIRECTO</v>
          </cell>
          <cell r="Z796" t="str">
            <v>CONGELADO</v>
          </cell>
          <cell r="AA796" t="str">
            <v>PIERNA</v>
          </cell>
          <cell r="AB796" t="str">
            <v>PIERNA PULPA</v>
          </cell>
          <cell r="AC796" t="str">
            <v>PIERNA PULPA 59</v>
          </cell>
          <cell r="AD796" t="str">
            <v>NA</v>
          </cell>
        </row>
        <row r="797">
          <cell r="D797">
            <v>1021733</v>
          </cell>
          <cell r="E797" t="str">
            <v>GO PPPNA 59@ CJ 20K AS</v>
          </cell>
          <cell r="F797">
            <v>24000</v>
          </cell>
          <cell r="G797" t="str">
            <v>KG</v>
          </cell>
          <cell r="H797" t="str">
            <v>PLANTA LO MIRANDA</v>
          </cell>
          <cell r="I797" t="str">
            <v>CONFIRMADO</v>
          </cell>
          <cell r="J797">
            <v>44830</v>
          </cell>
          <cell r="K797">
            <v>44841</v>
          </cell>
          <cell r="O797" t="str">
            <v>U007 AGROSUPER S.A.</v>
          </cell>
          <cell r="P797" t="str">
            <v>00GO</v>
          </cell>
          <cell r="Q797" t="str">
            <v>AGROSUPER SHANGHAI</v>
          </cell>
          <cell r="R797" t="str">
            <v>02</v>
          </cell>
          <cell r="S797" t="str">
            <v>CHINA</v>
          </cell>
          <cell r="T797" t="str">
            <v>000302 TIANJIN XINGANG, CHINA</v>
          </cell>
          <cell r="U797" t="str">
            <v>200002390</v>
          </cell>
          <cell r="V797" t="str">
            <v>Agrosuper China Co., Ltd.</v>
          </cell>
          <cell r="W797" t="str">
            <v/>
          </cell>
          <cell r="X797" t="str">
            <v>CIF</v>
          </cell>
          <cell r="Y797" t="str">
            <v>CTA CTE O CRED.DIRECTO</v>
          </cell>
          <cell r="Z797" t="str">
            <v>CONGELADO</v>
          </cell>
          <cell r="AA797" t="str">
            <v>PIERNA</v>
          </cell>
          <cell r="AB797" t="str">
            <v>PIERNA PULPA</v>
          </cell>
          <cell r="AC797" t="str">
            <v>PIERNA PULPA 59</v>
          </cell>
          <cell r="AD797" t="str">
            <v>NA</v>
          </cell>
        </row>
        <row r="798">
          <cell r="D798">
            <v>1021733</v>
          </cell>
          <cell r="E798" t="str">
            <v>GO PPPNA 59@ CJ 20K AS</v>
          </cell>
          <cell r="F798">
            <v>24000</v>
          </cell>
          <cell r="G798" t="str">
            <v>KG</v>
          </cell>
          <cell r="H798" t="str">
            <v>PLANTA LO MIRANDA</v>
          </cell>
          <cell r="I798" t="str">
            <v>CONFIRMADO</v>
          </cell>
          <cell r="J798">
            <v>44830</v>
          </cell>
          <cell r="K798">
            <v>44841</v>
          </cell>
          <cell r="O798" t="str">
            <v>U007 AGROSUPER S.A.</v>
          </cell>
          <cell r="P798" t="str">
            <v>00GO</v>
          </cell>
          <cell r="Q798" t="str">
            <v>AGROSUPER SHANGHAI</v>
          </cell>
          <cell r="R798" t="str">
            <v>02</v>
          </cell>
          <cell r="S798" t="str">
            <v>CHINA</v>
          </cell>
          <cell r="T798" t="str">
            <v>000302 TIANJIN XINGANG, CHINA</v>
          </cell>
          <cell r="U798" t="str">
            <v>200002390</v>
          </cell>
          <cell r="V798" t="str">
            <v>Agrosuper China Co., Ltd.</v>
          </cell>
          <cell r="W798" t="str">
            <v/>
          </cell>
          <cell r="X798" t="str">
            <v>CIF</v>
          </cell>
          <cell r="Y798" t="str">
            <v>CTA CTE O CRED.DIRECTO</v>
          </cell>
          <cell r="Z798" t="str">
            <v>CONGELADO</v>
          </cell>
          <cell r="AA798" t="str">
            <v>PIERNA</v>
          </cell>
          <cell r="AB798" t="str">
            <v>PIERNA PULPA</v>
          </cell>
          <cell r="AC798" t="str">
            <v>PIERNA PULPA 59</v>
          </cell>
          <cell r="AD798" t="str">
            <v>NA</v>
          </cell>
        </row>
        <row r="799">
          <cell r="D799">
            <v>1021733</v>
          </cell>
          <cell r="E799" t="str">
            <v>GO PPPNA 59@ CJ 20K AS</v>
          </cell>
          <cell r="F799">
            <v>24000</v>
          </cell>
          <cell r="G799" t="str">
            <v>KG</v>
          </cell>
          <cell r="H799" t="str">
            <v>PLANTA LO MIRANDA</v>
          </cell>
          <cell r="I799" t="str">
            <v>CONFIRMADO</v>
          </cell>
          <cell r="J799">
            <v>44830</v>
          </cell>
          <cell r="K799">
            <v>44841</v>
          </cell>
          <cell r="O799" t="str">
            <v>U007 AGROSUPER S.A.</v>
          </cell>
          <cell r="P799" t="str">
            <v>00GO</v>
          </cell>
          <cell r="Q799" t="str">
            <v>AGROSUPER SHANGHAI</v>
          </cell>
          <cell r="R799" t="str">
            <v>02</v>
          </cell>
          <cell r="S799" t="str">
            <v>CHINA</v>
          </cell>
          <cell r="T799" t="str">
            <v>000302 TIANJIN XINGANG, CHINA</v>
          </cell>
          <cell r="U799" t="str">
            <v>200002390</v>
          </cell>
          <cell r="V799" t="str">
            <v>Agrosuper China Co., Ltd.</v>
          </cell>
          <cell r="W799" t="str">
            <v/>
          </cell>
          <cell r="X799" t="str">
            <v>CIF</v>
          </cell>
          <cell r="Y799" t="str">
            <v>CTA CTE O CRED.DIRECTO</v>
          </cell>
          <cell r="Z799" t="str">
            <v>CONGELADO</v>
          </cell>
          <cell r="AA799" t="str">
            <v>PIERNA</v>
          </cell>
          <cell r="AB799" t="str">
            <v>PIERNA PULPA</v>
          </cell>
          <cell r="AC799" t="str">
            <v>PIERNA PULPA 59</v>
          </cell>
          <cell r="AD799" t="str">
            <v>NA</v>
          </cell>
        </row>
        <row r="800">
          <cell r="D800">
            <v>1022096</v>
          </cell>
          <cell r="E800" t="str">
            <v>GO STERNUM BONES@ BO CJ 10K AS</v>
          </cell>
          <cell r="F800">
            <v>24000</v>
          </cell>
          <cell r="G800" t="str">
            <v>KG</v>
          </cell>
          <cell r="H800" t="str">
            <v>PRECISA</v>
          </cell>
          <cell r="I800" t="str">
            <v>PROGRAMADO</v>
          </cell>
          <cell r="J800">
            <v>44830</v>
          </cell>
          <cell r="K800">
            <v>44841</v>
          </cell>
          <cell r="O800" t="str">
            <v>U007 AGROSUPER S.A.</v>
          </cell>
          <cell r="P800" t="str">
            <v>00GO</v>
          </cell>
          <cell r="Q800" t="str">
            <v>AGROSUPER SHANGHAI</v>
          </cell>
          <cell r="R800" t="str">
            <v>02</v>
          </cell>
          <cell r="S800" t="str">
            <v>CHINA</v>
          </cell>
          <cell r="T800" t="str">
            <v>000020 YANTIAN, CHINA</v>
          </cell>
          <cell r="U800" t="str">
            <v>200002390</v>
          </cell>
          <cell r="V800" t="str">
            <v>Agrosuper China Co., Ltd.</v>
          </cell>
          <cell r="W800" t="str">
            <v/>
          </cell>
          <cell r="X800" t="str">
            <v>CIF</v>
          </cell>
          <cell r="Y800" t="str">
            <v>CTA CTE O CRED.DIRECTO</v>
          </cell>
          <cell r="Z800" t="str">
            <v>CONGELADO</v>
          </cell>
          <cell r="AA800" t="str">
            <v>HUESOS</v>
          </cell>
          <cell r="AB800" t="str">
            <v>HUESOS CUARTO DELANTERO</v>
          </cell>
          <cell r="AC800" t="str">
            <v>HUESOS CUARTO DELANTERO ESTERNON</v>
          </cell>
          <cell r="AD800" t="str">
            <v>NA</v>
          </cell>
        </row>
        <row r="801">
          <cell r="D801">
            <v>1022096</v>
          </cell>
          <cell r="E801" t="str">
            <v>GO STERNUM BONES@ BO CJ 10K AS</v>
          </cell>
          <cell r="F801">
            <v>24000</v>
          </cell>
          <cell r="G801" t="str">
            <v>KG</v>
          </cell>
          <cell r="H801" t="str">
            <v>FRIGORÍFICO EL MILAGRO</v>
          </cell>
          <cell r="I801" t="str">
            <v>PROGRAMADO</v>
          </cell>
          <cell r="J801">
            <v>44830</v>
          </cell>
          <cell r="K801">
            <v>44841</v>
          </cell>
          <cell r="O801" t="str">
            <v>U007 AGROSUPER S.A.</v>
          </cell>
          <cell r="P801" t="str">
            <v>00GO</v>
          </cell>
          <cell r="Q801" t="str">
            <v>AGROSUPER SHANGHAI</v>
          </cell>
          <cell r="R801" t="str">
            <v>02</v>
          </cell>
          <cell r="S801" t="str">
            <v>CHINA</v>
          </cell>
          <cell r="T801" t="str">
            <v>000020 YANTIAN, CHINA</v>
          </cell>
          <cell r="U801" t="str">
            <v>200002390</v>
          </cell>
          <cell r="V801" t="str">
            <v>Agrosuper China Co., Ltd.</v>
          </cell>
          <cell r="W801" t="str">
            <v/>
          </cell>
          <cell r="X801" t="str">
            <v>CIF</v>
          </cell>
          <cell r="Y801" t="str">
            <v>CTA CTE O CRED.DIRECTO</v>
          </cell>
          <cell r="Z801" t="str">
            <v>CONGELADO</v>
          </cell>
          <cell r="AA801" t="str">
            <v>HUESOS</v>
          </cell>
          <cell r="AB801" t="str">
            <v>HUESOS CUARTO DELANTERO</v>
          </cell>
          <cell r="AC801" t="str">
            <v>HUESOS CUARTO DELANTERO ESTERNON</v>
          </cell>
          <cell r="AD801" t="str">
            <v>NA</v>
          </cell>
        </row>
        <row r="802">
          <cell r="D802">
            <v>1022637</v>
          </cell>
          <cell r="E802" t="str">
            <v>GO HUESO ESCAPULA@ CJ 15KG AS</v>
          </cell>
          <cell r="F802">
            <v>24000</v>
          </cell>
          <cell r="G802" t="str">
            <v>KG</v>
          </cell>
          <cell r="H802" t="str">
            <v>PLANTA LO MIRANDA</v>
          </cell>
          <cell r="I802" t="str">
            <v>A PROGRAMAR</v>
          </cell>
          <cell r="J802">
            <v>44830</v>
          </cell>
          <cell r="K802">
            <v>44841</v>
          </cell>
          <cell r="L802">
            <v>44868</v>
          </cell>
          <cell r="O802" t="str">
            <v>U007 AGROSUPER S.A.</v>
          </cell>
          <cell r="P802" t="str">
            <v>00GO</v>
          </cell>
          <cell r="Q802" t="str">
            <v>AGROSUPER SHANGHAI</v>
          </cell>
          <cell r="R802" t="str">
            <v>02</v>
          </cell>
          <cell r="S802" t="str">
            <v>CHINA</v>
          </cell>
          <cell r="T802" t="str">
            <v>000087 QINGDAO, PUERTO</v>
          </cell>
          <cell r="U802" t="str">
            <v>200002390</v>
          </cell>
          <cell r="V802" t="str">
            <v>Agrosuper China Co., Ltd.</v>
          </cell>
          <cell r="W802" t="str">
            <v/>
          </cell>
          <cell r="X802" t="str">
            <v>CIF</v>
          </cell>
          <cell r="Y802" t="str">
            <v>CTA CTE O CRED.DIRECTO</v>
          </cell>
          <cell r="Z802" t="str">
            <v>CONGELADO</v>
          </cell>
          <cell r="AA802" t="str">
            <v>HUESOS</v>
          </cell>
          <cell r="AB802" t="str">
            <v>HUESOS CUARTO DELANTERO</v>
          </cell>
          <cell r="AC802" t="str">
            <v>HUESOS CUARTO DELANTERO RECORTE HUESO ES</v>
          </cell>
          <cell r="AD802" t="str">
            <v>NA</v>
          </cell>
        </row>
        <row r="803">
          <cell r="D803">
            <v>1022212</v>
          </cell>
          <cell r="E803" t="str">
            <v>GO CAB ENT@ CJ 20K AS</v>
          </cell>
          <cell r="F803">
            <v>24000</v>
          </cell>
          <cell r="G803" t="str">
            <v>KG</v>
          </cell>
          <cell r="H803" t="str">
            <v>FRIGORÍFICO EL MILAGRO</v>
          </cell>
          <cell r="I803" t="str">
            <v>PROGRAMADO</v>
          </cell>
          <cell r="J803">
            <v>44830</v>
          </cell>
          <cell r="K803">
            <v>44841</v>
          </cell>
          <cell r="O803" t="str">
            <v>U007 AGROSUPER S.A.</v>
          </cell>
          <cell r="P803" t="str">
            <v>00GO</v>
          </cell>
          <cell r="Q803" t="str">
            <v>AGROSUPER SHANGHAI</v>
          </cell>
          <cell r="R803" t="str">
            <v>02</v>
          </cell>
          <cell r="S803" t="str">
            <v>CHINA</v>
          </cell>
          <cell r="T803" t="str">
            <v>000302 TIANJIN XINGANG, CHINA</v>
          </cell>
          <cell r="U803" t="str">
            <v>200002390</v>
          </cell>
          <cell r="V803" t="str">
            <v>Agrosuper China Co., Ltd.</v>
          </cell>
          <cell r="W803" t="str">
            <v/>
          </cell>
          <cell r="X803" t="str">
            <v>CIF</v>
          </cell>
          <cell r="Y803" t="str">
            <v>CTA CTE O CRED.DIRECTO</v>
          </cell>
          <cell r="Z803" t="str">
            <v>CONGELADO</v>
          </cell>
          <cell r="AA803" t="str">
            <v>CABEZA</v>
          </cell>
          <cell r="AB803" t="str">
            <v>CABEZA ENTERA</v>
          </cell>
          <cell r="AC803" t="str">
            <v>CABEZA ENTERA C/L</v>
          </cell>
          <cell r="AD803" t="str">
            <v>NA</v>
          </cell>
        </row>
        <row r="804">
          <cell r="D804">
            <v>1022212</v>
          </cell>
          <cell r="E804" t="str">
            <v>GO CAB ENT@ CJ 20K AS</v>
          </cell>
          <cell r="F804">
            <v>24000</v>
          </cell>
          <cell r="G804" t="str">
            <v>KG</v>
          </cell>
          <cell r="H804" t="str">
            <v>FRIGORÍFICO EL MILAGRO</v>
          </cell>
          <cell r="I804" t="str">
            <v>PROGRAMADO</v>
          </cell>
          <cell r="J804">
            <v>44830</v>
          </cell>
          <cell r="K804">
            <v>44841</v>
          </cell>
          <cell r="L804">
            <v>44872</v>
          </cell>
          <cell r="O804" t="str">
            <v>U007 AGROSUPER S.A.</v>
          </cell>
          <cell r="P804" t="str">
            <v>00GO</v>
          </cell>
          <cell r="Q804" t="str">
            <v>AGROSUPER SHANGHAI</v>
          </cell>
          <cell r="R804" t="str">
            <v>02</v>
          </cell>
          <cell r="S804" t="str">
            <v>CHINA</v>
          </cell>
          <cell r="T804" t="str">
            <v>000302 TIANJIN XINGANG, CHINA</v>
          </cell>
          <cell r="U804" t="str">
            <v>200002390</v>
          </cell>
          <cell r="V804" t="str">
            <v>Agrosuper China Co., Ltd.</v>
          </cell>
          <cell r="W804" t="str">
            <v/>
          </cell>
          <cell r="X804" t="str">
            <v>CIF</v>
          </cell>
          <cell r="Y804" t="str">
            <v>CTA CTE O CRED.DIRECTO</v>
          </cell>
          <cell r="Z804" t="str">
            <v>CONGELADO</v>
          </cell>
          <cell r="AA804" t="str">
            <v>CABEZA</v>
          </cell>
          <cell r="AB804" t="str">
            <v>CABEZA ENTERA</v>
          </cell>
          <cell r="AC804" t="str">
            <v>CABEZA ENTERA C/L</v>
          </cell>
          <cell r="AD804" t="str">
            <v>NA</v>
          </cell>
        </row>
        <row r="805">
          <cell r="D805">
            <v>1022212</v>
          </cell>
          <cell r="E805" t="str">
            <v>GO CAB ENT@ CJ 20K AS</v>
          </cell>
          <cell r="F805">
            <v>24000</v>
          </cell>
          <cell r="G805" t="str">
            <v>KG</v>
          </cell>
          <cell r="H805" t="str">
            <v>PLANTA LO MIRANDA</v>
          </cell>
          <cell r="I805" t="str">
            <v>CONFIRMADO</v>
          </cell>
          <cell r="J805">
            <v>44830</v>
          </cell>
          <cell r="K805">
            <v>44841</v>
          </cell>
          <cell r="L805">
            <v>44873</v>
          </cell>
          <cell r="O805" t="str">
            <v>U007 AGROSUPER S.A.</v>
          </cell>
          <cell r="P805" t="str">
            <v>00GO</v>
          </cell>
          <cell r="Q805" t="str">
            <v>AGROSUPER SHANGHAI</v>
          </cell>
          <cell r="R805" t="str">
            <v>02</v>
          </cell>
          <cell r="S805" t="str">
            <v>CHINA</v>
          </cell>
          <cell r="T805" t="str">
            <v>000302 TIANJIN XINGANG, CHINA</v>
          </cell>
          <cell r="U805" t="str">
            <v>200002390</v>
          </cell>
          <cell r="V805" t="str">
            <v>Agrosuper China Co., Ltd.</v>
          </cell>
          <cell r="W805" t="str">
            <v/>
          </cell>
          <cell r="X805" t="str">
            <v>CIF</v>
          </cell>
          <cell r="Y805" t="str">
            <v>CTA CTE O CRED.DIRECTO</v>
          </cell>
          <cell r="Z805" t="str">
            <v>CONGELADO</v>
          </cell>
          <cell r="AA805" t="str">
            <v>CABEZA</v>
          </cell>
          <cell r="AB805" t="str">
            <v>CABEZA ENTERA</v>
          </cell>
          <cell r="AC805" t="str">
            <v>CABEZA ENTERA C/L</v>
          </cell>
          <cell r="AD805" t="str">
            <v>NA</v>
          </cell>
        </row>
        <row r="806">
          <cell r="D806">
            <v>1022212</v>
          </cell>
          <cell r="E806" t="str">
            <v>GO CAB ENT@ CJ 20K AS</v>
          </cell>
          <cell r="F806">
            <v>24000</v>
          </cell>
          <cell r="G806" t="str">
            <v>KG</v>
          </cell>
          <cell r="H806" t="str">
            <v>PLANTA LO MIRANDA</v>
          </cell>
          <cell r="I806" t="str">
            <v>CONFIRMADO</v>
          </cell>
          <cell r="J806">
            <v>44830</v>
          </cell>
          <cell r="K806">
            <v>44841</v>
          </cell>
          <cell r="L806">
            <v>44874</v>
          </cell>
          <cell r="O806" t="str">
            <v>U007 AGROSUPER S.A.</v>
          </cell>
          <cell r="P806" t="str">
            <v>00GO</v>
          </cell>
          <cell r="Q806" t="str">
            <v>AGROSUPER SHANGHAI</v>
          </cell>
          <cell r="R806" t="str">
            <v>02</v>
          </cell>
          <cell r="S806" t="str">
            <v>CHINA</v>
          </cell>
          <cell r="T806" t="str">
            <v>000302 TIANJIN XINGANG, CHINA</v>
          </cell>
          <cell r="U806" t="str">
            <v>200002390</v>
          </cell>
          <cell r="V806" t="str">
            <v>Agrosuper China Co., Ltd.</v>
          </cell>
          <cell r="W806" t="str">
            <v/>
          </cell>
          <cell r="X806" t="str">
            <v>CIF</v>
          </cell>
          <cell r="Y806" t="str">
            <v>CTA CTE O CRED.DIRECTO</v>
          </cell>
          <cell r="Z806" t="str">
            <v>CONGELADO</v>
          </cell>
          <cell r="AA806" t="str">
            <v>CABEZA</v>
          </cell>
          <cell r="AB806" t="str">
            <v>CABEZA ENTERA</v>
          </cell>
          <cell r="AC806" t="str">
            <v>CABEZA ENTERA C/L</v>
          </cell>
          <cell r="AD806" t="str">
            <v>NA</v>
          </cell>
        </row>
        <row r="807">
          <cell r="D807">
            <v>1022212</v>
          </cell>
          <cell r="E807" t="str">
            <v>GO CAB ENT@ CJ 20K AS</v>
          </cell>
          <cell r="F807">
            <v>24000</v>
          </cell>
          <cell r="G807" t="str">
            <v>KG</v>
          </cell>
          <cell r="H807" t="str">
            <v>PLANTA LO MIRANDA</v>
          </cell>
          <cell r="I807" t="str">
            <v>CONFIRMADO</v>
          </cell>
          <cell r="J807">
            <v>44830</v>
          </cell>
          <cell r="K807">
            <v>44841</v>
          </cell>
          <cell r="L807">
            <v>44874</v>
          </cell>
          <cell r="O807" t="str">
            <v>U007 AGROSUPER S.A.</v>
          </cell>
          <cell r="P807" t="str">
            <v>00GO</v>
          </cell>
          <cell r="Q807" t="str">
            <v>AGROSUPER SHANGHAI</v>
          </cell>
          <cell r="R807" t="str">
            <v>02</v>
          </cell>
          <cell r="S807" t="str">
            <v>CHINA</v>
          </cell>
          <cell r="T807" t="str">
            <v>000302 TIANJIN XINGANG, CHINA</v>
          </cell>
          <cell r="U807" t="str">
            <v>200002390</v>
          </cell>
          <cell r="V807" t="str">
            <v>Agrosuper China Co., Ltd.</v>
          </cell>
          <cell r="W807" t="str">
            <v/>
          </cell>
          <cell r="X807" t="str">
            <v>CIF</v>
          </cell>
          <cell r="Y807" t="str">
            <v>CTA CTE O CRED.DIRECTO</v>
          </cell>
          <cell r="Z807" t="str">
            <v>CONGELADO</v>
          </cell>
          <cell r="AA807" t="str">
            <v>CABEZA</v>
          </cell>
          <cell r="AB807" t="str">
            <v>CABEZA ENTERA</v>
          </cell>
          <cell r="AC807" t="str">
            <v>CABEZA ENTERA C/L</v>
          </cell>
          <cell r="AD807" t="str">
            <v>NA</v>
          </cell>
        </row>
        <row r="808">
          <cell r="D808">
            <v>1022639</v>
          </cell>
          <cell r="E808" t="str">
            <v>GO CAB BCA ENT S/L@ CJ 20K AS</v>
          </cell>
          <cell r="F808">
            <v>24000</v>
          </cell>
          <cell r="G808" t="str">
            <v>KG</v>
          </cell>
          <cell r="H808" t="str">
            <v>FRIGORÍFICO EL MILAGRO</v>
          </cell>
          <cell r="I808" t="str">
            <v>PROGRAMADO</v>
          </cell>
          <cell r="J808">
            <v>44830</v>
          </cell>
          <cell r="K808">
            <v>44841</v>
          </cell>
          <cell r="L808">
            <v>44869</v>
          </cell>
          <cell r="O808" t="str">
            <v>U007 AGROSUPER S.A.</v>
          </cell>
          <cell r="P808" t="str">
            <v>00GO</v>
          </cell>
          <cell r="Q808" t="str">
            <v>AGROSUPER SHANGHAI</v>
          </cell>
          <cell r="R808" t="str">
            <v>02</v>
          </cell>
          <cell r="S808" t="str">
            <v>CHINA</v>
          </cell>
          <cell r="T808" t="str">
            <v>000302 TIANJIN XINGANG, CHINA</v>
          </cell>
          <cell r="U808" t="str">
            <v>200002390</v>
          </cell>
          <cell r="V808" t="str">
            <v>Agrosuper China Co., Ltd.</v>
          </cell>
          <cell r="W808" t="str">
            <v/>
          </cell>
          <cell r="X808" t="str">
            <v>CIF</v>
          </cell>
          <cell r="Y808" t="str">
            <v>CTA CTE O CRED.DIRECTO</v>
          </cell>
          <cell r="Z808" t="str">
            <v>CONGELADO</v>
          </cell>
          <cell r="AA808" t="str">
            <v>CABEZA</v>
          </cell>
          <cell r="AB808" t="str">
            <v>CABEZA ENTERA</v>
          </cell>
          <cell r="AC808" t="str">
            <v>CABEZA ENTERA S/L</v>
          </cell>
          <cell r="AD808" t="str">
            <v>NA</v>
          </cell>
        </row>
        <row r="809">
          <cell r="D809">
            <v>1022639</v>
          </cell>
          <cell r="E809" t="str">
            <v>GO CAB BCA ENT S/L@ CJ 20K AS</v>
          </cell>
          <cell r="F809">
            <v>24000</v>
          </cell>
          <cell r="G809" t="str">
            <v>KG</v>
          </cell>
          <cell r="H809" t="str">
            <v>FRIGORÍFICO EL MILAGRO</v>
          </cell>
          <cell r="I809" t="str">
            <v>PROGRAMADO</v>
          </cell>
          <cell r="J809">
            <v>44830</v>
          </cell>
          <cell r="K809">
            <v>44841</v>
          </cell>
          <cell r="L809">
            <v>44870</v>
          </cell>
          <cell r="O809" t="str">
            <v>U007 AGROSUPER S.A.</v>
          </cell>
          <cell r="P809" t="str">
            <v>00GO</v>
          </cell>
          <cell r="Q809" t="str">
            <v>AGROSUPER SHANGHAI</v>
          </cell>
          <cell r="R809" t="str">
            <v>02</v>
          </cell>
          <cell r="S809" t="str">
            <v>CHINA</v>
          </cell>
          <cell r="T809" t="str">
            <v>000302 TIANJIN XINGANG, CHINA</v>
          </cell>
          <cell r="U809" t="str">
            <v>200002390</v>
          </cell>
          <cell r="V809" t="str">
            <v>Agrosuper China Co., Ltd.</v>
          </cell>
          <cell r="W809" t="str">
            <v/>
          </cell>
          <cell r="X809" t="str">
            <v>CIF</v>
          </cell>
          <cell r="Y809" t="str">
            <v>CTA CTE O CRED.DIRECTO</v>
          </cell>
          <cell r="Z809" t="str">
            <v>CONGELADO</v>
          </cell>
          <cell r="AA809" t="str">
            <v>CABEZA</v>
          </cell>
          <cell r="AB809" t="str">
            <v>CABEZA ENTERA</v>
          </cell>
          <cell r="AC809" t="str">
            <v>CABEZA ENTERA S/L</v>
          </cell>
          <cell r="AD809" t="str">
            <v>NA</v>
          </cell>
        </row>
        <row r="810">
          <cell r="D810">
            <v>1022639</v>
          </cell>
          <cell r="E810" t="str">
            <v>GO CAB BCA ENT S/L@ CJ 20K AS</v>
          </cell>
          <cell r="F810">
            <v>24000</v>
          </cell>
          <cell r="G810" t="str">
            <v>KG</v>
          </cell>
          <cell r="H810" t="str">
            <v>PLANTA LO MIRANDA</v>
          </cell>
          <cell r="I810" t="str">
            <v>CONFIRMADO</v>
          </cell>
          <cell r="J810">
            <v>44830</v>
          </cell>
          <cell r="K810">
            <v>44841</v>
          </cell>
          <cell r="L810">
            <v>44870</v>
          </cell>
          <cell r="O810" t="str">
            <v>U007 AGROSUPER S.A.</v>
          </cell>
          <cell r="P810" t="str">
            <v>00GO</v>
          </cell>
          <cell r="Q810" t="str">
            <v>AGROSUPER SHANGHAI</v>
          </cell>
          <cell r="R810" t="str">
            <v>02</v>
          </cell>
          <cell r="S810" t="str">
            <v>CHINA</v>
          </cell>
          <cell r="T810" t="str">
            <v>000302 TIANJIN XINGANG, CHINA</v>
          </cell>
          <cell r="U810" t="str">
            <v>200002390</v>
          </cell>
          <cell r="V810" t="str">
            <v>Agrosuper China Co., Ltd.</v>
          </cell>
          <cell r="W810" t="str">
            <v/>
          </cell>
          <cell r="X810" t="str">
            <v>CIF</v>
          </cell>
          <cell r="Y810" t="str">
            <v>CTA CTE O CRED.DIRECTO</v>
          </cell>
          <cell r="Z810" t="str">
            <v>CONGELADO</v>
          </cell>
          <cell r="AA810" t="str">
            <v>CABEZA</v>
          </cell>
          <cell r="AB810" t="str">
            <v>CABEZA ENTERA</v>
          </cell>
          <cell r="AC810" t="str">
            <v>CABEZA ENTERA S/L</v>
          </cell>
          <cell r="AD810" t="str">
            <v>NA</v>
          </cell>
        </row>
        <row r="811">
          <cell r="D811">
            <v>1022291</v>
          </cell>
          <cell r="E811" t="str">
            <v>GO PERNILM B@ BO CJ 20K AS</v>
          </cell>
          <cell r="F811">
            <v>24000</v>
          </cell>
          <cell r="G811" t="str">
            <v>KG</v>
          </cell>
          <cell r="H811" t="str">
            <v>PLANTA LO MIRANDA</v>
          </cell>
          <cell r="I811" t="str">
            <v>EN PRODUCCION</v>
          </cell>
          <cell r="J811">
            <v>44830</v>
          </cell>
          <cell r="K811">
            <v>44841</v>
          </cell>
          <cell r="O811" t="str">
            <v>U007 AGROSUPER S.A.</v>
          </cell>
          <cell r="P811" t="str">
            <v>00GO</v>
          </cell>
          <cell r="Q811" t="str">
            <v>AGROSUPER SHANGHAI</v>
          </cell>
          <cell r="R811" t="str">
            <v>02</v>
          </cell>
          <cell r="S811" t="str">
            <v>CHINA</v>
          </cell>
          <cell r="T811" t="str">
            <v>000021 SHANGHAI, CHINA</v>
          </cell>
          <cell r="U811" t="str">
            <v>200002390</v>
          </cell>
          <cell r="V811" t="str">
            <v>Agrosuper China Co., Ltd.</v>
          </cell>
          <cell r="W811" t="str">
            <v/>
          </cell>
          <cell r="X811" t="str">
            <v>CIF</v>
          </cell>
          <cell r="Y811" t="str">
            <v>CTA CTE O CRED.DIRECTO</v>
          </cell>
          <cell r="Z811" t="str">
            <v>CONGELADO</v>
          </cell>
          <cell r="AA811" t="str">
            <v>PERNIL</v>
          </cell>
          <cell r="AB811" t="str">
            <v>PERNIL MANO</v>
          </cell>
          <cell r="AC811" t="str">
            <v>PERNIL MANO B</v>
          </cell>
          <cell r="AD811" t="str">
            <v>NA</v>
          </cell>
        </row>
        <row r="812">
          <cell r="D812">
            <v>1022939</v>
          </cell>
          <cell r="E812" t="str">
            <v>GO PTA COST@ BO CJ 20K AS</v>
          </cell>
          <cell r="F812">
            <v>24000</v>
          </cell>
          <cell r="G812" t="str">
            <v>KG</v>
          </cell>
          <cell r="H812" t="str">
            <v>PLANTA LO MIRANDA</v>
          </cell>
          <cell r="I812" t="str">
            <v>EN PRODUCCION</v>
          </cell>
          <cell r="J812">
            <v>44830</v>
          </cell>
          <cell r="K812">
            <v>44841</v>
          </cell>
          <cell r="O812" t="str">
            <v>U007 AGROSUPER S.A.</v>
          </cell>
          <cell r="P812" t="str">
            <v>00GO</v>
          </cell>
          <cell r="Q812" t="str">
            <v>AGROSUPER SHANGHAI</v>
          </cell>
          <cell r="R812" t="str">
            <v>02</v>
          </cell>
          <cell r="S812" t="str">
            <v>CHINA</v>
          </cell>
          <cell r="T812" t="str">
            <v>000020 YANTIAN, CHINA</v>
          </cell>
          <cell r="U812" t="str">
            <v>200002390</v>
          </cell>
          <cell r="V812" t="str">
            <v>Agrosuper China Co., Ltd.</v>
          </cell>
          <cell r="W812" t="str">
            <v/>
          </cell>
          <cell r="X812" t="str">
            <v>CIF</v>
          </cell>
          <cell r="Y812" t="str">
            <v>CTA CTE O CRED.DIRECTO</v>
          </cell>
          <cell r="Z812" t="str">
            <v>CONGELADO</v>
          </cell>
          <cell r="AA812" t="str">
            <v>COST-PEC</v>
          </cell>
          <cell r="AB812" t="str">
            <v>COST-PEC TROZOS</v>
          </cell>
          <cell r="AC812" t="str">
            <v>COST-PEC TROZOS PUNTA COSTILLAR</v>
          </cell>
          <cell r="AD812" t="str">
            <v>NA</v>
          </cell>
        </row>
        <row r="813">
          <cell r="D813">
            <v>1022939</v>
          </cell>
          <cell r="E813" t="str">
            <v>GO PTA COST@ BO CJ 20K AS</v>
          </cell>
          <cell r="F813">
            <v>24000</v>
          </cell>
          <cell r="G813" t="str">
            <v>KG</v>
          </cell>
          <cell r="H813" t="str">
            <v>PLANTA LO MIRANDA</v>
          </cell>
          <cell r="I813" t="str">
            <v>EN PRODUCCION</v>
          </cell>
          <cell r="J813">
            <v>44830</v>
          </cell>
          <cell r="K813">
            <v>44841</v>
          </cell>
          <cell r="O813" t="str">
            <v>U007 AGROSUPER S.A.</v>
          </cell>
          <cell r="P813" t="str">
            <v>00GO</v>
          </cell>
          <cell r="Q813" t="str">
            <v>AGROSUPER SHANGHAI</v>
          </cell>
          <cell r="R813" t="str">
            <v>02</v>
          </cell>
          <cell r="S813" t="str">
            <v>CHINA</v>
          </cell>
          <cell r="T813" t="str">
            <v>000021 SHANGHAI, CHINA</v>
          </cell>
          <cell r="U813" t="str">
            <v>200002390</v>
          </cell>
          <cell r="V813" t="str">
            <v>Agrosuper China Co., Ltd.</v>
          </cell>
          <cell r="W813" t="str">
            <v/>
          </cell>
          <cell r="X813" t="str">
            <v>CIF</v>
          </cell>
          <cell r="Y813" t="str">
            <v>CTA CTE O CRED.DIRECTO</v>
          </cell>
          <cell r="Z813" t="str">
            <v>CONGELADO</v>
          </cell>
          <cell r="AA813" t="str">
            <v>COST-PEC</v>
          </cell>
          <cell r="AB813" t="str">
            <v>COST-PEC TROZOS</v>
          </cell>
          <cell r="AC813" t="str">
            <v>COST-PEC TROZOS PUNTA COSTILLAR</v>
          </cell>
          <cell r="AD813" t="str">
            <v>NA</v>
          </cell>
        </row>
        <row r="814">
          <cell r="D814">
            <v>1022196</v>
          </cell>
          <cell r="E814" t="str">
            <v>GO FORRO PAL@ CJ 20K AS</v>
          </cell>
          <cell r="F814">
            <v>24000</v>
          </cell>
          <cell r="G814" t="str">
            <v>KG</v>
          </cell>
          <cell r="H814" t="str">
            <v>PLANTA ROSARIO</v>
          </cell>
          <cell r="I814" t="str">
            <v>EMITIDO</v>
          </cell>
          <cell r="J814">
            <v>44830</v>
          </cell>
          <cell r="K814">
            <v>44861</v>
          </cell>
          <cell r="O814" t="str">
            <v>U007 AGROSUPER S.A.</v>
          </cell>
          <cell r="P814" t="str">
            <v>00AS</v>
          </cell>
          <cell r="Q814" t="str">
            <v>AGRO SUDAMERICA</v>
          </cell>
          <cell r="R814" t="str">
            <v>02</v>
          </cell>
          <cell r="S814" t="str">
            <v>ECUADOR</v>
          </cell>
          <cell r="T814" t="str">
            <v>000027 GUAYAQUIL, PUERTO</v>
          </cell>
          <cell r="U814" t="str">
            <v>200000586</v>
          </cell>
          <cell r="V814" t="str">
            <v>Embutidos de Carne de los Andes</v>
          </cell>
          <cell r="W814" t="str">
            <v>ROSARIO</v>
          </cell>
          <cell r="X814" t="str">
            <v>CFR</v>
          </cell>
          <cell r="Y814" t="str">
            <v>CTA CTE O CRED.DIRECTO</v>
          </cell>
          <cell r="Z814" t="str">
            <v>CONGELADO</v>
          </cell>
          <cell r="AA814" t="str">
            <v>CUEROS</v>
          </cell>
          <cell r="AB814" t="str">
            <v>CUERO FORRO</v>
          </cell>
          <cell r="AC814" t="str">
            <v>CUERO FORRO PALETA</v>
          </cell>
          <cell r="AD814" t="str">
            <v>EX</v>
          </cell>
        </row>
        <row r="815">
          <cell r="D815">
            <v>1022196</v>
          </cell>
          <cell r="E815" t="str">
            <v>GO FORRO PAL@ CJ 20K AS</v>
          </cell>
          <cell r="F815">
            <v>24000</v>
          </cell>
          <cell r="G815" t="str">
            <v>KG</v>
          </cell>
          <cell r="H815" t="str">
            <v>PLANTA ROSARIO</v>
          </cell>
          <cell r="I815" t="str">
            <v>EMITIDO</v>
          </cell>
          <cell r="J815">
            <v>44830</v>
          </cell>
          <cell r="K815">
            <v>44861</v>
          </cell>
          <cell r="O815" t="str">
            <v>U007 AGROSUPER S.A.</v>
          </cell>
          <cell r="P815" t="str">
            <v>00AS</v>
          </cell>
          <cell r="Q815" t="str">
            <v>AGRO SUDAMERICA</v>
          </cell>
          <cell r="R815" t="str">
            <v>02</v>
          </cell>
          <cell r="S815" t="str">
            <v>ECUADOR</v>
          </cell>
          <cell r="T815" t="str">
            <v>000027 GUAYAQUIL, PUERTO</v>
          </cell>
          <cell r="U815" t="str">
            <v>200000586</v>
          </cell>
          <cell r="V815" t="str">
            <v>Embutidos de Carne de los Andes</v>
          </cell>
          <cell r="W815" t="str">
            <v>LO MIRANDA</v>
          </cell>
          <cell r="X815" t="str">
            <v>CFR</v>
          </cell>
          <cell r="Y815" t="str">
            <v>CTA CTE O CRED.DIRECTO</v>
          </cell>
          <cell r="Z815" t="str">
            <v>CONGELADO</v>
          </cell>
          <cell r="AA815" t="str">
            <v>CUEROS</v>
          </cell>
          <cell r="AB815" t="str">
            <v>CUERO FORRO</v>
          </cell>
          <cell r="AC815" t="str">
            <v>CUERO FORRO PALETA</v>
          </cell>
          <cell r="AD815" t="str">
            <v>EX</v>
          </cell>
        </row>
        <row r="816">
          <cell r="D816">
            <v>1021187</v>
          </cell>
          <cell r="E816" t="str">
            <v>GO CUE BACK@ CJ 20K T-F AS</v>
          </cell>
          <cell r="F816">
            <v>24000</v>
          </cell>
          <cell r="G816" t="str">
            <v>KG</v>
          </cell>
          <cell r="H816" t="str">
            <v>PLANTA ROSARIO</v>
          </cell>
          <cell r="I816" t="str">
            <v>EMITIDO</v>
          </cell>
          <cell r="J816">
            <v>44830</v>
          </cell>
          <cell r="K816">
            <v>44861</v>
          </cell>
          <cell r="O816" t="str">
            <v>U007 AGROSUPER S.A.</v>
          </cell>
          <cell r="P816" t="str">
            <v>00AS</v>
          </cell>
          <cell r="Q816" t="str">
            <v>AGRO SUDAMERICA</v>
          </cell>
          <cell r="R816" t="str">
            <v>02</v>
          </cell>
          <cell r="S816" t="str">
            <v>ECUADOR</v>
          </cell>
          <cell r="T816" t="str">
            <v>000027 GUAYAQUIL, PUERTO</v>
          </cell>
          <cell r="U816" t="str">
            <v>200000586</v>
          </cell>
          <cell r="V816" t="str">
            <v>Embutidos de Carne de los Andes</v>
          </cell>
          <cell r="W816" t="str">
            <v>ROSARIO</v>
          </cell>
          <cell r="X816" t="str">
            <v>CFR</v>
          </cell>
          <cell r="Y816" t="str">
            <v>CTA CTE O CRED.DIRECTO</v>
          </cell>
          <cell r="Z816" t="str">
            <v>CONGELADO</v>
          </cell>
          <cell r="AA816" t="str">
            <v>CUEROS</v>
          </cell>
          <cell r="AB816" t="str">
            <v>CUERO BACK</v>
          </cell>
          <cell r="AC816" t="str">
            <v>CUERO BACK</v>
          </cell>
          <cell r="AD816" t="str">
            <v>EX</v>
          </cell>
        </row>
        <row r="817">
          <cell r="D817">
            <v>1020352</v>
          </cell>
          <cell r="E817" t="str">
            <v>GO CUE 20@ CJ 20K AS</v>
          </cell>
          <cell r="F817">
            <v>24000</v>
          </cell>
          <cell r="G817" t="str">
            <v>KG</v>
          </cell>
          <cell r="H817" t="str">
            <v>PLANTA ROSARIO</v>
          </cell>
          <cell r="I817" t="str">
            <v>EMITIDO</v>
          </cell>
          <cell r="J817">
            <v>44830</v>
          </cell>
          <cell r="K817">
            <v>44861</v>
          </cell>
          <cell r="O817" t="str">
            <v>U007 AGROSUPER S.A.</v>
          </cell>
          <cell r="P817" t="str">
            <v>00AS</v>
          </cell>
          <cell r="Q817" t="str">
            <v>AGRO SUDAMERICA</v>
          </cell>
          <cell r="R817" t="str">
            <v>02</v>
          </cell>
          <cell r="S817" t="str">
            <v>ECUADOR</v>
          </cell>
          <cell r="T817" t="str">
            <v>000027 GUAYAQUIL, PUERTO</v>
          </cell>
          <cell r="U817" t="str">
            <v>200000586</v>
          </cell>
          <cell r="V817" t="str">
            <v>Embutidos de Carne de los Andes</v>
          </cell>
          <cell r="W817" t="str">
            <v>ROSARIO</v>
          </cell>
          <cell r="X817" t="str">
            <v>CFR</v>
          </cell>
          <cell r="Y817" t="str">
            <v>CTA CTE O CRED.DIRECTO</v>
          </cell>
          <cell r="Z817" t="str">
            <v>CONGELADO</v>
          </cell>
          <cell r="AA817" t="str">
            <v>CUEROS</v>
          </cell>
          <cell r="AB817" t="str">
            <v>CUERO PANCETA</v>
          </cell>
          <cell r="AC817" t="str">
            <v>CUERO 20</v>
          </cell>
          <cell r="AD817" t="str">
            <v>EX</v>
          </cell>
        </row>
        <row r="818">
          <cell r="D818">
            <v>1020367</v>
          </cell>
          <cell r="E818" t="str">
            <v>GO GORD LOM TOCINO@ CJ T-F AS</v>
          </cell>
          <cell r="F818">
            <v>24000</v>
          </cell>
          <cell r="G818" t="str">
            <v>KG</v>
          </cell>
          <cell r="H818" t="str">
            <v>PLANTA ROSARIO</v>
          </cell>
          <cell r="I818" t="str">
            <v>EMITIDO</v>
          </cell>
          <cell r="J818">
            <v>44830</v>
          </cell>
          <cell r="K818">
            <v>44861</v>
          </cell>
          <cell r="O818" t="str">
            <v>U007 AGROSUPER S.A.</v>
          </cell>
          <cell r="P818" t="str">
            <v>00AS</v>
          </cell>
          <cell r="Q818" t="str">
            <v>AGRO SUDAMERICA</v>
          </cell>
          <cell r="R818" t="str">
            <v>02</v>
          </cell>
          <cell r="S818" t="str">
            <v>ECUADOR</v>
          </cell>
          <cell r="T818" t="str">
            <v>000027 GUAYAQUIL, PUERTO</v>
          </cell>
          <cell r="U818" t="str">
            <v>200000586</v>
          </cell>
          <cell r="V818" t="str">
            <v>Embutidos de Carne de los Andes</v>
          </cell>
          <cell r="W818" t="str">
            <v>ROSARIO</v>
          </cell>
          <cell r="X818" t="str">
            <v>CFR</v>
          </cell>
          <cell r="Y818" t="str">
            <v>CTA CTE O CRED.DIRECTO</v>
          </cell>
          <cell r="Z818" t="str">
            <v>CONGELADO</v>
          </cell>
          <cell r="AA818" t="str">
            <v>GRASAS</v>
          </cell>
          <cell r="AB818" t="str">
            <v>GRASA GORDURA</v>
          </cell>
          <cell r="AC818" t="str">
            <v>SUBPROD GRASA GORDURA LOMO TOCINO</v>
          </cell>
          <cell r="AD818" t="str">
            <v>EX</v>
          </cell>
        </row>
        <row r="819">
          <cell r="D819">
            <v>1020367</v>
          </cell>
          <cell r="E819" t="str">
            <v>GO GORD LOM TOCINO@ CJ T-F AS</v>
          </cell>
          <cell r="F819">
            <v>24000</v>
          </cell>
          <cell r="G819" t="str">
            <v>KG</v>
          </cell>
          <cell r="H819" t="str">
            <v>PLANTA ROSARIO</v>
          </cell>
          <cell r="I819" t="str">
            <v>SOBRE INGRESO</v>
          </cell>
          <cell r="J819">
            <v>44830</v>
          </cell>
          <cell r="K819">
            <v>44861</v>
          </cell>
          <cell r="O819" t="str">
            <v>U007 AGROSUPER S.A.</v>
          </cell>
          <cell r="P819" t="str">
            <v>00AS</v>
          </cell>
          <cell r="Q819" t="str">
            <v>AGRO SUDAMERICA</v>
          </cell>
          <cell r="R819" t="str">
            <v>02</v>
          </cell>
          <cell r="S819" t="str">
            <v>ECUADOR</v>
          </cell>
          <cell r="T819" t="str">
            <v>000027 GUAYAQUIL, PUERTO</v>
          </cell>
          <cell r="U819" t="str">
            <v>200000586</v>
          </cell>
          <cell r="V819" t="str">
            <v>Embutidos de Carne de los Andes</v>
          </cell>
          <cell r="W819" t="str">
            <v>ROSARIO</v>
          </cell>
          <cell r="X819" t="str">
            <v>CFR</v>
          </cell>
          <cell r="Y819" t="str">
            <v>CTA CTE O CRED.DIRECTO</v>
          </cell>
          <cell r="Z819" t="str">
            <v>CONGELADO</v>
          </cell>
          <cell r="AA819" t="str">
            <v>GRASAS</v>
          </cell>
          <cell r="AB819" t="str">
            <v>GRASA GORDURA</v>
          </cell>
          <cell r="AC819" t="str">
            <v>SUBPROD GRASA GORDURA LOMO TOCINO</v>
          </cell>
          <cell r="AD819" t="str">
            <v>EX</v>
          </cell>
        </row>
        <row r="820">
          <cell r="D820">
            <v>1020853</v>
          </cell>
          <cell r="E820" t="str">
            <v>GO FILE C/CAB@ CJ 5K AS</v>
          </cell>
          <cell r="F820">
            <v>20000</v>
          </cell>
          <cell r="G820" t="str">
            <v>KG</v>
          </cell>
          <cell r="H820" t="str">
            <v>PLANTA ROSARIO</v>
          </cell>
          <cell r="I820" t="str">
            <v>A PROGRAMAR</v>
          </cell>
          <cell r="J820">
            <v>44830</v>
          </cell>
          <cell r="K820">
            <v>44853</v>
          </cell>
          <cell r="L820">
            <v>44871</v>
          </cell>
          <cell r="O820" t="str">
            <v>U020 AGROSUPER COMER ALIM</v>
          </cell>
          <cell r="P820" t="str">
            <v>00AE</v>
          </cell>
          <cell r="Q820" t="str">
            <v>AGRO EUROPA</v>
          </cell>
          <cell r="R820" t="str">
            <v>02</v>
          </cell>
          <cell r="S820" t="str">
            <v>ALEMANIA</v>
          </cell>
          <cell r="T820" t="str">
            <v>4532 HAMBURG, PORT</v>
          </cell>
          <cell r="U820" t="str">
            <v>200000007</v>
          </cell>
          <cell r="V820" t="str">
            <v>AGROEUROPA S.P.A</v>
          </cell>
          <cell r="W820" t="str">
            <v/>
          </cell>
          <cell r="X820" t="str">
            <v>CFR</v>
          </cell>
          <cell r="Y820" t="str">
            <v>CTA CTE O CRED.DIRECTO</v>
          </cell>
          <cell r="Z820" t="str">
            <v>CONGELADO</v>
          </cell>
          <cell r="AA820" t="str">
            <v>FILETE</v>
          </cell>
          <cell r="AB820" t="str">
            <v>FILETE C/CABEZA</v>
          </cell>
          <cell r="AC820" t="str">
            <v>FILETE C/CABEZA</v>
          </cell>
          <cell r="AD820" t="str">
            <v>NA</v>
          </cell>
        </row>
        <row r="821">
          <cell r="D821">
            <v>1020853</v>
          </cell>
          <cell r="E821" t="str">
            <v>GO FILE C/CAB@ CJ 5K AS</v>
          </cell>
          <cell r="F821">
            <v>20000</v>
          </cell>
          <cell r="G821" t="str">
            <v>KG</v>
          </cell>
          <cell r="H821" t="str">
            <v>PLANTA ROSARIO</v>
          </cell>
          <cell r="I821" t="str">
            <v>A PROGRAMAR</v>
          </cell>
          <cell r="J821">
            <v>44830</v>
          </cell>
          <cell r="K821">
            <v>44853</v>
          </cell>
          <cell r="L821">
            <v>44875</v>
          </cell>
          <cell r="O821" t="str">
            <v>U020 AGROSUPER COMER ALIM</v>
          </cell>
          <cell r="P821" t="str">
            <v>00AE</v>
          </cell>
          <cell r="Q821" t="str">
            <v>AGRO EUROPA</v>
          </cell>
          <cell r="R821" t="str">
            <v>02</v>
          </cell>
          <cell r="S821" t="str">
            <v>ALEMANIA</v>
          </cell>
          <cell r="T821" t="str">
            <v>4532 HAMBURG, PORT</v>
          </cell>
          <cell r="U821" t="str">
            <v>200000007</v>
          </cell>
          <cell r="V821" t="str">
            <v>AGROEUROPA S.P.A</v>
          </cell>
          <cell r="W821" t="str">
            <v>RHENUS  DE</v>
          </cell>
          <cell r="X821" t="str">
            <v>CFR</v>
          </cell>
          <cell r="Y821" t="str">
            <v>CTA CTE O CRED.DIRECTO</v>
          </cell>
          <cell r="Z821" t="str">
            <v>CONGELADO</v>
          </cell>
          <cell r="AA821" t="str">
            <v>FILETE</v>
          </cell>
          <cell r="AB821" t="str">
            <v>FILETE C/CABEZA</v>
          </cell>
          <cell r="AC821" t="str">
            <v>FILETE C/CABEZA</v>
          </cell>
          <cell r="AD821" t="str">
            <v>NA</v>
          </cell>
        </row>
        <row r="822">
          <cell r="D822">
            <v>1020853</v>
          </cell>
          <cell r="E822" t="str">
            <v>GO FILE C/CAB@ CJ 5K AS</v>
          </cell>
          <cell r="F822">
            <v>20000</v>
          </cell>
          <cell r="G822" t="str">
            <v>KG</v>
          </cell>
          <cell r="H822" t="str">
            <v>PLANTA ROSARIO</v>
          </cell>
          <cell r="I822" t="str">
            <v>A PROGRAMAR</v>
          </cell>
          <cell r="J822">
            <v>44830</v>
          </cell>
          <cell r="K822">
            <v>44853</v>
          </cell>
          <cell r="L822">
            <v>44878</v>
          </cell>
          <cell r="O822" t="str">
            <v>U020 AGROSUPER COMER ALIM</v>
          </cell>
          <cell r="P822" t="str">
            <v>00AE</v>
          </cell>
          <cell r="Q822" t="str">
            <v>AGRO EUROPA</v>
          </cell>
          <cell r="R822" t="str">
            <v>02</v>
          </cell>
          <cell r="S822" t="str">
            <v>ALEMANIA</v>
          </cell>
          <cell r="T822" t="str">
            <v>4532 HAMBURG, PORT</v>
          </cell>
          <cell r="U822" t="str">
            <v>200000007</v>
          </cell>
          <cell r="V822" t="str">
            <v>AGROEUROPA S.P.A</v>
          </cell>
          <cell r="W822" t="str">
            <v>RHENUS  DE</v>
          </cell>
          <cell r="X822" t="str">
            <v>CFR</v>
          </cell>
          <cell r="Y822" t="str">
            <v>CTA CTE O CRED.DIRECTO</v>
          </cell>
          <cell r="Z822" t="str">
            <v>CONGELADO</v>
          </cell>
          <cell r="AA822" t="str">
            <v>FILETE</v>
          </cell>
          <cell r="AB822" t="str">
            <v>FILETE C/CABEZA</v>
          </cell>
          <cell r="AC822" t="str">
            <v>FILETE C/CABEZA</v>
          </cell>
          <cell r="AD822" t="str">
            <v>NA</v>
          </cell>
        </row>
        <row r="823">
          <cell r="D823">
            <v>1020853</v>
          </cell>
          <cell r="E823" t="str">
            <v>GO FILE C/CAB@ CJ 5K AS</v>
          </cell>
          <cell r="F823">
            <v>20000</v>
          </cell>
          <cell r="G823" t="str">
            <v>KG</v>
          </cell>
          <cell r="H823" t="str">
            <v>PLANTA ROSARIO</v>
          </cell>
          <cell r="I823" t="str">
            <v>EN PRODUCCION</v>
          </cell>
          <cell r="J823">
            <v>44830</v>
          </cell>
          <cell r="K823">
            <v>44856</v>
          </cell>
          <cell r="O823" t="str">
            <v>U020 AGROSUPER COMER ALIM</v>
          </cell>
          <cell r="P823" t="str">
            <v>00AE</v>
          </cell>
          <cell r="Q823" t="str">
            <v>AGRO EUROPA</v>
          </cell>
          <cell r="R823" t="str">
            <v>02</v>
          </cell>
          <cell r="S823" t="str">
            <v>ALEMANIA</v>
          </cell>
          <cell r="T823" t="str">
            <v>4532 HAMBURG, PORT</v>
          </cell>
          <cell r="U823" t="str">
            <v>200000007</v>
          </cell>
          <cell r="V823" t="str">
            <v>AGROEUROPA S.P.A</v>
          </cell>
          <cell r="W823" t="str">
            <v>RHENUS  DE</v>
          </cell>
          <cell r="X823" t="str">
            <v>CFR</v>
          </cell>
          <cell r="Y823" t="str">
            <v>CTA CTE O CRED.DIRECTO</v>
          </cell>
          <cell r="Z823" t="str">
            <v>CONGELADO</v>
          </cell>
          <cell r="AA823" t="str">
            <v>FILETE</v>
          </cell>
          <cell r="AB823" t="str">
            <v>FILETE C/CABEZA</v>
          </cell>
          <cell r="AC823" t="str">
            <v>FILETE C/CABEZA</v>
          </cell>
          <cell r="AD823" t="str">
            <v>NA</v>
          </cell>
        </row>
        <row r="824">
          <cell r="D824">
            <v>1030265</v>
          </cell>
          <cell r="E824" t="str">
            <v>PV PCHDEH S/P@ JP SO</v>
          </cell>
          <cell r="F824">
            <v>21600</v>
          </cell>
          <cell r="G824" t="str">
            <v>KG</v>
          </cell>
          <cell r="H824" t="str">
            <v>SOPRAVAL PLANTA / CECINAS 2</v>
          </cell>
          <cell r="I824" t="str">
            <v>EN PRODUCCION</v>
          </cell>
          <cell r="J824">
            <v>44830</v>
          </cell>
          <cell r="K824">
            <v>44849</v>
          </cell>
          <cell r="O824" t="str">
            <v>U020 AGROSUPER COMER ALIM</v>
          </cell>
          <cell r="P824" t="str">
            <v>00AE</v>
          </cell>
          <cell r="Q824" t="str">
            <v>AGRO EUROPA</v>
          </cell>
          <cell r="R824" t="str">
            <v>03</v>
          </cell>
          <cell r="S824" t="str">
            <v>PAÍSES BAJOS</v>
          </cell>
          <cell r="T824" t="str">
            <v>000058 ROTTERDAM, PUERTO</v>
          </cell>
          <cell r="U824" t="str">
            <v>200000007</v>
          </cell>
          <cell r="V824" t="str">
            <v>AGROEUROPA S.P.A</v>
          </cell>
          <cell r="W824" t="str">
            <v>THERM ROTTERDAM</v>
          </cell>
          <cell r="X824" t="str">
            <v>CFR</v>
          </cell>
          <cell r="Y824" t="str">
            <v>CTA CTE O CRED.DIRECTO</v>
          </cell>
          <cell r="Z824" t="str">
            <v>CONGELADO</v>
          </cell>
          <cell r="AA824" t="str">
            <v>PECH DESH</v>
          </cell>
          <cell r="AB824" t="str">
            <v>PECH DESH S/PIEL</v>
          </cell>
          <cell r="AC824" t="str">
            <v>PECH DESH S/PIEL NORMAL</v>
          </cell>
          <cell r="AD824" t="str">
            <v>NA</v>
          </cell>
        </row>
        <row r="825">
          <cell r="D825">
            <v>1021023</v>
          </cell>
          <cell r="E825" t="str">
            <v>GO GORD REBAJE@ BO CJ 20K AS</v>
          </cell>
          <cell r="F825">
            <v>24000</v>
          </cell>
          <cell r="G825" t="str">
            <v>KG</v>
          </cell>
          <cell r="H825" t="str">
            <v>PLANTA ROSARIO</v>
          </cell>
          <cell r="I825" t="str">
            <v>EN PRODUCCION</v>
          </cell>
          <cell r="J825">
            <v>44830</v>
          </cell>
          <cell r="K825">
            <v>44855</v>
          </cell>
          <cell r="O825" t="str">
            <v>U007 AGROSUPER S.A.</v>
          </cell>
          <cell r="P825" t="str">
            <v>00AS</v>
          </cell>
          <cell r="Q825" t="str">
            <v>AGRO SUDAMERICA</v>
          </cell>
          <cell r="R825" t="str">
            <v>02</v>
          </cell>
          <cell r="S825" t="str">
            <v>COLOMBIA</v>
          </cell>
          <cell r="T825" t="str">
            <v>000218 CARTAGENA, PUERTO</v>
          </cell>
          <cell r="U825" t="str">
            <v>200001296</v>
          </cell>
          <cell r="V825" t="str">
            <v>Gestión Cargo Zona Franca S.A.S.</v>
          </cell>
          <cell r="W825" t="str">
            <v>***</v>
          </cell>
          <cell r="X825" t="str">
            <v>CFR</v>
          </cell>
          <cell r="Y825" t="str">
            <v>CTA CTE O CRED.DIRECTO</v>
          </cell>
          <cell r="Z825" t="str">
            <v>CONGELADO</v>
          </cell>
          <cell r="AA825" t="str">
            <v>GRASAS</v>
          </cell>
          <cell r="AB825" t="str">
            <v>GRASA GORDURA</v>
          </cell>
          <cell r="AC825" t="str">
            <v>SUBPROD GRASA GORDURA REBAJE</v>
          </cell>
          <cell r="AD825" t="str">
            <v>EX</v>
          </cell>
        </row>
        <row r="826">
          <cell r="D826">
            <v>1021023</v>
          </cell>
          <cell r="E826" t="str">
            <v>GO GORD REBAJE@ BO CJ 20K AS</v>
          </cell>
          <cell r="F826">
            <v>24000</v>
          </cell>
          <cell r="G826" t="str">
            <v>KG</v>
          </cell>
          <cell r="H826" t="str">
            <v>PLANTA ROSARIO</v>
          </cell>
          <cell r="I826" t="str">
            <v>EN PRODUCCION</v>
          </cell>
          <cell r="J826">
            <v>44830</v>
          </cell>
          <cell r="K826">
            <v>44855</v>
          </cell>
          <cell r="O826" t="str">
            <v>U007 AGROSUPER S.A.</v>
          </cell>
          <cell r="P826" t="str">
            <v>00AS</v>
          </cell>
          <cell r="Q826" t="str">
            <v>AGRO SUDAMERICA</v>
          </cell>
          <cell r="R826" t="str">
            <v>02</v>
          </cell>
          <cell r="S826" t="str">
            <v>COLOMBIA</v>
          </cell>
          <cell r="T826" t="str">
            <v>000218 CARTAGENA, PUERTO</v>
          </cell>
          <cell r="U826" t="str">
            <v>200001296</v>
          </cell>
          <cell r="V826" t="str">
            <v>Gestión Cargo Zona Franca S.A.S.</v>
          </cell>
          <cell r="W826" t="str">
            <v>***</v>
          </cell>
          <cell r="X826" t="str">
            <v>CFR</v>
          </cell>
          <cell r="Y826" t="str">
            <v>CTA CTE O CRED.DIRECTO</v>
          </cell>
          <cell r="Z826" t="str">
            <v>CONGELADO</v>
          </cell>
          <cell r="AA826" t="str">
            <v>GRASAS</v>
          </cell>
          <cell r="AB826" t="str">
            <v>GRASA GORDURA</v>
          </cell>
          <cell r="AC826" t="str">
            <v>SUBPROD GRASA GORDURA REBAJE</v>
          </cell>
          <cell r="AD826" t="str">
            <v>EX</v>
          </cell>
        </row>
        <row r="827">
          <cell r="D827">
            <v>1021023</v>
          </cell>
          <cell r="E827" t="str">
            <v>GO GORD REBAJE@ BO CJ 20K AS</v>
          </cell>
          <cell r="F827">
            <v>24000</v>
          </cell>
          <cell r="G827" t="str">
            <v>KG</v>
          </cell>
          <cell r="H827" t="str">
            <v>PLANTA ROSARIO</v>
          </cell>
          <cell r="I827" t="str">
            <v>EN PRODUCCION</v>
          </cell>
          <cell r="J827">
            <v>44830</v>
          </cell>
          <cell r="K827">
            <v>44862</v>
          </cell>
          <cell r="O827" t="str">
            <v>U007 AGROSUPER S.A.</v>
          </cell>
          <cell r="P827" t="str">
            <v>00AS</v>
          </cell>
          <cell r="Q827" t="str">
            <v>AGRO SUDAMERICA</v>
          </cell>
          <cell r="R827" t="str">
            <v>02</v>
          </cell>
          <cell r="S827" t="str">
            <v>COLOMBIA</v>
          </cell>
          <cell r="T827" t="str">
            <v>000218 CARTAGENA, PUERTO</v>
          </cell>
          <cell r="U827" t="str">
            <v>200001296</v>
          </cell>
          <cell r="V827" t="str">
            <v>Gestión Cargo Zona Franca S.A.S.</v>
          </cell>
          <cell r="W827" t="str">
            <v>***</v>
          </cell>
          <cell r="X827" t="str">
            <v>CFR</v>
          </cell>
          <cell r="Y827" t="str">
            <v>CTA CTE O CRED.DIRECTO</v>
          </cell>
          <cell r="Z827" t="str">
            <v>CONGELADO</v>
          </cell>
          <cell r="AA827" t="str">
            <v>GRASAS</v>
          </cell>
          <cell r="AB827" t="str">
            <v>GRASA GORDURA</v>
          </cell>
          <cell r="AC827" t="str">
            <v>SUBPROD GRASA GORDURA REBAJE</v>
          </cell>
          <cell r="AD827" t="str">
            <v>EX</v>
          </cell>
        </row>
        <row r="828">
          <cell r="D828">
            <v>1021023</v>
          </cell>
          <cell r="E828" t="str">
            <v>GO GORD REBAJE@ BO CJ 20K AS</v>
          </cell>
          <cell r="F828">
            <v>24000</v>
          </cell>
          <cell r="G828" t="str">
            <v>KG</v>
          </cell>
          <cell r="H828" t="str">
            <v>PLANTA ROSARIO</v>
          </cell>
          <cell r="I828" t="str">
            <v>EN PRODUCCION</v>
          </cell>
          <cell r="J828">
            <v>44830</v>
          </cell>
          <cell r="K828">
            <v>44862</v>
          </cell>
          <cell r="O828" t="str">
            <v>U007 AGROSUPER S.A.</v>
          </cell>
          <cell r="P828" t="str">
            <v>00AS</v>
          </cell>
          <cell r="Q828" t="str">
            <v>AGRO SUDAMERICA</v>
          </cell>
          <cell r="R828" t="str">
            <v>02</v>
          </cell>
          <cell r="S828" t="str">
            <v>COLOMBIA</v>
          </cell>
          <cell r="T828" t="str">
            <v>000218 CARTAGENA, PUERTO</v>
          </cell>
          <cell r="U828" t="str">
            <v>200001296</v>
          </cell>
          <cell r="V828" t="str">
            <v>Gestión Cargo Zona Franca S.A.S.</v>
          </cell>
          <cell r="W828" t="str">
            <v>***</v>
          </cell>
          <cell r="X828" t="str">
            <v>CFR</v>
          </cell>
          <cell r="Y828" t="str">
            <v>CTA CTE O CRED.DIRECTO</v>
          </cell>
          <cell r="Z828" t="str">
            <v>CONGELADO</v>
          </cell>
          <cell r="AA828" t="str">
            <v>GRASAS</v>
          </cell>
          <cell r="AB828" t="str">
            <v>GRASA GORDURA</v>
          </cell>
          <cell r="AC828" t="str">
            <v>SUBPROD GRASA GORDURA REBAJE</v>
          </cell>
          <cell r="AD828" t="str">
            <v>EX</v>
          </cell>
        </row>
        <row r="829">
          <cell r="D829">
            <v>1021023</v>
          </cell>
          <cell r="E829" t="str">
            <v>GO GORD REBAJE@ BO CJ 20K AS</v>
          </cell>
          <cell r="F829">
            <v>24000</v>
          </cell>
          <cell r="G829" t="str">
            <v>KG</v>
          </cell>
          <cell r="H829" t="str">
            <v>PLANTA ROSARIO</v>
          </cell>
          <cell r="I829" t="str">
            <v>EN PRODUCCION</v>
          </cell>
          <cell r="J829">
            <v>44830</v>
          </cell>
          <cell r="K829">
            <v>44869</v>
          </cell>
          <cell r="O829" t="str">
            <v>U007 AGROSUPER S.A.</v>
          </cell>
          <cell r="P829" t="str">
            <v>00AS</v>
          </cell>
          <cell r="Q829" t="str">
            <v>AGRO SUDAMERICA</v>
          </cell>
          <cell r="R829" t="str">
            <v>02</v>
          </cell>
          <cell r="S829" t="str">
            <v>COLOMBIA</v>
          </cell>
          <cell r="T829" t="str">
            <v>000218 CARTAGENA, PUERTO</v>
          </cell>
          <cell r="U829" t="str">
            <v>200001296</v>
          </cell>
          <cell r="V829" t="str">
            <v>Gestión Cargo Zona Franca S.A.S.</v>
          </cell>
          <cell r="W829" t="str">
            <v>***</v>
          </cell>
          <cell r="X829" t="str">
            <v>CFR</v>
          </cell>
          <cell r="Y829" t="str">
            <v>CTA CTE O CRED.DIRECTO</v>
          </cell>
          <cell r="Z829" t="str">
            <v>CONGELADO</v>
          </cell>
          <cell r="AA829" t="str">
            <v>GRASAS</v>
          </cell>
          <cell r="AB829" t="str">
            <v>GRASA GORDURA</v>
          </cell>
          <cell r="AC829" t="str">
            <v>SUBPROD GRASA GORDURA REBAJE</v>
          </cell>
          <cell r="AD829" t="str">
            <v>EX</v>
          </cell>
        </row>
        <row r="830">
          <cell r="D830">
            <v>1021976</v>
          </cell>
          <cell r="E830" t="str">
            <v>GO PPPAL 77@ CJ 20K AS</v>
          </cell>
          <cell r="F830">
            <v>24000</v>
          </cell>
          <cell r="G830" t="str">
            <v>KG</v>
          </cell>
          <cell r="H830" t="str">
            <v>ICESTAR</v>
          </cell>
          <cell r="I830" t="str">
            <v>PROGRAMADO</v>
          </cell>
          <cell r="J830">
            <v>44830</v>
          </cell>
          <cell r="K830">
            <v>44844</v>
          </cell>
          <cell r="L830">
            <v>44866</v>
          </cell>
          <cell r="O830" t="str">
            <v>U007 AGROSUPER S.A.</v>
          </cell>
          <cell r="P830" t="str">
            <v>00AS</v>
          </cell>
          <cell r="Q830" t="str">
            <v>AGRO SUDAMERICA</v>
          </cell>
          <cell r="R830" t="str">
            <v>02</v>
          </cell>
          <cell r="S830" t="str">
            <v>COLOMBIA</v>
          </cell>
          <cell r="T830" t="str">
            <v>000023 BUENAVENTURA, PUERTO</v>
          </cell>
          <cell r="U830" t="str">
            <v>200003316</v>
          </cell>
          <cell r="V830" t="str">
            <v>FOODBOX S.A.S</v>
          </cell>
          <cell r="W830" t="str">
            <v>*** FOB  OP 3927</v>
          </cell>
          <cell r="X830" t="str">
            <v>FOB</v>
          </cell>
          <cell r="Y830" t="str">
            <v>CTA CTE O CRED.DIRECTO</v>
          </cell>
          <cell r="Z830" t="str">
            <v>CONGELADO</v>
          </cell>
          <cell r="AA830" t="str">
            <v>PALETA</v>
          </cell>
          <cell r="AB830" t="str">
            <v>PALETA PULPA</v>
          </cell>
          <cell r="AC830" t="str">
            <v>PALETA PULPA 77</v>
          </cell>
          <cell r="AD830" t="str">
            <v>EX</v>
          </cell>
        </row>
        <row r="831">
          <cell r="D831">
            <v>1022150</v>
          </cell>
          <cell r="E831" t="str">
            <v>GO GORD CHIC@ CJ 20K AS</v>
          </cell>
          <cell r="F831">
            <v>24000</v>
          </cell>
          <cell r="G831" t="str">
            <v>KG</v>
          </cell>
          <cell r="H831" t="str">
            <v>PLANTA ROSARIO</v>
          </cell>
          <cell r="I831" t="str">
            <v>EMITIDO</v>
          </cell>
          <cell r="J831">
            <v>44830</v>
          </cell>
          <cell r="K831">
            <v>44869</v>
          </cell>
          <cell r="O831" t="str">
            <v>U007 AGROSUPER S.A.</v>
          </cell>
          <cell r="P831" t="str">
            <v>00AS</v>
          </cell>
          <cell r="Q831" t="str">
            <v>AGRO SUDAMERICA</v>
          </cell>
          <cell r="R831" t="str">
            <v>02</v>
          </cell>
          <cell r="S831" t="str">
            <v>ECUADOR</v>
          </cell>
          <cell r="T831" t="str">
            <v>000027 GUAYAQUIL, PUERTO</v>
          </cell>
          <cell r="U831" t="str">
            <v>200003264</v>
          </cell>
          <cell r="V831" t="str">
            <v>JHONATAN PATRICIO PACHECO TAPIA</v>
          </cell>
          <cell r="W831" t="str">
            <v>LO MIRANDA</v>
          </cell>
          <cell r="X831" t="str">
            <v>CIF</v>
          </cell>
          <cell r="Y831" t="str">
            <v>PAGO ANTIC. – PAGO C/COPIA DOC</v>
          </cell>
          <cell r="Z831" t="str">
            <v>CONGELADO</v>
          </cell>
          <cell r="AA831" t="str">
            <v>GRASAS</v>
          </cell>
          <cell r="AB831" t="str">
            <v>GRASA GORDURA</v>
          </cell>
          <cell r="AC831" t="str">
            <v>SUBPROD GRASA GORDURA CHICA</v>
          </cell>
          <cell r="AD831" t="str">
            <v>EX</v>
          </cell>
        </row>
        <row r="832">
          <cell r="D832">
            <v>1012763</v>
          </cell>
          <cell r="E832" t="str">
            <v>PO PANA S/CORA BLO@CJ 20KG AS</v>
          </cell>
          <cell r="F832">
            <v>24000</v>
          </cell>
          <cell r="G832" t="str">
            <v>KG</v>
          </cell>
          <cell r="H832" t="str">
            <v>F. SAN VICENTE</v>
          </cell>
          <cell r="I832" t="str">
            <v>A PROGRAMAR</v>
          </cell>
          <cell r="J832">
            <v>44830</v>
          </cell>
          <cell r="K832">
            <v>44824</v>
          </cell>
          <cell r="L832">
            <v>44857</v>
          </cell>
          <cell r="O832" t="str">
            <v>U007 AGROSUPER S.A.</v>
          </cell>
          <cell r="P832" t="str">
            <v>00AS</v>
          </cell>
          <cell r="Q832" t="str">
            <v>AGRO SUDAMERICA</v>
          </cell>
          <cell r="R832" t="str">
            <v>01</v>
          </cell>
          <cell r="S832" t="str">
            <v>PERÚ</v>
          </cell>
          <cell r="T832" t="str">
            <v>000059 CALLAO, PUERTO</v>
          </cell>
          <cell r="U832" t="str">
            <v>200002828</v>
          </cell>
          <cell r="V832" t="str">
            <v>RINTI  S.A</v>
          </cell>
          <cell r="W832" t="str">
            <v>***</v>
          </cell>
          <cell r="X832" t="str">
            <v>CIF</v>
          </cell>
          <cell r="Y832" t="str">
            <v>CTA CTE O CRED.DIRECTO</v>
          </cell>
          <cell r="Z832" t="str">
            <v>CONGELADO</v>
          </cell>
          <cell r="AA832" t="str">
            <v>MENUDENCIAS</v>
          </cell>
          <cell r="AB832" t="str">
            <v>MENUDENCIAS PANA</v>
          </cell>
          <cell r="AC832" t="str">
            <v>MENUDENCIAS PANA S/CORAZÓN</v>
          </cell>
          <cell r="AD832" t="str">
            <v>EX</v>
          </cell>
        </row>
        <row r="833">
          <cell r="D833">
            <v>1030720</v>
          </cell>
          <cell r="E833" t="str">
            <v>PV PIEL TRU@ BO CJ AS</v>
          </cell>
          <cell r="F833">
            <v>24000</v>
          </cell>
          <cell r="G833" t="str">
            <v>KG</v>
          </cell>
          <cell r="H833" t="str">
            <v>SOPRAVAL PLANTA / CECINAS 2</v>
          </cell>
          <cell r="I833" t="str">
            <v>A PROGRAMAR</v>
          </cell>
          <cell r="J833">
            <v>44830</v>
          </cell>
          <cell r="K833">
            <v>44840</v>
          </cell>
          <cell r="L833">
            <v>44871</v>
          </cell>
          <cell r="O833" t="str">
            <v>U007 AGROSUPER S.A.</v>
          </cell>
          <cell r="P833" t="str">
            <v>00AS</v>
          </cell>
          <cell r="Q833" t="str">
            <v>AGRO SUDAMERICA</v>
          </cell>
          <cell r="R833" t="str">
            <v>03</v>
          </cell>
          <cell r="S833" t="str">
            <v>COLOMBIA</v>
          </cell>
          <cell r="T833" t="str">
            <v>000218 CARTAGENA, PUERTO</v>
          </cell>
          <cell r="U833" t="str">
            <v>200003963</v>
          </cell>
          <cell r="V833" t="str">
            <v>PRODUCTOS CARNICOS FRICAR SAS</v>
          </cell>
          <cell r="W833" t="str">
            <v>***</v>
          </cell>
          <cell r="X833" t="str">
            <v>CIF</v>
          </cell>
          <cell r="Y833" t="str">
            <v>CTA CTE O CRED.DIRECTO</v>
          </cell>
          <cell r="Z833" t="str">
            <v>CONGELADO</v>
          </cell>
          <cell r="AA833" t="str">
            <v>RECORTES</v>
          </cell>
          <cell r="AB833" t="str">
            <v>RECORTES PIEL</v>
          </cell>
          <cell r="AC833" t="str">
            <v>RECORTES PIEL TRUTRO</v>
          </cell>
          <cell r="AD833" t="str">
            <v>EX</v>
          </cell>
        </row>
        <row r="834">
          <cell r="D834">
            <v>1021868</v>
          </cell>
          <cell r="E834" t="str">
            <v>GO PPPNA 54@ CJ 20K AS</v>
          </cell>
          <cell r="F834">
            <v>24000</v>
          </cell>
          <cell r="G834" t="str">
            <v>KG</v>
          </cell>
          <cell r="H834" t="str">
            <v>PLANTA ROSARIO</v>
          </cell>
          <cell r="I834" t="str">
            <v>A PROGRAMAR</v>
          </cell>
          <cell r="J834">
            <v>44830</v>
          </cell>
          <cell r="K834">
            <v>44840</v>
          </cell>
          <cell r="L834">
            <v>44864</v>
          </cell>
          <cell r="O834" t="str">
            <v>U007 AGROSUPER S.A.</v>
          </cell>
          <cell r="P834" t="str">
            <v>00AS</v>
          </cell>
          <cell r="Q834" t="str">
            <v>AGRO SUDAMERICA</v>
          </cell>
          <cell r="R834" t="str">
            <v>02</v>
          </cell>
          <cell r="S834" t="str">
            <v>COSTA RICA</v>
          </cell>
          <cell r="T834" t="str">
            <v>000206 CALDERA, PUERTO</v>
          </cell>
          <cell r="U834" t="str">
            <v>200004184</v>
          </cell>
          <cell r="V834" t="str">
            <v>CENTRO INTERNACIONAL DE INVERSIONES</v>
          </cell>
          <cell r="W834" t="str">
            <v/>
          </cell>
          <cell r="X834" t="str">
            <v>CIF</v>
          </cell>
          <cell r="Y834" t="str">
            <v>PAGO ANTICIPADO</v>
          </cell>
          <cell r="Z834" t="str">
            <v>CONGELADO</v>
          </cell>
          <cell r="AA834" t="str">
            <v>PIERNA</v>
          </cell>
          <cell r="AB834" t="str">
            <v>PIERNA PULPA FINA</v>
          </cell>
          <cell r="AC834" t="str">
            <v>PIERNA PULPA FINA 54</v>
          </cell>
          <cell r="AD834" t="str">
            <v>EX</v>
          </cell>
        </row>
        <row r="835">
          <cell r="D835">
            <v>1021868</v>
          </cell>
          <cell r="E835" t="str">
            <v>GO PPPNA 54@ CJ 20K AS</v>
          </cell>
          <cell r="F835">
            <v>24000</v>
          </cell>
          <cell r="G835" t="str">
            <v>KG</v>
          </cell>
          <cell r="H835" t="str">
            <v>PLANTA ROSARIO</v>
          </cell>
          <cell r="I835" t="str">
            <v>CONFIRMADO</v>
          </cell>
          <cell r="J835">
            <v>44830</v>
          </cell>
          <cell r="K835">
            <v>44840</v>
          </cell>
          <cell r="L835">
            <v>44868</v>
          </cell>
          <cell r="O835" t="str">
            <v>U007 AGROSUPER S.A.</v>
          </cell>
          <cell r="P835" t="str">
            <v>00AS</v>
          </cell>
          <cell r="Q835" t="str">
            <v>AGRO SUDAMERICA</v>
          </cell>
          <cell r="R835" t="str">
            <v>02</v>
          </cell>
          <cell r="S835" t="str">
            <v>COSTA RICA</v>
          </cell>
          <cell r="T835" t="str">
            <v>000206 CALDERA, PUERTO</v>
          </cell>
          <cell r="U835" t="str">
            <v>200004184</v>
          </cell>
          <cell r="V835" t="str">
            <v>CENTRO INTERNACIONAL DE INVERSIONES</v>
          </cell>
          <cell r="W835" t="str">
            <v/>
          </cell>
          <cell r="X835" t="str">
            <v>CIF</v>
          </cell>
          <cell r="Y835" t="str">
            <v>PAGO ANTICIPADO</v>
          </cell>
          <cell r="Z835" t="str">
            <v>CONGELADO</v>
          </cell>
          <cell r="AA835" t="str">
            <v>PIERNA</v>
          </cell>
          <cell r="AB835" t="str">
            <v>PIERNA PULPA FINA</v>
          </cell>
          <cell r="AC835" t="str">
            <v>PIERNA PULPA FINA 54</v>
          </cell>
          <cell r="AD835" t="str">
            <v>EX</v>
          </cell>
        </row>
        <row r="836">
          <cell r="D836">
            <v>1012556</v>
          </cell>
          <cell r="E836" t="str">
            <v>PO CDM 14% PROTEINA@ CJ 20K AS</v>
          </cell>
          <cell r="F836">
            <v>24000</v>
          </cell>
          <cell r="G836" t="str">
            <v>KG</v>
          </cell>
          <cell r="H836" t="str">
            <v>F. SAN VICENTE</v>
          </cell>
          <cell r="I836" t="str">
            <v>EMITIDO</v>
          </cell>
          <cell r="J836">
            <v>44830</v>
          </cell>
          <cell r="K836">
            <v>44869</v>
          </cell>
          <cell r="O836" t="str">
            <v>U007 AGROSUPER S.A.</v>
          </cell>
          <cell r="P836" t="str">
            <v>00AS</v>
          </cell>
          <cell r="Q836" t="str">
            <v>AGRO SUDAMERICA</v>
          </cell>
          <cell r="R836" t="str">
            <v>01</v>
          </cell>
          <cell r="S836" t="str">
            <v>COLOMBIA</v>
          </cell>
          <cell r="T836" t="str">
            <v>000218 CARTAGENA, PUERTO</v>
          </cell>
          <cell r="U836" t="str">
            <v>200004252</v>
          </cell>
          <cell r="V836" t="str">
            <v>COOPERATIVA COLANTA</v>
          </cell>
          <cell r="W836" t="str">
            <v>*** TRANSMODAL</v>
          </cell>
          <cell r="X836" t="str">
            <v>CIF</v>
          </cell>
          <cell r="Y836" t="str">
            <v>CTA CTE O CRED.DIRECTO</v>
          </cell>
          <cell r="Z836" t="str">
            <v>CONGELADO</v>
          </cell>
          <cell r="AA836" t="str">
            <v>CARNE RECUPERADA</v>
          </cell>
          <cell r="AB836" t="str">
            <v>CARNE RECUPERADA ADM</v>
          </cell>
          <cell r="AC836" t="str">
            <v>CARNE RECUPERADA ADM</v>
          </cell>
          <cell r="AD836" t="str">
            <v>EX</v>
          </cell>
        </row>
        <row r="837">
          <cell r="D837">
            <v>1021078</v>
          </cell>
          <cell r="E837" t="str">
            <v>GO TRIMING 80/20@ CJ 20K AS</v>
          </cell>
          <cell r="F837">
            <v>24000</v>
          </cell>
          <cell r="G837" t="str">
            <v>KG</v>
          </cell>
          <cell r="H837" t="str">
            <v>PLANTA ROSARIO</v>
          </cell>
          <cell r="I837" t="str">
            <v>A PROGRAMAR</v>
          </cell>
          <cell r="J837">
            <v>44830</v>
          </cell>
          <cell r="K837">
            <v>44844</v>
          </cell>
          <cell r="L837">
            <v>44876</v>
          </cell>
          <cell r="O837" t="str">
            <v>U007 AGROSUPER S.A.</v>
          </cell>
          <cell r="P837" t="str">
            <v>00AS</v>
          </cell>
          <cell r="Q837" t="str">
            <v>AGRO SUDAMERICA</v>
          </cell>
          <cell r="R837" t="str">
            <v>02</v>
          </cell>
          <cell r="S837" t="str">
            <v>COLOMBIA</v>
          </cell>
          <cell r="T837" t="str">
            <v>000218 CARTAGENA, PUERTO</v>
          </cell>
          <cell r="U837" t="str">
            <v>200004252</v>
          </cell>
          <cell r="V837" t="str">
            <v>COOPERATIVA COLANTA</v>
          </cell>
          <cell r="W837" t="str">
            <v>***</v>
          </cell>
          <cell r="X837" t="str">
            <v>CIF</v>
          </cell>
          <cell r="Y837" t="str">
            <v>CTA CTE O CRED.DIRECTO</v>
          </cell>
          <cell r="Z837" t="str">
            <v>CONGELADO</v>
          </cell>
          <cell r="AA837" t="str">
            <v>RECORTES</v>
          </cell>
          <cell r="AB837" t="str">
            <v>RECORTES NO MAGRO</v>
          </cell>
          <cell r="AC837" t="str">
            <v>RECORTES NO MAGRO TRIMING 80/20</v>
          </cell>
          <cell r="AD837" t="str">
            <v>EX</v>
          </cell>
        </row>
        <row r="838">
          <cell r="D838">
            <v>1023283</v>
          </cell>
          <cell r="E838" t="str">
            <v>GO GRASA CHALECO@ CJ 10K AS</v>
          </cell>
          <cell r="F838">
            <v>24000</v>
          </cell>
          <cell r="G838" t="str">
            <v>KG</v>
          </cell>
          <cell r="H838" t="str">
            <v>PLANTA ROSARIO</v>
          </cell>
          <cell r="I838" t="str">
            <v>EMITIDO</v>
          </cell>
          <cell r="J838">
            <v>44831</v>
          </cell>
          <cell r="K838">
            <v>44840</v>
          </cell>
          <cell r="O838" t="str">
            <v>U007 AGROSUPER S.A.</v>
          </cell>
          <cell r="P838" t="str">
            <v>00HK</v>
          </cell>
          <cell r="Q838" t="str">
            <v>AGROSUPER ASIA</v>
          </cell>
          <cell r="R838" t="str">
            <v>02</v>
          </cell>
          <cell r="S838" t="str">
            <v>FILIPINAS</v>
          </cell>
          <cell r="T838" t="str">
            <v>000162 MANILA, PUERTO</v>
          </cell>
          <cell r="U838" t="str">
            <v>200004215</v>
          </cell>
          <cell r="V838" t="str">
            <v>AJC INTERNATIONAL, INC.</v>
          </cell>
          <cell r="W838" t="str">
            <v>2812376</v>
          </cell>
          <cell r="X838" t="str">
            <v>CIF</v>
          </cell>
          <cell r="Y838" t="str">
            <v>CTA CTE O CRED.DIRECTO</v>
          </cell>
          <cell r="Z838" t="str">
            <v>CONGELADO</v>
          </cell>
          <cell r="AA838" t="str">
            <v>SUBPROD</v>
          </cell>
          <cell r="AB838" t="str">
            <v>SUBPROD GRASA</v>
          </cell>
          <cell r="AC838" t="str">
            <v>SUBPROD GRASA CHALECO</v>
          </cell>
          <cell r="AD838" t="str">
            <v>EX</v>
          </cell>
        </row>
        <row r="839">
          <cell r="D839">
            <v>1030265</v>
          </cell>
          <cell r="E839" t="str">
            <v>PV PCHDEH S/P@ JP SO</v>
          </cell>
          <cell r="F839">
            <v>21600</v>
          </cell>
          <cell r="G839" t="str">
            <v>KG</v>
          </cell>
          <cell r="H839" t="str">
            <v>SOPRAVAL PLANTA / CECINAS 2</v>
          </cell>
          <cell r="I839" t="str">
            <v>EN PRODUCCION</v>
          </cell>
          <cell r="J839">
            <v>44831</v>
          </cell>
          <cell r="K839">
            <v>44859</v>
          </cell>
          <cell r="O839" t="str">
            <v>U020 AGROSUPER COMER ALIM</v>
          </cell>
          <cell r="P839" t="str">
            <v>00AE</v>
          </cell>
          <cell r="Q839" t="str">
            <v>AGRO EUROPA</v>
          </cell>
          <cell r="R839" t="str">
            <v>03</v>
          </cell>
          <cell r="S839" t="str">
            <v>PAÍSES BAJOS</v>
          </cell>
          <cell r="T839" t="str">
            <v>000058 ROTTERDAM, PUERTO</v>
          </cell>
          <cell r="U839" t="str">
            <v>200000007</v>
          </cell>
          <cell r="V839" t="str">
            <v>AGROEUROPA S.P.A</v>
          </cell>
          <cell r="W839" t="str">
            <v>THERM ROTTERDAM</v>
          </cell>
          <cell r="X839" t="str">
            <v>CFR</v>
          </cell>
          <cell r="Y839" t="str">
            <v>CTA CTE O CRED.DIRECTO</v>
          </cell>
          <cell r="Z839" t="str">
            <v>CONGELADO</v>
          </cell>
          <cell r="AA839" t="str">
            <v>PECH DESH</v>
          </cell>
          <cell r="AB839" t="str">
            <v>PECH DESH S/PIEL</v>
          </cell>
          <cell r="AC839" t="str">
            <v>PECH DESH S/PIEL NORMAL</v>
          </cell>
          <cell r="AD839" t="str">
            <v>NA</v>
          </cell>
        </row>
        <row r="840">
          <cell r="D840">
            <v>1030279</v>
          </cell>
          <cell r="E840" t="str">
            <v>PV TRUDEH CORT S/P@ JP SO</v>
          </cell>
          <cell r="F840">
            <v>21600</v>
          </cell>
          <cell r="G840" t="str">
            <v>KG</v>
          </cell>
          <cell r="H840" t="str">
            <v>SOPRAVAL PLANTA / CECINAS 2</v>
          </cell>
          <cell r="I840" t="str">
            <v>EN PRODUCCION</v>
          </cell>
          <cell r="J840">
            <v>44831</v>
          </cell>
          <cell r="K840">
            <v>44849</v>
          </cell>
          <cell r="O840" t="str">
            <v>U020 AGROSUPER COMER ALIM</v>
          </cell>
          <cell r="P840" t="str">
            <v>00AE</v>
          </cell>
          <cell r="Q840" t="str">
            <v>AGRO EUROPA</v>
          </cell>
          <cell r="R840" t="str">
            <v>03</v>
          </cell>
          <cell r="S840" t="str">
            <v>PAÍSES BAJOS</v>
          </cell>
          <cell r="T840" t="str">
            <v>000058 ROTTERDAM, PUERTO</v>
          </cell>
          <cell r="U840" t="str">
            <v>200000007</v>
          </cell>
          <cell r="V840" t="str">
            <v>AGROEUROPA S.P.A</v>
          </cell>
          <cell r="W840" t="str">
            <v>THERM ROTTERDAM</v>
          </cell>
          <cell r="X840" t="str">
            <v>CFR</v>
          </cell>
          <cell r="Y840" t="str">
            <v>CTA CTE O CRED.DIRECTO</v>
          </cell>
          <cell r="Z840" t="str">
            <v>CONGELADO</v>
          </cell>
          <cell r="AA840" t="str">
            <v>TRUTRO DESH</v>
          </cell>
          <cell r="AB840" t="str">
            <v>TRUTRO DESH CORTO</v>
          </cell>
          <cell r="AC840" t="str">
            <v>TRUTRO DESH CORTO S/PIEL</v>
          </cell>
          <cell r="AD840" t="str">
            <v>NA</v>
          </cell>
        </row>
        <row r="841">
          <cell r="D841">
            <v>1022097</v>
          </cell>
          <cell r="E841" t="str">
            <v>GO SOLOMILLO@ BO CJ 20K AS</v>
          </cell>
          <cell r="F841">
            <v>24007.5</v>
          </cell>
          <cell r="G841" t="str">
            <v>KG</v>
          </cell>
          <cell r="H841" t="str">
            <v>PLANTA ROSARIO</v>
          </cell>
          <cell r="I841" t="str">
            <v>EN PRODUCCION</v>
          </cell>
          <cell r="J841">
            <v>44831</v>
          </cell>
          <cell r="K841">
            <v>44844</v>
          </cell>
          <cell r="O841" t="str">
            <v>U020 AGROSUPER COMER ALIM</v>
          </cell>
          <cell r="P841" t="str">
            <v>00AE</v>
          </cell>
          <cell r="Q841" t="str">
            <v>AGRO EUROPA</v>
          </cell>
          <cell r="R841" t="str">
            <v>02</v>
          </cell>
          <cell r="S841" t="str">
            <v>ESPAÑA</v>
          </cell>
          <cell r="T841" t="str">
            <v>000296 SANTA CRUZ DE TENERIFE,</v>
          </cell>
          <cell r="U841" t="str">
            <v>200000007</v>
          </cell>
          <cell r="V841" t="str">
            <v>AGROEUROPA S.P.A</v>
          </cell>
          <cell r="W841" t="str">
            <v>176V</v>
          </cell>
          <cell r="X841" t="str">
            <v>CFR</v>
          </cell>
          <cell r="Y841" t="str">
            <v>CTA CTE O CRED.DIRECTO</v>
          </cell>
          <cell r="Z841" t="str">
            <v>CONGELADO</v>
          </cell>
          <cell r="AA841" t="str">
            <v>FILETE</v>
          </cell>
          <cell r="AB841" t="str">
            <v>FILETE C/CABEZA</v>
          </cell>
          <cell r="AC841" t="str">
            <v>FILETE C/CABEZA</v>
          </cell>
          <cell r="AD841" t="str">
            <v>NA</v>
          </cell>
        </row>
        <row r="842">
          <cell r="D842">
            <v>1022304</v>
          </cell>
          <cell r="E842" t="str">
            <v>GO PANCREAS@ BO CJ AS</v>
          </cell>
          <cell r="F842">
            <v>20000</v>
          </cell>
          <cell r="G842" t="str">
            <v>KG</v>
          </cell>
          <cell r="H842" t="str">
            <v>PLANTA ROSARIO</v>
          </cell>
          <cell r="I842" t="str">
            <v>EN PRODUCCION</v>
          </cell>
          <cell r="J842">
            <v>44831</v>
          </cell>
          <cell r="K842">
            <v>44880</v>
          </cell>
          <cell r="O842" t="str">
            <v>U020 AGROSUPER COMER ALIM</v>
          </cell>
          <cell r="P842" t="str">
            <v>00AE</v>
          </cell>
          <cell r="Q842" t="str">
            <v>AGRO EUROPA</v>
          </cell>
          <cell r="R842" t="str">
            <v>02</v>
          </cell>
          <cell r="S842" t="str">
            <v>ALEMANIA</v>
          </cell>
          <cell r="T842" t="str">
            <v>4532 HAMBURG, PORT</v>
          </cell>
          <cell r="U842" t="str">
            <v>200000007</v>
          </cell>
          <cell r="V842" t="str">
            <v>AGROEUROPA S.P.A</v>
          </cell>
          <cell r="W842" t="str">
            <v>HAGES</v>
          </cell>
          <cell r="X842" t="str">
            <v>CFR</v>
          </cell>
          <cell r="Y842" t="str">
            <v>CTA CTE O CRED.DIRECTO</v>
          </cell>
          <cell r="Z842" t="str">
            <v>CONGELADO</v>
          </cell>
          <cell r="AA842" t="str">
            <v>SUBPROD</v>
          </cell>
          <cell r="AB842" t="str">
            <v>SUBPROD VISCERAS</v>
          </cell>
          <cell r="AC842" t="str">
            <v>SUBPROD VISCERAS PÁNCREAS</v>
          </cell>
          <cell r="AD842" t="str">
            <v>NA</v>
          </cell>
        </row>
        <row r="843">
          <cell r="D843">
            <v>1021078</v>
          </cell>
          <cell r="E843" t="str">
            <v>GO TRIMING 80/20@ CJ 20K AS</v>
          </cell>
          <cell r="F843">
            <v>24000</v>
          </cell>
          <cell r="G843" t="str">
            <v>KG</v>
          </cell>
          <cell r="H843" t="str">
            <v>PLANTA ROSARIO</v>
          </cell>
          <cell r="I843" t="str">
            <v>A PROGRAMAR</v>
          </cell>
          <cell r="J843">
            <v>44831</v>
          </cell>
          <cell r="K843">
            <v>44840</v>
          </cell>
          <cell r="L843">
            <v>44872</v>
          </cell>
          <cell r="O843" t="str">
            <v>U007 AGROSUPER S.A.</v>
          </cell>
          <cell r="P843" t="str">
            <v>00AS</v>
          </cell>
          <cell r="Q843" t="str">
            <v>AGRO SUDAMERICA</v>
          </cell>
          <cell r="R843" t="str">
            <v>02</v>
          </cell>
          <cell r="S843" t="str">
            <v>COLOMBIA</v>
          </cell>
          <cell r="T843" t="str">
            <v>000218 CARTAGENA, PUERTO</v>
          </cell>
          <cell r="U843" t="str">
            <v>200003963</v>
          </cell>
          <cell r="V843" t="str">
            <v>PRODUCTOS CARNICOS FRICAR SAS</v>
          </cell>
          <cell r="W843" t="str">
            <v>***</v>
          </cell>
          <cell r="X843" t="str">
            <v>CIF</v>
          </cell>
          <cell r="Y843" t="str">
            <v>CTA CTE O CRED.DIRECTO</v>
          </cell>
          <cell r="Z843" t="str">
            <v>CONGELADO</v>
          </cell>
          <cell r="AA843" t="str">
            <v>RECORTES</v>
          </cell>
          <cell r="AB843" t="str">
            <v>RECORTES NO MAGRO</v>
          </cell>
          <cell r="AC843" t="str">
            <v>RECORTES NO MAGRO TRIMING 80/20</v>
          </cell>
          <cell r="AD843" t="str">
            <v>EX</v>
          </cell>
        </row>
        <row r="844">
          <cell r="D844">
            <v>1023324</v>
          </cell>
          <cell r="E844" t="str">
            <v>GO PPPNA 59@ CJ 20K AS</v>
          </cell>
          <cell r="F844">
            <v>24002</v>
          </cell>
          <cell r="G844" t="str">
            <v>KG</v>
          </cell>
          <cell r="H844" t="str">
            <v>PLANTA LO MIRANDA</v>
          </cell>
          <cell r="I844" t="str">
            <v>A PROGRAMAR</v>
          </cell>
          <cell r="J844">
            <v>44831</v>
          </cell>
          <cell r="K844">
            <v>44842</v>
          </cell>
          <cell r="L844">
            <v>44863</v>
          </cell>
          <cell r="O844" t="str">
            <v>U020 AGROSUPER COMER ALIM</v>
          </cell>
          <cell r="P844" t="str">
            <v>00AM</v>
          </cell>
          <cell r="Q844" t="str">
            <v>AGRO MEXICO</v>
          </cell>
          <cell r="R844" t="str">
            <v>02</v>
          </cell>
          <cell r="S844" t="str">
            <v>MEXICO</v>
          </cell>
          <cell r="T844" t="str">
            <v>000050 MANZANILLO, PUERTO</v>
          </cell>
          <cell r="U844" t="str">
            <v>200000432</v>
          </cell>
          <cell r="V844" t="str">
            <v>Productos Alimenticios Super</v>
          </cell>
          <cell r="W844" t="str">
            <v/>
          </cell>
          <cell r="X844" t="str">
            <v>CIF</v>
          </cell>
          <cell r="Y844" t="str">
            <v>CTA CTE O CRED.DIRECTO</v>
          </cell>
          <cell r="Z844" t="str">
            <v>CONGELADO</v>
          </cell>
          <cell r="AA844" t="str">
            <v>PIERNA</v>
          </cell>
          <cell r="AB844" t="str">
            <v>PIERNA PULPA</v>
          </cell>
          <cell r="AC844" t="str">
            <v>PIERNA PULPA 59</v>
          </cell>
          <cell r="AD844" t="str">
            <v>NA</v>
          </cell>
        </row>
        <row r="845">
          <cell r="D845">
            <v>1020412</v>
          </cell>
          <cell r="E845" t="str">
            <v>GO CNE LONG@ CJ T-F AS</v>
          </cell>
          <cell r="F845">
            <v>23022</v>
          </cell>
          <cell r="G845" t="str">
            <v>KG</v>
          </cell>
          <cell r="H845" t="str">
            <v>PLANTA ROSARIO</v>
          </cell>
          <cell r="I845" t="str">
            <v>A PROGRAMAR</v>
          </cell>
          <cell r="J845">
            <v>44831</v>
          </cell>
          <cell r="K845">
            <v>44864</v>
          </cell>
          <cell r="O845" t="str">
            <v>U007 AGROSUPER S.A.</v>
          </cell>
          <cell r="P845" t="str">
            <v>00AS</v>
          </cell>
          <cell r="Q845" t="str">
            <v>AGRO SUDAMERICA</v>
          </cell>
          <cell r="R845" t="str">
            <v>02</v>
          </cell>
          <cell r="S845" t="str">
            <v>PERÚ</v>
          </cell>
          <cell r="T845" t="str">
            <v>000059 CALLAO, PUERTO</v>
          </cell>
          <cell r="U845" t="str">
            <v>200000048</v>
          </cell>
          <cell r="V845" t="str">
            <v>PROCESADORA DE ALIMENTOS TICAY SRL</v>
          </cell>
          <cell r="W845" t="str">
            <v>***</v>
          </cell>
          <cell r="X845" t="str">
            <v>CIF</v>
          </cell>
          <cell r="Y845" t="str">
            <v>CTA CTE O CRED.DIRECTO</v>
          </cell>
          <cell r="Z845" t="str">
            <v>CONGELADO</v>
          </cell>
          <cell r="AA845" t="str">
            <v>RECORTES</v>
          </cell>
          <cell r="AB845" t="str">
            <v>RECORTES NO MAGRO</v>
          </cell>
          <cell r="AC845" t="str">
            <v>RECORTES NO MAGRO CARNE DE LONGANIZA</v>
          </cell>
          <cell r="AD845" t="str">
            <v>EX</v>
          </cell>
        </row>
        <row r="846">
          <cell r="D846">
            <v>1023343</v>
          </cell>
          <cell r="E846" t="str">
            <v>GO TRIMING 60/40@ BO CJ 20K AS</v>
          </cell>
          <cell r="F846">
            <v>978</v>
          </cell>
          <cell r="G846" t="str">
            <v>KG</v>
          </cell>
          <cell r="H846" t="str">
            <v>F. SAN VICENTE</v>
          </cell>
          <cell r="I846" t="str">
            <v>A PROGRAMAR</v>
          </cell>
          <cell r="J846">
            <v>44831</v>
          </cell>
          <cell r="K846">
            <v>44864</v>
          </cell>
          <cell r="O846" t="str">
            <v>U007 AGROSUPER S.A.</v>
          </cell>
          <cell r="P846" t="str">
            <v>00AS</v>
          </cell>
          <cell r="Q846" t="str">
            <v>AGRO SUDAMERICA</v>
          </cell>
          <cell r="R846" t="str">
            <v>02</v>
          </cell>
          <cell r="S846" t="str">
            <v>PERÚ</v>
          </cell>
          <cell r="T846" t="str">
            <v>000059 CALLAO, PUERTO</v>
          </cell>
          <cell r="U846" t="str">
            <v>200000048</v>
          </cell>
          <cell r="V846" t="str">
            <v>PROCESADORA DE ALIMENTOS TICAY SRL</v>
          </cell>
          <cell r="W846" t="str">
            <v>***</v>
          </cell>
          <cell r="X846" t="str">
            <v>CIF</v>
          </cell>
          <cell r="Y846" t="str">
            <v>CTA CTE O CRED.DIRECTO</v>
          </cell>
          <cell r="Z846" t="str">
            <v>CONGELADO</v>
          </cell>
          <cell r="AA846" t="str">
            <v>RECORTES</v>
          </cell>
          <cell r="AB846" t="str">
            <v>RECORTES NO MAGRO</v>
          </cell>
          <cell r="AC846" t="str">
            <v>RECORTES NO MAGRO TRIMING 60/40</v>
          </cell>
          <cell r="AD846" t="str">
            <v>EX</v>
          </cell>
        </row>
        <row r="847">
          <cell r="D847">
            <v>1020412</v>
          </cell>
          <cell r="E847" t="str">
            <v>GO CNE LONG@ CJ T-F AS</v>
          </cell>
          <cell r="F847">
            <v>22544</v>
          </cell>
          <cell r="G847" t="str">
            <v>KG</v>
          </cell>
          <cell r="H847" t="str">
            <v>PLANTA ROSARIO</v>
          </cell>
          <cell r="I847" t="str">
            <v>A PROGRAMAR</v>
          </cell>
          <cell r="J847">
            <v>44831</v>
          </cell>
          <cell r="K847">
            <v>44864</v>
          </cell>
          <cell r="L847">
            <v>44875</v>
          </cell>
          <cell r="O847" t="str">
            <v>U007 AGROSUPER S.A.</v>
          </cell>
          <cell r="P847" t="str">
            <v>00AS</v>
          </cell>
          <cell r="Q847" t="str">
            <v>AGRO SUDAMERICA</v>
          </cell>
          <cell r="R847" t="str">
            <v>02</v>
          </cell>
          <cell r="S847" t="str">
            <v>PERÚ</v>
          </cell>
          <cell r="T847" t="str">
            <v>000059 CALLAO, PUERTO</v>
          </cell>
          <cell r="U847" t="str">
            <v>200000048</v>
          </cell>
          <cell r="V847" t="str">
            <v>PROCESADORA DE ALIMENTOS TICAY SRL</v>
          </cell>
          <cell r="W847" t="str">
            <v>***</v>
          </cell>
          <cell r="X847" t="str">
            <v>CIF</v>
          </cell>
          <cell r="Y847" t="str">
            <v>CTA CTE O CRED.DIRECTO</v>
          </cell>
          <cell r="Z847" t="str">
            <v>CONGELADO</v>
          </cell>
          <cell r="AA847" t="str">
            <v>RECORTES</v>
          </cell>
          <cell r="AB847" t="str">
            <v>RECORTES NO MAGRO</v>
          </cell>
          <cell r="AC847" t="str">
            <v>RECORTES NO MAGRO CARNE DE LONGANIZA</v>
          </cell>
          <cell r="AD847" t="str">
            <v>EX</v>
          </cell>
        </row>
        <row r="848">
          <cell r="D848">
            <v>1023318</v>
          </cell>
          <cell r="E848" t="str">
            <v>GO RECO 80/20 @ BO CJ 20K AS</v>
          </cell>
          <cell r="F848">
            <v>1456</v>
          </cell>
          <cell r="G848" t="str">
            <v>KG</v>
          </cell>
          <cell r="H848" t="str">
            <v>PLANTA ROSARIO</v>
          </cell>
          <cell r="I848" t="str">
            <v>A PROGRAMAR</v>
          </cell>
          <cell r="J848">
            <v>44831</v>
          </cell>
          <cell r="K848">
            <v>44864</v>
          </cell>
          <cell r="L848">
            <v>44875</v>
          </cell>
          <cell r="O848" t="str">
            <v>U007 AGROSUPER S.A.</v>
          </cell>
          <cell r="P848" t="str">
            <v>00AS</v>
          </cell>
          <cell r="Q848" t="str">
            <v>AGRO SUDAMERICA</v>
          </cell>
          <cell r="R848" t="str">
            <v>02</v>
          </cell>
          <cell r="S848" t="str">
            <v>PERÚ</v>
          </cell>
          <cell r="T848" t="str">
            <v>000059 CALLAO, PUERTO</v>
          </cell>
          <cell r="U848" t="str">
            <v>200000048</v>
          </cell>
          <cell r="V848" t="str">
            <v>PROCESADORA DE ALIMENTOS TICAY SRL</v>
          </cell>
          <cell r="W848" t="str">
            <v>***</v>
          </cell>
          <cell r="X848" t="str">
            <v>CIF</v>
          </cell>
          <cell r="Y848" t="str">
            <v>CTA CTE O CRED.DIRECTO</v>
          </cell>
          <cell r="Z848" t="str">
            <v>CONGELADO</v>
          </cell>
          <cell r="AA848" t="str">
            <v>RECORTES</v>
          </cell>
          <cell r="AB848" t="str">
            <v>RECORTES NO MAGRO</v>
          </cell>
          <cell r="AC848" t="str">
            <v>RECORTES NO MAGRO TRIMING 80/20</v>
          </cell>
          <cell r="AD848" t="str">
            <v>EX</v>
          </cell>
        </row>
        <row r="849">
          <cell r="D849">
            <v>1021078</v>
          </cell>
          <cell r="E849" t="str">
            <v>GO TRIMING 80/20@ CJ 20K AS</v>
          </cell>
          <cell r="F849">
            <v>23000</v>
          </cell>
          <cell r="G849" t="str">
            <v>KG</v>
          </cell>
          <cell r="H849" t="str">
            <v>PLANTA ROSARIO</v>
          </cell>
          <cell r="I849" t="str">
            <v>EN PRODUCCION</v>
          </cell>
          <cell r="J849">
            <v>44831</v>
          </cell>
          <cell r="K849">
            <v>44864</v>
          </cell>
          <cell r="O849" t="str">
            <v>U007 AGROSUPER S.A.</v>
          </cell>
          <cell r="P849" t="str">
            <v>00AS</v>
          </cell>
          <cell r="Q849" t="str">
            <v>AGRO SUDAMERICA</v>
          </cell>
          <cell r="R849" t="str">
            <v>02</v>
          </cell>
          <cell r="S849" t="str">
            <v>COLOMBIA</v>
          </cell>
          <cell r="T849" t="str">
            <v>000218 CARTAGENA, PUERTO</v>
          </cell>
          <cell r="U849" t="str">
            <v>200003239</v>
          </cell>
          <cell r="V849" t="str">
            <v>W&amp;L WORLDWIDE TRADING S.A.S</v>
          </cell>
          <cell r="W849" t="str">
            <v>***</v>
          </cell>
          <cell r="X849" t="str">
            <v>CIF</v>
          </cell>
          <cell r="Y849" t="str">
            <v>CTA CTE O CRED.DIRECTO</v>
          </cell>
          <cell r="Z849" t="str">
            <v>CONGELADO</v>
          </cell>
          <cell r="AA849" t="str">
            <v>RECORTES</v>
          </cell>
          <cell r="AB849" t="str">
            <v>RECORTES NO MAGRO</v>
          </cell>
          <cell r="AC849" t="str">
            <v>RECORTES NO MAGRO TRIMING 80/20</v>
          </cell>
          <cell r="AD849" t="str">
            <v>EX</v>
          </cell>
        </row>
        <row r="850">
          <cell r="D850">
            <v>1023454</v>
          </cell>
          <cell r="E850" t="str">
            <v>GO BAZO@ CJ 20K AS</v>
          </cell>
          <cell r="F850">
            <v>1000</v>
          </cell>
          <cell r="G850" t="str">
            <v>KG</v>
          </cell>
          <cell r="H850" t="str">
            <v>PLANTA ROSARIO</v>
          </cell>
          <cell r="I850" t="str">
            <v>EN PRODUCCION</v>
          </cell>
          <cell r="J850">
            <v>44831</v>
          </cell>
          <cell r="K850">
            <v>44864</v>
          </cell>
          <cell r="O850" t="str">
            <v>U007 AGROSUPER S.A.</v>
          </cell>
          <cell r="P850" t="str">
            <v>00AS</v>
          </cell>
          <cell r="Q850" t="str">
            <v>AGRO SUDAMERICA</v>
          </cell>
          <cell r="R850" t="str">
            <v>02</v>
          </cell>
          <cell r="S850" t="str">
            <v>COLOMBIA</v>
          </cell>
          <cell r="T850" t="str">
            <v>000218 CARTAGENA, PUERTO</v>
          </cell>
          <cell r="U850" t="str">
            <v>200003239</v>
          </cell>
          <cell r="V850" t="str">
            <v>W&amp;L WORLDWIDE TRADING S.A.S</v>
          </cell>
          <cell r="W850" t="str">
            <v>***</v>
          </cell>
          <cell r="X850" t="str">
            <v>CIF</v>
          </cell>
          <cell r="Y850" t="str">
            <v>CTA CTE O CRED.DIRECTO</v>
          </cell>
          <cell r="Z850" t="str">
            <v>CONGELADO</v>
          </cell>
          <cell r="AA850" t="str">
            <v>SUBPROD</v>
          </cell>
          <cell r="AB850" t="str">
            <v>SUBPROD VISCERAS</v>
          </cell>
          <cell r="AC850" t="str">
            <v>SUBPROD VISCERAS BAZO</v>
          </cell>
          <cell r="AD850" t="str">
            <v>EX</v>
          </cell>
        </row>
        <row r="851">
          <cell r="D851">
            <v>1021976</v>
          </cell>
          <cell r="E851" t="str">
            <v>GO PPPAL 77@ CJ 20K AS</v>
          </cell>
          <cell r="F851">
            <v>24000</v>
          </cell>
          <cell r="G851" t="str">
            <v>KG</v>
          </cell>
          <cell r="H851" t="str">
            <v>PLANTA ROSARIO</v>
          </cell>
          <cell r="I851" t="str">
            <v>EN PRODUCCION</v>
          </cell>
          <cell r="J851">
            <v>44831</v>
          </cell>
          <cell r="K851">
            <v>44864</v>
          </cell>
          <cell r="O851" t="str">
            <v>U007 AGROSUPER S.A.</v>
          </cell>
          <cell r="P851" t="str">
            <v>00AS</v>
          </cell>
          <cell r="Q851" t="str">
            <v>AGRO SUDAMERICA</v>
          </cell>
          <cell r="R851" t="str">
            <v>02</v>
          </cell>
          <cell r="S851" t="str">
            <v>COLOMBIA</v>
          </cell>
          <cell r="T851" t="str">
            <v>000218 CARTAGENA, PUERTO</v>
          </cell>
          <cell r="U851" t="str">
            <v>200003239</v>
          </cell>
          <cell r="V851" t="str">
            <v>W&amp;L WORLDWIDE TRADING S.A.S</v>
          </cell>
          <cell r="W851" t="str">
            <v>***</v>
          </cell>
          <cell r="X851" t="str">
            <v>CIF</v>
          </cell>
          <cell r="Y851" t="str">
            <v>CTA CTE O CRED.DIRECTO</v>
          </cell>
          <cell r="Z851" t="str">
            <v>CONGELADO</v>
          </cell>
          <cell r="AA851" t="str">
            <v>PALETA</v>
          </cell>
          <cell r="AB851" t="str">
            <v>PALETA PULPA</v>
          </cell>
          <cell r="AC851" t="str">
            <v>PALETA PULPA 77</v>
          </cell>
          <cell r="AD851" t="str">
            <v>EX</v>
          </cell>
        </row>
        <row r="852">
          <cell r="D852">
            <v>1012556</v>
          </cell>
          <cell r="E852" t="str">
            <v>PO CDM 14% PROTEINA@ CJ 20K AS</v>
          </cell>
          <cell r="F852">
            <v>24000</v>
          </cell>
          <cell r="G852" t="str">
            <v>KG</v>
          </cell>
          <cell r="H852" t="str">
            <v>PLANTA LO MIRANDA</v>
          </cell>
          <cell r="I852" t="str">
            <v>EMITIDO</v>
          </cell>
          <cell r="J852">
            <v>44831</v>
          </cell>
          <cell r="K852">
            <v>44869</v>
          </cell>
          <cell r="O852" t="str">
            <v>U007 AGROSUPER S.A.</v>
          </cell>
          <cell r="P852" t="str">
            <v>00AS</v>
          </cell>
          <cell r="Q852" t="str">
            <v>AGRO SUDAMERICA</v>
          </cell>
          <cell r="R852" t="str">
            <v>01</v>
          </cell>
          <cell r="S852" t="str">
            <v>COLOMBIA</v>
          </cell>
          <cell r="T852" t="str">
            <v>000023 BUENAVENTURA, PUERTO</v>
          </cell>
          <cell r="U852" t="str">
            <v>200002467</v>
          </cell>
          <cell r="V852" t="str">
            <v>ALIMENTOS LA CALI S.A.S.</v>
          </cell>
          <cell r="W852" t="str">
            <v>***</v>
          </cell>
          <cell r="X852" t="str">
            <v>CIF</v>
          </cell>
          <cell r="Y852" t="str">
            <v>CTA CTE O CRED.DIRECTO</v>
          </cell>
          <cell r="Z852" t="str">
            <v>CONGELADO</v>
          </cell>
          <cell r="AA852" t="str">
            <v>CARNE RECUPERADA</v>
          </cell>
          <cell r="AB852" t="str">
            <v>CARNE RECUPERADA ADM</v>
          </cell>
          <cell r="AC852" t="str">
            <v>CARNE RECUPERADA ADM</v>
          </cell>
          <cell r="AD852" t="str">
            <v>EX</v>
          </cell>
        </row>
        <row r="853">
          <cell r="D853">
            <v>1020944</v>
          </cell>
          <cell r="E853" t="str">
            <v>GO PPPNA 59@ FI CJ 20K AS</v>
          </cell>
          <cell r="F853">
            <v>24000</v>
          </cell>
          <cell r="G853" t="str">
            <v>KG</v>
          </cell>
          <cell r="H853" t="str">
            <v>PLANTA LO MIRANDA</v>
          </cell>
          <cell r="I853" t="str">
            <v>EN PRODUCCION</v>
          </cell>
          <cell r="J853">
            <v>44831</v>
          </cell>
          <cell r="K853">
            <v>44849</v>
          </cell>
          <cell r="O853" t="str">
            <v>U007 AGROSUPER S.A.</v>
          </cell>
          <cell r="P853" t="str">
            <v>00AS</v>
          </cell>
          <cell r="Q853" t="str">
            <v>AGRO SUDAMERICA</v>
          </cell>
          <cell r="R853" t="str">
            <v>02</v>
          </cell>
          <cell r="S853" t="str">
            <v>COLOMBIA</v>
          </cell>
          <cell r="T853" t="str">
            <v>000023 BUENAVENTURA, PUERTO</v>
          </cell>
          <cell r="U853" t="str">
            <v>200002467</v>
          </cell>
          <cell r="V853" t="str">
            <v>ALIMENTOS LA CALI S.A.S.</v>
          </cell>
          <cell r="W853" t="str">
            <v>***</v>
          </cell>
          <cell r="X853" t="str">
            <v>CIF</v>
          </cell>
          <cell r="Y853" t="str">
            <v>CTA CTE O CRED.DIRECTO</v>
          </cell>
          <cell r="Z853" t="str">
            <v>CONGELADO</v>
          </cell>
          <cell r="AA853" t="str">
            <v>PIERNA</v>
          </cell>
          <cell r="AB853" t="str">
            <v>PIERNA PULPA</v>
          </cell>
          <cell r="AC853" t="str">
            <v>PIERNA PULPA 59</v>
          </cell>
          <cell r="AD853" t="str">
            <v>EX</v>
          </cell>
        </row>
        <row r="854">
          <cell r="D854">
            <v>1020944</v>
          </cell>
          <cell r="E854" t="str">
            <v>GO PPPNA 59@ FI CJ 20K AS</v>
          </cell>
          <cell r="F854">
            <v>24000</v>
          </cell>
          <cell r="G854" t="str">
            <v>KG</v>
          </cell>
          <cell r="H854" t="str">
            <v>PLANTA LO MIRANDA</v>
          </cell>
          <cell r="I854" t="str">
            <v>EN PRODUCCION</v>
          </cell>
          <cell r="J854">
            <v>44831</v>
          </cell>
          <cell r="K854">
            <v>44849</v>
          </cell>
          <cell r="O854" t="str">
            <v>U007 AGROSUPER S.A.</v>
          </cell>
          <cell r="P854" t="str">
            <v>00AS</v>
          </cell>
          <cell r="Q854" t="str">
            <v>AGRO SUDAMERICA</v>
          </cell>
          <cell r="R854" t="str">
            <v>02</v>
          </cell>
          <cell r="S854" t="str">
            <v>COLOMBIA</v>
          </cell>
          <cell r="T854" t="str">
            <v>000023 BUENAVENTURA, PUERTO</v>
          </cell>
          <cell r="U854" t="str">
            <v>200002467</v>
          </cell>
          <cell r="V854" t="str">
            <v>ALIMENTOS LA CALI S.A.S.</v>
          </cell>
          <cell r="W854" t="str">
            <v>***</v>
          </cell>
          <cell r="X854" t="str">
            <v>CIF</v>
          </cell>
          <cell r="Y854" t="str">
            <v>CTA CTE O CRED.DIRECTO</v>
          </cell>
          <cell r="Z854" t="str">
            <v>CONGELADO</v>
          </cell>
          <cell r="AA854" t="str">
            <v>PIERNA</v>
          </cell>
          <cell r="AB854" t="str">
            <v>PIERNA PULPA</v>
          </cell>
          <cell r="AC854" t="str">
            <v>PIERNA PULPA 59</v>
          </cell>
          <cell r="AD854" t="str">
            <v>EX</v>
          </cell>
        </row>
        <row r="855">
          <cell r="D855">
            <v>1012167</v>
          </cell>
          <cell r="E855" t="str">
            <v>PO PCHDEH 4X10 MR@ ZI CJ 20K AS</v>
          </cell>
          <cell r="F855">
            <v>19958.399987392</v>
          </cell>
          <cell r="G855" t="str">
            <v>KG</v>
          </cell>
          <cell r="H855" t="str">
            <v>F. SAN VICENTE</v>
          </cell>
          <cell r="I855" t="str">
            <v>VALIDADO</v>
          </cell>
          <cell r="J855">
            <v>44831</v>
          </cell>
          <cell r="K855">
            <v>44882</v>
          </cell>
          <cell r="O855" t="str">
            <v>U007 AGROSUPER S.A.</v>
          </cell>
          <cell r="P855" t="str">
            <v>00AA</v>
          </cell>
          <cell r="Q855" t="str">
            <v>AGRO AMERICA</v>
          </cell>
          <cell r="R855" t="str">
            <v>01</v>
          </cell>
          <cell r="S855" t="str">
            <v>EE.UU.</v>
          </cell>
          <cell r="T855" t="str">
            <v>000113 PORT EVERGLADES, PUERTO</v>
          </cell>
          <cell r="U855" t="str">
            <v>200000004</v>
          </cell>
          <cell r="V855" t="str">
            <v>Agro America LLC</v>
          </cell>
          <cell r="W855" t="str">
            <v/>
          </cell>
          <cell r="X855" t="str">
            <v>CIF</v>
          </cell>
          <cell r="Y855" t="str">
            <v>CTA CTE O CRED.DIRECTO</v>
          </cell>
          <cell r="Z855" t="str">
            <v>CONGELADO</v>
          </cell>
          <cell r="AA855" t="str">
            <v>PECHUGA DESH</v>
          </cell>
          <cell r="AB855" t="str">
            <v>PECHUGA DESH S/PIEL S/GRASA S/FILETE</v>
          </cell>
          <cell r="AC855" t="str">
            <v>PECHUGA DESH S/CALIBRE</v>
          </cell>
          <cell r="AD855" t="str">
            <v>NA</v>
          </cell>
        </row>
        <row r="856">
          <cell r="D856">
            <v>1012167</v>
          </cell>
          <cell r="E856" t="str">
            <v>PO PCHDEH 4X10 MR@ ZI CJ 20K AS</v>
          </cell>
          <cell r="F856">
            <v>19958.399987392</v>
          </cell>
          <cell r="G856" t="str">
            <v>KG</v>
          </cell>
          <cell r="H856" t="str">
            <v>F. SAN VICENTE</v>
          </cell>
          <cell r="I856" t="str">
            <v>VALIDADO</v>
          </cell>
          <cell r="J856">
            <v>44831</v>
          </cell>
          <cell r="K856">
            <v>44872</v>
          </cell>
          <cell r="O856" t="str">
            <v>U007 AGROSUPER S.A.</v>
          </cell>
          <cell r="P856" t="str">
            <v>00AA</v>
          </cell>
          <cell r="Q856" t="str">
            <v>AGRO AMERICA</v>
          </cell>
          <cell r="R856" t="str">
            <v>01</v>
          </cell>
          <cell r="S856" t="str">
            <v>EE.UU.</v>
          </cell>
          <cell r="T856" t="str">
            <v>000113 PORT EVERGLADES, PUERTO</v>
          </cell>
          <cell r="U856" t="str">
            <v>200000004</v>
          </cell>
          <cell r="V856" t="str">
            <v>Agro America LLC</v>
          </cell>
          <cell r="W856" t="str">
            <v/>
          </cell>
          <cell r="X856" t="str">
            <v>CIF</v>
          </cell>
          <cell r="Y856" t="str">
            <v>CTA CTE O CRED.DIRECTO</v>
          </cell>
          <cell r="Z856" t="str">
            <v>CONGELADO</v>
          </cell>
          <cell r="AA856" t="str">
            <v>PECHUGA DESH</v>
          </cell>
          <cell r="AB856" t="str">
            <v>PECHUGA DESH S/PIEL S/GRASA S/FILETE</v>
          </cell>
          <cell r="AC856" t="str">
            <v>PECHUGA DESH S/CALIBRE</v>
          </cell>
          <cell r="AD856" t="str">
            <v>NA</v>
          </cell>
        </row>
        <row r="857">
          <cell r="D857">
            <v>1012167</v>
          </cell>
          <cell r="E857" t="str">
            <v>PO PCHDEH 4X10 MR@ ZI CJ 20K AS</v>
          </cell>
          <cell r="F857">
            <v>19958.399987392</v>
          </cell>
          <cell r="G857" t="str">
            <v>KG</v>
          </cell>
          <cell r="H857" t="str">
            <v>F. SAN VICENTE</v>
          </cell>
          <cell r="I857" t="str">
            <v>VALIDADO</v>
          </cell>
          <cell r="J857">
            <v>44831</v>
          </cell>
          <cell r="K857">
            <v>44872</v>
          </cell>
          <cell r="O857" t="str">
            <v>U007 AGROSUPER S.A.</v>
          </cell>
          <cell r="P857" t="str">
            <v>00AA</v>
          </cell>
          <cell r="Q857" t="str">
            <v>AGRO AMERICA</v>
          </cell>
          <cell r="R857" t="str">
            <v>01</v>
          </cell>
          <cell r="S857" t="str">
            <v>EE.UU.</v>
          </cell>
          <cell r="T857" t="str">
            <v>000113 PORT EVERGLADES, PUERTO</v>
          </cell>
          <cell r="U857" t="str">
            <v>200000004</v>
          </cell>
          <cell r="V857" t="str">
            <v>Agro America LLC</v>
          </cell>
          <cell r="W857" t="str">
            <v/>
          </cell>
          <cell r="X857" t="str">
            <v>CIF</v>
          </cell>
          <cell r="Y857" t="str">
            <v>CTA CTE O CRED.DIRECTO</v>
          </cell>
          <cell r="Z857" t="str">
            <v>CONGELADO</v>
          </cell>
          <cell r="AA857" t="str">
            <v>PECHUGA DESH</v>
          </cell>
          <cell r="AB857" t="str">
            <v>PECHUGA DESH S/PIEL S/GRASA S/FILETE</v>
          </cell>
          <cell r="AC857" t="str">
            <v>PECHUGA DESH S/CALIBRE</v>
          </cell>
          <cell r="AD857" t="str">
            <v>NA</v>
          </cell>
        </row>
        <row r="858">
          <cell r="D858">
            <v>1012167</v>
          </cell>
          <cell r="E858" t="str">
            <v>PO PCHDEH 4X10 MR@ ZI CJ 20K AS</v>
          </cell>
          <cell r="F858">
            <v>19958.399987392</v>
          </cell>
          <cell r="G858" t="str">
            <v>KG</v>
          </cell>
          <cell r="H858" t="str">
            <v>F. SAN VICENTE</v>
          </cell>
          <cell r="I858" t="str">
            <v>PROGRAMADO</v>
          </cell>
          <cell r="J858">
            <v>44831</v>
          </cell>
          <cell r="K858">
            <v>44840</v>
          </cell>
          <cell r="L858">
            <v>44877</v>
          </cell>
          <cell r="O858" t="str">
            <v>U007 AGROSUPER S.A.</v>
          </cell>
          <cell r="P858" t="str">
            <v>00AA</v>
          </cell>
          <cell r="Q858" t="str">
            <v>AGRO AMERICA</v>
          </cell>
          <cell r="R858" t="str">
            <v>01</v>
          </cell>
          <cell r="S858" t="str">
            <v>PUERTO RICO</v>
          </cell>
          <cell r="T858" t="str">
            <v>000061 SAN JUAN, PUERTO</v>
          </cell>
          <cell r="U858" t="str">
            <v>200000004</v>
          </cell>
          <cell r="V858" t="str">
            <v>Agro America LLC</v>
          </cell>
          <cell r="W858" t="str">
            <v>56210</v>
          </cell>
          <cell r="X858" t="str">
            <v>CIF</v>
          </cell>
          <cell r="Y858" t="str">
            <v>CTA CTE O CRED.DIRECTO</v>
          </cell>
          <cell r="Z858" t="str">
            <v>CONGELADO</v>
          </cell>
          <cell r="AA858" t="str">
            <v>PECHUGA DESH</v>
          </cell>
          <cell r="AB858" t="str">
            <v>PECHUGA DESH S/PIEL S/GRASA S/FILETE</v>
          </cell>
          <cell r="AC858" t="str">
            <v>PECHUGA DESH S/CALIBRE</v>
          </cell>
          <cell r="AD858" t="str">
            <v>NA</v>
          </cell>
        </row>
        <row r="859">
          <cell r="D859">
            <v>1012167</v>
          </cell>
          <cell r="E859" t="str">
            <v>PO PCHDEH 4X10 MR@ ZI CJ 20K AS</v>
          </cell>
          <cell r="F859">
            <v>19958.399987392</v>
          </cell>
          <cell r="G859" t="str">
            <v>KG</v>
          </cell>
          <cell r="H859" t="str">
            <v>F. SAN VICENTE</v>
          </cell>
          <cell r="I859" t="str">
            <v>A PROGRAMAR</v>
          </cell>
          <cell r="J859">
            <v>44831</v>
          </cell>
          <cell r="K859">
            <v>44841</v>
          </cell>
          <cell r="L859">
            <v>44877</v>
          </cell>
          <cell r="O859" t="str">
            <v>U007 AGROSUPER S.A.</v>
          </cell>
          <cell r="P859" t="str">
            <v>00AA</v>
          </cell>
          <cell r="Q859" t="str">
            <v>AGRO AMERICA</v>
          </cell>
          <cell r="R859" t="str">
            <v>01</v>
          </cell>
          <cell r="S859" t="str">
            <v>PUERTO RICO</v>
          </cell>
          <cell r="T859" t="str">
            <v>000061 SAN JUAN, PUERTO</v>
          </cell>
          <cell r="U859" t="str">
            <v>200000004</v>
          </cell>
          <cell r="V859" t="str">
            <v>Agro America LLC</v>
          </cell>
          <cell r="W859" t="str">
            <v>56211</v>
          </cell>
          <cell r="X859" t="str">
            <v>CIF</v>
          </cell>
          <cell r="Y859" t="str">
            <v>CTA CTE O CRED.DIRECTO</v>
          </cell>
          <cell r="Z859" t="str">
            <v>CONGELADO</v>
          </cell>
          <cell r="AA859" t="str">
            <v>PECHUGA DESH</v>
          </cell>
          <cell r="AB859" t="str">
            <v>PECHUGA DESH S/PIEL S/GRASA S/FILETE</v>
          </cell>
          <cell r="AC859" t="str">
            <v>PECHUGA DESH S/CALIBRE</v>
          </cell>
          <cell r="AD859" t="str">
            <v>NA</v>
          </cell>
        </row>
        <row r="860">
          <cell r="D860">
            <v>1012167</v>
          </cell>
          <cell r="E860" t="str">
            <v>PO PCHDEH 4X10 MR@ ZI CJ 20K AS</v>
          </cell>
          <cell r="F860">
            <v>19958.399987392</v>
          </cell>
          <cell r="G860" t="str">
            <v>KG</v>
          </cell>
          <cell r="H860" t="str">
            <v>F. SAN VICENTE</v>
          </cell>
          <cell r="I860" t="str">
            <v>A PROGRAMAR</v>
          </cell>
          <cell r="J860">
            <v>44831</v>
          </cell>
          <cell r="K860">
            <v>44841</v>
          </cell>
          <cell r="L860">
            <v>44878</v>
          </cell>
          <cell r="O860" t="str">
            <v>U007 AGROSUPER S.A.</v>
          </cell>
          <cell r="P860" t="str">
            <v>00AA</v>
          </cell>
          <cell r="Q860" t="str">
            <v>AGRO AMERICA</v>
          </cell>
          <cell r="R860" t="str">
            <v>01</v>
          </cell>
          <cell r="S860" t="str">
            <v>PUERTO RICO</v>
          </cell>
          <cell r="T860" t="str">
            <v>000061 SAN JUAN, PUERTO</v>
          </cell>
          <cell r="U860" t="str">
            <v>200000004</v>
          </cell>
          <cell r="V860" t="str">
            <v>Agro America LLC</v>
          </cell>
          <cell r="W860" t="str">
            <v>56212</v>
          </cell>
          <cell r="X860" t="str">
            <v>CIF</v>
          </cell>
          <cell r="Y860" t="str">
            <v>CTA CTE O CRED.DIRECTO</v>
          </cell>
          <cell r="Z860" t="str">
            <v>CONGELADO</v>
          </cell>
          <cell r="AA860" t="str">
            <v>PECHUGA DESH</v>
          </cell>
          <cell r="AB860" t="str">
            <v>PECHUGA DESH S/PIEL S/GRASA S/FILETE</v>
          </cell>
          <cell r="AC860" t="str">
            <v>PECHUGA DESH S/CALIBRE</v>
          </cell>
          <cell r="AD860" t="str">
            <v>NA</v>
          </cell>
        </row>
        <row r="861">
          <cell r="D861">
            <v>1012167</v>
          </cell>
          <cell r="E861" t="str">
            <v>PO PCHDEH 4X10 MR@ ZI CJ 20K AS</v>
          </cell>
          <cell r="F861">
            <v>19958.399987392</v>
          </cell>
          <cell r="G861" t="str">
            <v>KG</v>
          </cell>
          <cell r="H861" t="str">
            <v>F. SAN VICENTE</v>
          </cell>
          <cell r="I861" t="str">
            <v>A PROGRAMAR</v>
          </cell>
          <cell r="J861">
            <v>44831</v>
          </cell>
          <cell r="K861">
            <v>44841</v>
          </cell>
          <cell r="L861">
            <v>44878</v>
          </cell>
          <cell r="O861" t="str">
            <v>U007 AGROSUPER S.A.</v>
          </cell>
          <cell r="P861" t="str">
            <v>00AA</v>
          </cell>
          <cell r="Q861" t="str">
            <v>AGRO AMERICA</v>
          </cell>
          <cell r="R861" t="str">
            <v>01</v>
          </cell>
          <cell r="S861" t="str">
            <v>PUERTO RICO</v>
          </cell>
          <cell r="T861" t="str">
            <v>000061 SAN JUAN, PUERTO</v>
          </cell>
          <cell r="U861" t="str">
            <v>200000004</v>
          </cell>
          <cell r="V861" t="str">
            <v>Agro America LLC</v>
          </cell>
          <cell r="W861" t="str">
            <v>56213</v>
          </cell>
          <cell r="X861" t="str">
            <v>CIF</v>
          </cell>
          <cell r="Y861" t="str">
            <v>CTA CTE O CRED.DIRECTO</v>
          </cell>
          <cell r="Z861" t="str">
            <v>CONGELADO</v>
          </cell>
          <cell r="AA861" t="str">
            <v>PECHUGA DESH</v>
          </cell>
          <cell r="AB861" t="str">
            <v>PECHUGA DESH S/PIEL S/GRASA S/FILETE</v>
          </cell>
          <cell r="AC861" t="str">
            <v>PECHUGA DESH S/CALIBRE</v>
          </cell>
          <cell r="AD861" t="str">
            <v>NA</v>
          </cell>
        </row>
        <row r="862">
          <cell r="D862">
            <v>1012167</v>
          </cell>
          <cell r="E862" t="str">
            <v>PO PCHDEH 4X10 MR@ ZI CJ 20K AS</v>
          </cell>
          <cell r="F862">
            <v>19958.399987392</v>
          </cell>
          <cell r="G862" t="str">
            <v>KG</v>
          </cell>
          <cell r="H862" t="str">
            <v>F. SAN VICENTE</v>
          </cell>
          <cell r="I862" t="str">
            <v>A PROGRAMAR</v>
          </cell>
          <cell r="J862">
            <v>44831</v>
          </cell>
          <cell r="K862">
            <v>44841</v>
          </cell>
          <cell r="L862">
            <v>44879</v>
          </cell>
          <cell r="O862" t="str">
            <v>U007 AGROSUPER S.A.</v>
          </cell>
          <cell r="P862" t="str">
            <v>00AA</v>
          </cell>
          <cell r="Q862" t="str">
            <v>AGRO AMERICA</v>
          </cell>
          <cell r="R862" t="str">
            <v>01</v>
          </cell>
          <cell r="S862" t="str">
            <v>PUERTO RICO</v>
          </cell>
          <cell r="T862" t="str">
            <v>000061 SAN JUAN, PUERTO</v>
          </cell>
          <cell r="U862" t="str">
            <v>200000004</v>
          </cell>
          <cell r="V862" t="str">
            <v>Agro America LLC</v>
          </cell>
          <cell r="W862" t="str">
            <v>56214</v>
          </cell>
          <cell r="X862" t="str">
            <v>CIF</v>
          </cell>
          <cell r="Y862" t="str">
            <v>CTA CTE O CRED.DIRECTO</v>
          </cell>
          <cell r="Z862" t="str">
            <v>CONGELADO</v>
          </cell>
          <cell r="AA862" t="str">
            <v>PECHUGA DESH</v>
          </cell>
          <cell r="AB862" t="str">
            <v>PECHUGA DESH S/PIEL S/GRASA S/FILETE</v>
          </cell>
          <cell r="AC862" t="str">
            <v>PECHUGA DESH S/CALIBRE</v>
          </cell>
          <cell r="AD862" t="str">
            <v>NA</v>
          </cell>
        </row>
        <row r="863">
          <cell r="D863">
            <v>1012167</v>
          </cell>
          <cell r="E863" t="str">
            <v>PO PCHDEH 4X10 MR@ ZI CJ 20K AS</v>
          </cell>
          <cell r="F863">
            <v>19958.399987392</v>
          </cell>
          <cell r="G863" t="str">
            <v>KG</v>
          </cell>
          <cell r="H863" t="str">
            <v>F. SAN VICENTE</v>
          </cell>
          <cell r="I863" t="str">
            <v>A PROGRAMAR</v>
          </cell>
          <cell r="J863">
            <v>44831</v>
          </cell>
          <cell r="K863">
            <v>44841</v>
          </cell>
          <cell r="L863">
            <v>44879</v>
          </cell>
          <cell r="O863" t="str">
            <v>U007 AGROSUPER S.A.</v>
          </cell>
          <cell r="P863" t="str">
            <v>00AA</v>
          </cell>
          <cell r="Q863" t="str">
            <v>AGRO AMERICA</v>
          </cell>
          <cell r="R863" t="str">
            <v>01</v>
          </cell>
          <cell r="S863" t="str">
            <v>PUERTO RICO</v>
          </cell>
          <cell r="T863" t="str">
            <v>000061 SAN JUAN, PUERTO</v>
          </cell>
          <cell r="U863" t="str">
            <v>200000004</v>
          </cell>
          <cell r="V863" t="str">
            <v>Agro America LLC</v>
          </cell>
          <cell r="W863" t="str">
            <v>56215</v>
          </cell>
          <cell r="X863" t="str">
            <v>CIF</v>
          </cell>
          <cell r="Y863" t="str">
            <v>CTA CTE O CRED.DIRECTO</v>
          </cell>
          <cell r="Z863" t="str">
            <v>CONGELADO</v>
          </cell>
          <cell r="AA863" t="str">
            <v>PECHUGA DESH</v>
          </cell>
          <cell r="AB863" t="str">
            <v>PECHUGA DESH S/PIEL S/GRASA S/FILETE</v>
          </cell>
          <cell r="AC863" t="str">
            <v>PECHUGA DESH S/CALIBRE</v>
          </cell>
          <cell r="AD863" t="str">
            <v>NA</v>
          </cell>
        </row>
        <row r="864">
          <cell r="D864">
            <v>1012167</v>
          </cell>
          <cell r="E864" t="str">
            <v>PO PCHDEH 4X10 MR@ ZI CJ 20K AS</v>
          </cell>
          <cell r="F864">
            <v>19958.399987392</v>
          </cell>
          <cell r="G864" t="str">
            <v>KG</v>
          </cell>
          <cell r="H864" t="str">
            <v>F. SAN VICENTE</v>
          </cell>
          <cell r="I864" t="str">
            <v>A PROGRAMAR</v>
          </cell>
          <cell r="J864">
            <v>44831</v>
          </cell>
          <cell r="K864">
            <v>44841</v>
          </cell>
          <cell r="L864">
            <v>44880</v>
          </cell>
          <cell r="O864" t="str">
            <v>U007 AGROSUPER S.A.</v>
          </cell>
          <cell r="P864" t="str">
            <v>00AA</v>
          </cell>
          <cell r="Q864" t="str">
            <v>AGRO AMERICA</v>
          </cell>
          <cell r="R864" t="str">
            <v>01</v>
          </cell>
          <cell r="S864" t="str">
            <v>PUERTO RICO</v>
          </cell>
          <cell r="T864" t="str">
            <v>000061 SAN JUAN, PUERTO</v>
          </cell>
          <cell r="U864" t="str">
            <v>200000004</v>
          </cell>
          <cell r="V864" t="str">
            <v>Agro America LLC</v>
          </cell>
          <cell r="W864" t="str">
            <v>56216</v>
          </cell>
          <cell r="X864" t="str">
            <v>CIF</v>
          </cell>
          <cell r="Y864" t="str">
            <v>CTA CTE O CRED.DIRECTO</v>
          </cell>
          <cell r="Z864" t="str">
            <v>CONGELADO</v>
          </cell>
          <cell r="AA864" t="str">
            <v>PECHUGA DESH</v>
          </cell>
          <cell r="AB864" t="str">
            <v>PECHUGA DESH S/PIEL S/GRASA S/FILETE</v>
          </cell>
          <cell r="AC864" t="str">
            <v>PECHUGA DESH S/CALIBRE</v>
          </cell>
          <cell r="AD864" t="str">
            <v>NA</v>
          </cell>
        </row>
        <row r="865">
          <cell r="D865">
            <v>1012167</v>
          </cell>
          <cell r="E865" t="str">
            <v>PO PCHDEH 4X10 MR@ ZI CJ 20K AS</v>
          </cell>
          <cell r="F865">
            <v>19958.399987392</v>
          </cell>
          <cell r="G865" t="str">
            <v>KG</v>
          </cell>
          <cell r="H865" t="str">
            <v>F. SAN VICENTE</v>
          </cell>
          <cell r="I865" t="str">
            <v>EMITIDO</v>
          </cell>
          <cell r="J865">
            <v>44831</v>
          </cell>
          <cell r="K865">
            <v>44872</v>
          </cell>
          <cell r="O865" t="str">
            <v>U007 AGROSUPER S.A.</v>
          </cell>
          <cell r="P865" t="str">
            <v>00AA</v>
          </cell>
          <cell r="Q865" t="str">
            <v>AGRO AMERICA</v>
          </cell>
          <cell r="R865" t="str">
            <v>01</v>
          </cell>
          <cell r="S865" t="str">
            <v>EE.UU.</v>
          </cell>
          <cell r="T865" t="str">
            <v>000071 PHILADELPHIA, PUERTO</v>
          </cell>
          <cell r="U865" t="str">
            <v>200000004</v>
          </cell>
          <cell r="V865" t="str">
            <v>Agro America LLC</v>
          </cell>
          <cell r="W865" t="str">
            <v/>
          </cell>
          <cell r="X865" t="str">
            <v>CIF</v>
          </cell>
          <cell r="Y865" t="str">
            <v>CTA CTE O CRED.DIRECTO</v>
          </cell>
          <cell r="Z865" t="str">
            <v>CONGELADO</v>
          </cell>
          <cell r="AA865" t="str">
            <v>PECHUGA DESH</v>
          </cell>
          <cell r="AB865" t="str">
            <v>PECHUGA DESH S/PIEL S/GRASA S/FILETE</v>
          </cell>
          <cell r="AC865" t="str">
            <v>PECHUGA DESH S/CALIBRE</v>
          </cell>
          <cell r="AD865" t="str">
            <v>NA</v>
          </cell>
        </row>
        <row r="866">
          <cell r="D866">
            <v>1012167</v>
          </cell>
          <cell r="E866" t="str">
            <v>PO PCHDEH 4X10 MR@ ZI CJ 20K AS</v>
          </cell>
          <cell r="F866">
            <v>19958.399987392</v>
          </cell>
          <cell r="G866" t="str">
            <v>KG</v>
          </cell>
          <cell r="H866" t="str">
            <v>F. SAN VICENTE</v>
          </cell>
          <cell r="I866" t="str">
            <v>EMITIDO</v>
          </cell>
          <cell r="J866">
            <v>44831</v>
          </cell>
          <cell r="K866">
            <v>44872</v>
          </cell>
          <cell r="O866" t="str">
            <v>U007 AGROSUPER S.A.</v>
          </cell>
          <cell r="P866" t="str">
            <v>00AA</v>
          </cell>
          <cell r="Q866" t="str">
            <v>AGRO AMERICA</v>
          </cell>
          <cell r="R866" t="str">
            <v>01</v>
          </cell>
          <cell r="S866" t="str">
            <v>EE.UU.</v>
          </cell>
          <cell r="T866" t="str">
            <v>000071 PHILADELPHIA, PUERTO</v>
          </cell>
          <cell r="U866" t="str">
            <v>200000004</v>
          </cell>
          <cell r="V866" t="str">
            <v>Agro America LLC</v>
          </cell>
          <cell r="W866" t="str">
            <v/>
          </cell>
          <cell r="X866" t="str">
            <v>CIF</v>
          </cell>
          <cell r="Y866" t="str">
            <v>CTA CTE O CRED.DIRECTO</v>
          </cell>
          <cell r="Z866" t="str">
            <v>CONGELADO</v>
          </cell>
          <cell r="AA866" t="str">
            <v>PECHUGA DESH</v>
          </cell>
          <cell r="AB866" t="str">
            <v>PECHUGA DESH S/PIEL S/GRASA S/FILETE</v>
          </cell>
          <cell r="AC866" t="str">
            <v>PECHUGA DESH S/CALIBRE</v>
          </cell>
          <cell r="AD866" t="str">
            <v>NA</v>
          </cell>
        </row>
        <row r="867">
          <cell r="D867">
            <v>1012167</v>
          </cell>
          <cell r="E867" t="str">
            <v>PO PCHDEH 4X10 MR@ ZI CJ 20K AS</v>
          </cell>
          <cell r="F867">
            <v>19958.399987392</v>
          </cell>
          <cell r="G867" t="str">
            <v>KG</v>
          </cell>
          <cell r="H867" t="str">
            <v>F. SAN VICENTE</v>
          </cell>
          <cell r="I867" t="str">
            <v>EMITIDO</v>
          </cell>
          <cell r="J867">
            <v>44831</v>
          </cell>
          <cell r="K867">
            <v>44872</v>
          </cell>
          <cell r="O867" t="str">
            <v>U007 AGROSUPER S.A.</v>
          </cell>
          <cell r="P867" t="str">
            <v>00AA</v>
          </cell>
          <cell r="Q867" t="str">
            <v>AGRO AMERICA</v>
          </cell>
          <cell r="R867" t="str">
            <v>01</v>
          </cell>
          <cell r="S867" t="str">
            <v>EE.UU.</v>
          </cell>
          <cell r="T867" t="str">
            <v>000071 PHILADELPHIA, PUERTO</v>
          </cell>
          <cell r="U867" t="str">
            <v>200000004</v>
          </cell>
          <cell r="V867" t="str">
            <v>Agro America LLC</v>
          </cell>
          <cell r="W867" t="str">
            <v/>
          </cell>
          <cell r="X867" t="str">
            <v>CIF</v>
          </cell>
          <cell r="Y867" t="str">
            <v>CTA CTE O CRED.DIRECTO</v>
          </cell>
          <cell r="Z867" t="str">
            <v>CONGELADO</v>
          </cell>
          <cell r="AA867" t="str">
            <v>PECHUGA DESH</v>
          </cell>
          <cell r="AB867" t="str">
            <v>PECHUGA DESH S/PIEL S/GRASA S/FILETE</v>
          </cell>
          <cell r="AC867" t="str">
            <v>PECHUGA DESH S/CALIBRE</v>
          </cell>
          <cell r="AD867" t="str">
            <v>NA</v>
          </cell>
        </row>
        <row r="868">
          <cell r="D868">
            <v>1012167</v>
          </cell>
          <cell r="E868" t="str">
            <v>PO PCHDEH 4X10 MR@ ZI CJ 20K AS</v>
          </cell>
          <cell r="F868">
            <v>19958.399987392</v>
          </cell>
          <cell r="G868" t="str">
            <v>KG</v>
          </cell>
          <cell r="H868" t="str">
            <v>F. SAN VICENTE</v>
          </cell>
          <cell r="I868" t="str">
            <v>EMITIDO</v>
          </cell>
          <cell r="J868">
            <v>44831</v>
          </cell>
          <cell r="K868">
            <v>44872</v>
          </cell>
          <cell r="O868" t="str">
            <v>U007 AGROSUPER S.A.</v>
          </cell>
          <cell r="P868" t="str">
            <v>00AA</v>
          </cell>
          <cell r="Q868" t="str">
            <v>AGRO AMERICA</v>
          </cell>
          <cell r="R868" t="str">
            <v>01</v>
          </cell>
          <cell r="S868" t="str">
            <v>EE.UU.</v>
          </cell>
          <cell r="T868" t="str">
            <v>000071 PHILADELPHIA, PUERTO</v>
          </cell>
          <cell r="U868" t="str">
            <v>200000004</v>
          </cell>
          <cell r="V868" t="str">
            <v>Agro America LLC</v>
          </cell>
          <cell r="W868" t="str">
            <v/>
          </cell>
          <cell r="X868" t="str">
            <v>CIF</v>
          </cell>
          <cell r="Y868" t="str">
            <v>CTA CTE O CRED.DIRECTO</v>
          </cell>
          <cell r="Z868" t="str">
            <v>CONGELADO</v>
          </cell>
          <cell r="AA868" t="str">
            <v>PECHUGA DESH</v>
          </cell>
          <cell r="AB868" t="str">
            <v>PECHUGA DESH S/PIEL S/GRASA S/FILETE</v>
          </cell>
          <cell r="AC868" t="str">
            <v>PECHUGA DESH S/CALIBRE</v>
          </cell>
          <cell r="AD868" t="str">
            <v>NA</v>
          </cell>
        </row>
        <row r="869">
          <cell r="D869">
            <v>1012167</v>
          </cell>
          <cell r="E869" t="str">
            <v>PO PCHDEH 4X10 MR@ ZI CJ 20K AS</v>
          </cell>
          <cell r="F869">
            <v>19958.399987392</v>
          </cell>
          <cell r="G869" t="str">
            <v>KG</v>
          </cell>
          <cell r="H869" t="str">
            <v>F. SAN VICENTE</v>
          </cell>
          <cell r="I869" t="str">
            <v>EMITIDO</v>
          </cell>
          <cell r="J869">
            <v>44831</v>
          </cell>
          <cell r="K869">
            <v>44872</v>
          </cell>
          <cell r="O869" t="str">
            <v>U007 AGROSUPER S.A.</v>
          </cell>
          <cell r="P869" t="str">
            <v>00AA</v>
          </cell>
          <cell r="Q869" t="str">
            <v>AGRO AMERICA</v>
          </cell>
          <cell r="R869" t="str">
            <v>01</v>
          </cell>
          <cell r="S869" t="str">
            <v>EE.UU.</v>
          </cell>
          <cell r="T869" t="str">
            <v>000071 PHILADELPHIA, PUERTO</v>
          </cell>
          <cell r="U869" t="str">
            <v>200000004</v>
          </cell>
          <cell r="V869" t="str">
            <v>Agro America LLC</v>
          </cell>
          <cell r="W869" t="str">
            <v/>
          </cell>
          <cell r="X869" t="str">
            <v>CIF</v>
          </cell>
          <cell r="Y869" t="str">
            <v>CTA CTE O CRED.DIRECTO</v>
          </cell>
          <cell r="Z869" t="str">
            <v>CONGELADO</v>
          </cell>
          <cell r="AA869" t="str">
            <v>PECHUGA DESH</v>
          </cell>
          <cell r="AB869" t="str">
            <v>PECHUGA DESH S/PIEL S/GRASA S/FILETE</v>
          </cell>
          <cell r="AC869" t="str">
            <v>PECHUGA DESH S/CALIBRE</v>
          </cell>
          <cell r="AD869" t="str">
            <v>NA</v>
          </cell>
        </row>
        <row r="870">
          <cell r="D870">
            <v>1012167</v>
          </cell>
          <cell r="E870" t="str">
            <v>PO PCHDEH 4X10 MR@ ZI CJ 20K AS</v>
          </cell>
          <cell r="F870">
            <v>19958.399987392</v>
          </cell>
          <cell r="G870" t="str">
            <v>KG</v>
          </cell>
          <cell r="H870" t="str">
            <v>F. SAN VICENTE</v>
          </cell>
          <cell r="I870" t="str">
            <v>EMITIDO</v>
          </cell>
          <cell r="J870">
            <v>44831</v>
          </cell>
          <cell r="K870">
            <v>44872</v>
          </cell>
          <cell r="O870" t="str">
            <v>U007 AGROSUPER S.A.</v>
          </cell>
          <cell r="P870" t="str">
            <v>00AA</v>
          </cell>
          <cell r="Q870" t="str">
            <v>AGRO AMERICA</v>
          </cell>
          <cell r="R870" t="str">
            <v>01</v>
          </cell>
          <cell r="S870" t="str">
            <v>EE.UU.</v>
          </cell>
          <cell r="T870" t="str">
            <v>000071 PHILADELPHIA, PUERTO</v>
          </cell>
          <cell r="U870" t="str">
            <v>200000004</v>
          </cell>
          <cell r="V870" t="str">
            <v>Agro America LLC</v>
          </cell>
          <cell r="W870" t="str">
            <v/>
          </cell>
          <cell r="X870" t="str">
            <v>CIF</v>
          </cell>
          <cell r="Y870" t="str">
            <v>CTA CTE O CRED.DIRECTO</v>
          </cell>
          <cell r="Z870" t="str">
            <v>CONGELADO</v>
          </cell>
          <cell r="AA870" t="str">
            <v>PECHUGA DESH</v>
          </cell>
          <cell r="AB870" t="str">
            <v>PECHUGA DESH S/PIEL S/GRASA S/FILETE</v>
          </cell>
          <cell r="AC870" t="str">
            <v>PECHUGA DESH S/CALIBRE</v>
          </cell>
          <cell r="AD870" t="str">
            <v>NA</v>
          </cell>
        </row>
        <row r="871">
          <cell r="D871">
            <v>1012167</v>
          </cell>
          <cell r="E871" t="str">
            <v>PO PCHDEH 4X10 MR@ ZI CJ 20K AS</v>
          </cell>
          <cell r="F871">
            <v>19958.399987392</v>
          </cell>
          <cell r="G871" t="str">
            <v>KG</v>
          </cell>
          <cell r="H871" t="str">
            <v>F. SAN VICENTE</v>
          </cell>
          <cell r="I871" t="str">
            <v>DECISION COMERCIAL</v>
          </cell>
          <cell r="J871">
            <v>44831</v>
          </cell>
          <cell r="K871">
            <v>44842</v>
          </cell>
          <cell r="O871" t="str">
            <v>U007 AGROSUPER S.A.</v>
          </cell>
          <cell r="P871" t="str">
            <v>00AA</v>
          </cell>
          <cell r="Q871" t="str">
            <v>AGRO AMERICA</v>
          </cell>
          <cell r="R871" t="str">
            <v>01</v>
          </cell>
          <cell r="S871" t="str">
            <v>PUERTO RICO</v>
          </cell>
          <cell r="T871" t="str">
            <v>000061 SAN JUAN, PUERTO</v>
          </cell>
          <cell r="U871" t="str">
            <v>200000004</v>
          </cell>
          <cell r="V871" t="str">
            <v>Agro America LLC</v>
          </cell>
          <cell r="W871" t="str">
            <v>56217</v>
          </cell>
          <cell r="X871" t="str">
            <v>CIF</v>
          </cell>
          <cell r="Y871" t="str">
            <v>CTA CTE O CRED.DIRECTO</v>
          </cell>
          <cell r="Z871" t="str">
            <v>CONGELADO</v>
          </cell>
          <cell r="AA871" t="str">
            <v>PECHUGA DESH</v>
          </cell>
          <cell r="AB871" t="str">
            <v>PECHUGA DESH S/PIEL S/GRASA S/FILETE</v>
          </cell>
          <cell r="AC871" t="str">
            <v>PECHUGA DESH S/CALIBRE</v>
          </cell>
          <cell r="AD871" t="str">
            <v>NA</v>
          </cell>
        </row>
        <row r="872">
          <cell r="D872">
            <v>1012167</v>
          </cell>
          <cell r="E872" t="str">
            <v>PO PCHDEH 4X10 MR@ ZI CJ 20K AS</v>
          </cell>
          <cell r="F872">
            <v>19958.399987392</v>
          </cell>
          <cell r="G872" t="str">
            <v>KG</v>
          </cell>
          <cell r="H872" t="str">
            <v>F. SAN VICENTE</v>
          </cell>
          <cell r="I872" t="str">
            <v>DECISION COMERCIAL</v>
          </cell>
          <cell r="J872">
            <v>44831</v>
          </cell>
          <cell r="K872">
            <v>44842</v>
          </cell>
          <cell r="O872" t="str">
            <v>U007 AGROSUPER S.A.</v>
          </cell>
          <cell r="P872" t="str">
            <v>00AA</v>
          </cell>
          <cell r="Q872" t="str">
            <v>AGRO AMERICA</v>
          </cell>
          <cell r="R872" t="str">
            <v>01</v>
          </cell>
          <cell r="S872" t="str">
            <v>PUERTO RICO</v>
          </cell>
          <cell r="T872" t="str">
            <v>000061 SAN JUAN, PUERTO</v>
          </cell>
          <cell r="U872" t="str">
            <v>200000004</v>
          </cell>
          <cell r="V872" t="str">
            <v>Agro America LLC</v>
          </cell>
          <cell r="W872" t="str">
            <v>56218</v>
          </cell>
          <cell r="X872" t="str">
            <v>CIF</v>
          </cell>
          <cell r="Y872" t="str">
            <v>CTA CTE O CRED.DIRECTO</v>
          </cell>
          <cell r="Z872" t="str">
            <v>CONGELADO</v>
          </cell>
          <cell r="AA872" t="str">
            <v>PECHUGA DESH</v>
          </cell>
          <cell r="AB872" t="str">
            <v>PECHUGA DESH S/PIEL S/GRASA S/FILETE</v>
          </cell>
          <cell r="AC872" t="str">
            <v>PECHUGA DESH S/CALIBRE</v>
          </cell>
          <cell r="AD872" t="str">
            <v>NA</v>
          </cell>
        </row>
        <row r="873">
          <cell r="D873">
            <v>1012167</v>
          </cell>
          <cell r="E873" t="str">
            <v>PO PCHDEH 4X10 MR@ ZI CJ 20K AS</v>
          </cell>
          <cell r="F873">
            <v>19958.399987392</v>
          </cell>
          <cell r="G873" t="str">
            <v>KG</v>
          </cell>
          <cell r="H873" t="str">
            <v>F. SAN VICENTE</v>
          </cell>
          <cell r="I873" t="str">
            <v>DECISION COMERCIAL</v>
          </cell>
          <cell r="J873">
            <v>44831</v>
          </cell>
          <cell r="K873">
            <v>44842</v>
          </cell>
          <cell r="O873" t="str">
            <v>U007 AGROSUPER S.A.</v>
          </cell>
          <cell r="P873" t="str">
            <v>00AA</v>
          </cell>
          <cell r="Q873" t="str">
            <v>AGRO AMERICA</v>
          </cell>
          <cell r="R873" t="str">
            <v>01</v>
          </cell>
          <cell r="S873" t="str">
            <v>PUERTO RICO</v>
          </cell>
          <cell r="T873" t="str">
            <v>000061 SAN JUAN, PUERTO</v>
          </cell>
          <cell r="U873" t="str">
            <v>200000004</v>
          </cell>
          <cell r="V873" t="str">
            <v>Agro America LLC</v>
          </cell>
          <cell r="W873" t="str">
            <v>56219</v>
          </cell>
          <cell r="X873" t="str">
            <v>CIF</v>
          </cell>
          <cell r="Y873" t="str">
            <v>CTA CTE O CRED.DIRECTO</v>
          </cell>
          <cell r="Z873" t="str">
            <v>CONGELADO</v>
          </cell>
          <cell r="AA873" t="str">
            <v>PECHUGA DESH</v>
          </cell>
          <cell r="AB873" t="str">
            <v>PECHUGA DESH S/PIEL S/GRASA S/FILETE</v>
          </cell>
          <cell r="AC873" t="str">
            <v>PECHUGA DESH S/CALIBRE</v>
          </cell>
          <cell r="AD873" t="str">
            <v>NA</v>
          </cell>
        </row>
        <row r="874">
          <cell r="D874">
            <v>1012167</v>
          </cell>
          <cell r="E874" t="str">
            <v>PO PCHDEH 4X10 MR@ ZI CJ 20K AS</v>
          </cell>
          <cell r="F874">
            <v>18143.68</v>
          </cell>
          <cell r="G874" t="str">
            <v>KG</v>
          </cell>
          <cell r="H874" t="str">
            <v>F. SAN VICENTE</v>
          </cell>
          <cell r="I874" t="str">
            <v>VALIDADO</v>
          </cell>
          <cell r="J874">
            <v>44831</v>
          </cell>
          <cell r="K874">
            <v>44882</v>
          </cell>
          <cell r="O874" t="str">
            <v>U007 AGROSUPER S.A.</v>
          </cell>
          <cell r="P874" t="str">
            <v>00AA</v>
          </cell>
          <cell r="Q874" t="str">
            <v>AGRO AMERICA</v>
          </cell>
          <cell r="R874" t="str">
            <v>01</v>
          </cell>
          <cell r="S874" t="str">
            <v>EE.UU.</v>
          </cell>
          <cell r="T874" t="str">
            <v>000527 PORT HUENEME, CA</v>
          </cell>
          <cell r="U874" t="str">
            <v>200000004</v>
          </cell>
          <cell r="V874" t="str">
            <v>Agro America LLC</v>
          </cell>
          <cell r="W874" t="str">
            <v/>
          </cell>
          <cell r="X874" t="str">
            <v>CIF</v>
          </cell>
          <cell r="Y874" t="str">
            <v>CTA CTE O CRED.DIRECTO</v>
          </cell>
          <cell r="Z874" t="str">
            <v>CONGELADO</v>
          </cell>
          <cell r="AA874" t="str">
            <v>PECHUGA DESH</v>
          </cell>
          <cell r="AB874" t="str">
            <v>PECHUGA DESH S/PIEL S/GRASA S/FILETE</v>
          </cell>
          <cell r="AC874" t="str">
            <v>PECHUGA DESH S/CALIBRE</v>
          </cell>
          <cell r="AD874" t="str">
            <v>NA</v>
          </cell>
        </row>
        <row r="875">
          <cell r="D875">
            <v>1012167</v>
          </cell>
          <cell r="E875" t="str">
            <v>PO PCHDEH 4X10 MR@ ZI CJ 20K AS</v>
          </cell>
          <cell r="F875">
            <v>18143.999782359999</v>
          </cell>
          <cell r="G875" t="str">
            <v>KG</v>
          </cell>
          <cell r="H875" t="str">
            <v>F. SAN VICENTE</v>
          </cell>
          <cell r="I875" t="str">
            <v>VALIDADO</v>
          </cell>
          <cell r="J875">
            <v>44831</v>
          </cell>
          <cell r="K875">
            <v>44882</v>
          </cell>
          <cell r="O875" t="str">
            <v>U007 AGROSUPER S.A.</v>
          </cell>
          <cell r="P875" t="str">
            <v>00AA</v>
          </cell>
          <cell r="Q875" t="str">
            <v>AGRO AMERICA</v>
          </cell>
          <cell r="R875" t="str">
            <v>01</v>
          </cell>
          <cell r="S875" t="str">
            <v>EE.UU.</v>
          </cell>
          <cell r="T875" t="str">
            <v>000527 PORT HUENEME, CA</v>
          </cell>
          <cell r="U875" t="str">
            <v>200000004</v>
          </cell>
          <cell r="V875" t="str">
            <v>Agro America LLC</v>
          </cell>
          <cell r="W875" t="str">
            <v/>
          </cell>
          <cell r="X875" t="str">
            <v>CIF</v>
          </cell>
          <cell r="Y875" t="str">
            <v>CTA CTE O CRED.DIRECTO</v>
          </cell>
          <cell r="Z875" t="str">
            <v>CONGELADO</v>
          </cell>
          <cell r="AA875" t="str">
            <v>PECHUGA DESH</v>
          </cell>
          <cell r="AB875" t="str">
            <v>PECHUGA DESH S/PIEL S/GRASA S/FILETE</v>
          </cell>
          <cell r="AC875" t="str">
            <v>PECHUGA DESH S/CALIBRE</v>
          </cell>
          <cell r="AD875" t="str">
            <v>NA</v>
          </cell>
        </row>
        <row r="876">
          <cell r="D876">
            <v>1012163</v>
          </cell>
          <cell r="E876" t="str">
            <v>PO FILE S/T 4X10 MR@ ZI CJ 20K AS</v>
          </cell>
          <cell r="F876">
            <v>20003.407200000001</v>
          </cell>
          <cell r="G876" t="str">
            <v>KG</v>
          </cell>
          <cell r="H876" t="str">
            <v>F. SAN VICENTE</v>
          </cell>
          <cell r="I876" t="str">
            <v>A PROGRAMAR</v>
          </cell>
          <cell r="J876">
            <v>44831</v>
          </cell>
          <cell r="K876">
            <v>44851</v>
          </cell>
          <cell r="L876">
            <v>44873</v>
          </cell>
          <cell r="O876" t="str">
            <v>U007 AGROSUPER S.A.</v>
          </cell>
          <cell r="P876" t="str">
            <v>00AA</v>
          </cell>
          <cell r="Q876" t="str">
            <v>AGRO AMERICA</v>
          </cell>
          <cell r="R876" t="str">
            <v>01</v>
          </cell>
          <cell r="S876" t="str">
            <v>EE.UU.</v>
          </cell>
          <cell r="T876" t="str">
            <v>000144 NORFOLK, PUERTO</v>
          </cell>
          <cell r="U876" t="str">
            <v>200000004</v>
          </cell>
          <cell r="V876" t="str">
            <v>Agro America LLC</v>
          </cell>
          <cell r="W876" t="str">
            <v/>
          </cell>
          <cell r="X876" t="str">
            <v>CIF</v>
          </cell>
          <cell r="Y876" t="str">
            <v>CTA CTE O CRED.DIRECTO</v>
          </cell>
          <cell r="Z876" t="str">
            <v>CONGELADO</v>
          </cell>
          <cell r="AA876" t="str">
            <v>FILETE</v>
          </cell>
          <cell r="AB876" t="str">
            <v>FILETE</v>
          </cell>
          <cell r="AC876" t="str">
            <v>FILETE NORMAL</v>
          </cell>
          <cell r="AD876" t="str">
            <v>NA</v>
          </cell>
        </row>
        <row r="877">
          <cell r="D877">
            <v>1012163</v>
          </cell>
          <cell r="E877" t="str">
            <v>PO FILE S/T 4X10 MR@ ZI CJ 20K AS</v>
          </cell>
          <cell r="F877">
            <v>20003.407200000001</v>
          </cell>
          <cell r="G877" t="str">
            <v>KG</v>
          </cell>
          <cell r="H877" t="str">
            <v>F. SAN VICENTE</v>
          </cell>
          <cell r="I877" t="str">
            <v>A PROGRAMAR</v>
          </cell>
          <cell r="J877">
            <v>44831</v>
          </cell>
          <cell r="K877">
            <v>44851</v>
          </cell>
          <cell r="L877">
            <v>44876</v>
          </cell>
          <cell r="O877" t="str">
            <v>U007 AGROSUPER S.A.</v>
          </cell>
          <cell r="P877" t="str">
            <v>00AA</v>
          </cell>
          <cell r="Q877" t="str">
            <v>AGRO AMERICA</v>
          </cell>
          <cell r="R877" t="str">
            <v>01</v>
          </cell>
          <cell r="S877" t="str">
            <v>EE.UU.</v>
          </cell>
          <cell r="T877" t="str">
            <v>000069 NEW YORK, PUERTO</v>
          </cell>
          <cell r="U877" t="str">
            <v>200000004</v>
          </cell>
          <cell r="V877" t="str">
            <v>Agro America LLC</v>
          </cell>
          <cell r="W877" t="str">
            <v/>
          </cell>
          <cell r="X877" t="str">
            <v>CIF</v>
          </cell>
          <cell r="Y877" t="str">
            <v>CTA CTE O CRED.DIRECTO</v>
          </cell>
          <cell r="Z877" t="str">
            <v>CONGELADO</v>
          </cell>
          <cell r="AA877" t="str">
            <v>FILETE</v>
          </cell>
          <cell r="AB877" t="str">
            <v>FILETE</v>
          </cell>
          <cell r="AC877" t="str">
            <v>FILETE NORMAL</v>
          </cell>
          <cell r="AD877" t="str">
            <v>NA</v>
          </cell>
        </row>
        <row r="878">
          <cell r="D878">
            <v>1012163</v>
          </cell>
          <cell r="E878" t="str">
            <v>PO FILE S/T 4X10 MR@ ZI CJ 20K AS</v>
          </cell>
          <cell r="F878">
            <v>20003.407200000001</v>
          </cell>
          <cell r="G878" t="str">
            <v>KG</v>
          </cell>
          <cell r="H878" t="str">
            <v>F. SAN VICENTE</v>
          </cell>
          <cell r="I878" t="str">
            <v>A PROGRAMAR</v>
          </cell>
          <cell r="J878">
            <v>44831</v>
          </cell>
          <cell r="K878">
            <v>44851</v>
          </cell>
          <cell r="L878">
            <v>44878</v>
          </cell>
          <cell r="O878" t="str">
            <v>U007 AGROSUPER S.A.</v>
          </cell>
          <cell r="P878" t="str">
            <v>00AA</v>
          </cell>
          <cell r="Q878" t="str">
            <v>AGRO AMERICA</v>
          </cell>
          <cell r="R878" t="str">
            <v>01</v>
          </cell>
          <cell r="S878" t="str">
            <v>EE.UU.</v>
          </cell>
          <cell r="T878" t="str">
            <v>000069 NEW YORK, PUERTO</v>
          </cell>
          <cell r="U878" t="str">
            <v>200000004</v>
          </cell>
          <cell r="V878" t="str">
            <v>Agro America LLC</v>
          </cell>
          <cell r="W878" t="str">
            <v/>
          </cell>
          <cell r="X878" t="str">
            <v>CIF</v>
          </cell>
          <cell r="Y878" t="str">
            <v>CTA CTE O CRED.DIRECTO</v>
          </cell>
          <cell r="Z878" t="str">
            <v>CONGELADO</v>
          </cell>
          <cell r="AA878" t="str">
            <v>FILETE</v>
          </cell>
          <cell r="AB878" t="str">
            <v>FILETE</v>
          </cell>
          <cell r="AC878" t="str">
            <v>FILETE NORMAL</v>
          </cell>
          <cell r="AD878" t="str">
            <v>NA</v>
          </cell>
        </row>
        <row r="879">
          <cell r="D879">
            <v>1012163</v>
          </cell>
          <cell r="E879" t="str">
            <v>PO FILE S/T 4X10 MR@ ZI CJ 20K AS</v>
          </cell>
          <cell r="F879">
            <v>19958.399987392</v>
          </cell>
          <cell r="G879" t="str">
            <v>KG</v>
          </cell>
          <cell r="H879" t="str">
            <v>F. SAN VICENTE</v>
          </cell>
          <cell r="I879" t="str">
            <v>A PROGRAMAR</v>
          </cell>
          <cell r="J879">
            <v>44831</v>
          </cell>
          <cell r="K879">
            <v>44852</v>
          </cell>
          <cell r="L879">
            <v>44880</v>
          </cell>
          <cell r="O879" t="str">
            <v>U007 AGROSUPER S.A.</v>
          </cell>
          <cell r="P879" t="str">
            <v>00AA</v>
          </cell>
          <cell r="Q879" t="str">
            <v>AGRO AMERICA</v>
          </cell>
          <cell r="R879" t="str">
            <v>01</v>
          </cell>
          <cell r="S879" t="str">
            <v>EE.UU.</v>
          </cell>
          <cell r="T879" t="str">
            <v>000139 HOUSTON, PUERTO</v>
          </cell>
          <cell r="U879" t="str">
            <v>200000004</v>
          </cell>
          <cell r="V879" t="str">
            <v>Agro America LLC</v>
          </cell>
          <cell r="W879" t="str">
            <v/>
          </cell>
          <cell r="X879" t="str">
            <v>CIF</v>
          </cell>
          <cell r="Y879" t="str">
            <v>CTA CTE O CRED.DIRECTO</v>
          </cell>
          <cell r="Z879" t="str">
            <v>CONGELADO</v>
          </cell>
          <cell r="AA879" t="str">
            <v>FILETE</v>
          </cell>
          <cell r="AB879" t="str">
            <v>FILETE</v>
          </cell>
          <cell r="AC879" t="str">
            <v>FILETE NORMAL</v>
          </cell>
          <cell r="AD879" t="str">
            <v>NA</v>
          </cell>
        </row>
        <row r="880">
          <cell r="D880">
            <v>1012163</v>
          </cell>
          <cell r="E880" t="str">
            <v>PO FILE S/T 4X10 MR@ ZI CJ 20K AS</v>
          </cell>
          <cell r="F880">
            <v>19958.399987392</v>
          </cell>
          <cell r="G880" t="str">
            <v>KG</v>
          </cell>
          <cell r="H880" t="str">
            <v>F. SAN VICENTE</v>
          </cell>
          <cell r="I880" t="str">
            <v>A PROGRAMAR</v>
          </cell>
          <cell r="J880">
            <v>44831</v>
          </cell>
          <cell r="K880">
            <v>44852</v>
          </cell>
          <cell r="L880">
            <v>44881</v>
          </cell>
          <cell r="O880" t="str">
            <v>U007 AGROSUPER S.A.</v>
          </cell>
          <cell r="P880" t="str">
            <v>00AA</v>
          </cell>
          <cell r="Q880" t="str">
            <v>AGRO AMERICA</v>
          </cell>
          <cell r="R880" t="str">
            <v>01</v>
          </cell>
          <cell r="S880" t="str">
            <v>EE.UU.</v>
          </cell>
          <cell r="T880" t="str">
            <v>000139 HOUSTON, PUERTO</v>
          </cell>
          <cell r="U880" t="str">
            <v>200000004</v>
          </cell>
          <cell r="V880" t="str">
            <v>Agro America LLC</v>
          </cell>
          <cell r="W880" t="str">
            <v/>
          </cell>
          <cell r="X880" t="str">
            <v>CIF</v>
          </cell>
          <cell r="Y880" t="str">
            <v>CTA CTE O CRED.DIRECTO</v>
          </cell>
          <cell r="Z880" t="str">
            <v>CONGELADO</v>
          </cell>
          <cell r="AA880" t="str">
            <v>FILETE</v>
          </cell>
          <cell r="AB880" t="str">
            <v>FILETE</v>
          </cell>
          <cell r="AC880" t="str">
            <v>FILETE NORMAL</v>
          </cell>
          <cell r="AD880" t="str">
            <v>NA</v>
          </cell>
        </row>
        <row r="881">
          <cell r="D881">
            <v>1012165</v>
          </cell>
          <cell r="E881" t="str">
            <v>PO TRU-CTRO ALA 4X10 MR@ ZI CJ AS</v>
          </cell>
          <cell r="F881">
            <v>19958.399987392</v>
          </cell>
          <cell r="G881" t="str">
            <v>KG</v>
          </cell>
          <cell r="H881" t="str">
            <v>F. SAN VICENTE</v>
          </cell>
          <cell r="I881" t="str">
            <v>EN PRODUCCION</v>
          </cell>
          <cell r="J881">
            <v>44831</v>
          </cell>
          <cell r="K881">
            <v>44877</v>
          </cell>
          <cell r="O881" t="str">
            <v>U007 AGROSUPER S.A.</v>
          </cell>
          <cell r="P881" t="str">
            <v>00AA</v>
          </cell>
          <cell r="Q881" t="str">
            <v>AGRO AMERICA</v>
          </cell>
          <cell r="R881" t="str">
            <v>01</v>
          </cell>
          <cell r="S881" t="str">
            <v>EE.UU.</v>
          </cell>
          <cell r="T881" t="str">
            <v>000221 SAVANNAH, PUERTO</v>
          </cell>
          <cell r="U881" t="str">
            <v>200000004</v>
          </cell>
          <cell r="V881" t="str">
            <v>Agro America LLC</v>
          </cell>
          <cell r="W881" t="str">
            <v/>
          </cell>
          <cell r="X881" t="str">
            <v>CIF</v>
          </cell>
          <cell r="Y881" t="str">
            <v>CTA CTE O CRED.DIRECTO</v>
          </cell>
          <cell r="Z881" t="str">
            <v>CONGELADO</v>
          </cell>
          <cell r="AA881" t="str">
            <v>ALA</v>
          </cell>
          <cell r="AB881" t="str">
            <v>ALA TRUTRO-CENTRO</v>
          </cell>
          <cell r="AC881" t="str">
            <v>ALA TRUTRO-CENTRO NORMAL</v>
          </cell>
          <cell r="AD881" t="str">
            <v>NA</v>
          </cell>
        </row>
        <row r="882">
          <cell r="D882">
            <v>1012165</v>
          </cell>
          <cell r="E882" t="str">
            <v>PO TRU-CTRO ALA 4X10 MR@ ZI CJ AS</v>
          </cell>
          <cell r="F882">
            <v>19958.399987392</v>
          </cell>
          <cell r="G882" t="str">
            <v>KG</v>
          </cell>
          <cell r="H882" t="str">
            <v>F. SAN VICENTE</v>
          </cell>
          <cell r="I882" t="str">
            <v>EN PRODUCCION</v>
          </cell>
          <cell r="J882">
            <v>44831</v>
          </cell>
          <cell r="K882">
            <v>44877</v>
          </cell>
          <cell r="O882" t="str">
            <v>U007 AGROSUPER S.A.</v>
          </cell>
          <cell r="P882" t="str">
            <v>00AA</v>
          </cell>
          <cell r="Q882" t="str">
            <v>AGRO AMERICA</v>
          </cell>
          <cell r="R882" t="str">
            <v>01</v>
          </cell>
          <cell r="S882" t="str">
            <v>EE.UU.</v>
          </cell>
          <cell r="T882" t="str">
            <v>000221 SAVANNAH, PUERTO</v>
          </cell>
          <cell r="U882" t="str">
            <v>200000004</v>
          </cell>
          <cell r="V882" t="str">
            <v>Agro America LLC</v>
          </cell>
          <cell r="W882" t="str">
            <v/>
          </cell>
          <cell r="X882" t="str">
            <v>CIF</v>
          </cell>
          <cell r="Y882" t="str">
            <v>CTA CTE O CRED.DIRECTO</v>
          </cell>
          <cell r="Z882" t="str">
            <v>CONGELADO</v>
          </cell>
          <cell r="AA882" t="str">
            <v>ALA</v>
          </cell>
          <cell r="AB882" t="str">
            <v>ALA TRUTRO-CENTRO</v>
          </cell>
          <cell r="AC882" t="str">
            <v>ALA TRUTRO-CENTRO NORMAL</v>
          </cell>
          <cell r="AD882" t="str">
            <v>NA</v>
          </cell>
        </row>
        <row r="883">
          <cell r="D883">
            <v>1012165</v>
          </cell>
          <cell r="E883" t="str">
            <v>PO TRU-CTRO ALA 4X10 MR@ ZI CJ AS</v>
          </cell>
          <cell r="F883">
            <v>19958.399987392</v>
          </cell>
          <cell r="G883" t="str">
            <v>KG</v>
          </cell>
          <cell r="H883" t="str">
            <v>F. SAN VICENTE</v>
          </cell>
          <cell r="I883" t="str">
            <v>EN PRODUCCION</v>
          </cell>
          <cell r="J883">
            <v>44831</v>
          </cell>
          <cell r="K883">
            <v>44877</v>
          </cell>
          <cell r="O883" t="str">
            <v>U007 AGROSUPER S.A.</v>
          </cell>
          <cell r="P883" t="str">
            <v>00AA</v>
          </cell>
          <cell r="Q883" t="str">
            <v>AGRO AMERICA</v>
          </cell>
          <cell r="R883" t="str">
            <v>01</v>
          </cell>
          <cell r="S883" t="str">
            <v>EE.UU.</v>
          </cell>
          <cell r="T883" t="str">
            <v>000221 SAVANNAH, PUERTO</v>
          </cell>
          <cell r="U883" t="str">
            <v>200000004</v>
          </cell>
          <cell r="V883" t="str">
            <v>Agro America LLC</v>
          </cell>
          <cell r="W883" t="str">
            <v/>
          </cell>
          <cell r="X883" t="str">
            <v>CIF</v>
          </cell>
          <cell r="Y883" t="str">
            <v>CTA CTE O CRED.DIRECTO</v>
          </cell>
          <cell r="Z883" t="str">
            <v>CONGELADO</v>
          </cell>
          <cell r="AA883" t="str">
            <v>ALA</v>
          </cell>
          <cell r="AB883" t="str">
            <v>ALA TRUTRO-CENTRO</v>
          </cell>
          <cell r="AC883" t="str">
            <v>ALA TRUTRO-CENTRO NORMAL</v>
          </cell>
          <cell r="AD883" t="str">
            <v>NA</v>
          </cell>
        </row>
        <row r="884">
          <cell r="D884">
            <v>1012165</v>
          </cell>
          <cell r="E884" t="str">
            <v>PO TRU-CTRO ALA 4X10 MR@ ZI CJ AS</v>
          </cell>
          <cell r="F884">
            <v>19958.399987392</v>
          </cell>
          <cell r="G884" t="str">
            <v>KG</v>
          </cell>
          <cell r="H884" t="str">
            <v>F. SAN VICENTE</v>
          </cell>
          <cell r="I884" t="str">
            <v>EN PRODUCCION</v>
          </cell>
          <cell r="J884">
            <v>44831</v>
          </cell>
          <cell r="K884">
            <v>44877</v>
          </cell>
          <cell r="O884" t="str">
            <v>U007 AGROSUPER S.A.</v>
          </cell>
          <cell r="P884" t="str">
            <v>00AA</v>
          </cell>
          <cell r="Q884" t="str">
            <v>AGRO AMERICA</v>
          </cell>
          <cell r="R884" t="str">
            <v>01</v>
          </cell>
          <cell r="S884" t="str">
            <v>EE.UU.</v>
          </cell>
          <cell r="T884" t="str">
            <v>000069 NEW YORK, PUERTO</v>
          </cell>
          <cell r="U884" t="str">
            <v>200000004</v>
          </cell>
          <cell r="V884" t="str">
            <v>Agro America LLC</v>
          </cell>
          <cell r="W884" t="str">
            <v/>
          </cell>
          <cell r="X884" t="str">
            <v>CIF</v>
          </cell>
          <cell r="Y884" t="str">
            <v>CTA CTE O CRED.DIRECTO</v>
          </cell>
          <cell r="Z884" t="str">
            <v>CONGELADO</v>
          </cell>
          <cell r="AA884" t="str">
            <v>ALA</v>
          </cell>
          <cell r="AB884" t="str">
            <v>ALA TRUTRO-CENTRO</v>
          </cell>
          <cell r="AC884" t="str">
            <v>ALA TRUTRO-CENTRO NORMAL</v>
          </cell>
          <cell r="AD884" t="str">
            <v>NA</v>
          </cell>
        </row>
        <row r="885">
          <cell r="D885">
            <v>1012165</v>
          </cell>
          <cell r="E885" t="str">
            <v>PO TRU-CTRO ALA 4X10 MR@ ZI CJ AS</v>
          </cell>
          <cell r="F885">
            <v>19958.399987392</v>
          </cell>
          <cell r="G885" t="str">
            <v>KG</v>
          </cell>
          <cell r="H885" t="str">
            <v>F. SAN VICENTE</v>
          </cell>
          <cell r="I885" t="str">
            <v>EN PRODUCCION</v>
          </cell>
          <cell r="J885">
            <v>44831</v>
          </cell>
          <cell r="K885">
            <v>44877</v>
          </cell>
          <cell r="O885" t="str">
            <v>U007 AGROSUPER S.A.</v>
          </cell>
          <cell r="P885" t="str">
            <v>00AA</v>
          </cell>
          <cell r="Q885" t="str">
            <v>AGRO AMERICA</v>
          </cell>
          <cell r="R885" t="str">
            <v>01</v>
          </cell>
          <cell r="S885" t="str">
            <v>EE.UU.</v>
          </cell>
          <cell r="T885" t="str">
            <v>000069 NEW YORK, PUERTO</v>
          </cell>
          <cell r="U885" t="str">
            <v>200000004</v>
          </cell>
          <cell r="V885" t="str">
            <v>Agro America LLC</v>
          </cell>
          <cell r="W885" t="str">
            <v/>
          </cell>
          <cell r="X885" t="str">
            <v>CIF</v>
          </cell>
          <cell r="Y885" t="str">
            <v>CTA CTE O CRED.DIRECTO</v>
          </cell>
          <cell r="Z885" t="str">
            <v>CONGELADO</v>
          </cell>
          <cell r="AA885" t="str">
            <v>ALA</v>
          </cell>
          <cell r="AB885" t="str">
            <v>ALA TRUTRO-CENTRO</v>
          </cell>
          <cell r="AC885" t="str">
            <v>ALA TRUTRO-CENTRO NORMAL</v>
          </cell>
          <cell r="AD885" t="str">
            <v>NA</v>
          </cell>
        </row>
        <row r="886">
          <cell r="D886">
            <v>1012165</v>
          </cell>
          <cell r="E886" t="str">
            <v>PO TRU-CTRO ALA 4X10 MR@ ZI CJ AS</v>
          </cell>
          <cell r="F886">
            <v>19958.399987392</v>
          </cell>
          <cell r="G886" t="str">
            <v>KG</v>
          </cell>
          <cell r="H886" t="str">
            <v>F. SAN VICENTE</v>
          </cell>
          <cell r="I886" t="str">
            <v>EN PRODUCCION</v>
          </cell>
          <cell r="J886">
            <v>44831</v>
          </cell>
          <cell r="K886">
            <v>44877</v>
          </cell>
          <cell r="O886" t="str">
            <v>U007 AGROSUPER S.A.</v>
          </cell>
          <cell r="P886" t="str">
            <v>00AA</v>
          </cell>
          <cell r="Q886" t="str">
            <v>AGRO AMERICA</v>
          </cell>
          <cell r="R886" t="str">
            <v>01</v>
          </cell>
          <cell r="S886" t="str">
            <v>EE.UU.</v>
          </cell>
          <cell r="T886" t="str">
            <v>000069 NEW YORK, PUERTO</v>
          </cell>
          <cell r="U886" t="str">
            <v>200000004</v>
          </cell>
          <cell r="V886" t="str">
            <v>Agro America LLC</v>
          </cell>
          <cell r="W886" t="str">
            <v/>
          </cell>
          <cell r="X886" t="str">
            <v>CIF</v>
          </cell>
          <cell r="Y886" t="str">
            <v>CTA CTE O CRED.DIRECTO</v>
          </cell>
          <cell r="Z886" t="str">
            <v>CONGELADO</v>
          </cell>
          <cell r="AA886" t="str">
            <v>ALA</v>
          </cell>
          <cell r="AB886" t="str">
            <v>ALA TRUTRO-CENTRO</v>
          </cell>
          <cell r="AC886" t="str">
            <v>ALA TRUTRO-CENTRO NORMAL</v>
          </cell>
          <cell r="AD886" t="str">
            <v>NA</v>
          </cell>
        </row>
        <row r="887">
          <cell r="D887">
            <v>1012165</v>
          </cell>
          <cell r="E887" t="str">
            <v>PO TRU-CTRO ALA 4X10 MR@ ZI CJ AS</v>
          </cell>
          <cell r="F887">
            <v>19958.399987392</v>
          </cell>
          <cell r="G887" t="str">
            <v>KG</v>
          </cell>
          <cell r="H887" t="str">
            <v>F. SAN VICENTE</v>
          </cell>
          <cell r="I887" t="str">
            <v>EN PRODUCCION</v>
          </cell>
          <cell r="J887">
            <v>44831</v>
          </cell>
          <cell r="K887">
            <v>44877</v>
          </cell>
          <cell r="O887" t="str">
            <v>U007 AGROSUPER S.A.</v>
          </cell>
          <cell r="P887" t="str">
            <v>00AA</v>
          </cell>
          <cell r="Q887" t="str">
            <v>AGRO AMERICA</v>
          </cell>
          <cell r="R887" t="str">
            <v>01</v>
          </cell>
          <cell r="S887" t="str">
            <v>EE.UU.</v>
          </cell>
          <cell r="T887" t="str">
            <v>000139 HOUSTON, PUERTO</v>
          </cell>
          <cell r="U887" t="str">
            <v>200000004</v>
          </cell>
          <cell r="V887" t="str">
            <v>Agro America LLC</v>
          </cell>
          <cell r="W887" t="str">
            <v/>
          </cell>
          <cell r="X887" t="str">
            <v>CIF</v>
          </cell>
          <cell r="Y887" t="str">
            <v>CTA CTE O CRED.DIRECTO</v>
          </cell>
          <cell r="Z887" t="str">
            <v>CONGELADO</v>
          </cell>
          <cell r="AA887" t="str">
            <v>ALA</v>
          </cell>
          <cell r="AB887" t="str">
            <v>ALA TRUTRO-CENTRO</v>
          </cell>
          <cell r="AC887" t="str">
            <v>ALA TRUTRO-CENTRO NORMAL</v>
          </cell>
          <cell r="AD887" t="str">
            <v>NA</v>
          </cell>
        </row>
        <row r="888">
          <cell r="D888">
            <v>1012165</v>
          </cell>
          <cell r="E888" t="str">
            <v>PO TRU-CTRO ALA 4X10 MR@ ZI CJ AS</v>
          </cell>
          <cell r="F888">
            <v>19958.399987392</v>
          </cell>
          <cell r="G888" t="str">
            <v>KG</v>
          </cell>
          <cell r="H888" t="str">
            <v>F. SAN VICENTE</v>
          </cell>
          <cell r="I888" t="str">
            <v>EN PRODUCCION</v>
          </cell>
          <cell r="J888">
            <v>44831</v>
          </cell>
          <cell r="K888">
            <v>44877</v>
          </cell>
          <cell r="O888" t="str">
            <v>U007 AGROSUPER S.A.</v>
          </cell>
          <cell r="P888" t="str">
            <v>00AA</v>
          </cell>
          <cell r="Q888" t="str">
            <v>AGRO AMERICA</v>
          </cell>
          <cell r="R888" t="str">
            <v>01</v>
          </cell>
          <cell r="S888" t="str">
            <v>EE.UU.</v>
          </cell>
          <cell r="T888" t="str">
            <v>000139 HOUSTON, PUERTO</v>
          </cell>
          <cell r="U888" t="str">
            <v>200000004</v>
          </cell>
          <cell r="V888" t="str">
            <v>Agro America LLC</v>
          </cell>
          <cell r="W888" t="str">
            <v/>
          </cell>
          <cell r="X888" t="str">
            <v>CIF</v>
          </cell>
          <cell r="Y888" t="str">
            <v>CTA CTE O CRED.DIRECTO</v>
          </cell>
          <cell r="Z888" t="str">
            <v>CONGELADO</v>
          </cell>
          <cell r="AA888" t="str">
            <v>ALA</v>
          </cell>
          <cell r="AB888" t="str">
            <v>ALA TRUTRO-CENTRO</v>
          </cell>
          <cell r="AC888" t="str">
            <v>ALA TRUTRO-CENTRO NORMAL</v>
          </cell>
          <cell r="AD888" t="str">
            <v>NA</v>
          </cell>
        </row>
        <row r="889">
          <cell r="D889">
            <v>1012165</v>
          </cell>
          <cell r="E889" t="str">
            <v>PO TRU-CTRO ALA 4X10 MR@ ZI CJ AS</v>
          </cell>
          <cell r="F889">
            <v>18143.999782359999</v>
          </cell>
          <cell r="G889" t="str">
            <v>KG</v>
          </cell>
          <cell r="H889" t="str">
            <v>F. SAN VICENTE</v>
          </cell>
          <cell r="I889" t="str">
            <v>A PROGRAMAR</v>
          </cell>
          <cell r="J889">
            <v>44831</v>
          </cell>
          <cell r="K889">
            <v>44851</v>
          </cell>
          <cell r="L889">
            <v>44878</v>
          </cell>
          <cell r="O889" t="str">
            <v>U007 AGROSUPER S.A.</v>
          </cell>
          <cell r="P889" t="str">
            <v>00AA</v>
          </cell>
          <cell r="Q889" t="str">
            <v>AGRO AMERICA</v>
          </cell>
          <cell r="R889" t="str">
            <v>01</v>
          </cell>
          <cell r="S889" t="str">
            <v>EE.UU.</v>
          </cell>
          <cell r="T889" t="str">
            <v>000527 PORT HUENEME, CA</v>
          </cell>
          <cell r="U889" t="str">
            <v>200000004</v>
          </cell>
          <cell r="V889" t="str">
            <v>Agro America LLC</v>
          </cell>
          <cell r="W889" t="str">
            <v/>
          </cell>
          <cell r="X889" t="str">
            <v>CIF</v>
          </cell>
          <cell r="Y889" t="str">
            <v>CTA CTE O CRED.DIRECTO</v>
          </cell>
          <cell r="Z889" t="str">
            <v>CONGELADO</v>
          </cell>
          <cell r="AA889" t="str">
            <v>ALA</v>
          </cell>
          <cell r="AB889" t="str">
            <v>ALA TRUTRO-CENTRO</v>
          </cell>
          <cell r="AC889" t="str">
            <v>ALA TRUTRO-CENTRO NORMAL</v>
          </cell>
          <cell r="AD889" t="str">
            <v>NA</v>
          </cell>
        </row>
        <row r="890">
          <cell r="D890">
            <v>1012165</v>
          </cell>
          <cell r="E890" t="str">
            <v>PO TRU-CTRO ALA 4X10 MR@ ZI CJ AS</v>
          </cell>
          <cell r="F890">
            <v>18143.999782359999</v>
          </cell>
          <cell r="G890" t="str">
            <v>KG</v>
          </cell>
          <cell r="H890" t="str">
            <v>F. SAN VICENTE</v>
          </cell>
          <cell r="I890" t="str">
            <v>EN PRODUCCION</v>
          </cell>
          <cell r="J890">
            <v>44831</v>
          </cell>
          <cell r="K890">
            <v>44882</v>
          </cell>
          <cell r="O890" t="str">
            <v>U007 AGROSUPER S.A.</v>
          </cell>
          <cell r="P890" t="str">
            <v>00AA</v>
          </cell>
          <cell r="Q890" t="str">
            <v>AGRO AMERICA</v>
          </cell>
          <cell r="R890" t="str">
            <v>01</v>
          </cell>
          <cell r="S890" t="str">
            <v>EE.UU.</v>
          </cell>
          <cell r="T890" t="str">
            <v>000527 PORT HUENEME, CA</v>
          </cell>
          <cell r="U890" t="str">
            <v>200000004</v>
          </cell>
          <cell r="V890" t="str">
            <v>Agro America LLC</v>
          </cell>
          <cell r="W890" t="str">
            <v/>
          </cell>
          <cell r="X890" t="str">
            <v>CIF</v>
          </cell>
          <cell r="Y890" t="str">
            <v>CTA CTE O CRED.DIRECTO</v>
          </cell>
          <cell r="Z890" t="str">
            <v>CONGELADO</v>
          </cell>
          <cell r="AA890" t="str">
            <v>ALA</v>
          </cell>
          <cell r="AB890" t="str">
            <v>ALA TRUTRO-CENTRO</v>
          </cell>
          <cell r="AC890" t="str">
            <v>ALA TRUTRO-CENTRO NORMAL</v>
          </cell>
          <cell r="AD890" t="str">
            <v>NA</v>
          </cell>
        </row>
        <row r="891">
          <cell r="D891">
            <v>1012165</v>
          </cell>
          <cell r="E891" t="str">
            <v>PO TRU-CTRO ALA 4X10 MR@ ZI CJ AS</v>
          </cell>
          <cell r="F891">
            <v>18143.999782359999</v>
          </cell>
          <cell r="G891" t="str">
            <v>KG</v>
          </cell>
          <cell r="H891" t="str">
            <v>F. SAN VICENTE</v>
          </cell>
          <cell r="I891" t="str">
            <v>EN PRODUCCION</v>
          </cell>
          <cell r="J891">
            <v>44831</v>
          </cell>
          <cell r="K891">
            <v>44882</v>
          </cell>
          <cell r="O891" t="str">
            <v>U007 AGROSUPER S.A.</v>
          </cell>
          <cell r="P891" t="str">
            <v>00AA</v>
          </cell>
          <cell r="Q891" t="str">
            <v>AGRO AMERICA</v>
          </cell>
          <cell r="R891" t="str">
            <v>01</v>
          </cell>
          <cell r="S891" t="str">
            <v>EE.UU.</v>
          </cell>
          <cell r="T891" t="str">
            <v>000527 PORT HUENEME, CA</v>
          </cell>
          <cell r="U891" t="str">
            <v>200000004</v>
          </cell>
          <cell r="V891" t="str">
            <v>Agro America LLC</v>
          </cell>
          <cell r="W891" t="str">
            <v/>
          </cell>
          <cell r="X891" t="str">
            <v>CIF</v>
          </cell>
          <cell r="Y891" t="str">
            <v>CTA CTE O CRED.DIRECTO</v>
          </cell>
          <cell r="Z891" t="str">
            <v>CONGELADO</v>
          </cell>
          <cell r="AA891" t="str">
            <v>ALA</v>
          </cell>
          <cell r="AB891" t="str">
            <v>ALA TRUTRO-CENTRO</v>
          </cell>
          <cell r="AC891" t="str">
            <v>ALA TRUTRO-CENTRO NORMAL</v>
          </cell>
          <cell r="AD891" t="str">
            <v>NA</v>
          </cell>
        </row>
        <row r="892">
          <cell r="D892">
            <v>1012165</v>
          </cell>
          <cell r="E892" t="str">
            <v>PO TRU-CTRO ALA 4X10 MR@ ZI CJ AS</v>
          </cell>
          <cell r="F892">
            <v>18143.999782359999</v>
          </cell>
          <cell r="G892" t="str">
            <v>KG</v>
          </cell>
          <cell r="H892" t="str">
            <v>F. SAN VICENTE</v>
          </cell>
          <cell r="I892" t="str">
            <v>EN PRODUCCION</v>
          </cell>
          <cell r="J892">
            <v>44831</v>
          </cell>
          <cell r="K892">
            <v>44882</v>
          </cell>
          <cell r="O892" t="str">
            <v>U007 AGROSUPER S.A.</v>
          </cell>
          <cell r="P892" t="str">
            <v>00AA</v>
          </cell>
          <cell r="Q892" t="str">
            <v>AGRO AMERICA</v>
          </cell>
          <cell r="R892" t="str">
            <v>01</v>
          </cell>
          <cell r="S892" t="str">
            <v>EE.UU.</v>
          </cell>
          <cell r="T892" t="str">
            <v>000527 PORT HUENEME, CA</v>
          </cell>
          <cell r="U892" t="str">
            <v>200000004</v>
          </cell>
          <cell r="V892" t="str">
            <v>Agro America LLC</v>
          </cell>
          <cell r="W892" t="str">
            <v/>
          </cell>
          <cell r="X892" t="str">
            <v>CIF</v>
          </cell>
          <cell r="Y892" t="str">
            <v>CTA CTE O CRED.DIRECTO</v>
          </cell>
          <cell r="Z892" t="str">
            <v>CONGELADO</v>
          </cell>
          <cell r="AA892" t="str">
            <v>ALA</v>
          </cell>
          <cell r="AB892" t="str">
            <v>ALA TRUTRO-CENTRO</v>
          </cell>
          <cell r="AC892" t="str">
            <v>ALA TRUTRO-CENTRO NORMAL</v>
          </cell>
          <cell r="AD892" t="str">
            <v>NA</v>
          </cell>
        </row>
        <row r="893">
          <cell r="D893">
            <v>1023334</v>
          </cell>
          <cell r="E893" t="str">
            <v>CUE GRANEL ESP CC@ CJ 20K AS</v>
          </cell>
          <cell r="F893">
            <v>24000</v>
          </cell>
          <cell r="G893" t="str">
            <v>KG</v>
          </cell>
          <cell r="H893" t="str">
            <v>ICESTAR</v>
          </cell>
          <cell r="I893" t="str">
            <v>PROGRAMADO</v>
          </cell>
          <cell r="J893">
            <v>44831</v>
          </cell>
          <cell r="K893">
            <v>44856</v>
          </cell>
          <cell r="L893">
            <v>44869</v>
          </cell>
          <cell r="O893" t="str">
            <v>U007 AGROSUPER S.A.</v>
          </cell>
          <cell r="P893" t="str">
            <v>00AB</v>
          </cell>
          <cell r="Q893" t="str">
            <v>AGROSUPER BRASIL</v>
          </cell>
          <cell r="R893" t="str">
            <v>02</v>
          </cell>
          <cell r="S893" t="str">
            <v>BRASIL</v>
          </cell>
          <cell r="T893" t="str">
            <v>000314 ITÁ, TERRESTRE</v>
          </cell>
          <cell r="U893" t="str">
            <v>200001964</v>
          </cell>
          <cell r="V893" t="str">
            <v>Gelnex Indústria e Comércio Ltda</v>
          </cell>
          <cell r="W893" t="str">
            <v>###</v>
          </cell>
          <cell r="X893" t="str">
            <v>FCA</v>
          </cell>
          <cell r="Y893" t="str">
            <v>CTA CTE O CRED.DIRECTO</v>
          </cell>
          <cell r="Z893" t="str">
            <v>CONGELADO</v>
          </cell>
          <cell r="AA893" t="str">
            <v>CUEROS</v>
          </cell>
          <cell r="AB893" t="str">
            <v>CUERO MIXTO</v>
          </cell>
          <cell r="AC893" t="str">
            <v>CUERO GRANEL ESPECIAL</v>
          </cell>
          <cell r="AD893" t="str">
            <v>EX</v>
          </cell>
        </row>
        <row r="894">
          <cell r="D894">
            <v>1023334</v>
          </cell>
          <cell r="E894" t="str">
            <v>CUE GRANEL ESP CC@ CJ 20K AS</v>
          </cell>
          <cell r="F894">
            <v>24000</v>
          </cell>
          <cell r="G894" t="str">
            <v>KG</v>
          </cell>
          <cell r="H894" t="str">
            <v>PLANTA ROSARIO</v>
          </cell>
          <cell r="I894" t="str">
            <v>A PROGRAMAR</v>
          </cell>
          <cell r="J894">
            <v>44831</v>
          </cell>
          <cell r="K894">
            <v>44861</v>
          </cell>
          <cell r="L894">
            <v>44870</v>
          </cell>
          <cell r="O894" t="str">
            <v>U007 AGROSUPER S.A.</v>
          </cell>
          <cell r="P894" t="str">
            <v>00AB</v>
          </cell>
          <cell r="Q894" t="str">
            <v>AGROSUPER BRASIL</v>
          </cell>
          <cell r="R894" t="str">
            <v>02</v>
          </cell>
          <cell r="S894" t="str">
            <v>BRASIL</v>
          </cell>
          <cell r="T894" t="str">
            <v>000314 ITÁ, TERRESTRE</v>
          </cell>
          <cell r="U894" t="str">
            <v>200001964</v>
          </cell>
          <cell r="V894" t="str">
            <v>Gelnex Indústria e Comércio Ltda</v>
          </cell>
          <cell r="W894" t="str">
            <v>###</v>
          </cell>
          <cell r="X894" t="str">
            <v>FCA</v>
          </cell>
          <cell r="Y894" t="str">
            <v>CTA CTE O CRED.DIRECTO</v>
          </cell>
          <cell r="Z894" t="str">
            <v>CONGELADO</v>
          </cell>
          <cell r="AA894" t="str">
            <v>CUEROS</v>
          </cell>
          <cell r="AB894" t="str">
            <v>CUERO MIXTO</v>
          </cell>
          <cell r="AC894" t="str">
            <v>CUERO GRANEL ESPECIAL</v>
          </cell>
          <cell r="AD894" t="str">
            <v>EX</v>
          </cell>
        </row>
        <row r="895">
          <cell r="D895">
            <v>1023334</v>
          </cell>
          <cell r="E895" t="str">
            <v>CUE GRANEL ESP CC@ CJ 20K AS</v>
          </cell>
          <cell r="F895">
            <v>24000</v>
          </cell>
          <cell r="G895" t="str">
            <v>KG</v>
          </cell>
          <cell r="H895" t="str">
            <v>PLANTA ROSARIO</v>
          </cell>
          <cell r="I895" t="str">
            <v>A PROGRAMAR</v>
          </cell>
          <cell r="J895">
            <v>44831</v>
          </cell>
          <cell r="K895">
            <v>44861</v>
          </cell>
          <cell r="L895">
            <v>44871</v>
          </cell>
          <cell r="O895" t="str">
            <v>U007 AGROSUPER S.A.</v>
          </cell>
          <cell r="P895" t="str">
            <v>00AB</v>
          </cell>
          <cell r="Q895" t="str">
            <v>AGROSUPER BRASIL</v>
          </cell>
          <cell r="R895" t="str">
            <v>02</v>
          </cell>
          <cell r="S895" t="str">
            <v>BRASIL</v>
          </cell>
          <cell r="T895" t="str">
            <v>000314 ITÁ, TERRESTRE</v>
          </cell>
          <cell r="U895" t="str">
            <v>200001964</v>
          </cell>
          <cell r="V895" t="str">
            <v>Gelnex Indústria e Comércio Ltda</v>
          </cell>
          <cell r="W895" t="str">
            <v>###</v>
          </cell>
          <cell r="X895" t="str">
            <v>FCA</v>
          </cell>
          <cell r="Y895" t="str">
            <v>CTA CTE O CRED.DIRECTO</v>
          </cell>
          <cell r="Z895" t="str">
            <v>CONGELADO</v>
          </cell>
          <cell r="AA895" t="str">
            <v>CUEROS</v>
          </cell>
          <cell r="AB895" t="str">
            <v>CUERO MIXTO</v>
          </cell>
          <cell r="AC895" t="str">
            <v>CUERO GRANEL ESPECIAL</v>
          </cell>
          <cell r="AD895" t="str">
            <v>EX</v>
          </cell>
        </row>
        <row r="896">
          <cell r="D896">
            <v>1023334</v>
          </cell>
          <cell r="E896" t="str">
            <v>CUE GRANEL ESP CC@ CJ 20K AS</v>
          </cell>
          <cell r="F896">
            <v>24000</v>
          </cell>
          <cell r="G896" t="str">
            <v>KG</v>
          </cell>
          <cell r="H896" t="str">
            <v>PLANTA ROSARIO</v>
          </cell>
          <cell r="I896" t="str">
            <v>A PROGRAMAR</v>
          </cell>
          <cell r="J896">
            <v>44831</v>
          </cell>
          <cell r="K896">
            <v>44861</v>
          </cell>
          <cell r="L896">
            <v>44857</v>
          </cell>
          <cell r="O896" t="str">
            <v>U007 AGROSUPER S.A.</v>
          </cell>
          <cell r="P896" t="str">
            <v>00AB</v>
          </cell>
          <cell r="Q896" t="str">
            <v>AGROSUPER BRASIL</v>
          </cell>
          <cell r="R896" t="str">
            <v>02</v>
          </cell>
          <cell r="S896" t="str">
            <v>BRASIL</v>
          </cell>
          <cell r="T896" t="str">
            <v>000314 ITÁ, TERRESTRE</v>
          </cell>
          <cell r="U896" t="str">
            <v>200001964</v>
          </cell>
          <cell r="V896" t="str">
            <v>Gelnex Indústria e Comércio Ltda</v>
          </cell>
          <cell r="W896" t="str">
            <v>###</v>
          </cell>
          <cell r="X896" t="str">
            <v>FCA</v>
          </cell>
          <cell r="Y896" t="str">
            <v>CTA CTE O CRED.DIRECTO</v>
          </cell>
          <cell r="Z896" t="str">
            <v>CONGELADO</v>
          </cell>
          <cell r="AA896" t="str">
            <v>CUEROS</v>
          </cell>
          <cell r="AB896" t="str">
            <v>CUERO MIXTO</v>
          </cell>
          <cell r="AC896" t="str">
            <v>CUERO GRANEL ESPECIAL</v>
          </cell>
          <cell r="AD896" t="str">
            <v>EX</v>
          </cell>
        </row>
        <row r="897">
          <cell r="D897">
            <v>1023334</v>
          </cell>
          <cell r="E897" t="str">
            <v>CUE GRANEL ESP CC@ CJ 20K AS</v>
          </cell>
          <cell r="F897">
            <v>24000</v>
          </cell>
          <cell r="G897" t="str">
            <v>KG</v>
          </cell>
          <cell r="H897" t="str">
            <v>PLANTA ROSARIO</v>
          </cell>
          <cell r="I897" t="str">
            <v>EN PRODUCCION</v>
          </cell>
          <cell r="J897">
            <v>44831</v>
          </cell>
          <cell r="K897">
            <v>44870</v>
          </cell>
          <cell r="O897" t="str">
            <v>U007 AGROSUPER S.A.</v>
          </cell>
          <cell r="P897" t="str">
            <v>00AB</v>
          </cell>
          <cell r="Q897" t="str">
            <v>AGROSUPER BRASIL</v>
          </cell>
          <cell r="R897" t="str">
            <v>02</v>
          </cell>
          <cell r="S897" t="str">
            <v>BRASIL</v>
          </cell>
          <cell r="T897" t="str">
            <v>000314 ITÁ, TERRESTRE</v>
          </cell>
          <cell r="U897" t="str">
            <v>200001964</v>
          </cell>
          <cell r="V897" t="str">
            <v>Gelnex Indústria e Comércio Ltda</v>
          </cell>
          <cell r="W897" t="str">
            <v>###</v>
          </cell>
          <cell r="X897" t="str">
            <v>FCA</v>
          </cell>
          <cell r="Y897" t="str">
            <v>CTA CTE O CRED.DIRECTO</v>
          </cell>
          <cell r="Z897" t="str">
            <v>CONGELADO</v>
          </cell>
          <cell r="AA897" t="str">
            <v>CUEROS</v>
          </cell>
          <cell r="AB897" t="str">
            <v>CUERO MIXTO</v>
          </cell>
          <cell r="AC897" t="str">
            <v>CUERO GRANEL ESPECIAL</v>
          </cell>
          <cell r="AD897" t="str">
            <v>EX</v>
          </cell>
        </row>
        <row r="898">
          <cell r="D898">
            <v>1020944</v>
          </cell>
          <cell r="E898" t="str">
            <v>GO PPPNA 59@ FI CJ 20K AS</v>
          </cell>
          <cell r="F898">
            <v>24000</v>
          </cell>
          <cell r="G898" t="str">
            <v>KG</v>
          </cell>
          <cell r="H898" t="str">
            <v>PLANTA ROSARIO</v>
          </cell>
          <cell r="I898" t="str">
            <v>EN PRODUCCION</v>
          </cell>
          <cell r="J898">
            <v>44831</v>
          </cell>
          <cell r="K898">
            <v>44851</v>
          </cell>
          <cell r="O898" t="str">
            <v>U007 AGROSUPER S.A.</v>
          </cell>
          <cell r="P898" t="str">
            <v>00AS</v>
          </cell>
          <cell r="Q898" t="str">
            <v>AGRO SUDAMERICA</v>
          </cell>
          <cell r="R898" t="str">
            <v>02</v>
          </cell>
          <cell r="S898" t="str">
            <v>COLOMBIA</v>
          </cell>
          <cell r="T898" t="str">
            <v>000218 CARTAGENA, PUERTO</v>
          </cell>
          <cell r="U898" t="str">
            <v>200001035</v>
          </cell>
          <cell r="V898" t="str">
            <v>DIS PESCADOS Y MARISCOS DE LA SABAN</v>
          </cell>
          <cell r="W898" t="str">
            <v>***</v>
          </cell>
          <cell r="X898" t="str">
            <v>CIF</v>
          </cell>
          <cell r="Y898" t="str">
            <v>CTA CTE O CRED.DIRECTO</v>
          </cell>
          <cell r="Z898" t="str">
            <v>CONGELADO</v>
          </cell>
          <cell r="AA898" t="str">
            <v>PIERNA</v>
          </cell>
          <cell r="AB898" t="str">
            <v>PIERNA PULPA</v>
          </cell>
          <cell r="AC898" t="str">
            <v>PIERNA PULPA 59</v>
          </cell>
          <cell r="AD898" t="str">
            <v>EX</v>
          </cell>
        </row>
        <row r="899">
          <cell r="D899">
            <v>1021279</v>
          </cell>
          <cell r="E899" t="str">
            <v>GO HSO PECHO@ CJ 10K AS</v>
          </cell>
          <cell r="F899">
            <v>24000</v>
          </cell>
          <cell r="G899" t="str">
            <v>KG</v>
          </cell>
          <cell r="H899" t="str">
            <v>PLANTA ROSARIO</v>
          </cell>
          <cell r="I899" t="str">
            <v>EN PRODUCCION</v>
          </cell>
          <cell r="J899">
            <v>44831</v>
          </cell>
          <cell r="K899">
            <v>44851</v>
          </cell>
          <cell r="O899" t="str">
            <v>U007 AGROSUPER S.A.</v>
          </cell>
          <cell r="P899" t="str">
            <v>00AS</v>
          </cell>
          <cell r="Q899" t="str">
            <v>AGRO SUDAMERICA</v>
          </cell>
          <cell r="R899" t="str">
            <v>02</v>
          </cell>
          <cell r="S899" t="str">
            <v>COLOMBIA</v>
          </cell>
          <cell r="T899" t="str">
            <v>000023 BUENAVENTURA, PUERTO</v>
          </cell>
          <cell r="U899" t="str">
            <v>200000893</v>
          </cell>
          <cell r="V899" t="str">
            <v>Frigo Cargo Internacional S.A.S.</v>
          </cell>
          <cell r="W899" t="str">
            <v>***</v>
          </cell>
          <cell r="X899" t="str">
            <v>CIF</v>
          </cell>
          <cell r="Y899" t="str">
            <v>CTA CTE O CRED.DIRECTO</v>
          </cell>
          <cell r="Z899" t="str">
            <v>CONGELADO</v>
          </cell>
          <cell r="AA899" t="str">
            <v>HUESOS</v>
          </cell>
          <cell r="AB899" t="str">
            <v>HUESOS CUARTO CENTRAL</v>
          </cell>
          <cell r="AC899" t="str">
            <v>HUESOS CUARTO CENTRAL PECHO</v>
          </cell>
          <cell r="AD899" t="str">
            <v>EX</v>
          </cell>
        </row>
        <row r="900">
          <cell r="D900">
            <v>1022150</v>
          </cell>
          <cell r="E900" t="str">
            <v>GO GORD CHIC@ CJ 20K AS</v>
          </cell>
          <cell r="F900">
            <v>24000</v>
          </cell>
          <cell r="G900" t="str">
            <v>KG</v>
          </cell>
          <cell r="H900" t="str">
            <v>PRECISA</v>
          </cell>
          <cell r="I900" t="str">
            <v>PROGRAMADO</v>
          </cell>
          <cell r="J900">
            <v>44831</v>
          </cell>
          <cell r="K900">
            <v>44851</v>
          </cell>
          <cell r="L900">
            <v>44867</v>
          </cell>
          <cell r="O900" t="str">
            <v>U007 AGROSUPER S.A.</v>
          </cell>
          <cell r="P900" t="str">
            <v>00AS</v>
          </cell>
          <cell r="Q900" t="str">
            <v>AGRO SUDAMERICA</v>
          </cell>
          <cell r="R900" t="str">
            <v>02</v>
          </cell>
          <cell r="S900" t="str">
            <v>COLOMBIA</v>
          </cell>
          <cell r="T900" t="str">
            <v>000218 CARTAGENA, PUERTO</v>
          </cell>
          <cell r="U900" t="str">
            <v>200000893</v>
          </cell>
          <cell r="V900" t="str">
            <v>Frigo Cargo Internacional S.A.S.</v>
          </cell>
          <cell r="W900" t="str">
            <v>***</v>
          </cell>
          <cell r="X900" t="str">
            <v>CIF</v>
          </cell>
          <cell r="Y900" t="str">
            <v>CTA CTE O CRED.DIRECTO</v>
          </cell>
          <cell r="Z900" t="str">
            <v>CONGELADO</v>
          </cell>
          <cell r="AA900" t="str">
            <v>GRASAS</v>
          </cell>
          <cell r="AB900" t="str">
            <v>GRASA GORDURA</v>
          </cell>
          <cell r="AC900" t="str">
            <v>SUBPROD GRASA GORDURA CHICA</v>
          </cell>
          <cell r="AD900" t="str">
            <v>EX</v>
          </cell>
        </row>
        <row r="901">
          <cell r="D901">
            <v>1021105</v>
          </cell>
          <cell r="E901" t="str">
            <v>GO PULMON@ CJ 20K BCA AS</v>
          </cell>
          <cell r="F901">
            <v>24000</v>
          </cell>
          <cell r="G901" t="str">
            <v>KG</v>
          </cell>
          <cell r="H901" t="str">
            <v>PLANTA ROSARIO</v>
          </cell>
          <cell r="I901" t="str">
            <v>EN PRODUCCION</v>
          </cell>
          <cell r="J901">
            <v>44831</v>
          </cell>
          <cell r="K901">
            <v>44851</v>
          </cell>
          <cell r="O901" t="str">
            <v>U007 AGROSUPER S.A.</v>
          </cell>
          <cell r="P901" t="str">
            <v>00AS</v>
          </cell>
          <cell r="Q901" t="str">
            <v>AGRO SUDAMERICA</v>
          </cell>
          <cell r="R901" t="str">
            <v>02</v>
          </cell>
          <cell r="S901" t="str">
            <v>COLOMBIA</v>
          </cell>
          <cell r="T901" t="str">
            <v>000023 BUENAVENTURA, PUERTO</v>
          </cell>
          <cell r="U901" t="str">
            <v>200000893</v>
          </cell>
          <cell r="V901" t="str">
            <v>Frigo Cargo Internacional S.A.S.</v>
          </cell>
          <cell r="W901" t="str">
            <v>***</v>
          </cell>
          <cell r="X901" t="str">
            <v>CIF</v>
          </cell>
          <cell r="Y901" t="str">
            <v>CTA CTE O CRED.DIRECTO</v>
          </cell>
          <cell r="Z901" t="str">
            <v>CONGELADO</v>
          </cell>
          <cell r="AA901" t="str">
            <v>SUBPROD</v>
          </cell>
          <cell r="AB901" t="str">
            <v>SUBPROD VISCERAS</v>
          </cell>
          <cell r="AC901" t="str">
            <v>SUBPROD VISCERAS PULMÓN</v>
          </cell>
          <cell r="AD901" t="str">
            <v>EX</v>
          </cell>
        </row>
        <row r="902">
          <cell r="D902">
            <v>1021105</v>
          </cell>
          <cell r="E902" t="str">
            <v>GO PULMON@ CJ 20K BCA AS</v>
          </cell>
          <cell r="F902">
            <v>24000</v>
          </cell>
          <cell r="G902" t="str">
            <v>KG</v>
          </cell>
          <cell r="H902" t="str">
            <v>PLANTA ROSARIO</v>
          </cell>
          <cell r="I902" t="str">
            <v>EMITIDO</v>
          </cell>
          <cell r="J902">
            <v>44831</v>
          </cell>
          <cell r="K902">
            <v>44871</v>
          </cell>
          <cell r="O902" t="str">
            <v>U007 AGROSUPER S.A.</v>
          </cell>
          <cell r="P902" t="str">
            <v>00AS</v>
          </cell>
          <cell r="Q902" t="str">
            <v>AGRO SUDAMERICA</v>
          </cell>
          <cell r="R902" t="str">
            <v>02</v>
          </cell>
          <cell r="S902" t="str">
            <v>COLOMBIA</v>
          </cell>
          <cell r="T902" t="str">
            <v>000023 BUENAVENTURA, PUERTO</v>
          </cell>
          <cell r="U902" t="str">
            <v>200000893</v>
          </cell>
          <cell r="V902" t="str">
            <v>Frigo Cargo Internacional S.A.S.</v>
          </cell>
          <cell r="W902" t="str">
            <v>***</v>
          </cell>
          <cell r="X902" t="str">
            <v>CIF</v>
          </cell>
          <cell r="Y902" t="str">
            <v>CTA CTE O CRED.DIRECTO</v>
          </cell>
          <cell r="Z902" t="str">
            <v>CONGELADO</v>
          </cell>
          <cell r="AA902" t="str">
            <v>SUBPROD</v>
          </cell>
          <cell r="AB902" t="str">
            <v>SUBPROD VISCERAS</v>
          </cell>
          <cell r="AC902" t="str">
            <v>SUBPROD VISCERAS PULMÓN</v>
          </cell>
          <cell r="AD902" t="str">
            <v>EX</v>
          </cell>
        </row>
        <row r="903">
          <cell r="D903">
            <v>1021664</v>
          </cell>
          <cell r="E903" t="str">
            <v>GO PECHO S/CUE K@ CJ 20K TJ</v>
          </cell>
          <cell r="F903">
            <v>11000</v>
          </cell>
          <cell r="G903" t="str">
            <v>KG</v>
          </cell>
          <cell r="H903" t="str">
            <v>PLANTA LO MIRANDA</v>
          </cell>
          <cell r="I903" t="str">
            <v>EN PRODUCCION</v>
          </cell>
          <cell r="J903">
            <v>44832</v>
          </cell>
          <cell r="K903">
            <v>44840</v>
          </cell>
          <cell r="O903" t="str">
            <v>U007 AGROSUPER S.A.</v>
          </cell>
          <cell r="P903" t="str">
            <v>00HK</v>
          </cell>
          <cell r="Q903" t="str">
            <v>AGROSUPER ASIA</v>
          </cell>
          <cell r="R903" t="str">
            <v>02</v>
          </cell>
          <cell r="S903" t="str">
            <v>COREA DEL SUR</v>
          </cell>
          <cell r="T903" t="str">
            <v>000045 BUSAN {PUSAN}, PUERTO</v>
          </cell>
          <cell r="U903" t="str">
            <v>200000725</v>
          </cell>
          <cell r="V903" t="str">
            <v>Tae won trade Co., Ltd</v>
          </cell>
          <cell r="W903" t="str">
            <v>M04V82210NS00153</v>
          </cell>
          <cell r="X903" t="str">
            <v>CFR</v>
          </cell>
          <cell r="Y903" t="str">
            <v>CARTA CREDITO</v>
          </cell>
          <cell r="Z903" t="str">
            <v>CONGELADO</v>
          </cell>
          <cell r="AA903" t="str">
            <v>COST-PEC</v>
          </cell>
          <cell r="AB903" t="str">
            <v>COST-PEC ENTERO</v>
          </cell>
          <cell r="AC903" t="str">
            <v>COST-PEC ENTERO PECHO S/CUERO</v>
          </cell>
          <cell r="AD903" t="str">
            <v>EX</v>
          </cell>
        </row>
        <row r="904">
          <cell r="D904">
            <v>1022885</v>
          </cell>
          <cell r="E904" t="str">
            <v>GO PANC S/CUE@ CJ PANC TJ</v>
          </cell>
          <cell r="F904">
            <v>6000</v>
          </cell>
          <cell r="G904" t="str">
            <v>KG</v>
          </cell>
          <cell r="H904" t="str">
            <v>PLANTA LO MIRANDA</v>
          </cell>
          <cell r="I904" t="str">
            <v>EN PRODUCCION</v>
          </cell>
          <cell r="J904">
            <v>44832</v>
          </cell>
          <cell r="K904">
            <v>44840</v>
          </cell>
          <cell r="O904" t="str">
            <v>U007 AGROSUPER S.A.</v>
          </cell>
          <cell r="P904" t="str">
            <v>00HK</v>
          </cell>
          <cell r="Q904" t="str">
            <v>AGROSUPER ASIA</v>
          </cell>
          <cell r="R904" t="str">
            <v>02</v>
          </cell>
          <cell r="S904" t="str">
            <v>COREA DEL SUR</v>
          </cell>
          <cell r="T904" t="str">
            <v>000045 BUSAN {PUSAN}, PUERTO</v>
          </cell>
          <cell r="U904" t="str">
            <v>200000725</v>
          </cell>
          <cell r="V904" t="str">
            <v>Tae won trade Co., Ltd</v>
          </cell>
          <cell r="W904" t="str">
            <v>M04V82210NS00153</v>
          </cell>
          <cell r="X904" t="str">
            <v>CFR</v>
          </cell>
          <cell r="Y904" t="str">
            <v>CARTA CREDITO</v>
          </cell>
          <cell r="Z904" t="str">
            <v>CONGELADO</v>
          </cell>
          <cell r="AA904" t="str">
            <v>PANCETA</v>
          </cell>
          <cell r="AB904" t="str">
            <v>PANCETA S/CUERO</v>
          </cell>
          <cell r="AC904" t="str">
            <v>PANCETA S/CUERO</v>
          </cell>
          <cell r="AD904" t="str">
            <v>EX</v>
          </cell>
        </row>
        <row r="905">
          <cell r="D905">
            <v>1022985</v>
          </cell>
          <cell r="E905" t="str">
            <v>GO LOM VET MAD@ CJ 8,5K TJ</v>
          </cell>
          <cell r="F905">
            <v>5000</v>
          </cell>
          <cell r="G905" t="str">
            <v>KG</v>
          </cell>
          <cell r="H905" t="str">
            <v>PLANTA LO MIRANDA</v>
          </cell>
          <cell r="I905" t="str">
            <v>EN PRODUCCION</v>
          </cell>
          <cell r="J905">
            <v>44832</v>
          </cell>
          <cell r="K905">
            <v>44840</v>
          </cell>
          <cell r="O905" t="str">
            <v>U007 AGROSUPER S.A.</v>
          </cell>
          <cell r="P905" t="str">
            <v>00HK</v>
          </cell>
          <cell r="Q905" t="str">
            <v>AGROSUPER ASIA</v>
          </cell>
          <cell r="R905" t="str">
            <v>02</v>
          </cell>
          <cell r="S905" t="str">
            <v>COREA DEL SUR</v>
          </cell>
          <cell r="T905" t="str">
            <v>000045 BUSAN {PUSAN}, PUERTO</v>
          </cell>
          <cell r="U905" t="str">
            <v>200000725</v>
          </cell>
          <cell r="V905" t="str">
            <v>Tae won trade Co., Ltd</v>
          </cell>
          <cell r="W905" t="str">
            <v>M04V82210NS00153</v>
          </cell>
          <cell r="X905" t="str">
            <v>CFR</v>
          </cell>
          <cell r="Y905" t="str">
            <v>CARTA CREDITO</v>
          </cell>
          <cell r="Z905" t="str">
            <v>CONGELADO</v>
          </cell>
          <cell r="AA905" t="str">
            <v>LOMO</v>
          </cell>
          <cell r="AB905" t="str">
            <v>LOMO VETADO</v>
          </cell>
          <cell r="AC905" t="str">
            <v>LOMO VETADO K (JAPÓN)</v>
          </cell>
          <cell r="AD905" t="str">
            <v>EX</v>
          </cell>
        </row>
        <row r="906">
          <cell r="D906">
            <v>1020861</v>
          </cell>
          <cell r="E906" t="str">
            <v>GO LOM VET@ CJ 12K TJ</v>
          </cell>
          <cell r="F906">
            <v>11000</v>
          </cell>
          <cell r="G906" t="str">
            <v>KG</v>
          </cell>
          <cell r="H906" t="str">
            <v>PLANTA LO MIRANDA</v>
          </cell>
          <cell r="I906" t="str">
            <v>PROGRAMADO</v>
          </cell>
          <cell r="J906">
            <v>44832</v>
          </cell>
          <cell r="K906">
            <v>44840</v>
          </cell>
          <cell r="L906">
            <v>44871</v>
          </cell>
          <cell r="O906" t="str">
            <v>U007 AGROSUPER S.A.</v>
          </cell>
          <cell r="P906" t="str">
            <v>00HK</v>
          </cell>
          <cell r="Q906" t="str">
            <v>AGROSUPER ASIA</v>
          </cell>
          <cell r="R906" t="str">
            <v>02</v>
          </cell>
          <cell r="S906" t="str">
            <v>COREA DEL SUR</v>
          </cell>
          <cell r="T906" t="str">
            <v>000045 BUSAN {PUSAN}, PUERTO</v>
          </cell>
          <cell r="U906" t="str">
            <v>200000725</v>
          </cell>
          <cell r="V906" t="str">
            <v>Tae won trade Co., Ltd</v>
          </cell>
          <cell r="W906" t="str">
            <v>M88SJ2210NU00025</v>
          </cell>
          <cell r="X906" t="str">
            <v>CFR</v>
          </cell>
          <cell r="Y906" t="str">
            <v>CARTA CREDITO</v>
          </cell>
          <cell r="Z906" t="str">
            <v>CONGELADO</v>
          </cell>
          <cell r="AA906" t="str">
            <v>LOMO</v>
          </cell>
          <cell r="AB906" t="str">
            <v>LOMO VETADO</v>
          </cell>
          <cell r="AC906" t="str">
            <v>LOMO VETADO K (JAPÓN)</v>
          </cell>
          <cell r="AD906" t="str">
            <v>EX</v>
          </cell>
        </row>
        <row r="907">
          <cell r="D907">
            <v>1020861</v>
          </cell>
          <cell r="E907" t="str">
            <v>GO LOM VET@ CJ 12K TJ</v>
          </cell>
          <cell r="F907">
            <v>11000</v>
          </cell>
          <cell r="G907" t="str">
            <v>KG</v>
          </cell>
          <cell r="H907" t="str">
            <v>PLANTA ROSARIO</v>
          </cell>
          <cell r="I907" t="str">
            <v>PROGRAMADO</v>
          </cell>
          <cell r="J907">
            <v>44832</v>
          </cell>
          <cell r="K907">
            <v>44840</v>
          </cell>
          <cell r="L907">
            <v>44871</v>
          </cell>
          <cell r="O907" t="str">
            <v>U007 AGROSUPER S.A.</v>
          </cell>
          <cell r="P907" t="str">
            <v>00HK</v>
          </cell>
          <cell r="Q907" t="str">
            <v>AGROSUPER ASIA</v>
          </cell>
          <cell r="R907" t="str">
            <v>02</v>
          </cell>
          <cell r="S907" t="str">
            <v>COREA DEL SUR</v>
          </cell>
          <cell r="T907" t="str">
            <v>000045 BUSAN {PUSAN}, PUERTO</v>
          </cell>
          <cell r="U907" t="str">
            <v>200000725</v>
          </cell>
          <cell r="V907" t="str">
            <v>Tae won trade Co., Ltd</v>
          </cell>
          <cell r="W907" t="str">
            <v>M88SJ2210NU00025</v>
          </cell>
          <cell r="X907" t="str">
            <v>CFR</v>
          </cell>
          <cell r="Y907" t="str">
            <v>CARTA CREDITO</v>
          </cell>
          <cell r="Z907" t="str">
            <v>CONGELADO</v>
          </cell>
          <cell r="AA907" t="str">
            <v>LOMO</v>
          </cell>
          <cell r="AB907" t="str">
            <v>LOMO VETADO</v>
          </cell>
          <cell r="AC907" t="str">
            <v>LOMO VETADO K (JAPÓN)</v>
          </cell>
          <cell r="AD907" t="str">
            <v>EX</v>
          </cell>
        </row>
        <row r="908">
          <cell r="D908">
            <v>1020861</v>
          </cell>
          <cell r="E908" t="str">
            <v>GO LOM VET@ CJ 12K TJ</v>
          </cell>
          <cell r="F908">
            <v>22000</v>
          </cell>
          <cell r="G908" t="str">
            <v>KG</v>
          </cell>
          <cell r="H908" t="str">
            <v>PLANTA LO MIRANDA</v>
          </cell>
          <cell r="I908" t="str">
            <v>A PROGRAMAR</v>
          </cell>
          <cell r="J908">
            <v>44832</v>
          </cell>
          <cell r="K908">
            <v>44840</v>
          </cell>
          <cell r="L908">
            <v>44872</v>
          </cell>
          <cell r="O908" t="str">
            <v>U007 AGROSUPER S.A.</v>
          </cell>
          <cell r="P908" t="str">
            <v>00HK</v>
          </cell>
          <cell r="Q908" t="str">
            <v>AGROSUPER ASIA</v>
          </cell>
          <cell r="R908" t="str">
            <v>02</v>
          </cell>
          <cell r="S908" t="str">
            <v>COREA DEL SUR</v>
          </cell>
          <cell r="T908" t="str">
            <v>000045 BUSAN {PUSAN}, PUERTO</v>
          </cell>
          <cell r="U908" t="str">
            <v>200000725</v>
          </cell>
          <cell r="V908" t="str">
            <v>Tae won trade Co., Ltd</v>
          </cell>
          <cell r="W908" t="str">
            <v>M88SJ2210NU00025</v>
          </cell>
          <cell r="X908" t="str">
            <v>CFR</v>
          </cell>
          <cell r="Y908" t="str">
            <v>CARTA CREDITO</v>
          </cell>
          <cell r="Z908" t="str">
            <v>CONGELADO</v>
          </cell>
          <cell r="AA908" t="str">
            <v>LOMO</v>
          </cell>
          <cell r="AB908" t="str">
            <v>LOMO VETADO</v>
          </cell>
          <cell r="AC908" t="str">
            <v>LOMO VETADO K (JAPÓN)</v>
          </cell>
          <cell r="AD908" t="str">
            <v>EX</v>
          </cell>
        </row>
        <row r="909">
          <cell r="D909">
            <v>1020861</v>
          </cell>
          <cell r="E909" t="str">
            <v>GO LOM VET@ CJ 12K TJ</v>
          </cell>
          <cell r="F909">
            <v>22000</v>
          </cell>
          <cell r="G909" t="str">
            <v>KG</v>
          </cell>
          <cell r="H909" t="str">
            <v>PLANTA LO MIRANDA</v>
          </cell>
          <cell r="I909" t="str">
            <v>A PROGRAMAR</v>
          </cell>
          <cell r="J909">
            <v>44832</v>
          </cell>
          <cell r="K909">
            <v>44840</v>
          </cell>
          <cell r="L909">
            <v>44873</v>
          </cell>
          <cell r="O909" t="str">
            <v>U007 AGROSUPER S.A.</v>
          </cell>
          <cell r="P909" t="str">
            <v>00HK</v>
          </cell>
          <cell r="Q909" t="str">
            <v>AGROSUPER ASIA</v>
          </cell>
          <cell r="R909" t="str">
            <v>02</v>
          </cell>
          <cell r="S909" t="str">
            <v>COREA DEL SUR</v>
          </cell>
          <cell r="T909" t="str">
            <v>000045 BUSAN {PUSAN}, PUERTO</v>
          </cell>
          <cell r="U909" t="str">
            <v>200000725</v>
          </cell>
          <cell r="V909" t="str">
            <v>Tae won trade Co., Ltd</v>
          </cell>
          <cell r="W909" t="str">
            <v>M88SJ2210NU00025</v>
          </cell>
          <cell r="X909" t="str">
            <v>CFR</v>
          </cell>
          <cell r="Y909" t="str">
            <v>CARTA CREDITO</v>
          </cell>
          <cell r="Z909" t="str">
            <v>CONGELADO</v>
          </cell>
          <cell r="AA909" t="str">
            <v>LOMO</v>
          </cell>
          <cell r="AB909" t="str">
            <v>LOMO VETADO</v>
          </cell>
          <cell r="AC909" t="str">
            <v>LOMO VETADO K (JAPÓN)</v>
          </cell>
          <cell r="AD909" t="str">
            <v>EX</v>
          </cell>
        </row>
        <row r="910">
          <cell r="D910">
            <v>1020861</v>
          </cell>
          <cell r="E910" t="str">
            <v>GO LOM VET@ CJ 12K TJ</v>
          </cell>
          <cell r="F910">
            <v>22000</v>
          </cell>
          <cell r="G910" t="str">
            <v>KG</v>
          </cell>
          <cell r="H910" t="str">
            <v>PLANTA LO MIRANDA</v>
          </cell>
          <cell r="I910" t="str">
            <v>A PROGRAMAR</v>
          </cell>
          <cell r="J910">
            <v>44832</v>
          </cell>
          <cell r="K910">
            <v>44840</v>
          </cell>
          <cell r="L910">
            <v>44875</v>
          </cell>
          <cell r="O910" t="str">
            <v>U007 AGROSUPER S.A.</v>
          </cell>
          <cell r="P910" t="str">
            <v>00HK</v>
          </cell>
          <cell r="Q910" t="str">
            <v>AGROSUPER ASIA</v>
          </cell>
          <cell r="R910" t="str">
            <v>02</v>
          </cell>
          <cell r="S910" t="str">
            <v>COREA DEL SUR</v>
          </cell>
          <cell r="T910" t="str">
            <v>000045 BUSAN {PUSAN}, PUERTO</v>
          </cell>
          <cell r="U910" t="str">
            <v>200000725</v>
          </cell>
          <cell r="V910" t="str">
            <v>Tae won trade Co., Ltd</v>
          </cell>
          <cell r="W910" t="str">
            <v>M88SJ2210NU00025</v>
          </cell>
          <cell r="X910" t="str">
            <v>CFR</v>
          </cell>
          <cell r="Y910" t="str">
            <v>CARTA CREDITO</v>
          </cell>
          <cell r="Z910" t="str">
            <v>CONGELADO</v>
          </cell>
          <cell r="AA910" t="str">
            <v>LOMO</v>
          </cell>
          <cell r="AB910" t="str">
            <v>LOMO VETADO</v>
          </cell>
          <cell r="AC910" t="str">
            <v>LOMO VETADO K (JAPÓN)</v>
          </cell>
          <cell r="AD910" t="str">
            <v>EX</v>
          </cell>
        </row>
        <row r="911">
          <cell r="D911">
            <v>1020861</v>
          </cell>
          <cell r="E911" t="str">
            <v>GO LOM VET@ CJ 12K TJ</v>
          </cell>
          <cell r="F911">
            <v>22000</v>
          </cell>
          <cell r="G911" t="str">
            <v>KG</v>
          </cell>
          <cell r="H911" t="str">
            <v>PLANTA LO MIRANDA</v>
          </cell>
          <cell r="I911" t="str">
            <v>A PROGRAMAR</v>
          </cell>
          <cell r="J911">
            <v>44832</v>
          </cell>
          <cell r="K911">
            <v>44840</v>
          </cell>
          <cell r="L911">
            <v>44878</v>
          </cell>
          <cell r="O911" t="str">
            <v>U007 AGROSUPER S.A.</v>
          </cell>
          <cell r="P911" t="str">
            <v>00HK</v>
          </cell>
          <cell r="Q911" t="str">
            <v>AGROSUPER ASIA</v>
          </cell>
          <cell r="R911" t="str">
            <v>02</v>
          </cell>
          <cell r="S911" t="str">
            <v>COREA DEL SUR</v>
          </cell>
          <cell r="T911" t="str">
            <v>000045 BUSAN {PUSAN}, PUERTO</v>
          </cell>
          <cell r="U911" t="str">
            <v>200000725</v>
          </cell>
          <cell r="V911" t="str">
            <v>Tae won trade Co., Ltd</v>
          </cell>
          <cell r="W911" t="str">
            <v>M88SJ2210NU00025</v>
          </cell>
          <cell r="X911" t="str">
            <v>CFR</v>
          </cell>
          <cell r="Y911" t="str">
            <v>CARTA CREDITO</v>
          </cell>
          <cell r="Z911" t="str">
            <v>CONGELADO</v>
          </cell>
          <cell r="AA911" t="str">
            <v>LOMO</v>
          </cell>
          <cell r="AB911" t="str">
            <v>LOMO VETADO</v>
          </cell>
          <cell r="AC911" t="str">
            <v>LOMO VETADO K (JAPÓN)</v>
          </cell>
          <cell r="AD911" t="str">
            <v>EX</v>
          </cell>
        </row>
        <row r="912">
          <cell r="D912">
            <v>1020861</v>
          </cell>
          <cell r="E912" t="str">
            <v>GO LOM VET@ CJ 12K TJ</v>
          </cell>
          <cell r="F912">
            <v>22000</v>
          </cell>
          <cell r="G912" t="str">
            <v>KG</v>
          </cell>
          <cell r="H912" t="str">
            <v>PLANTA LO MIRANDA</v>
          </cell>
          <cell r="I912" t="str">
            <v>A PROGRAMAR</v>
          </cell>
          <cell r="J912">
            <v>44832</v>
          </cell>
          <cell r="K912">
            <v>44840</v>
          </cell>
          <cell r="L912">
            <v>44880</v>
          </cell>
          <cell r="O912" t="str">
            <v>U007 AGROSUPER S.A.</v>
          </cell>
          <cell r="P912" t="str">
            <v>00HK</v>
          </cell>
          <cell r="Q912" t="str">
            <v>AGROSUPER ASIA</v>
          </cell>
          <cell r="R912" t="str">
            <v>02</v>
          </cell>
          <cell r="S912" t="str">
            <v>COREA DEL SUR</v>
          </cell>
          <cell r="T912" t="str">
            <v>000045 BUSAN {PUSAN}, PUERTO</v>
          </cell>
          <cell r="U912" t="str">
            <v>200000725</v>
          </cell>
          <cell r="V912" t="str">
            <v>Tae won trade Co., Ltd</v>
          </cell>
          <cell r="W912" t="str">
            <v>M88SJ2210NU00025</v>
          </cell>
          <cell r="X912" t="str">
            <v>CFR</v>
          </cell>
          <cell r="Y912" t="str">
            <v>CARTA CREDITO</v>
          </cell>
          <cell r="Z912" t="str">
            <v>CONGELADO</v>
          </cell>
          <cell r="AA912" t="str">
            <v>LOMO</v>
          </cell>
          <cell r="AB912" t="str">
            <v>LOMO VETADO</v>
          </cell>
          <cell r="AC912" t="str">
            <v>LOMO VETADO K (JAPÓN)</v>
          </cell>
          <cell r="AD912" t="str">
            <v>EX</v>
          </cell>
        </row>
        <row r="913">
          <cell r="D913">
            <v>1020861</v>
          </cell>
          <cell r="E913" t="str">
            <v>GO LOM VET@ CJ 12K TJ</v>
          </cell>
          <cell r="F913">
            <v>22000</v>
          </cell>
          <cell r="G913" t="str">
            <v>KG</v>
          </cell>
          <cell r="H913" t="str">
            <v>PLANTA LO MIRANDA</v>
          </cell>
          <cell r="I913" t="str">
            <v>EN PRODUCCION</v>
          </cell>
          <cell r="J913">
            <v>44832</v>
          </cell>
          <cell r="K913">
            <v>44840</v>
          </cell>
          <cell r="O913" t="str">
            <v>U007 AGROSUPER S.A.</v>
          </cell>
          <cell r="P913" t="str">
            <v>00HK</v>
          </cell>
          <cell r="Q913" t="str">
            <v>AGROSUPER ASIA</v>
          </cell>
          <cell r="R913" t="str">
            <v>02</v>
          </cell>
          <cell r="S913" t="str">
            <v>COREA DEL SUR</v>
          </cell>
          <cell r="T913" t="str">
            <v>000045 BUSAN {PUSAN}, PUERTO</v>
          </cell>
          <cell r="U913" t="str">
            <v>200000725</v>
          </cell>
          <cell r="V913" t="str">
            <v>Tae won trade Co., Ltd</v>
          </cell>
          <cell r="W913" t="str">
            <v>M88SJ2210NU00025</v>
          </cell>
          <cell r="X913" t="str">
            <v>CFR</v>
          </cell>
          <cell r="Y913" t="str">
            <v>CARTA CREDITO</v>
          </cell>
          <cell r="Z913" t="str">
            <v>CONGELADO</v>
          </cell>
          <cell r="AA913" t="str">
            <v>LOMO</v>
          </cell>
          <cell r="AB913" t="str">
            <v>LOMO VETADO</v>
          </cell>
          <cell r="AC913" t="str">
            <v>LOMO VETADO K (JAPÓN)</v>
          </cell>
          <cell r="AD913" t="str">
            <v>EX</v>
          </cell>
        </row>
        <row r="914">
          <cell r="D914">
            <v>1020904</v>
          </cell>
          <cell r="E914" t="str">
            <v>GO PANC C/CUE@ CJ PANC 230 TJ</v>
          </cell>
          <cell r="F914">
            <v>22000</v>
          </cell>
          <cell r="G914" t="str">
            <v>KG</v>
          </cell>
          <cell r="H914" t="str">
            <v>PLANTA LO MIRANDA</v>
          </cell>
          <cell r="I914" t="str">
            <v>EN PRODUCCION</v>
          </cell>
          <cell r="J914">
            <v>44832</v>
          </cell>
          <cell r="K914">
            <v>44840</v>
          </cell>
          <cell r="O914" t="str">
            <v>U007 AGROSUPER S.A.</v>
          </cell>
          <cell r="P914" t="str">
            <v>00HK</v>
          </cell>
          <cell r="Q914" t="str">
            <v>AGROSUPER ASIA</v>
          </cell>
          <cell r="R914" t="str">
            <v>02</v>
          </cell>
          <cell r="S914" t="str">
            <v>COREA DEL SUR</v>
          </cell>
          <cell r="T914" t="str">
            <v>000045 BUSAN {PUSAN}, PUERTO</v>
          </cell>
          <cell r="U914" t="str">
            <v>200000725</v>
          </cell>
          <cell r="V914" t="str">
            <v>Tae won trade Co., Ltd</v>
          </cell>
          <cell r="W914" t="str">
            <v>M0304210NU00146</v>
          </cell>
          <cell r="X914" t="str">
            <v>CFR</v>
          </cell>
          <cell r="Y914" t="str">
            <v>CARTA CREDITO</v>
          </cell>
          <cell r="Z914" t="str">
            <v>CONGELADO</v>
          </cell>
          <cell r="AA914" t="str">
            <v>PANCETA</v>
          </cell>
          <cell r="AB914" t="str">
            <v>PANCETA C/CUERO</v>
          </cell>
          <cell r="AC914" t="str">
            <v>PANCETA C/CUERO</v>
          </cell>
          <cell r="AD914" t="str">
            <v>EX</v>
          </cell>
        </row>
        <row r="915">
          <cell r="D915">
            <v>1021046</v>
          </cell>
          <cell r="E915" t="str">
            <v>GO PERNILM C/M@ CJ 15K TJ</v>
          </cell>
          <cell r="F915">
            <v>22000</v>
          </cell>
          <cell r="G915" t="str">
            <v>KG</v>
          </cell>
          <cell r="H915" t="str">
            <v>PLANTA LO MIRANDA</v>
          </cell>
          <cell r="I915" t="str">
            <v>A PROGRAMAR</v>
          </cell>
          <cell r="J915">
            <v>44832</v>
          </cell>
          <cell r="K915">
            <v>44840</v>
          </cell>
          <cell r="L915">
            <v>44877</v>
          </cell>
          <cell r="O915" t="str">
            <v>U007 AGROSUPER S.A.</v>
          </cell>
          <cell r="P915" t="str">
            <v>00HK</v>
          </cell>
          <cell r="Q915" t="str">
            <v>AGROSUPER ASIA</v>
          </cell>
          <cell r="R915" t="str">
            <v>02</v>
          </cell>
          <cell r="S915" t="str">
            <v>COREA DEL SUR</v>
          </cell>
          <cell r="T915" t="str">
            <v>000045 BUSAN {PUSAN}, PUERTO</v>
          </cell>
          <cell r="U915" t="str">
            <v>200000725</v>
          </cell>
          <cell r="V915" t="str">
            <v>Tae won trade Co., Ltd</v>
          </cell>
          <cell r="W915" t="str">
            <v>M0304210NU00146</v>
          </cell>
          <cell r="X915" t="str">
            <v>CFR</v>
          </cell>
          <cell r="Y915" t="str">
            <v>CARTA CREDITO</v>
          </cell>
          <cell r="Z915" t="str">
            <v>CONGELADO</v>
          </cell>
          <cell r="AA915" t="str">
            <v>PERNIL</v>
          </cell>
          <cell r="AB915" t="str">
            <v>PERNIL MANO</v>
          </cell>
          <cell r="AC915" t="str">
            <v>PERNIL MANO C/MANO</v>
          </cell>
          <cell r="AD915" t="str">
            <v>EX</v>
          </cell>
        </row>
        <row r="916">
          <cell r="D916">
            <v>1021046</v>
          </cell>
          <cell r="E916" t="str">
            <v>GO PERNILM C/M@ CJ 15K TJ</v>
          </cell>
          <cell r="F916">
            <v>22000</v>
          </cell>
          <cell r="G916" t="str">
            <v>KG</v>
          </cell>
          <cell r="H916" t="str">
            <v>PLANTA LO MIRANDA</v>
          </cell>
          <cell r="I916" t="str">
            <v>EN PRODUCCION</v>
          </cell>
          <cell r="J916">
            <v>44832</v>
          </cell>
          <cell r="K916">
            <v>44840</v>
          </cell>
          <cell r="O916" t="str">
            <v>U007 AGROSUPER S.A.</v>
          </cell>
          <cell r="P916" t="str">
            <v>00HK</v>
          </cell>
          <cell r="Q916" t="str">
            <v>AGROSUPER ASIA</v>
          </cell>
          <cell r="R916" t="str">
            <v>02</v>
          </cell>
          <cell r="S916" t="str">
            <v>COREA DEL SUR</v>
          </cell>
          <cell r="T916" t="str">
            <v>000045 BUSAN {PUSAN}, PUERTO</v>
          </cell>
          <cell r="U916" t="str">
            <v>200000725</v>
          </cell>
          <cell r="V916" t="str">
            <v>Tae won trade Co., Ltd</v>
          </cell>
          <cell r="W916" t="str">
            <v>M0304210NU00146</v>
          </cell>
          <cell r="X916" t="str">
            <v>CFR</v>
          </cell>
          <cell r="Y916" t="str">
            <v>CARTA CREDITO</v>
          </cell>
          <cell r="Z916" t="str">
            <v>CONGELADO</v>
          </cell>
          <cell r="AA916" t="str">
            <v>PERNIL</v>
          </cell>
          <cell r="AB916" t="str">
            <v>PERNIL MANO</v>
          </cell>
          <cell r="AC916" t="str">
            <v>PERNIL MANO C/MANO</v>
          </cell>
          <cell r="AD916" t="str">
            <v>EX</v>
          </cell>
        </row>
        <row r="917">
          <cell r="D917">
            <v>1021149</v>
          </cell>
          <cell r="E917" t="str">
            <v>GO TIRA HSO CTRO@ CJ 20K TJ</v>
          </cell>
          <cell r="F917">
            <v>22000</v>
          </cell>
          <cell r="G917" t="str">
            <v>KG</v>
          </cell>
          <cell r="H917" t="str">
            <v>PLANTA LO MIRANDA</v>
          </cell>
          <cell r="I917" t="str">
            <v>A PROGRAMAR</v>
          </cell>
          <cell r="J917">
            <v>44832</v>
          </cell>
          <cell r="K917">
            <v>44840</v>
          </cell>
          <cell r="L917">
            <v>44875</v>
          </cell>
          <cell r="O917" t="str">
            <v>U007 AGROSUPER S.A.</v>
          </cell>
          <cell r="P917" t="str">
            <v>00HK</v>
          </cell>
          <cell r="Q917" t="str">
            <v>AGROSUPER ASIA</v>
          </cell>
          <cell r="R917" t="str">
            <v>02</v>
          </cell>
          <cell r="S917" t="str">
            <v>COREA DEL SUR</v>
          </cell>
          <cell r="T917" t="str">
            <v>000045 BUSAN {PUSAN}, PUERTO</v>
          </cell>
          <cell r="U917" t="str">
            <v>200000725</v>
          </cell>
          <cell r="V917" t="str">
            <v>Tae won trade Co., Ltd</v>
          </cell>
          <cell r="W917" t="str">
            <v>M0304210NU00146</v>
          </cell>
          <cell r="X917" t="str">
            <v>CFR</v>
          </cell>
          <cell r="Y917" t="str">
            <v>CARTA CREDITO</v>
          </cell>
          <cell r="Z917" t="str">
            <v>CONGELADO</v>
          </cell>
          <cell r="AA917" t="str">
            <v>HUESOS</v>
          </cell>
          <cell r="AB917" t="str">
            <v>HUESOS CUARTO CENTRAL</v>
          </cell>
          <cell r="AC917" t="str">
            <v>HUESOS CUARTO CENTRAL TIRA HUESO</v>
          </cell>
          <cell r="AD917" t="str">
            <v>EX</v>
          </cell>
        </row>
        <row r="918">
          <cell r="D918">
            <v>1021149</v>
          </cell>
          <cell r="E918" t="str">
            <v>GO TIRA HSO CTRO@ CJ 20K TJ</v>
          </cell>
          <cell r="F918">
            <v>22000</v>
          </cell>
          <cell r="G918" t="str">
            <v>KG</v>
          </cell>
          <cell r="H918" t="str">
            <v>PLANTA LO MIRANDA</v>
          </cell>
          <cell r="I918" t="str">
            <v>A PROGRAMAR</v>
          </cell>
          <cell r="J918">
            <v>44832</v>
          </cell>
          <cell r="K918">
            <v>44840</v>
          </cell>
          <cell r="L918">
            <v>44879</v>
          </cell>
          <cell r="O918" t="str">
            <v>U007 AGROSUPER S.A.</v>
          </cell>
          <cell r="P918" t="str">
            <v>00HK</v>
          </cell>
          <cell r="Q918" t="str">
            <v>AGROSUPER ASIA</v>
          </cell>
          <cell r="R918" t="str">
            <v>02</v>
          </cell>
          <cell r="S918" t="str">
            <v>COREA DEL SUR</v>
          </cell>
          <cell r="T918" t="str">
            <v>000045 BUSAN {PUSAN}, PUERTO</v>
          </cell>
          <cell r="U918" t="str">
            <v>200000725</v>
          </cell>
          <cell r="V918" t="str">
            <v>Tae won trade Co., Ltd</v>
          </cell>
          <cell r="W918" t="str">
            <v>M0304210NU00146</v>
          </cell>
          <cell r="X918" t="str">
            <v>CFR</v>
          </cell>
          <cell r="Y918" t="str">
            <v>CARTA CREDITO</v>
          </cell>
          <cell r="Z918" t="str">
            <v>CONGELADO</v>
          </cell>
          <cell r="AA918" t="str">
            <v>HUESOS</v>
          </cell>
          <cell r="AB918" t="str">
            <v>HUESOS CUARTO CENTRAL</v>
          </cell>
          <cell r="AC918" t="str">
            <v>HUESOS CUARTO CENTRAL TIRA HUESO</v>
          </cell>
          <cell r="AD918" t="str">
            <v>EX</v>
          </cell>
        </row>
        <row r="919">
          <cell r="D919">
            <v>1021149</v>
          </cell>
          <cell r="E919" t="str">
            <v>GO TIRA HSO CTRO@ CJ 20K TJ</v>
          </cell>
          <cell r="F919">
            <v>22000</v>
          </cell>
          <cell r="G919" t="str">
            <v>KG</v>
          </cell>
          <cell r="H919" t="str">
            <v>PLANTA LO MIRANDA</v>
          </cell>
          <cell r="I919" t="str">
            <v>EN PRODUCCION</v>
          </cell>
          <cell r="J919">
            <v>44832</v>
          </cell>
          <cell r="K919">
            <v>44840</v>
          </cell>
          <cell r="O919" t="str">
            <v>U007 AGROSUPER S.A.</v>
          </cell>
          <cell r="P919" t="str">
            <v>00HK</v>
          </cell>
          <cell r="Q919" t="str">
            <v>AGROSUPER ASIA</v>
          </cell>
          <cell r="R919" t="str">
            <v>02</v>
          </cell>
          <cell r="S919" t="str">
            <v>COREA DEL SUR</v>
          </cell>
          <cell r="T919" t="str">
            <v>000045 BUSAN {PUSAN}, PUERTO</v>
          </cell>
          <cell r="U919" t="str">
            <v>200000725</v>
          </cell>
          <cell r="V919" t="str">
            <v>Tae won trade Co., Ltd</v>
          </cell>
          <cell r="W919" t="str">
            <v>M0304210NU00146</v>
          </cell>
          <cell r="X919" t="str">
            <v>CFR</v>
          </cell>
          <cell r="Y919" t="str">
            <v>CARTA CREDITO</v>
          </cell>
          <cell r="Z919" t="str">
            <v>CONGELADO</v>
          </cell>
          <cell r="AA919" t="str">
            <v>HUESOS</v>
          </cell>
          <cell r="AB919" t="str">
            <v>HUESOS CUARTO CENTRAL</v>
          </cell>
          <cell r="AC919" t="str">
            <v>HUESOS CUARTO CENTRAL TIRA HUESO</v>
          </cell>
          <cell r="AD919" t="str">
            <v>EX</v>
          </cell>
        </row>
        <row r="920">
          <cell r="D920">
            <v>1021151</v>
          </cell>
          <cell r="E920" t="str">
            <v>GO HSO COGOTE@ BO CJ 20K TJ</v>
          </cell>
          <cell r="F920">
            <v>22000</v>
          </cell>
          <cell r="G920" t="str">
            <v>KG</v>
          </cell>
          <cell r="H920" t="str">
            <v>PLANTA LO MIRANDA</v>
          </cell>
          <cell r="I920" t="str">
            <v>EN PRODUCCION</v>
          </cell>
          <cell r="J920">
            <v>44832</v>
          </cell>
          <cell r="K920">
            <v>44840</v>
          </cell>
          <cell r="O920" t="str">
            <v>U007 AGROSUPER S.A.</v>
          </cell>
          <cell r="P920" t="str">
            <v>00HK</v>
          </cell>
          <cell r="Q920" t="str">
            <v>AGROSUPER ASIA</v>
          </cell>
          <cell r="R920" t="str">
            <v>02</v>
          </cell>
          <cell r="S920" t="str">
            <v>COREA DEL SUR</v>
          </cell>
          <cell r="T920" t="str">
            <v>000045 BUSAN {PUSAN}, PUERTO</v>
          </cell>
          <cell r="U920" t="str">
            <v>200000725</v>
          </cell>
          <cell r="V920" t="str">
            <v>Tae won trade Co., Ltd</v>
          </cell>
          <cell r="W920" t="str">
            <v>M0304210NU00146</v>
          </cell>
          <cell r="X920" t="str">
            <v>CFR</v>
          </cell>
          <cell r="Y920" t="str">
            <v>CARTA CREDITO</v>
          </cell>
          <cell r="Z920" t="str">
            <v>CONGELADO</v>
          </cell>
          <cell r="AA920" t="str">
            <v>HUESOS</v>
          </cell>
          <cell r="AB920" t="str">
            <v>HUESOS CUARTO DELANTERO</v>
          </cell>
          <cell r="AC920" t="str">
            <v>HUESOS CUARTO DELANTERO COGOTE</v>
          </cell>
          <cell r="AD920" t="str">
            <v>EX</v>
          </cell>
        </row>
        <row r="921">
          <cell r="D921">
            <v>1021664</v>
          </cell>
          <cell r="E921" t="str">
            <v>GO PECHO S/CUE K@ CJ 20K TJ</v>
          </cell>
          <cell r="F921">
            <v>10000</v>
          </cell>
          <cell r="G921" t="str">
            <v>KG</v>
          </cell>
          <cell r="H921" t="str">
            <v>PLANTA ROSARIO</v>
          </cell>
          <cell r="I921" t="str">
            <v>PROGRAMADO</v>
          </cell>
          <cell r="J921">
            <v>44832</v>
          </cell>
          <cell r="K921">
            <v>44840</v>
          </cell>
          <cell r="O921" t="str">
            <v>U007 AGROSUPER S.A.</v>
          </cell>
          <cell r="P921" t="str">
            <v>00HK</v>
          </cell>
          <cell r="Q921" t="str">
            <v>AGROSUPER ASIA</v>
          </cell>
          <cell r="R921" t="str">
            <v>02</v>
          </cell>
          <cell r="S921" t="str">
            <v>COREA DEL SUR</v>
          </cell>
          <cell r="T921" t="str">
            <v>000045 BUSAN {PUSAN}, PUERTO</v>
          </cell>
          <cell r="U921" t="str">
            <v>200000725</v>
          </cell>
          <cell r="V921" t="str">
            <v>Tae won trade Co., Ltd</v>
          </cell>
          <cell r="W921" t="str">
            <v>M04V82210NS00146</v>
          </cell>
          <cell r="X921" t="str">
            <v>CFR</v>
          </cell>
          <cell r="Y921" t="str">
            <v>CARTA CREDITO</v>
          </cell>
          <cell r="Z921" t="str">
            <v>CONGELADO</v>
          </cell>
          <cell r="AA921" t="str">
            <v>COST-PEC</v>
          </cell>
          <cell r="AB921" t="str">
            <v>COST-PEC ENTERO</v>
          </cell>
          <cell r="AC921" t="str">
            <v>COST-PEC ENTERO PECHO S/CUERO</v>
          </cell>
          <cell r="AD921" t="str">
            <v>EX</v>
          </cell>
        </row>
        <row r="922">
          <cell r="D922">
            <v>1021664</v>
          </cell>
          <cell r="E922" t="str">
            <v>GO PECHO S/CUE K@ CJ 20K TJ</v>
          </cell>
          <cell r="F922">
            <v>12000</v>
          </cell>
          <cell r="G922" t="str">
            <v>KG</v>
          </cell>
          <cell r="H922" t="str">
            <v>ICESTAR</v>
          </cell>
          <cell r="I922" t="str">
            <v>PROGRAMADO</v>
          </cell>
          <cell r="J922">
            <v>44832</v>
          </cell>
          <cell r="K922">
            <v>44840</v>
          </cell>
          <cell r="O922" t="str">
            <v>U007 AGROSUPER S.A.</v>
          </cell>
          <cell r="P922" t="str">
            <v>00HK</v>
          </cell>
          <cell r="Q922" t="str">
            <v>AGROSUPER ASIA</v>
          </cell>
          <cell r="R922" t="str">
            <v>02</v>
          </cell>
          <cell r="S922" t="str">
            <v>COREA DEL SUR</v>
          </cell>
          <cell r="T922" t="str">
            <v>000045 BUSAN {PUSAN}, PUERTO</v>
          </cell>
          <cell r="U922" t="str">
            <v>200000725</v>
          </cell>
          <cell r="V922" t="str">
            <v>Tae won trade Co., Ltd</v>
          </cell>
          <cell r="W922" t="str">
            <v>M04V82210NS00146</v>
          </cell>
          <cell r="X922" t="str">
            <v>CFR</v>
          </cell>
          <cell r="Y922" t="str">
            <v>CARTA CREDITO</v>
          </cell>
          <cell r="Z922" t="str">
            <v>CONGELADO</v>
          </cell>
          <cell r="AA922" t="str">
            <v>COST-PEC</v>
          </cell>
          <cell r="AB922" t="str">
            <v>COST-PEC ENTERO</v>
          </cell>
          <cell r="AC922" t="str">
            <v>COST-PEC ENTERO PECHO S/CUERO</v>
          </cell>
          <cell r="AD922" t="str">
            <v>EX</v>
          </cell>
        </row>
        <row r="923">
          <cell r="D923">
            <v>1022605</v>
          </cell>
          <cell r="E923" t="str">
            <v>GO RECTO TUBO CRUD@ CJ 10K AS</v>
          </cell>
          <cell r="F923">
            <v>22000</v>
          </cell>
          <cell r="G923" t="str">
            <v>KG</v>
          </cell>
          <cell r="H923" t="str">
            <v>PLANTA LO MIRANDA</v>
          </cell>
          <cell r="I923" t="str">
            <v>EN PRODUCCION</v>
          </cell>
          <cell r="J923">
            <v>44832</v>
          </cell>
          <cell r="K923">
            <v>44840</v>
          </cell>
          <cell r="O923" t="str">
            <v>U007 AGROSUPER S.A.</v>
          </cell>
          <cell r="P923" t="str">
            <v>00HK</v>
          </cell>
          <cell r="Q923" t="str">
            <v>AGROSUPER ASIA</v>
          </cell>
          <cell r="R923" t="str">
            <v>02</v>
          </cell>
          <cell r="S923" t="str">
            <v>COREA DEL SUR</v>
          </cell>
          <cell r="T923" t="str">
            <v>000045 BUSAN {PUSAN}, PUERTO</v>
          </cell>
          <cell r="U923" t="str">
            <v>200000725</v>
          </cell>
          <cell r="V923" t="str">
            <v>Tae won trade Co., Ltd</v>
          </cell>
          <cell r="W923" t="str">
            <v>M0304210NU00146</v>
          </cell>
          <cell r="X923" t="str">
            <v>CFR</v>
          </cell>
          <cell r="Y923" t="str">
            <v>CARTA CREDITO</v>
          </cell>
          <cell r="Z923" t="str">
            <v>CONGELADO</v>
          </cell>
          <cell r="AA923" t="str">
            <v>SUBPROD</v>
          </cell>
          <cell r="AB923" t="str">
            <v>SUBPROD TRIPA</v>
          </cell>
          <cell r="AC923" t="str">
            <v>SUBPROD TRIPA RECTO</v>
          </cell>
          <cell r="AD923" t="str">
            <v>EX</v>
          </cell>
        </row>
        <row r="924">
          <cell r="D924">
            <v>1022885</v>
          </cell>
          <cell r="E924" t="str">
            <v>GO PANC S/CUE@ CJ PANC TJ</v>
          </cell>
          <cell r="F924">
            <v>22000</v>
          </cell>
          <cell r="G924" t="str">
            <v>KG</v>
          </cell>
          <cell r="H924" t="str">
            <v>PLANTA LO MIRANDA</v>
          </cell>
          <cell r="I924" t="str">
            <v>A PROGRAMAR</v>
          </cell>
          <cell r="J924">
            <v>44832</v>
          </cell>
          <cell r="K924">
            <v>44840</v>
          </cell>
          <cell r="L924">
            <v>44871</v>
          </cell>
          <cell r="O924" t="str">
            <v>U007 AGROSUPER S.A.</v>
          </cell>
          <cell r="P924" t="str">
            <v>00HK</v>
          </cell>
          <cell r="Q924" t="str">
            <v>AGROSUPER ASIA</v>
          </cell>
          <cell r="R924" t="str">
            <v>02</v>
          </cell>
          <cell r="S924" t="str">
            <v>COREA DEL SUR</v>
          </cell>
          <cell r="T924" t="str">
            <v>000045 BUSAN {PUSAN}, PUERTO</v>
          </cell>
          <cell r="U924" t="str">
            <v>200000725</v>
          </cell>
          <cell r="V924" t="str">
            <v>Tae won trade Co., Ltd</v>
          </cell>
          <cell r="W924" t="str">
            <v>M12BG2210NS00018</v>
          </cell>
          <cell r="X924" t="str">
            <v>CFR</v>
          </cell>
          <cell r="Y924" t="str">
            <v>CARTA CREDITO</v>
          </cell>
          <cell r="Z924" t="str">
            <v>CONGELADO</v>
          </cell>
          <cell r="AA924" t="str">
            <v>PANCETA</v>
          </cell>
          <cell r="AB924" t="str">
            <v>PANCETA S/CUERO</v>
          </cell>
          <cell r="AC924" t="str">
            <v>PANCETA S/CUERO</v>
          </cell>
          <cell r="AD924" t="str">
            <v>EX</v>
          </cell>
        </row>
        <row r="925">
          <cell r="D925">
            <v>1022885</v>
          </cell>
          <cell r="E925" t="str">
            <v>GO PANC S/CUE@ CJ PANC TJ</v>
          </cell>
          <cell r="F925">
            <v>22000</v>
          </cell>
          <cell r="G925" t="str">
            <v>KG</v>
          </cell>
          <cell r="H925" t="str">
            <v>PLANTA ROSARIO</v>
          </cell>
          <cell r="I925" t="str">
            <v>PROGRAMADO</v>
          </cell>
          <cell r="J925">
            <v>44832</v>
          </cell>
          <cell r="K925">
            <v>44840</v>
          </cell>
          <cell r="L925">
            <v>44872</v>
          </cell>
          <cell r="O925" t="str">
            <v>U007 AGROSUPER S.A.</v>
          </cell>
          <cell r="P925" t="str">
            <v>00HK</v>
          </cell>
          <cell r="Q925" t="str">
            <v>AGROSUPER ASIA</v>
          </cell>
          <cell r="R925" t="str">
            <v>02</v>
          </cell>
          <cell r="S925" t="str">
            <v>COREA DEL SUR</v>
          </cell>
          <cell r="T925" t="str">
            <v>000045 BUSAN {PUSAN}, PUERTO</v>
          </cell>
          <cell r="U925" t="str">
            <v>200000725</v>
          </cell>
          <cell r="V925" t="str">
            <v>Tae won trade Co., Ltd</v>
          </cell>
          <cell r="W925" t="str">
            <v>M12BG2210NS00018</v>
          </cell>
          <cell r="X925" t="str">
            <v>CFR</v>
          </cell>
          <cell r="Y925" t="str">
            <v>CARTA CREDITO</v>
          </cell>
          <cell r="Z925" t="str">
            <v>CONGELADO</v>
          </cell>
          <cell r="AA925" t="str">
            <v>PANCETA</v>
          </cell>
          <cell r="AB925" t="str">
            <v>PANCETA S/CUERO</v>
          </cell>
          <cell r="AC925" t="str">
            <v>PANCETA S/CUERO</v>
          </cell>
          <cell r="AD925" t="str">
            <v>EX</v>
          </cell>
        </row>
        <row r="926">
          <cell r="D926">
            <v>1022885</v>
          </cell>
          <cell r="E926" t="str">
            <v>GO PANC S/CUE@ CJ PANC TJ</v>
          </cell>
          <cell r="F926">
            <v>22000</v>
          </cell>
          <cell r="G926" t="str">
            <v>KG</v>
          </cell>
          <cell r="H926" t="str">
            <v>PLANTA LO MIRANDA</v>
          </cell>
          <cell r="I926" t="str">
            <v>A PROGRAMAR</v>
          </cell>
          <cell r="J926">
            <v>44832</v>
          </cell>
          <cell r="K926">
            <v>44840</v>
          </cell>
          <cell r="L926">
            <v>44875</v>
          </cell>
          <cell r="O926" t="str">
            <v>U007 AGROSUPER S.A.</v>
          </cell>
          <cell r="P926" t="str">
            <v>00HK</v>
          </cell>
          <cell r="Q926" t="str">
            <v>AGROSUPER ASIA</v>
          </cell>
          <cell r="R926" t="str">
            <v>02</v>
          </cell>
          <cell r="S926" t="str">
            <v>COREA DEL SUR</v>
          </cell>
          <cell r="T926" t="str">
            <v>000045 BUSAN {PUSAN}, PUERTO</v>
          </cell>
          <cell r="U926" t="str">
            <v>200000725</v>
          </cell>
          <cell r="V926" t="str">
            <v>Tae won trade Co., Ltd</v>
          </cell>
          <cell r="W926" t="str">
            <v>M12BG2210NS00018</v>
          </cell>
          <cell r="X926" t="str">
            <v>CFR</v>
          </cell>
          <cell r="Y926" t="str">
            <v>CARTA CREDITO</v>
          </cell>
          <cell r="Z926" t="str">
            <v>CONGELADO</v>
          </cell>
          <cell r="AA926" t="str">
            <v>PANCETA</v>
          </cell>
          <cell r="AB926" t="str">
            <v>PANCETA S/CUERO</v>
          </cell>
          <cell r="AC926" t="str">
            <v>PANCETA S/CUERO</v>
          </cell>
          <cell r="AD926" t="str">
            <v>EX</v>
          </cell>
        </row>
        <row r="927">
          <cell r="D927">
            <v>1022885</v>
          </cell>
          <cell r="E927" t="str">
            <v>GO PANC S/CUE@ CJ PANC TJ</v>
          </cell>
          <cell r="F927">
            <v>22000</v>
          </cell>
          <cell r="G927" t="str">
            <v>KG</v>
          </cell>
          <cell r="H927" t="str">
            <v>PLANTA LO MIRANDA</v>
          </cell>
          <cell r="I927" t="str">
            <v>A PROGRAMAR</v>
          </cell>
          <cell r="J927">
            <v>44832</v>
          </cell>
          <cell r="K927">
            <v>44840</v>
          </cell>
          <cell r="L927">
            <v>44876</v>
          </cell>
          <cell r="O927" t="str">
            <v>U007 AGROSUPER S.A.</v>
          </cell>
          <cell r="P927" t="str">
            <v>00HK</v>
          </cell>
          <cell r="Q927" t="str">
            <v>AGROSUPER ASIA</v>
          </cell>
          <cell r="R927" t="str">
            <v>02</v>
          </cell>
          <cell r="S927" t="str">
            <v>COREA DEL SUR</v>
          </cell>
          <cell r="T927" t="str">
            <v>000045 BUSAN {PUSAN}, PUERTO</v>
          </cell>
          <cell r="U927" t="str">
            <v>200000725</v>
          </cell>
          <cell r="V927" t="str">
            <v>Tae won trade Co., Ltd</v>
          </cell>
          <cell r="W927" t="str">
            <v>M0304210NS00107</v>
          </cell>
          <cell r="X927" t="str">
            <v>CFR</v>
          </cell>
          <cell r="Y927" t="str">
            <v>CARTA CREDITO</v>
          </cell>
          <cell r="Z927" t="str">
            <v>CONGELADO</v>
          </cell>
          <cell r="AA927" t="str">
            <v>PANCETA</v>
          </cell>
          <cell r="AB927" t="str">
            <v>PANCETA S/CUERO</v>
          </cell>
          <cell r="AC927" t="str">
            <v>PANCETA S/CUERO</v>
          </cell>
          <cell r="AD927" t="str">
            <v>EX</v>
          </cell>
        </row>
        <row r="928">
          <cell r="D928">
            <v>1022885</v>
          </cell>
          <cell r="E928" t="str">
            <v>GO PANC S/CUE@ CJ PANC TJ</v>
          </cell>
          <cell r="F928">
            <v>22000</v>
          </cell>
          <cell r="G928" t="str">
            <v>KG</v>
          </cell>
          <cell r="H928" t="str">
            <v>PLANTA LO MIRANDA</v>
          </cell>
          <cell r="I928" t="str">
            <v>A PROGRAMAR</v>
          </cell>
          <cell r="J928">
            <v>44832</v>
          </cell>
          <cell r="K928">
            <v>44840</v>
          </cell>
          <cell r="L928">
            <v>44877</v>
          </cell>
          <cell r="O928" t="str">
            <v>U007 AGROSUPER S.A.</v>
          </cell>
          <cell r="P928" t="str">
            <v>00HK</v>
          </cell>
          <cell r="Q928" t="str">
            <v>AGROSUPER ASIA</v>
          </cell>
          <cell r="R928" t="str">
            <v>02</v>
          </cell>
          <cell r="S928" t="str">
            <v>COREA DEL SUR</v>
          </cell>
          <cell r="T928" t="str">
            <v>000045 BUSAN {PUSAN}, PUERTO</v>
          </cell>
          <cell r="U928" t="str">
            <v>200000725</v>
          </cell>
          <cell r="V928" t="str">
            <v>Tae won trade Co., Ltd</v>
          </cell>
          <cell r="W928" t="str">
            <v>M0304210NS00107</v>
          </cell>
          <cell r="X928" t="str">
            <v>CFR</v>
          </cell>
          <cell r="Y928" t="str">
            <v>CARTA CREDITO</v>
          </cell>
          <cell r="Z928" t="str">
            <v>CONGELADO</v>
          </cell>
          <cell r="AA928" t="str">
            <v>PANCETA</v>
          </cell>
          <cell r="AB928" t="str">
            <v>PANCETA S/CUERO</v>
          </cell>
          <cell r="AC928" t="str">
            <v>PANCETA S/CUERO</v>
          </cell>
          <cell r="AD928" t="str">
            <v>EX</v>
          </cell>
        </row>
        <row r="929">
          <cell r="D929">
            <v>1022885</v>
          </cell>
          <cell r="E929" t="str">
            <v>GO PANC S/CUE@ CJ PANC TJ</v>
          </cell>
          <cell r="F929">
            <v>22000</v>
          </cell>
          <cell r="G929" t="str">
            <v>KG</v>
          </cell>
          <cell r="H929" t="str">
            <v>PLANTA LO MIRANDA</v>
          </cell>
          <cell r="I929" t="str">
            <v>A PROGRAMAR</v>
          </cell>
          <cell r="J929">
            <v>44832</v>
          </cell>
          <cell r="K929">
            <v>44840</v>
          </cell>
          <cell r="L929">
            <v>44877</v>
          </cell>
          <cell r="O929" t="str">
            <v>U007 AGROSUPER S.A.</v>
          </cell>
          <cell r="P929" t="str">
            <v>00HK</v>
          </cell>
          <cell r="Q929" t="str">
            <v>AGROSUPER ASIA</v>
          </cell>
          <cell r="R929" t="str">
            <v>02</v>
          </cell>
          <cell r="S929" t="str">
            <v>COREA DEL SUR</v>
          </cell>
          <cell r="T929" t="str">
            <v>000045 BUSAN {PUSAN}, PUERTO</v>
          </cell>
          <cell r="U929" t="str">
            <v>200000725</v>
          </cell>
          <cell r="V929" t="str">
            <v>Tae won trade Co., Ltd</v>
          </cell>
          <cell r="W929" t="str">
            <v>M0304210NS00107</v>
          </cell>
          <cell r="X929" t="str">
            <v>CFR</v>
          </cell>
          <cell r="Y929" t="str">
            <v>CARTA CREDITO</v>
          </cell>
          <cell r="Z929" t="str">
            <v>CONGELADO</v>
          </cell>
          <cell r="AA929" t="str">
            <v>PANCETA</v>
          </cell>
          <cell r="AB929" t="str">
            <v>PANCETA S/CUERO</v>
          </cell>
          <cell r="AC929" t="str">
            <v>PANCETA S/CUERO</v>
          </cell>
          <cell r="AD929" t="str">
            <v>EX</v>
          </cell>
        </row>
        <row r="930">
          <cell r="D930">
            <v>1022885</v>
          </cell>
          <cell r="E930" t="str">
            <v>GO PANC S/CUE@ CJ PANC TJ</v>
          </cell>
          <cell r="F930">
            <v>22000</v>
          </cell>
          <cell r="G930" t="str">
            <v>KG</v>
          </cell>
          <cell r="H930" t="str">
            <v>PLANTA LO MIRANDA</v>
          </cell>
          <cell r="I930" t="str">
            <v>A PROGRAMAR</v>
          </cell>
          <cell r="J930">
            <v>44832</v>
          </cell>
          <cell r="K930">
            <v>44840</v>
          </cell>
          <cell r="L930">
            <v>44878</v>
          </cell>
          <cell r="O930" t="str">
            <v>U007 AGROSUPER S.A.</v>
          </cell>
          <cell r="P930" t="str">
            <v>00HK</v>
          </cell>
          <cell r="Q930" t="str">
            <v>AGROSUPER ASIA</v>
          </cell>
          <cell r="R930" t="str">
            <v>02</v>
          </cell>
          <cell r="S930" t="str">
            <v>COREA DEL SUR</v>
          </cell>
          <cell r="T930" t="str">
            <v>000045 BUSAN {PUSAN}, PUERTO</v>
          </cell>
          <cell r="U930" t="str">
            <v>200000725</v>
          </cell>
          <cell r="V930" t="str">
            <v>Tae won trade Co., Ltd</v>
          </cell>
          <cell r="W930" t="str">
            <v>M0304210NS00107</v>
          </cell>
          <cell r="X930" t="str">
            <v>CFR</v>
          </cell>
          <cell r="Y930" t="str">
            <v>CARTA CREDITO</v>
          </cell>
          <cell r="Z930" t="str">
            <v>CONGELADO</v>
          </cell>
          <cell r="AA930" t="str">
            <v>PANCETA</v>
          </cell>
          <cell r="AB930" t="str">
            <v>PANCETA S/CUERO</v>
          </cell>
          <cell r="AC930" t="str">
            <v>PANCETA S/CUERO</v>
          </cell>
          <cell r="AD930" t="str">
            <v>EX</v>
          </cell>
        </row>
        <row r="931">
          <cell r="D931">
            <v>1022885</v>
          </cell>
          <cell r="E931" t="str">
            <v>GO PANC S/CUE@ CJ PANC TJ</v>
          </cell>
          <cell r="F931">
            <v>22000</v>
          </cell>
          <cell r="G931" t="str">
            <v>KG</v>
          </cell>
          <cell r="H931" t="str">
            <v>PLANTA LO MIRANDA</v>
          </cell>
          <cell r="I931" t="str">
            <v>A PROGRAMAR</v>
          </cell>
          <cell r="J931">
            <v>44832</v>
          </cell>
          <cell r="K931">
            <v>44840</v>
          </cell>
          <cell r="L931">
            <v>44879</v>
          </cell>
          <cell r="O931" t="str">
            <v>U007 AGROSUPER S.A.</v>
          </cell>
          <cell r="P931" t="str">
            <v>00HK</v>
          </cell>
          <cell r="Q931" t="str">
            <v>AGROSUPER ASIA</v>
          </cell>
          <cell r="R931" t="str">
            <v>02</v>
          </cell>
          <cell r="S931" t="str">
            <v>COREA DEL SUR</v>
          </cell>
          <cell r="T931" t="str">
            <v>000045 BUSAN {PUSAN}, PUERTO</v>
          </cell>
          <cell r="U931" t="str">
            <v>200000725</v>
          </cell>
          <cell r="V931" t="str">
            <v>Tae won trade Co., Ltd</v>
          </cell>
          <cell r="W931" t="str">
            <v>M0304210NS00107</v>
          </cell>
          <cell r="X931" t="str">
            <v>CFR</v>
          </cell>
          <cell r="Y931" t="str">
            <v>CARTA CREDITO</v>
          </cell>
          <cell r="Z931" t="str">
            <v>CONGELADO</v>
          </cell>
          <cell r="AA931" t="str">
            <v>PANCETA</v>
          </cell>
          <cell r="AB931" t="str">
            <v>PANCETA S/CUERO</v>
          </cell>
          <cell r="AC931" t="str">
            <v>PANCETA S/CUERO</v>
          </cell>
          <cell r="AD931" t="str">
            <v>EX</v>
          </cell>
        </row>
        <row r="932">
          <cell r="D932">
            <v>1022930</v>
          </cell>
          <cell r="E932" t="str">
            <v>GO PANC S/CUE HEM@ CJ PANC TJ AS</v>
          </cell>
          <cell r="F932">
            <v>22000</v>
          </cell>
          <cell r="G932" t="str">
            <v>KG</v>
          </cell>
          <cell r="H932" t="str">
            <v>PLANTA LO MIRANDA</v>
          </cell>
          <cell r="I932" t="str">
            <v>A PROGRAMAR</v>
          </cell>
          <cell r="J932">
            <v>44832</v>
          </cell>
          <cell r="K932">
            <v>44840</v>
          </cell>
          <cell r="L932">
            <v>44871</v>
          </cell>
          <cell r="O932" t="str">
            <v>U007 AGROSUPER S.A.</v>
          </cell>
          <cell r="P932" t="str">
            <v>00HK</v>
          </cell>
          <cell r="Q932" t="str">
            <v>AGROSUPER ASIA</v>
          </cell>
          <cell r="R932" t="str">
            <v>02</v>
          </cell>
          <cell r="S932" t="str">
            <v>COREA DEL SUR</v>
          </cell>
          <cell r="T932" t="str">
            <v>000045 BUSAN {PUSAN}, PUERTO</v>
          </cell>
          <cell r="U932" t="str">
            <v>200000725</v>
          </cell>
          <cell r="V932" t="str">
            <v>Tae won trade Co., Ltd</v>
          </cell>
          <cell r="W932" t="str">
            <v>MD19N2210NS00185</v>
          </cell>
          <cell r="X932" t="str">
            <v>CFR</v>
          </cell>
          <cell r="Y932" t="str">
            <v>CARTA CREDITO</v>
          </cell>
          <cell r="Z932" t="str">
            <v>CONGELADO</v>
          </cell>
          <cell r="AA932" t="str">
            <v>PANCETA</v>
          </cell>
          <cell r="AB932" t="str">
            <v>PANCETA S/CUERO</v>
          </cell>
          <cell r="AC932" t="str">
            <v>PANCETA S/CUERO</v>
          </cell>
          <cell r="AD932" t="str">
            <v>EX</v>
          </cell>
        </row>
        <row r="933">
          <cell r="D933">
            <v>1022930</v>
          </cell>
          <cell r="E933" t="str">
            <v>GO PANC S/CUE HEM@ CJ PANC TJ AS</v>
          </cell>
          <cell r="F933">
            <v>22000</v>
          </cell>
          <cell r="G933" t="str">
            <v>KG</v>
          </cell>
          <cell r="H933" t="str">
            <v>PLANTA LO MIRANDA</v>
          </cell>
          <cell r="I933" t="str">
            <v>A PROGRAMAR</v>
          </cell>
          <cell r="J933">
            <v>44832</v>
          </cell>
          <cell r="K933">
            <v>44840</v>
          </cell>
          <cell r="L933">
            <v>44875</v>
          </cell>
          <cell r="O933" t="str">
            <v>U007 AGROSUPER S.A.</v>
          </cell>
          <cell r="P933" t="str">
            <v>00HK</v>
          </cell>
          <cell r="Q933" t="str">
            <v>AGROSUPER ASIA</v>
          </cell>
          <cell r="R933" t="str">
            <v>02</v>
          </cell>
          <cell r="S933" t="str">
            <v>COREA DEL SUR</v>
          </cell>
          <cell r="T933" t="str">
            <v>000045 BUSAN {PUSAN}, PUERTO</v>
          </cell>
          <cell r="U933" t="str">
            <v>200000725</v>
          </cell>
          <cell r="V933" t="str">
            <v>Tae won trade Co., Ltd</v>
          </cell>
          <cell r="W933" t="str">
            <v>MD19N2210NS00185</v>
          </cell>
          <cell r="X933" t="str">
            <v>CFR</v>
          </cell>
          <cell r="Y933" t="str">
            <v>CARTA CREDITO</v>
          </cell>
          <cell r="Z933" t="str">
            <v>CONGELADO</v>
          </cell>
          <cell r="AA933" t="str">
            <v>PANCETA</v>
          </cell>
          <cell r="AB933" t="str">
            <v>PANCETA S/CUERO</v>
          </cell>
          <cell r="AC933" t="str">
            <v>PANCETA S/CUERO</v>
          </cell>
          <cell r="AD933" t="str">
            <v>EX</v>
          </cell>
        </row>
        <row r="934">
          <cell r="D934">
            <v>1022930</v>
          </cell>
          <cell r="E934" t="str">
            <v>GO PANC S/CUE HEM@ CJ PANC TJ AS</v>
          </cell>
          <cell r="F934">
            <v>22000</v>
          </cell>
          <cell r="G934" t="str">
            <v>KG</v>
          </cell>
          <cell r="H934" t="str">
            <v>PLANTA LO MIRANDA</v>
          </cell>
          <cell r="I934" t="str">
            <v>A PROGRAMAR</v>
          </cell>
          <cell r="J934">
            <v>44832</v>
          </cell>
          <cell r="K934">
            <v>44840</v>
          </cell>
          <cell r="L934">
            <v>44877</v>
          </cell>
          <cell r="O934" t="str">
            <v>U007 AGROSUPER S.A.</v>
          </cell>
          <cell r="P934" t="str">
            <v>00HK</v>
          </cell>
          <cell r="Q934" t="str">
            <v>AGROSUPER ASIA</v>
          </cell>
          <cell r="R934" t="str">
            <v>02</v>
          </cell>
          <cell r="S934" t="str">
            <v>COREA DEL SUR</v>
          </cell>
          <cell r="T934" t="str">
            <v>000045 BUSAN {PUSAN}, PUERTO</v>
          </cell>
          <cell r="U934" t="str">
            <v>200000725</v>
          </cell>
          <cell r="V934" t="str">
            <v>Tae won trade Co., Ltd</v>
          </cell>
          <cell r="W934" t="str">
            <v>MD19N2210NS00185</v>
          </cell>
          <cell r="X934" t="str">
            <v>CFR</v>
          </cell>
          <cell r="Y934" t="str">
            <v>CARTA CREDITO</v>
          </cell>
          <cell r="Z934" t="str">
            <v>CONGELADO</v>
          </cell>
          <cell r="AA934" t="str">
            <v>PANCETA</v>
          </cell>
          <cell r="AB934" t="str">
            <v>PANCETA S/CUERO</v>
          </cell>
          <cell r="AC934" t="str">
            <v>PANCETA S/CUERO</v>
          </cell>
          <cell r="AD934" t="str">
            <v>EX</v>
          </cell>
        </row>
        <row r="935">
          <cell r="D935">
            <v>1022930</v>
          </cell>
          <cell r="E935" t="str">
            <v>GO PANC S/CUE HEM@ CJ PANC TJ AS</v>
          </cell>
          <cell r="F935">
            <v>22000</v>
          </cell>
          <cell r="G935" t="str">
            <v>KG</v>
          </cell>
          <cell r="H935" t="str">
            <v>PLANTA LO MIRANDA</v>
          </cell>
          <cell r="I935" t="str">
            <v>A PROGRAMAR</v>
          </cell>
          <cell r="J935">
            <v>44832</v>
          </cell>
          <cell r="K935">
            <v>44840</v>
          </cell>
          <cell r="L935">
            <v>44879</v>
          </cell>
          <cell r="O935" t="str">
            <v>U007 AGROSUPER S.A.</v>
          </cell>
          <cell r="P935" t="str">
            <v>00HK</v>
          </cell>
          <cell r="Q935" t="str">
            <v>AGROSUPER ASIA</v>
          </cell>
          <cell r="R935" t="str">
            <v>02</v>
          </cell>
          <cell r="S935" t="str">
            <v>COREA DEL SUR</v>
          </cell>
          <cell r="T935" t="str">
            <v>000045 BUSAN {PUSAN}, PUERTO</v>
          </cell>
          <cell r="U935" t="str">
            <v>200000725</v>
          </cell>
          <cell r="V935" t="str">
            <v>Tae won trade Co., Ltd</v>
          </cell>
          <cell r="W935" t="str">
            <v>M04V82210NS00185</v>
          </cell>
          <cell r="X935" t="str">
            <v>CFR</v>
          </cell>
          <cell r="Y935" t="str">
            <v>CARTA CREDITO</v>
          </cell>
          <cell r="Z935" t="str">
            <v>CONGELADO</v>
          </cell>
          <cell r="AA935" t="str">
            <v>PANCETA</v>
          </cell>
          <cell r="AB935" t="str">
            <v>PANCETA S/CUERO</v>
          </cell>
          <cell r="AC935" t="str">
            <v>PANCETA S/CUERO</v>
          </cell>
          <cell r="AD935" t="str">
            <v>EX</v>
          </cell>
        </row>
        <row r="936">
          <cell r="D936">
            <v>1022930</v>
          </cell>
          <cell r="E936" t="str">
            <v>GO PANC S/CUE HEM@ CJ PANC TJ AS</v>
          </cell>
          <cell r="F936">
            <v>22000</v>
          </cell>
          <cell r="G936" t="str">
            <v>KG</v>
          </cell>
          <cell r="H936" t="str">
            <v>PLANTA LO MIRANDA</v>
          </cell>
          <cell r="I936" t="str">
            <v>EN PRODUCCION</v>
          </cell>
          <cell r="J936">
            <v>44832</v>
          </cell>
          <cell r="K936">
            <v>44840</v>
          </cell>
          <cell r="O936" t="str">
            <v>U007 AGROSUPER S.A.</v>
          </cell>
          <cell r="P936" t="str">
            <v>00HK</v>
          </cell>
          <cell r="Q936" t="str">
            <v>AGROSUPER ASIA</v>
          </cell>
          <cell r="R936" t="str">
            <v>02</v>
          </cell>
          <cell r="S936" t="str">
            <v>COREA DEL SUR</v>
          </cell>
          <cell r="T936" t="str">
            <v>000045 BUSAN {PUSAN}, PUERTO</v>
          </cell>
          <cell r="U936" t="str">
            <v>200000725</v>
          </cell>
          <cell r="V936" t="str">
            <v>Tae won trade Co., Ltd</v>
          </cell>
          <cell r="W936" t="str">
            <v>M04V82210NS00185</v>
          </cell>
          <cell r="X936" t="str">
            <v>CFR</v>
          </cell>
          <cell r="Y936" t="str">
            <v>CARTA CREDITO</v>
          </cell>
          <cell r="Z936" t="str">
            <v>CONGELADO</v>
          </cell>
          <cell r="AA936" t="str">
            <v>PANCETA</v>
          </cell>
          <cell r="AB936" t="str">
            <v>PANCETA S/CUERO</v>
          </cell>
          <cell r="AC936" t="str">
            <v>PANCETA S/CUERO</v>
          </cell>
          <cell r="AD936" t="str">
            <v>EX</v>
          </cell>
        </row>
        <row r="937">
          <cell r="D937">
            <v>1022930</v>
          </cell>
          <cell r="E937" t="str">
            <v>GO PANC S/CUE HEM@ CJ PANC TJ AS</v>
          </cell>
          <cell r="F937">
            <v>22000</v>
          </cell>
          <cell r="G937" t="str">
            <v>KG</v>
          </cell>
          <cell r="H937" t="str">
            <v>PLANTA LO MIRANDA</v>
          </cell>
          <cell r="I937" t="str">
            <v>EN PRODUCCION</v>
          </cell>
          <cell r="J937">
            <v>44832</v>
          </cell>
          <cell r="K937">
            <v>44840</v>
          </cell>
          <cell r="O937" t="str">
            <v>U007 AGROSUPER S.A.</v>
          </cell>
          <cell r="P937" t="str">
            <v>00HK</v>
          </cell>
          <cell r="Q937" t="str">
            <v>AGROSUPER ASIA</v>
          </cell>
          <cell r="R937" t="str">
            <v>02</v>
          </cell>
          <cell r="S937" t="str">
            <v>COREA DEL SUR</v>
          </cell>
          <cell r="T937" t="str">
            <v>000045 BUSAN {PUSAN}, PUERTO</v>
          </cell>
          <cell r="U937" t="str">
            <v>200000725</v>
          </cell>
          <cell r="V937" t="str">
            <v>Tae won trade Co., Ltd</v>
          </cell>
          <cell r="W937" t="str">
            <v>M04V82210NS00185</v>
          </cell>
          <cell r="X937" t="str">
            <v>CFR</v>
          </cell>
          <cell r="Y937" t="str">
            <v>CARTA CREDITO</v>
          </cell>
          <cell r="Z937" t="str">
            <v>CONGELADO</v>
          </cell>
          <cell r="AA937" t="str">
            <v>PANCETA</v>
          </cell>
          <cell r="AB937" t="str">
            <v>PANCETA S/CUERO</v>
          </cell>
          <cell r="AC937" t="str">
            <v>PANCETA S/CUERO</v>
          </cell>
          <cell r="AD937" t="str">
            <v>EX</v>
          </cell>
        </row>
        <row r="938">
          <cell r="D938">
            <v>1022930</v>
          </cell>
          <cell r="E938" t="str">
            <v>GO PANC S/CUE HEM@ CJ PANC TJ AS</v>
          </cell>
          <cell r="F938">
            <v>22000</v>
          </cell>
          <cell r="G938" t="str">
            <v>KG</v>
          </cell>
          <cell r="H938" t="str">
            <v>PLANTA LO MIRANDA</v>
          </cell>
          <cell r="I938" t="str">
            <v>EN PRODUCCION</v>
          </cell>
          <cell r="J938">
            <v>44832</v>
          </cell>
          <cell r="K938">
            <v>44840</v>
          </cell>
          <cell r="O938" t="str">
            <v>U007 AGROSUPER S.A.</v>
          </cell>
          <cell r="P938" t="str">
            <v>00HK</v>
          </cell>
          <cell r="Q938" t="str">
            <v>AGROSUPER ASIA</v>
          </cell>
          <cell r="R938" t="str">
            <v>02</v>
          </cell>
          <cell r="S938" t="str">
            <v>COREA DEL SUR</v>
          </cell>
          <cell r="T938" t="str">
            <v>000045 BUSAN {PUSAN}, PUERTO</v>
          </cell>
          <cell r="U938" t="str">
            <v>200000725</v>
          </cell>
          <cell r="V938" t="str">
            <v>Tae won trade Co., Ltd</v>
          </cell>
          <cell r="W938" t="str">
            <v>M04V82210NS00185</v>
          </cell>
          <cell r="X938" t="str">
            <v>CFR</v>
          </cell>
          <cell r="Y938" t="str">
            <v>CARTA CREDITO</v>
          </cell>
          <cell r="Z938" t="str">
            <v>CONGELADO</v>
          </cell>
          <cell r="AA938" t="str">
            <v>PANCETA</v>
          </cell>
          <cell r="AB938" t="str">
            <v>PANCETA S/CUERO</v>
          </cell>
          <cell r="AC938" t="str">
            <v>PANCETA S/CUERO</v>
          </cell>
          <cell r="AD938" t="str">
            <v>EX</v>
          </cell>
        </row>
        <row r="939">
          <cell r="D939">
            <v>1022930</v>
          </cell>
          <cell r="E939" t="str">
            <v>GO PANC S/CUE HEM@ CJ PANC TJ AS</v>
          </cell>
          <cell r="F939">
            <v>22000</v>
          </cell>
          <cell r="G939" t="str">
            <v>KG</v>
          </cell>
          <cell r="H939" t="str">
            <v>PLANTA LO MIRANDA</v>
          </cell>
          <cell r="I939" t="str">
            <v>EN PRODUCCION</v>
          </cell>
          <cell r="J939">
            <v>44832</v>
          </cell>
          <cell r="K939">
            <v>44840</v>
          </cell>
          <cell r="O939" t="str">
            <v>U007 AGROSUPER S.A.</v>
          </cell>
          <cell r="P939" t="str">
            <v>00HK</v>
          </cell>
          <cell r="Q939" t="str">
            <v>AGROSUPER ASIA</v>
          </cell>
          <cell r="R939" t="str">
            <v>02</v>
          </cell>
          <cell r="S939" t="str">
            <v>COREA DEL SUR</v>
          </cell>
          <cell r="T939" t="str">
            <v>000045 BUSAN {PUSAN}, PUERTO</v>
          </cell>
          <cell r="U939" t="str">
            <v>200000725</v>
          </cell>
          <cell r="V939" t="str">
            <v>Tae won trade Co., Ltd</v>
          </cell>
          <cell r="W939" t="str">
            <v>M04V82210NS00185</v>
          </cell>
          <cell r="X939" t="str">
            <v>CFR</v>
          </cell>
          <cell r="Y939" t="str">
            <v>CARTA CREDITO</v>
          </cell>
          <cell r="Z939" t="str">
            <v>CONGELADO</v>
          </cell>
          <cell r="AA939" t="str">
            <v>PANCETA</v>
          </cell>
          <cell r="AB939" t="str">
            <v>PANCETA S/CUERO</v>
          </cell>
          <cell r="AC939" t="str">
            <v>PANCETA S/CUERO</v>
          </cell>
          <cell r="AD939" t="str">
            <v>EX</v>
          </cell>
        </row>
        <row r="940">
          <cell r="D940">
            <v>1022887</v>
          </cell>
          <cell r="E940" t="str">
            <v>GO PANC S/CUE@ CJ PANC AK</v>
          </cell>
          <cell r="F940">
            <v>21000</v>
          </cell>
          <cell r="G940" t="str">
            <v>KG</v>
          </cell>
          <cell r="H940" t="str">
            <v>PLANTA ROSARIO</v>
          </cell>
          <cell r="I940" t="str">
            <v>PROGRAMADO</v>
          </cell>
          <cell r="J940">
            <v>44832</v>
          </cell>
          <cell r="K940">
            <v>44840</v>
          </cell>
          <cell r="L940">
            <v>44863</v>
          </cell>
          <cell r="O940" t="str">
            <v>U007 AGROSUPER S.A.</v>
          </cell>
          <cell r="P940" t="str">
            <v>00HK</v>
          </cell>
          <cell r="Q940" t="str">
            <v>AGROSUPER ASIA</v>
          </cell>
          <cell r="R940" t="str">
            <v>02</v>
          </cell>
          <cell r="S940" t="str">
            <v>COREA DEL SUR</v>
          </cell>
          <cell r="T940" t="str">
            <v>000045 BUSAN {PUSAN}, PUERTO</v>
          </cell>
          <cell r="U940" t="str">
            <v>200001410</v>
          </cell>
          <cell r="V940" t="str">
            <v>Meat and Meat Co. Ltd</v>
          </cell>
          <cell r="W940" t="str">
            <v>2022_OCT</v>
          </cell>
          <cell r="X940" t="str">
            <v>CFR</v>
          </cell>
          <cell r="Y940" t="str">
            <v>PAGO C/COPIA DOCTO.</v>
          </cell>
          <cell r="Z940" t="str">
            <v>CONGELADO</v>
          </cell>
          <cell r="AA940" t="str">
            <v>PANCETA</v>
          </cell>
          <cell r="AB940" t="str">
            <v>PANCETA S/CUERO</v>
          </cell>
          <cell r="AC940" t="str">
            <v>PANCETA S/CUERO</v>
          </cell>
          <cell r="AD940" t="str">
            <v>EX</v>
          </cell>
        </row>
        <row r="941">
          <cell r="D941">
            <v>1022182</v>
          </cell>
          <cell r="E941" t="str">
            <v>GO BB RIBS 20-24 OZ@ CJ 10K AS</v>
          </cell>
          <cell r="F941">
            <v>1000</v>
          </cell>
          <cell r="G941" t="str">
            <v>KG</v>
          </cell>
          <cell r="H941" t="str">
            <v>PLANTA ROSARIO</v>
          </cell>
          <cell r="I941" t="str">
            <v>PROGRAMADO</v>
          </cell>
          <cell r="J941">
            <v>44832</v>
          </cell>
          <cell r="K941">
            <v>44840</v>
          </cell>
          <cell r="L941">
            <v>44863</v>
          </cell>
          <cell r="O941" t="str">
            <v>U007 AGROSUPER S.A.</v>
          </cell>
          <cell r="P941" t="str">
            <v>00HK</v>
          </cell>
          <cell r="Q941" t="str">
            <v>AGROSUPER ASIA</v>
          </cell>
          <cell r="R941" t="str">
            <v>02</v>
          </cell>
          <cell r="S941" t="str">
            <v>COREA DEL SUR</v>
          </cell>
          <cell r="T941" t="str">
            <v>000045 BUSAN {PUSAN}, PUERTO</v>
          </cell>
          <cell r="U941" t="str">
            <v>200001410</v>
          </cell>
          <cell r="V941" t="str">
            <v>Meat and Meat Co. Ltd</v>
          </cell>
          <cell r="W941" t="str">
            <v>2022_OCT</v>
          </cell>
          <cell r="X941" t="str">
            <v>CFR</v>
          </cell>
          <cell r="Y941" t="str">
            <v>PAGO C/COPIA DOCTO.</v>
          </cell>
          <cell r="Z941" t="str">
            <v>CONGELADO</v>
          </cell>
          <cell r="AA941" t="str">
            <v>CHULETA</v>
          </cell>
          <cell r="AB941" t="str">
            <v>CHULETA HUESOS</v>
          </cell>
          <cell r="AC941" t="str">
            <v>CHULETA HUESOS BABY BACK RIBS</v>
          </cell>
          <cell r="AD941" t="str">
            <v>EX</v>
          </cell>
        </row>
        <row r="942">
          <cell r="D942">
            <v>1022887</v>
          </cell>
          <cell r="E942" t="str">
            <v>GO PANC S/CUE@ CJ PANC AK</v>
          </cell>
          <cell r="F942">
            <v>22000</v>
          </cell>
          <cell r="G942" t="str">
            <v>KG</v>
          </cell>
          <cell r="H942" t="str">
            <v>PLANTA ROSARIO</v>
          </cell>
          <cell r="I942" t="str">
            <v>PROGRAMADO</v>
          </cell>
          <cell r="J942">
            <v>44832</v>
          </cell>
          <cell r="K942">
            <v>44840</v>
          </cell>
          <cell r="L942">
            <v>44870</v>
          </cell>
          <cell r="O942" t="str">
            <v>U007 AGROSUPER S.A.</v>
          </cell>
          <cell r="P942" t="str">
            <v>00HK</v>
          </cell>
          <cell r="Q942" t="str">
            <v>AGROSUPER ASIA</v>
          </cell>
          <cell r="R942" t="str">
            <v>02</v>
          </cell>
          <cell r="S942" t="str">
            <v>COREA DEL SUR</v>
          </cell>
          <cell r="T942" t="str">
            <v>000045 BUSAN {PUSAN}, PUERTO</v>
          </cell>
          <cell r="U942" t="str">
            <v>200001410</v>
          </cell>
          <cell r="V942" t="str">
            <v>Meat and Meat Co. Ltd</v>
          </cell>
          <cell r="W942" t="str">
            <v>2022_OCT</v>
          </cell>
          <cell r="X942" t="str">
            <v>CFR</v>
          </cell>
          <cell r="Y942" t="str">
            <v>PAGO C/COPIA DOCTO.</v>
          </cell>
          <cell r="Z942" t="str">
            <v>CONGELADO</v>
          </cell>
          <cell r="AA942" t="str">
            <v>PANCETA</v>
          </cell>
          <cell r="AB942" t="str">
            <v>PANCETA S/CUERO</v>
          </cell>
          <cell r="AC942" t="str">
            <v>PANCETA S/CUERO</v>
          </cell>
          <cell r="AD942" t="str">
            <v>EX</v>
          </cell>
        </row>
        <row r="943">
          <cell r="D943">
            <v>1020905</v>
          </cell>
          <cell r="E943" t="str">
            <v>GO PANC C/CUE@ CJ PANC 230 AK</v>
          </cell>
          <cell r="F943">
            <v>22000</v>
          </cell>
          <cell r="G943" t="str">
            <v>KG</v>
          </cell>
          <cell r="H943" t="str">
            <v>PLANTA LO MIRANDA</v>
          </cell>
          <cell r="I943" t="str">
            <v>EN PRODUCCION</v>
          </cell>
          <cell r="J943">
            <v>44832</v>
          </cell>
          <cell r="K943">
            <v>44840</v>
          </cell>
          <cell r="O943" t="str">
            <v>U007 AGROSUPER S.A.</v>
          </cell>
          <cell r="P943" t="str">
            <v>00HK</v>
          </cell>
          <cell r="Q943" t="str">
            <v>AGROSUPER ASIA</v>
          </cell>
          <cell r="R943" t="str">
            <v>02</v>
          </cell>
          <cell r="S943" t="str">
            <v>COREA DEL SUR</v>
          </cell>
          <cell r="T943" t="str">
            <v>000045 BUSAN {PUSAN}, PUERTO</v>
          </cell>
          <cell r="U943" t="str">
            <v>200001410</v>
          </cell>
          <cell r="V943" t="str">
            <v>Meat and Meat Co. Ltd</v>
          </cell>
          <cell r="W943" t="str">
            <v>2022_OCT</v>
          </cell>
          <cell r="X943" t="str">
            <v>CFR</v>
          </cell>
          <cell r="Y943" t="str">
            <v>PAGO C/COPIA DOCTO.</v>
          </cell>
          <cell r="Z943" t="str">
            <v>CONGELADO</v>
          </cell>
          <cell r="AA943" t="str">
            <v>PANCETA</v>
          </cell>
          <cell r="AB943" t="str">
            <v>PANCETA C/CUERO</v>
          </cell>
          <cell r="AC943" t="str">
            <v>PANCETA C/CUERO</v>
          </cell>
          <cell r="AD943" t="str">
            <v>EX</v>
          </cell>
        </row>
        <row r="944">
          <cell r="D944">
            <v>1021665</v>
          </cell>
          <cell r="E944" t="str">
            <v>GO PECHO S/CUE K@ CJ 20K AK</v>
          </cell>
          <cell r="F944">
            <v>22000</v>
          </cell>
          <cell r="G944" t="str">
            <v>KG</v>
          </cell>
          <cell r="H944" t="str">
            <v>PLANTA LO MIRANDA</v>
          </cell>
          <cell r="I944" t="str">
            <v>CONFIRMADO</v>
          </cell>
          <cell r="J944">
            <v>44832</v>
          </cell>
          <cell r="K944">
            <v>44840</v>
          </cell>
          <cell r="O944" t="str">
            <v>U007 AGROSUPER S.A.</v>
          </cell>
          <cell r="P944" t="str">
            <v>00HK</v>
          </cell>
          <cell r="Q944" t="str">
            <v>AGROSUPER ASIA</v>
          </cell>
          <cell r="R944" t="str">
            <v>02</v>
          </cell>
          <cell r="S944" t="str">
            <v>COREA DEL SUR</v>
          </cell>
          <cell r="T944" t="str">
            <v>000045 BUSAN {PUSAN}, PUERTO</v>
          </cell>
          <cell r="U944" t="str">
            <v>200001410</v>
          </cell>
          <cell r="V944" t="str">
            <v>Meat and Meat Co. Ltd</v>
          </cell>
          <cell r="W944" t="str">
            <v>2022_OCT</v>
          </cell>
          <cell r="X944" t="str">
            <v>CFR</v>
          </cell>
          <cell r="Y944" t="str">
            <v>PAGO C/COPIA DOCTO.</v>
          </cell>
          <cell r="Z944" t="str">
            <v>CONGELADO</v>
          </cell>
          <cell r="AA944" t="str">
            <v>COST-PEC</v>
          </cell>
          <cell r="AB944" t="str">
            <v>COST-PEC ENTERO</v>
          </cell>
          <cell r="AC944" t="str">
            <v>COST-PEC ENTERO PECHO S/CUERO</v>
          </cell>
          <cell r="AD944" t="str">
            <v>EX</v>
          </cell>
        </row>
        <row r="945">
          <cell r="D945">
            <v>1020860</v>
          </cell>
          <cell r="E945" t="str">
            <v>GO LOM VET@ CJ 12K AK</v>
          </cell>
          <cell r="F945">
            <v>22000</v>
          </cell>
          <cell r="G945" t="str">
            <v>KG</v>
          </cell>
          <cell r="H945" t="str">
            <v>PLANTA LO MIRANDA</v>
          </cell>
          <cell r="I945" t="str">
            <v>CONFIRMADO</v>
          </cell>
          <cell r="J945">
            <v>44832</v>
          </cell>
          <cell r="K945">
            <v>44840</v>
          </cell>
          <cell r="O945" t="str">
            <v>U007 AGROSUPER S.A.</v>
          </cell>
          <cell r="P945" t="str">
            <v>00HK</v>
          </cell>
          <cell r="Q945" t="str">
            <v>AGROSUPER ASIA</v>
          </cell>
          <cell r="R945" t="str">
            <v>02</v>
          </cell>
          <cell r="S945" t="str">
            <v>COREA DEL SUR</v>
          </cell>
          <cell r="T945" t="str">
            <v>000045 BUSAN {PUSAN}, PUERTO</v>
          </cell>
          <cell r="U945" t="str">
            <v>200001410</v>
          </cell>
          <cell r="V945" t="str">
            <v>Meat and Meat Co. Ltd</v>
          </cell>
          <cell r="W945" t="str">
            <v>2022_OCT</v>
          </cell>
          <cell r="X945" t="str">
            <v>CFR</v>
          </cell>
          <cell r="Y945" t="str">
            <v>PAGO C/COPIA DOCTO.</v>
          </cell>
          <cell r="Z945" t="str">
            <v>CONGELADO</v>
          </cell>
          <cell r="AA945" t="str">
            <v>LOMO</v>
          </cell>
          <cell r="AB945" t="str">
            <v>LOMO VETADO</v>
          </cell>
          <cell r="AC945" t="str">
            <v>LOMO VETADO K (JAPÓN)</v>
          </cell>
          <cell r="AD945" t="str">
            <v>EX</v>
          </cell>
        </row>
        <row r="946">
          <cell r="D946">
            <v>1020860</v>
          </cell>
          <cell r="E946" t="str">
            <v>GO LOM VET@ CJ 12K AK</v>
          </cell>
          <cell r="F946">
            <v>22000</v>
          </cell>
          <cell r="G946" t="str">
            <v>KG</v>
          </cell>
          <cell r="H946" t="str">
            <v>PLANTA LO MIRANDA</v>
          </cell>
          <cell r="I946" t="str">
            <v>CONFIRMADO</v>
          </cell>
          <cell r="J946">
            <v>44832</v>
          </cell>
          <cell r="K946">
            <v>44840</v>
          </cell>
          <cell r="O946" t="str">
            <v>U007 AGROSUPER S.A.</v>
          </cell>
          <cell r="P946" t="str">
            <v>00HK</v>
          </cell>
          <cell r="Q946" t="str">
            <v>AGROSUPER ASIA</v>
          </cell>
          <cell r="R946" t="str">
            <v>02</v>
          </cell>
          <cell r="S946" t="str">
            <v>COREA DEL SUR</v>
          </cell>
          <cell r="T946" t="str">
            <v>000045 BUSAN {PUSAN}, PUERTO</v>
          </cell>
          <cell r="U946" t="str">
            <v>200001410</v>
          </cell>
          <cell r="V946" t="str">
            <v>Meat and Meat Co. Ltd</v>
          </cell>
          <cell r="W946" t="str">
            <v>2022_OCT</v>
          </cell>
          <cell r="X946" t="str">
            <v>CFR</v>
          </cell>
          <cell r="Y946" t="str">
            <v>PAGO C/COPIA DOCTO.</v>
          </cell>
          <cell r="Z946" t="str">
            <v>CONGELADO</v>
          </cell>
          <cell r="AA946" t="str">
            <v>LOMO</v>
          </cell>
          <cell r="AB946" t="str">
            <v>LOMO VETADO</v>
          </cell>
          <cell r="AC946" t="str">
            <v>LOMO VETADO K (JAPÓN)</v>
          </cell>
          <cell r="AD946" t="str">
            <v>EX</v>
          </cell>
        </row>
        <row r="947">
          <cell r="D947">
            <v>1021152</v>
          </cell>
          <cell r="E947" t="str">
            <v>GO HSO COGOTE@ BO CJ 20K AK</v>
          </cell>
          <cell r="F947">
            <v>22000</v>
          </cell>
          <cell r="G947" t="str">
            <v>KG</v>
          </cell>
          <cell r="H947" t="str">
            <v>PLANTA LO MIRANDA</v>
          </cell>
          <cell r="I947" t="str">
            <v>A PROGRAMAR</v>
          </cell>
          <cell r="J947">
            <v>44832</v>
          </cell>
          <cell r="K947">
            <v>44840</v>
          </cell>
          <cell r="O947" t="str">
            <v>U007 AGROSUPER S.A.</v>
          </cell>
          <cell r="P947" t="str">
            <v>00HK</v>
          </cell>
          <cell r="Q947" t="str">
            <v>AGROSUPER ASIA</v>
          </cell>
          <cell r="R947" t="str">
            <v>02</v>
          </cell>
          <cell r="S947" t="str">
            <v>COREA DEL SUR</v>
          </cell>
          <cell r="T947" t="str">
            <v>000045 BUSAN {PUSAN}, PUERTO</v>
          </cell>
          <cell r="U947" t="str">
            <v>200001410</v>
          </cell>
          <cell r="V947" t="str">
            <v>Meat and Meat Co. Ltd</v>
          </cell>
          <cell r="W947" t="str">
            <v>2022_OCT</v>
          </cell>
          <cell r="X947" t="str">
            <v>CFR</v>
          </cell>
          <cell r="Y947" t="str">
            <v>PAGO C/COPIA DOCTO.</v>
          </cell>
          <cell r="Z947" t="str">
            <v>CONGELADO</v>
          </cell>
          <cell r="AA947" t="str">
            <v>HUESOS</v>
          </cell>
          <cell r="AB947" t="str">
            <v>HUESOS CUARTO DELANTERO</v>
          </cell>
          <cell r="AC947" t="str">
            <v>HUESOS CUARTO DELANTERO COGOTE</v>
          </cell>
          <cell r="AD947" t="str">
            <v>EX</v>
          </cell>
        </row>
        <row r="948">
          <cell r="D948">
            <v>1021152</v>
          </cell>
          <cell r="E948" t="str">
            <v>GO HSO COGOTE@ BO CJ 20K AK</v>
          </cell>
          <cell r="F948">
            <v>22000</v>
          </cell>
          <cell r="G948" t="str">
            <v>KG</v>
          </cell>
          <cell r="H948" t="str">
            <v>PLANTA LO MIRANDA</v>
          </cell>
          <cell r="I948" t="str">
            <v>EN PRODUCCION</v>
          </cell>
          <cell r="J948">
            <v>44832</v>
          </cell>
          <cell r="K948">
            <v>44840</v>
          </cell>
          <cell r="O948" t="str">
            <v>U007 AGROSUPER S.A.</v>
          </cell>
          <cell r="P948" t="str">
            <v>00HK</v>
          </cell>
          <cell r="Q948" t="str">
            <v>AGROSUPER ASIA</v>
          </cell>
          <cell r="R948" t="str">
            <v>02</v>
          </cell>
          <cell r="S948" t="str">
            <v>COREA DEL SUR</v>
          </cell>
          <cell r="T948" t="str">
            <v>000045 BUSAN {PUSAN}, PUERTO</v>
          </cell>
          <cell r="U948" t="str">
            <v>200001410</v>
          </cell>
          <cell r="V948" t="str">
            <v>Meat and Meat Co. Ltd</v>
          </cell>
          <cell r="W948" t="str">
            <v>2022_OCT</v>
          </cell>
          <cell r="X948" t="str">
            <v>CFR</v>
          </cell>
          <cell r="Y948" t="str">
            <v>PAGO C/COPIA DOCTO.</v>
          </cell>
          <cell r="Z948" t="str">
            <v>CONGELADO</v>
          </cell>
          <cell r="AA948" t="str">
            <v>HUESOS</v>
          </cell>
          <cell r="AB948" t="str">
            <v>HUESOS CUARTO DELANTERO</v>
          </cell>
          <cell r="AC948" t="str">
            <v>HUESOS CUARTO DELANTERO COGOTE</v>
          </cell>
          <cell r="AD948" t="str">
            <v>EX</v>
          </cell>
        </row>
        <row r="949">
          <cell r="D949">
            <v>1021150</v>
          </cell>
          <cell r="E949" t="str">
            <v>GO TIRA HSO CTRO@ CJ 20K AK</v>
          </cell>
          <cell r="F949">
            <v>22000</v>
          </cell>
          <cell r="G949" t="str">
            <v>KG</v>
          </cell>
          <cell r="H949" t="str">
            <v>PLANTA LO MIRANDA</v>
          </cell>
          <cell r="I949" t="str">
            <v>CONFIRMADO</v>
          </cell>
          <cell r="J949">
            <v>44832</v>
          </cell>
          <cell r="K949">
            <v>44840</v>
          </cell>
          <cell r="O949" t="str">
            <v>U007 AGROSUPER S.A.</v>
          </cell>
          <cell r="P949" t="str">
            <v>00HK</v>
          </cell>
          <cell r="Q949" t="str">
            <v>AGROSUPER ASIA</v>
          </cell>
          <cell r="R949" t="str">
            <v>02</v>
          </cell>
          <cell r="S949" t="str">
            <v>COREA DEL SUR</v>
          </cell>
          <cell r="T949" t="str">
            <v>000045 BUSAN {PUSAN}, PUERTO</v>
          </cell>
          <cell r="U949" t="str">
            <v>200001410</v>
          </cell>
          <cell r="V949" t="str">
            <v>Meat and Meat Co. Ltd</v>
          </cell>
          <cell r="W949" t="str">
            <v>2022_OCT</v>
          </cell>
          <cell r="X949" t="str">
            <v>CFR</v>
          </cell>
          <cell r="Y949" t="str">
            <v>PAGO C/COPIA DOCTO.</v>
          </cell>
          <cell r="Z949" t="str">
            <v>CONGELADO</v>
          </cell>
          <cell r="AA949" t="str">
            <v>HUESOS</v>
          </cell>
          <cell r="AB949" t="str">
            <v>HUESOS CUARTO CENTRAL</v>
          </cell>
          <cell r="AC949" t="str">
            <v>HUESOS CUARTO CENTRAL TIRA HUESO</v>
          </cell>
          <cell r="AD949" t="str">
            <v>EX</v>
          </cell>
        </row>
        <row r="950">
          <cell r="D950">
            <v>1021150</v>
          </cell>
          <cell r="E950" t="str">
            <v>GO TIRA HSO CTRO@ CJ 20K AK</v>
          </cell>
          <cell r="F950">
            <v>22000</v>
          </cell>
          <cell r="G950" t="str">
            <v>KG</v>
          </cell>
          <cell r="H950" t="str">
            <v>PLANTA LO MIRANDA</v>
          </cell>
          <cell r="I950" t="str">
            <v>CONFIRMADO</v>
          </cell>
          <cell r="J950">
            <v>44832</v>
          </cell>
          <cell r="K950">
            <v>44840</v>
          </cell>
          <cell r="O950" t="str">
            <v>U007 AGROSUPER S.A.</v>
          </cell>
          <cell r="P950" t="str">
            <v>00HK</v>
          </cell>
          <cell r="Q950" t="str">
            <v>AGROSUPER ASIA</v>
          </cell>
          <cell r="R950" t="str">
            <v>02</v>
          </cell>
          <cell r="S950" t="str">
            <v>COREA DEL SUR</v>
          </cell>
          <cell r="T950" t="str">
            <v>000045 BUSAN {PUSAN}, PUERTO</v>
          </cell>
          <cell r="U950" t="str">
            <v>200001410</v>
          </cell>
          <cell r="V950" t="str">
            <v>Meat and Meat Co. Ltd</v>
          </cell>
          <cell r="W950" t="str">
            <v>2022_OCT</v>
          </cell>
          <cell r="X950" t="str">
            <v>CFR</v>
          </cell>
          <cell r="Y950" t="str">
            <v>PAGO C/COPIA DOCTO.</v>
          </cell>
          <cell r="Z950" t="str">
            <v>CONGELADO</v>
          </cell>
          <cell r="AA950" t="str">
            <v>HUESOS</v>
          </cell>
          <cell r="AB950" t="str">
            <v>HUESOS CUARTO CENTRAL</v>
          </cell>
          <cell r="AC950" t="str">
            <v>HUESOS CUARTO CENTRAL TIRA HUESO</v>
          </cell>
          <cell r="AD950" t="str">
            <v>EX</v>
          </cell>
        </row>
        <row r="951">
          <cell r="D951">
            <v>1021150</v>
          </cell>
          <cell r="E951" t="str">
            <v>GO TIRA HSO CTRO@ CJ 20K AK</v>
          </cell>
          <cell r="F951">
            <v>22000</v>
          </cell>
          <cell r="G951" t="str">
            <v>KG</v>
          </cell>
          <cell r="H951" t="str">
            <v>PLANTA LO MIRANDA</v>
          </cell>
          <cell r="I951" t="str">
            <v>CONFIRMADO</v>
          </cell>
          <cell r="J951">
            <v>44832</v>
          </cell>
          <cell r="K951">
            <v>44840</v>
          </cell>
          <cell r="O951" t="str">
            <v>U007 AGROSUPER S.A.</v>
          </cell>
          <cell r="P951" t="str">
            <v>00HK</v>
          </cell>
          <cell r="Q951" t="str">
            <v>AGROSUPER ASIA</v>
          </cell>
          <cell r="R951" t="str">
            <v>02</v>
          </cell>
          <cell r="S951" t="str">
            <v>COREA DEL SUR</v>
          </cell>
          <cell r="T951" t="str">
            <v>000045 BUSAN {PUSAN}, PUERTO</v>
          </cell>
          <cell r="U951" t="str">
            <v>200001410</v>
          </cell>
          <cell r="V951" t="str">
            <v>Meat and Meat Co. Ltd</v>
          </cell>
          <cell r="W951" t="str">
            <v>2022_OCT</v>
          </cell>
          <cell r="X951" t="str">
            <v>CFR</v>
          </cell>
          <cell r="Y951" t="str">
            <v>PAGO C/COPIA DOCTO.</v>
          </cell>
          <cell r="Z951" t="str">
            <v>CONGELADO</v>
          </cell>
          <cell r="AA951" t="str">
            <v>HUESOS</v>
          </cell>
          <cell r="AB951" t="str">
            <v>HUESOS CUARTO CENTRAL</v>
          </cell>
          <cell r="AC951" t="str">
            <v>HUESOS CUARTO CENTRAL TIRA HUESO</v>
          </cell>
          <cell r="AD951" t="str">
            <v>EX</v>
          </cell>
        </row>
        <row r="952">
          <cell r="D952">
            <v>1021012</v>
          </cell>
          <cell r="E952" t="str">
            <v>GO PAPDA K@ CJ 20K AK</v>
          </cell>
          <cell r="F952">
            <v>22000</v>
          </cell>
          <cell r="G952" t="str">
            <v>KG</v>
          </cell>
          <cell r="H952" t="str">
            <v>PLANTA LO MIRANDA</v>
          </cell>
          <cell r="I952" t="str">
            <v>PROGRAMADO</v>
          </cell>
          <cell r="J952">
            <v>44832</v>
          </cell>
          <cell r="K952">
            <v>44840</v>
          </cell>
          <cell r="L952">
            <v>44864</v>
          </cell>
          <cell r="O952" t="str">
            <v>U007 AGROSUPER S.A.</v>
          </cell>
          <cell r="P952" t="str">
            <v>00HK</v>
          </cell>
          <cell r="Q952" t="str">
            <v>AGROSUPER ASIA</v>
          </cell>
          <cell r="R952" t="str">
            <v>02</v>
          </cell>
          <cell r="S952" t="str">
            <v>COREA DEL SUR</v>
          </cell>
          <cell r="T952" t="str">
            <v>000045 BUSAN {PUSAN}, PUERTO</v>
          </cell>
          <cell r="U952" t="str">
            <v>200001410</v>
          </cell>
          <cell r="V952" t="str">
            <v>Meat and Meat Co. Ltd</v>
          </cell>
          <cell r="W952" t="str">
            <v>2022_OCT</v>
          </cell>
          <cell r="X952" t="str">
            <v>CFR</v>
          </cell>
          <cell r="Y952" t="str">
            <v>PAGO C/COPIA DOCTO.</v>
          </cell>
          <cell r="Z952" t="str">
            <v>CONGELADO</v>
          </cell>
          <cell r="AA952" t="str">
            <v>PLANCHA</v>
          </cell>
          <cell r="AB952" t="str">
            <v>PLANCHA S/CUERO</v>
          </cell>
          <cell r="AC952" t="str">
            <v>PLANCHA S/CUERO PAPADA</v>
          </cell>
          <cell r="AD952" t="str">
            <v>EX</v>
          </cell>
        </row>
        <row r="953">
          <cell r="D953">
            <v>1022607</v>
          </cell>
          <cell r="E953" t="str">
            <v>GO PLATEAD LOM TF@ CJ 10K AK (TS)</v>
          </cell>
          <cell r="F953">
            <v>22000</v>
          </cell>
          <cell r="G953" t="str">
            <v>KG</v>
          </cell>
          <cell r="H953" t="str">
            <v>PLANTA LO MIRANDA</v>
          </cell>
          <cell r="I953" t="str">
            <v>EN PRODUCCION</v>
          </cell>
          <cell r="J953">
            <v>44832</v>
          </cell>
          <cell r="K953">
            <v>44840</v>
          </cell>
          <cell r="O953" t="str">
            <v>U007 AGROSUPER S.A.</v>
          </cell>
          <cell r="P953" t="str">
            <v>00HK</v>
          </cell>
          <cell r="Q953" t="str">
            <v>AGROSUPER ASIA</v>
          </cell>
          <cell r="R953" t="str">
            <v>02</v>
          </cell>
          <cell r="S953" t="str">
            <v>COREA DEL SUR</v>
          </cell>
          <cell r="T953" t="str">
            <v>000045 BUSAN {PUSAN}, PUERTO</v>
          </cell>
          <cell r="U953" t="str">
            <v>200001410</v>
          </cell>
          <cell r="V953" t="str">
            <v>Meat and Meat Co. Ltd</v>
          </cell>
          <cell r="W953" t="str">
            <v>2022_OCT</v>
          </cell>
          <cell r="X953" t="str">
            <v>CFR</v>
          </cell>
          <cell r="Y953" t="str">
            <v>PAGO C/COPIA DOCTO.</v>
          </cell>
          <cell r="Z953" t="str">
            <v>CONGELADO</v>
          </cell>
          <cell r="AA953" t="str">
            <v>PROLIJADO</v>
          </cell>
          <cell r="AB953" t="str">
            <v>PROLIJADO PLATEADA</v>
          </cell>
          <cell r="AC953" t="str">
            <v>PROLIJADO PLATEADA DE LOMO</v>
          </cell>
          <cell r="AD953" t="str">
            <v>EX</v>
          </cell>
        </row>
        <row r="954">
          <cell r="D954">
            <v>1022607</v>
          </cell>
          <cell r="E954" t="str">
            <v>GO PLATEAD LOM TF@ CJ 10K AK (TS)</v>
          </cell>
          <cell r="F954">
            <v>22000</v>
          </cell>
          <cell r="G954" t="str">
            <v>KG</v>
          </cell>
          <cell r="H954" t="str">
            <v>PLANTA LO MIRANDA</v>
          </cell>
          <cell r="I954" t="str">
            <v>EN PRODUCCION</v>
          </cell>
          <cell r="J954">
            <v>44832</v>
          </cell>
          <cell r="K954">
            <v>44840</v>
          </cell>
          <cell r="O954" t="str">
            <v>U007 AGROSUPER S.A.</v>
          </cell>
          <cell r="P954" t="str">
            <v>00HK</v>
          </cell>
          <cell r="Q954" t="str">
            <v>AGROSUPER ASIA</v>
          </cell>
          <cell r="R954" t="str">
            <v>02</v>
          </cell>
          <cell r="S954" t="str">
            <v>COREA DEL SUR</v>
          </cell>
          <cell r="T954" t="str">
            <v>000045 BUSAN {PUSAN}, PUERTO</v>
          </cell>
          <cell r="U954" t="str">
            <v>200001410</v>
          </cell>
          <cell r="V954" t="str">
            <v>Meat and Meat Co. Ltd</v>
          </cell>
          <cell r="W954" t="str">
            <v>2022_OCT</v>
          </cell>
          <cell r="X954" t="str">
            <v>CFR</v>
          </cell>
          <cell r="Y954" t="str">
            <v>PAGO C/COPIA DOCTO.</v>
          </cell>
          <cell r="Z954" t="str">
            <v>CONGELADO</v>
          </cell>
          <cell r="AA954" t="str">
            <v>PROLIJADO</v>
          </cell>
          <cell r="AB954" t="str">
            <v>PROLIJADO PLATEADA</v>
          </cell>
          <cell r="AC954" t="str">
            <v>PROLIJADO PLATEADA DE LOMO</v>
          </cell>
          <cell r="AD954" t="str">
            <v>EX</v>
          </cell>
        </row>
        <row r="955">
          <cell r="D955">
            <v>1020860</v>
          </cell>
          <cell r="E955" t="str">
            <v>GO LOM VET@ CJ 12K AK</v>
          </cell>
          <cell r="F955">
            <v>22000</v>
          </cell>
          <cell r="G955" t="str">
            <v>KG</v>
          </cell>
          <cell r="H955" t="str">
            <v>PLANTA LO MIRANDA</v>
          </cell>
          <cell r="I955" t="str">
            <v>EN PRODUCCION</v>
          </cell>
          <cell r="J955">
            <v>44832</v>
          </cell>
          <cell r="K955">
            <v>44840</v>
          </cell>
          <cell r="O955" t="str">
            <v>U007 AGROSUPER S.A.</v>
          </cell>
          <cell r="P955" t="str">
            <v>00HK</v>
          </cell>
          <cell r="Q955" t="str">
            <v>AGROSUPER ASIA</v>
          </cell>
          <cell r="R955" t="str">
            <v>02</v>
          </cell>
          <cell r="S955" t="str">
            <v>COREA DEL SUR</v>
          </cell>
          <cell r="T955" t="str">
            <v>000045 BUSAN {PUSAN}, PUERTO</v>
          </cell>
          <cell r="U955" t="str">
            <v>200000374</v>
          </cell>
          <cell r="V955" t="str">
            <v>TS Corporation La Office</v>
          </cell>
          <cell r="W955" t="str">
            <v>ILC9052200052</v>
          </cell>
          <cell r="X955" t="str">
            <v>CFR</v>
          </cell>
          <cell r="Y955" t="str">
            <v>CARTA CREDITO</v>
          </cell>
          <cell r="Z955" t="str">
            <v>CONGELADO</v>
          </cell>
          <cell r="AA955" t="str">
            <v>LOMO</v>
          </cell>
          <cell r="AB955" t="str">
            <v>LOMO VETADO</v>
          </cell>
          <cell r="AC955" t="str">
            <v>LOMO VETADO K (JAPÓN)</v>
          </cell>
          <cell r="AD955" t="str">
            <v>EX</v>
          </cell>
        </row>
        <row r="956">
          <cell r="D956">
            <v>1021012</v>
          </cell>
          <cell r="E956" t="str">
            <v>GO PAPDA K@ CJ 20K AK</v>
          </cell>
          <cell r="F956">
            <v>22000</v>
          </cell>
          <cell r="G956" t="str">
            <v>KG</v>
          </cell>
          <cell r="H956" t="str">
            <v>PLANTA LO MIRANDA</v>
          </cell>
          <cell r="I956" t="str">
            <v>A PROGRAMAR</v>
          </cell>
          <cell r="J956">
            <v>44832</v>
          </cell>
          <cell r="K956">
            <v>44840</v>
          </cell>
          <cell r="L956">
            <v>44872</v>
          </cell>
          <cell r="O956" t="str">
            <v>U007 AGROSUPER S.A.</v>
          </cell>
          <cell r="P956" t="str">
            <v>00HK</v>
          </cell>
          <cell r="Q956" t="str">
            <v>AGROSUPER ASIA</v>
          </cell>
          <cell r="R956" t="str">
            <v>02</v>
          </cell>
          <cell r="S956" t="str">
            <v>COREA DEL SUR</v>
          </cell>
          <cell r="T956" t="str">
            <v>000045 BUSAN {PUSAN}, PUERTO</v>
          </cell>
          <cell r="U956" t="str">
            <v>200000374</v>
          </cell>
          <cell r="V956" t="str">
            <v>TS Corporation La Office</v>
          </cell>
          <cell r="W956" t="str">
            <v>ILC9052200052</v>
          </cell>
          <cell r="X956" t="str">
            <v>CFR</v>
          </cell>
          <cell r="Y956" t="str">
            <v>CARTA CREDITO</v>
          </cell>
          <cell r="Z956" t="str">
            <v>CONGELADO</v>
          </cell>
          <cell r="AA956" t="str">
            <v>PLANCHA</v>
          </cell>
          <cell r="AB956" t="str">
            <v>PLANCHA S/CUERO</v>
          </cell>
          <cell r="AC956" t="str">
            <v>PLANCHA S/CUERO PAPADA</v>
          </cell>
          <cell r="AD956" t="str">
            <v>EX</v>
          </cell>
        </row>
        <row r="957">
          <cell r="D957">
            <v>1023283</v>
          </cell>
          <cell r="E957" t="str">
            <v>GO GRASA CHALECO@ CJ 10K AS</v>
          </cell>
          <cell r="F957">
            <v>24000</v>
          </cell>
          <cell r="G957" t="str">
            <v>KG</v>
          </cell>
          <cell r="H957" t="str">
            <v>PLANTA ROSARIO</v>
          </cell>
          <cell r="I957" t="str">
            <v>EN PRODUCCION</v>
          </cell>
          <cell r="J957">
            <v>44832</v>
          </cell>
          <cell r="K957">
            <v>44840</v>
          </cell>
          <cell r="O957" t="str">
            <v>U007 AGROSUPER S.A.</v>
          </cell>
          <cell r="P957" t="str">
            <v>00HK</v>
          </cell>
          <cell r="Q957" t="str">
            <v>AGROSUPER ASIA</v>
          </cell>
          <cell r="R957" t="str">
            <v>02</v>
          </cell>
          <cell r="S957" t="str">
            <v>FILIPINAS</v>
          </cell>
          <cell r="T957" t="str">
            <v>000162 MANILA, PUERTO</v>
          </cell>
          <cell r="U957" t="str">
            <v>200004244</v>
          </cell>
          <cell r="V957" t="str">
            <v>FAYMAN EUROPE LIMITED</v>
          </cell>
          <cell r="W957" t="str">
            <v>IN 34066 -22 #ETA FIN NOV</v>
          </cell>
          <cell r="X957" t="str">
            <v>CIF</v>
          </cell>
          <cell r="Y957" t="str">
            <v>PAGO C/COPIA DOCTO.</v>
          </cell>
          <cell r="Z957" t="str">
            <v>CONGELADO</v>
          </cell>
          <cell r="AA957" t="str">
            <v>SUBPROD</v>
          </cell>
          <cell r="AB957" t="str">
            <v>SUBPROD GRASA</v>
          </cell>
          <cell r="AC957" t="str">
            <v>SUBPROD GRASA CHALECO</v>
          </cell>
          <cell r="AD957" t="str">
            <v>EX</v>
          </cell>
        </row>
        <row r="958">
          <cell r="D958">
            <v>1023144</v>
          </cell>
          <cell r="E958" t="str">
            <v>GO PAPDA C/CUE GRANEL@ BO CJ AS</v>
          </cell>
          <cell r="F958">
            <v>24000</v>
          </cell>
          <cell r="G958" t="str">
            <v>KG</v>
          </cell>
          <cell r="H958" t="str">
            <v>PLANTA ROSARIO</v>
          </cell>
          <cell r="I958" t="str">
            <v>SOBRE INGRESO</v>
          </cell>
          <cell r="J958">
            <v>44832</v>
          </cell>
          <cell r="K958">
            <v>44840</v>
          </cell>
          <cell r="O958" t="str">
            <v>U007 AGROSUPER S.A.</v>
          </cell>
          <cell r="P958" t="str">
            <v>00HK</v>
          </cell>
          <cell r="Q958" t="str">
            <v>AGROSUPER ASIA</v>
          </cell>
          <cell r="R958" t="str">
            <v>02</v>
          </cell>
          <cell r="S958" t="str">
            <v>FILIPINAS</v>
          </cell>
          <cell r="T958" t="str">
            <v>000162 MANILA, PUERTO</v>
          </cell>
          <cell r="U958" t="str">
            <v>200004244</v>
          </cell>
          <cell r="V958" t="str">
            <v>FAYMAN EUROPE LIMITED</v>
          </cell>
          <cell r="W958" t="str">
            <v>IN 34087 -22 #ETA FN NOV</v>
          </cell>
          <cell r="X958" t="str">
            <v>CIF</v>
          </cell>
          <cell r="Y958" t="str">
            <v>PAGO C/COPIA DOCTO.</v>
          </cell>
          <cell r="Z958" t="str">
            <v>CONGELADO</v>
          </cell>
          <cell r="AA958" t="str">
            <v>PLANCHA</v>
          </cell>
          <cell r="AB958" t="str">
            <v>PLANCHA C/CUERO</v>
          </cell>
          <cell r="AC958" t="str">
            <v>PLANCHA C/CUERO NORMAL</v>
          </cell>
          <cell r="AD958" t="str">
            <v>EX</v>
          </cell>
        </row>
        <row r="959">
          <cell r="D959">
            <v>1023144</v>
          </cell>
          <cell r="E959" t="str">
            <v>GO PAPDA C/CUE GRANEL@ BO CJ AS</v>
          </cell>
          <cell r="F959">
            <v>24000</v>
          </cell>
          <cell r="G959" t="str">
            <v>KG</v>
          </cell>
          <cell r="H959" t="str">
            <v>PLANTA ROSARIO</v>
          </cell>
          <cell r="I959" t="str">
            <v>SOBRE INGRESO</v>
          </cell>
          <cell r="J959">
            <v>44832</v>
          </cell>
          <cell r="K959">
            <v>44840</v>
          </cell>
          <cell r="O959" t="str">
            <v>U007 AGROSUPER S.A.</v>
          </cell>
          <cell r="P959" t="str">
            <v>00HK</v>
          </cell>
          <cell r="Q959" t="str">
            <v>AGROSUPER ASIA</v>
          </cell>
          <cell r="R959" t="str">
            <v>02</v>
          </cell>
          <cell r="S959" t="str">
            <v>FILIPINAS</v>
          </cell>
          <cell r="T959" t="str">
            <v>000162 MANILA, PUERTO</v>
          </cell>
          <cell r="U959" t="str">
            <v>200004244</v>
          </cell>
          <cell r="V959" t="str">
            <v>FAYMAN EUROPE LIMITED</v>
          </cell>
          <cell r="W959" t="str">
            <v>IN 34088 -22 #ETA FN NOV</v>
          </cell>
          <cell r="X959" t="str">
            <v>CIF</v>
          </cell>
          <cell r="Y959" t="str">
            <v>PAGO C/COPIA DOCTO.</v>
          </cell>
          <cell r="Z959" t="str">
            <v>CONGELADO</v>
          </cell>
          <cell r="AA959" t="str">
            <v>PLANCHA</v>
          </cell>
          <cell r="AB959" t="str">
            <v>PLANCHA C/CUERO</v>
          </cell>
          <cell r="AC959" t="str">
            <v>PLANCHA C/CUERO NORMAL</v>
          </cell>
          <cell r="AD959" t="str">
            <v>EX</v>
          </cell>
        </row>
        <row r="960">
          <cell r="D960">
            <v>1023144</v>
          </cell>
          <cell r="E960" t="str">
            <v>GO PAPDA C/CUE GRANEL@ BO CJ AS</v>
          </cell>
          <cell r="F960">
            <v>24000</v>
          </cell>
          <cell r="G960" t="str">
            <v>KG</v>
          </cell>
          <cell r="H960" t="str">
            <v>PLANTA ROSARIO</v>
          </cell>
          <cell r="I960" t="str">
            <v>SOBRE INGRESO</v>
          </cell>
          <cell r="J960">
            <v>44832</v>
          </cell>
          <cell r="K960">
            <v>44840</v>
          </cell>
          <cell r="O960" t="str">
            <v>U007 AGROSUPER S.A.</v>
          </cell>
          <cell r="P960" t="str">
            <v>00HK</v>
          </cell>
          <cell r="Q960" t="str">
            <v>AGROSUPER ASIA</v>
          </cell>
          <cell r="R960" t="str">
            <v>02</v>
          </cell>
          <cell r="S960" t="str">
            <v>FILIPINAS</v>
          </cell>
          <cell r="T960" t="str">
            <v>000162 MANILA, PUERTO</v>
          </cell>
          <cell r="U960" t="str">
            <v>200004244</v>
          </cell>
          <cell r="V960" t="str">
            <v>FAYMAN EUROPE LIMITED</v>
          </cell>
          <cell r="W960" t="str">
            <v>IN 34089 -22 #ETA FN NOV</v>
          </cell>
          <cell r="X960" t="str">
            <v>CIF</v>
          </cell>
          <cell r="Y960" t="str">
            <v>PAGO C/COPIA DOCTO.</v>
          </cell>
          <cell r="Z960" t="str">
            <v>CONGELADO</v>
          </cell>
          <cell r="AA960" t="str">
            <v>PLANCHA</v>
          </cell>
          <cell r="AB960" t="str">
            <v>PLANCHA C/CUERO</v>
          </cell>
          <cell r="AC960" t="str">
            <v>PLANCHA C/CUERO NORMAL</v>
          </cell>
          <cell r="AD960" t="str">
            <v>EX</v>
          </cell>
        </row>
        <row r="961">
          <cell r="D961">
            <v>1023448</v>
          </cell>
          <cell r="E961" t="str">
            <v>GO PPPAL 77@ CJ 20K AS</v>
          </cell>
          <cell r="F961">
            <v>24000</v>
          </cell>
          <cell r="G961" t="str">
            <v>KG</v>
          </cell>
          <cell r="H961" t="str">
            <v>PLANTA ROSARIO</v>
          </cell>
          <cell r="I961" t="str">
            <v>EMITIDO</v>
          </cell>
          <cell r="J961">
            <v>44832</v>
          </cell>
          <cell r="K961">
            <v>44840</v>
          </cell>
          <cell r="O961" t="str">
            <v>U007 AGROSUPER S.A.</v>
          </cell>
          <cell r="P961" t="str">
            <v>00HK</v>
          </cell>
          <cell r="Q961" t="str">
            <v>AGROSUPER ASIA</v>
          </cell>
          <cell r="R961" t="str">
            <v>02</v>
          </cell>
          <cell r="S961" t="str">
            <v>FILIPINAS</v>
          </cell>
          <cell r="T961" t="str">
            <v>000162 MANILA, PUERTO</v>
          </cell>
          <cell r="U961" t="str">
            <v>200004410</v>
          </cell>
          <cell r="V961" t="str">
            <v>Golden Acres Food Service Corporati</v>
          </cell>
          <cell r="W961" t="str">
            <v>4599</v>
          </cell>
          <cell r="X961" t="str">
            <v>CIF</v>
          </cell>
          <cell r="Y961" t="str">
            <v>PAGO C/COPIA DOCTO.</v>
          </cell>
          <cell r="Z961" t="str">
            <v>CONGELADO</v>
          </cell>
          <cell r="AA961" t="str">
            <v>PALETA</v>
          </cell>
          <cell r="AB961" t="str">
            <v>PALETA PULPA</v>
          </cell>
          <cell r="AC961" t="str">
            <v>PALETA PULPA 77</v>
          </cell>
          <cell r="AD961" t="str">
            <v>EX</v>
          </cell>
        </row>
        <row r="962">
          <cell r="D962">
            <v>1023144</v>
          </cell>
          <cell r="E962" t="str">
            <v>GO PAPDA C/CUE GRANEL@ BO CJ AS</v>
          </cell>
          <cell r="F962">
            <v>24000</v>
          </cell>
          <cell r="G962" t="str">
            <v>KG</v>
          </cell>
          <cell r="H962" t="str">
            <v>PLANTA ROSARIO</v>
          </cell>
          <cell r="I962" t="str">
            <v>SOBRE INGRESO</v>
          </cell>
          <cell r="J962">
            <v>44832</v>
          </cell>
          <cell r="K962">
            <v>44840</v>
          </cell>
          <cell r="O962" t="str">
            <v>U007 AGROSUPER S.A.</v>
          </cell>
          <cell r="P962" t="str">
            <v>00HK</v>
          </cell>
          <cell r="Q962" t="str">
            <v>AGROSUPER ASIA</v>
          </cell>
          <cell r="R962" t="str">
            <v>02</v>
          </cell>
          <cell r="S962" t="str">
            <v>FILIPINAS</v>
          </cell>
          <cell r="T962" t="str">
            <v>000162 MANILA, PUERTO</v>
          </cell>
          <cell r="U962" t="str">
            <v>200004410</v>
          </cell>
          <cell r="V962" t="str">
            <v>Golden Acres Food Service Corporati</v>
          </cell>
          <cell r="W962" t="str">
            <v>4765</v>
          </cell>
          <cell r="X962" t="str">
            <v>CIF</v>
          </cell>
          <cell r="Y962" t="str">
            <v>PAGO C/COPIA DOCTO.</v>
          </cell>
          <cell r="Z962" t="str">
            <v>CONGELADO</v>
          </cell>
          <cell r="AA962" t="str">
            <v>PLANCHA</v>
          </cell>
          <cell r="AB962" t="str">
            <v>PLANCHA C/CUERO</v>
          </cell>
          <cell r="AC962" t="str">
            <v>PLANCHA C/CUERO NORMAL</v>
          </cell>
          <cell r="AD962" t="str">
            <v>EX</v>
          </cell>
        </row>
        <row r="963">
          <cell r="D963">
            <v>1020660</v>
          </cell>
          <cell r="E963" t="str">
            <v>GO PERNILP@ BO CJ 20K AS</v>
          </cell>
          <cell r="F963">
            <v>24000</v>
          </cell>
          <cell r="G963" t="str">
            <v>KG</v>
          </cell>
          <cell r="H963" t="str">
            <v>PLANTA ROSARIO</v>
          </cell>
          <cell r="I963" t="str">
            <v>CONFIRMADO</v>
          </cell>
          <cell r="J963">
            <v>44832</v>
          </cell>
          <cell r="K963">
            <v>44840</v>
          </cell>
          <cell r="L963">
            <v>44854</v>
          </cell>
          <cell r="O963" t="str">
            <v>U007 AGROSUPER S.A.</v>
          </cell>
          <cell r="P963" t="str">
            <v>00HK</v>
          </cell>
          <cell r="Q963" t="str">
            <v>AGROSUPER ASIA</v>
          </cell>
          <cell r="R963" t="str">
            <v>02</v>
          </cell>
          <cell r="S963" t="str">
            <v>FILIPINAS</v>
          </cell>
          <cell r="T963" t="str">
            <v>000162 MANILA, PUERTO</v>
          </cell>
          <cell r="U963" t="str">
            <v>200004410</v>
          </cell>
          <cell r="V963" t="str">
            <v>Golden Acres Food Service Corporati</v>
          </cell>
          <cell r="W963" t="str">
            <v>4867</v>
          </cell>
          <cell r="X963" t="str">
            <v>CIF</v>
          </cell>
          <cell r="Y963" t="str">
            <v>PAGO C/COPIA DOCTO.</v>
          </cell>
          <cell r="Z963" t="str">
            <v>CONGELADO</v>
          </cell>
          <cell r="AA963" t="str">
            <v>PERNIL</v>
          </cell>
          <cell r="AB963" t="str">
            <v>PERNIL PIERNA</v>
          </cell>
          <cell r="AC963" t="str">
            <v>PERNIL PIERNA NORMAL</v>
          </cell>
          <cell r="AD963" t="str">
            <v>EX</v>
          </cell>
        </row>
        <row r="964">
          <cell r="D964">
            <v>1012275</v>
          </cell>
          <cell r="E964" t="str">
            <v>PO TRU ALA 4X10 NMR@ BO CJ 20K AS</v>
          </cell>
          <cell r="F964">
            <v>1722</v>
          </cell>
          <cell r="G964" t="str">
            <v>KG</v>
          </cell>
          <cell r="H964" t="str">
            <v>PLANTA LO MIRANDA</v>
          </cell>
          <cell r="I964" t="str">
            <v>CONFIRMADO</v>
          </cell>
          <cell r="J964">
            <v>44832</v>
          </cell>
          <cell r="K964">
            <v>44841</v>
          </cell>
          <cell r="L964">
            <v>44872</v>
          </cell>
          <cell r="O964" t="str">
            <v>U007 AGROSUPER S.A.</v>
          </cell>
          <cell r="P964" t="str">
            <v>00GO</v>
          </cell>
          <cell r="Q964" t="str">
            <v>AGROSUPER SHANGHAI</v>
          </cell>
          <cell r="R964" t="str">
            <v>01</v>
          </cell>
          <cell r="S964" t="str">
            <v>CHINA</v>
          </cell>
          <cell r="T964" t="str">
            <v>000021 SHANGHAI, CHINA</v>
          </cell>
          <cell r="U964" t="str">
            <v>200002390</v>
          </cell>
          <cell r="V964" t="str">
            <v>Agrosuper China Co., Ltd.</v>
          </cell>
          <cell r="W964" t="str">
            <v/>
          </cell>
          <cell r="X964" t="str">
            <v>CIF</v>
          </cell>
          <cell r="Y964" t="str">
            <v>CTA CTE O CRED.DIRECTO</v>
          </cell>
          <cell r="Z964" t="str">
            <v>CONGELADO</v>
          </cell>
          <cell r="AA964" t="str">
            <v>ALA</v>
          </cell>
          <cell r="AB964" t="str">
            <v>ALA TRUTRO</v>
          </cell>
          <cell r="AC964" t="str">
            <v>ALA TRUTRO S/MARINAR</v>
          </cell>
          <cell r="AD964" t="str">
            <v>NA</v>
          </cell>
        </row>
        <row r="965">
          <cell r="D965">
            <v>1012451</v>
          </cell>
          <cell r="E965" t="str">
            <v>PO ALA MEDIA@ CJ 15K AS</v>
          </cell>
          <cell r="F965">
            <v>4230</v>
          </cell>
          <cell r="G965" t="str">
            <v>KG</v>
          </cell>
          <cell r="H965" t="str">
            <v>PLANTA LO MIRANDA</v>
          </cell>
          <cell r="I965" t="str">
            <v>CONFIRMADO</v>
          </cell>
          <cell r="J965">
            <v>44832</v>
          </cell>
          <cell r="K965">
            <v>44841</v>
          </cell>
          <cell r="L965">
            <v>44872</v>
          </cell>
          <cell r="O965" t="str">
            <v>U007 AGROSUPER S.A.</v>
          </cell>
          <cell r="P965" t="str">
            <v>00GO</v>
          </cell>
          <cell r="Q965" t="str">
            <v>AGROSUPER SHANGHAI</v>
          </cell>
          <cell r="R965" t="str">
            <v>01</v>
          </cell>
          <cell r="S965" t="str">
            <v>CHINA</v>
          </cell>
          <cell r="T965" t="str">
            <v>000021 SHANGHAI, CHINA</v>
          </cell>
          <cell r="U965" t="str">
            <v>200002390</v>
          </cell>
          <cell r="V965" t="str">
            <v>Agrosuper China Co., Ltd.</v>
          </cell>
          <cell r="W965" t="str">
            <v/>
          </cell>
          <cell r="X965" t="str">
            <v>CIF</v>
          </cell>
          <cell r="Y965" t="str">
            <v>CTA CTE O CRED.DIRECTO</v>
          </cell>
          <cell r="Z965" t="str">
            <v>CONGELADO</v>
          </cell>
          <cell r="AA965" t="str">
            <v>ALA</v>
          </cell>
          <cell r="AB965" t="str">
            <v>ALA CENTRO</v>
          </cell>
          <cell r="AC965" t="str">
            <v>ALA CENTRO NORMAL</v>
          </cell>
          <cell r="AD965" t="str">
            <v>NA</v>
          </cell>
        </row>
        <row r="966">
          <cell r="D966">
            <v>1012453</v>
          </cell>
          <cell r="E966" t="str">
            <v>PO ALA MEDIA IQF@ CJ 18K AS</v>
          </cell>
          <cell r="F966">
            <v>6908</v>
          </cell>
          <cell r="G966" t="str">
            <v>KG</v>
          </cell>
          <cell r="H966" t="str">
            <v>PLANTA LO MIRANDA</v>
          </cell>
          <cell r="I966" t="str">
            <v>CONFIRMADO</v>
          </cell>
          <cell r="J966">
            <v>44832</v>
          </cell>
          <cell r="K966">
            <v>44841</v>
          </cell>
          <cell r="L966">
            <v>44872</v>
          </cell>
          <cell r="O966" t="str">
            <v>U007 AGROSUPER S.A.</v>
          </cell>
          <cell r="P966" t="str">
            <v>00GO</v>
          </cell>
          <cell r="Q966" t="str">
            <v>AGROSUPER SHANGHAI</v>
          </cell>
          <cell r="R966" t="str">
            <v>01</v>
          </cell>
          <cell r="S966" t="str">
            <v>CHINA</v>
          </cell>
          <cell r="T966" t="str">
            <v>000021 SHANGHAI, CHINA</v>
          </cell>
          <cell r="U966" t="str">
            <v>200002390</v>
          </cell>
          <cell r="V966" t="str">
            <v>Agrosuper China Co., Ltd.</v>
          </cell>
          <cell r="W966" t="str">
            <v/>
          </cell>
          <cell r="X966" t="str">
            <v>CIF</v>
          </cell>
          <cell r="Y966" t="str">
            <v>CTA CTE O CRED.DIRECTO</v>
          </cell>
          <cell r="Z966" t="str">
            <v>CONGELADO</v>
          </cell>
          <cell r="AA966" t="str">
            <v>ALA</v>
          </cell>
          <cell r="AB966" t="str">
            <v>ALA CENTRO</v>
          </cell>
          <cell r="AC966" t="str">
            <v>ALA CENTRO NORMAL</v>
          </cell>
          <cell r="AD966" t="str">
            <v>NA</v>
          </cell>
        </row>
        <row r="967">
          <cell r="D967">
            <v>1012595</v>
          </cell>
          <cell r="E967" t="str">
            <v>PO PCHDEH@ BO 16X1K CJ AS</v>
          </cell>
          <cell r="F967">
            <v>5184</v>
          </cell>
          <cell r="G967" t="str">
            <v>KG</v>
          </cell>
          <cell r="H967" t="str">
            <v>PLANTA LO MIRANDA</v>
          </cell>
          <cell r="I967" t="str">
            <v>CONFIRMADO</v>
          </cell>
          <cell r="J967">
            <v>44832</v>
          </cell>
          <cell r="K967">
            <v>44841</v>
          </cell>
          <cell r="L967">
            <v>44872</v>
          </cell>
          <cell r="O967" t="str">
            <v>U007 AGROSUPER S.A.</v>
          </cell>
          <cell r="P967" t="str">
            <v>00GO</v>
          </cell>
          <cell r="Q967" t="str">
            <v>AGROSUPER SHANGHAI</v>
          </cell>
          <cell r="R967" t="str">
            <v>01</v>
          </cell>
          <cell r="S967" t="str">
            <v>CHINA</v>
          </cell>
          <cell r="T967" t="str">
            <v>000021 SHANGHAI, CHINA</v>
          </cell>
          <cell r="U967" t="str">
            <v>200002390</v>
          </cell>
          <cell r="V967" t="str">
            <v>Agrosuper China Co., Ltd.</v>
          </cell>
          <cell r="W967" t="str">
            <v/>
          </cell>
          <cell r="X967" t="str">
            <v>CIF</v>
          </cell>
          <cell r="Y967" t="str">
            <v>CTA CTE O CRED.DIRECTO</v>
          </cell>
          <cell r="Z967" t="str">
            <v>CONGELADO</v>
          </cell>
          <cell r="AA967" t="str">
            <v>PECHUGA DESH</v>
          </cell>
          <cell r="AB967" t="str">
            <v>PECHUGA DESH S/PIEL S/GRASA S/FILETE</v>
          </cell>
          <cell r="AC967" t="str">
            <v>PECHUGA DESH S/CALIBRE</v>
          </cell>
          <cell r="AD967" t="str">
            <v>NA</v>
          </cell>
        </row>
        <row r="968">
          <cell r="D968">
            <v>1012622</v>
          </cell>
          <cell r="E968" t="str">
            <v>PO TRUENT DEH TF@MUESTRA SAG</v>
          </cell>
          <cell r="F968">
            <v>80</v>
          </cell>
          <cell r="G968" t="str">
            <v>KG</v>
          </cell>
          <cell r="H968" t="str">
            <v>PLANTA LO MIRANDA</v>
          </cell>
          <cell r="I968" t="str">
            <v>CONFIRMADO</v>
          </cell>
          <cell r="J968">
            <v>44832</v>
          </cell>
          <cell r="K968">
            <v>44841</v>
          </cell>
          <cell r="L968">
            <v>44872</v>
          </cell>
          <cell r="O968" t="str">
            <v>U007 AGROSUPER S.A.</v>
          </cell>
          <cell r="P968" t="str">
            <v>00GO</v>
          </cell>
          <cell r="Q968" t="str">
            <v>AGROSUPER SHANGHAI</v>
          </cell>
          <cell r="R968" t="str">
            <v>01</v>
          </cell>
          <cell r="S968" t="str">
            <v>CHINA</v>
          </cell>
          <cell r="T968" t="str">
            <v>000021 SHANGHAI, CHINA</v>
          </cell>
          <cell r="U968" t="str">
            <v>200002390</v>
          </cell>
          <cell r="V968" t="str">
            <v>Agrosuper China Co., Ltd.</v>
          </cell>
          <cell r="W968" t="str">
            <v/>
          </cell>
          <cell r="X968" t="str">
            <v>CIF</v>
          </cell>
          <cell r="Y968" t="str">
            <v>CTA CTE O CRED.DIRECTO</v>
          </cell>
          <cell r="Z968" t="str">
            <v>CONGELADO</v>
          </cell>
          <cell r="AA968" t="str">
            <v>MUESTRA</v>
          </cell>
          <cell r="AB968" t="str">
            <v>MUESTRA</v>
          </cell>
          <cell r="AC968" t="str">
            <v>MUESTRA</v>
          </cell>
          <cell r="AD968" t="str">
            <v>NA</v>
          </cell>
        </row>
        <row r="969">
          <cell r="D969">
            <v>1012455</v>
          </cell>
          <cell r="E969" t="str">
            <v>PO CTRO PTA ALA CHOICE@ CJ 20K AS</v>
          </cell>
          <cell r="F969">
            <v>24000</v>
          </cell>
          <cell r="G969" t="str">
            <v>KG</v>
          </cell>
          <cell r="H969" t="str">
            <v>PLANTA LO MIRANDA</v>
          </cell>
          <cell r="I969" t="str">
            <v>CONFIRMADO</v>
          </cell>
          <cell r="J969">
            <v>44832</v>
          </cell>
          <cell r="K969">
            <v>44841</v>
          </cell>
          <cell r="L969">
            <v>44877</v>
          </cell>
          <cell r="O969" t="str">
            <v>U007 AGROSUPER S.A.</v>
          </cell>
          <cell r="P969" t="str">
            <v>00GO</v>
          </cell>
          <cell r="Q969" t="str">
            <v>AGROSUPER SHANGHAI</v>
          </cell>
          <cell r="R969" t="str">
            <v>01</v>
          </cell>
          <cell r="S969" t="str">
            <v>CHINA</v>
          </cell>
          <cell r="T969" t="str">
            <v>000021 SHANGHAI, CHINA</v>
          </cell>
          <cell r="U969" t="str">
            <v>200002390</v>
          </cell>
          <cell r="V969" t="str">
            <v>Agrosuper China Co., Ltd.</v>
          </cell>
          <cell r="W969" t="str">
            <v/>
          </cell>
          <cell r="X969" t="str">
            <v>CIF</v>
          </cell>
          <cell r="Y969" t="str">
            <v>CTA CTE O CRED.DIRECTO</v>
          </cell>
          <cell r="Z969" t="str">
            <v>CONGELADO</v>
          </cell>
          <cell r="AA969" t="str">
            <v>ALA</v>
          </cell>
          <cell r="AB969" t="str">
            <v>ALA CENTRO-PUNTA</v>
          </cell>
          <cell r="AC969" t="str">
            <v>ALA CENTRO-PUNTA NORMAL</v>
          </cell>
          <cell r="AD969" t="str">
            <v>NA</v>
          </cell>
        </row>
        <row r="970">
          <cell r="D970">
            <v>1012455</v>
          </cell>
          <cell r="E970" t="str">
            <v>PO CTRO PTA ALA CHOICE@ CJ 20K AS</v>
          </cell>
          <cell r="F970">
            <v>24000</v>
          </cell>
          <cell r="G970" t="str">
            <v>KG</v>
          </cell>
          <cell r="H970" t="str">
            <v>PLANTA LO MIRANDA</v>
          </cell>
          <cell r="I970" t="str">
            <v>CONFIRMADO</v>
          </cell>
          <cell r="J970">
            <v>44832</v>
          </cell>
          <cell r="K970">
            <v>44841</v>
          </cell>
          <cell r="L970">
            <v>44879</v>
          </cell>
          <cell r="O970" t="str">
            <v>U007 AGROSUPER S.A.</v>
          </cell>
          <cell r="P970" t="str">
            <v>00GO</v>
          </cell>
          <cell r="Q970" t="str">
            <v>AGROSUPER SHANGHAI</v>
          </cell>
          <cell r="R970" t="str">
            <v>01</v>
          </cell>
          <cell r="S970" t="str">
            <v>CHINA</v>
          </cell>
          <cell r="T970" t="str">
            <v>000021 SHANGHAI, CHINA</v>
          </cell>
          <cell r="U970" t="str">
            <v>200002390</v>
          </cell>
          <cell r="V970" t="str">
            <v>Agrosuper China Co., Ltd.</v>
          </cell>
          <cell r="W970" t="str">
            <v/>
          </cell>
          <cell r="X970" t="str">
            <v>CIF</v>
          </cell>
          <cell r="Y970" t="str">
            <v>CTA CTE O CRED.DIRECTO</v>
          </cell>
          <cell r="Z970" t="str">
            <v>CONGELADO</v>
          </cell>
          <cell r="AA970" t="str">
            <v>ALA</v>
          </cell>
          <cell r="AB970" t="str">
            <v>ALA CENTRO-PUNTA</v>
          </cell>
          <cell r="AC970" t="str">
            <v>ALA CENTRO-PUNTA NORMAL</v>
          </cell>
          <cell r="AD970" t="str">
            <v>NA</v>
          </cell>
        </row>
        <row r="971">
          <cell r="D971">
            <v>1012455</v>
          </cell>
          <cell r="E971" t="str">
            <v>PO CTRO PTA ALA CHOICE@ CJ 20K AS</v>
          </cell>
          <cell r="F971">
            <v>24000</v>
          </cell>
          <cell r="G971" t="str">
            <v>KG</v>
          </cell>
          <cell r="H971" t="str">
            <v>PLANTA LO MIRANDA</v>
          </cell>
          <cell r="I971" t="str">
            <v>CONFIRMADO</v>
          </cell>
          <cell r="J971">
            <v>44832</v>
          </cell>
          <cell r="K971">
            <v>44841</v>
          </cell>
          <cell r="L971">
            <v>44881</v>
          </cell>
          <cell r="O971" t="str">
            <v>U007 AGROSUPER S.A.</v>
          </cell>
          <cell r="P971" t="str">
            <v>00GO</v>
          </cell>
          <cell r="Q971" t="str">
            <v>AGROSUPER SHANGHAI</v>
          </cell>
          <cell r="R971" t="str">
            <v>01</v>
          </cell>
          <cell r="S971" t="str">
            <v>CHINA</v>
          </cell>
          <cell r="T971" t="str">
            <v>000021 SHANGHAI, CHINA</v>
          </cell>
          <cell r="U971" t="str">
            <v>200002390</v>
          </cell>
          <cell r="V971" t="str">
            <v>Agrosuper China Co., Ltd.</v>
          </cell>
          <cell r="W971" t="str">
            <v/>
          </cell>
          <cell r="X971" t="str">
            <v>CIF</v>
          </cell>
          <cell r="Y971" t="str">
            <v>CTA CTE O CRED.DIRECTO</v>
          </cell>
          <cell r="Z971" t="str">
            <v>CONGELADO</v>
          </cell>
          <cell r="AA971" t="str">
            <v>ALA</v>
          </cell>
          <cell r="AB971" t="str">
            <v>ALA CENTRO-PUNTA</v>
          </cell>
          <cell r="AC971" t="str">
            <v>ALA CENTRO-PUNTA NORMAL</v>
          </cell>
          <cell r="AD971" t="str">
            <v>NA</v>
          </cell>
        </row>
        <row r="972">
          <cell r="D972">
            <v>1012455</v>
          </cell>
          <cell r="E972" t="str">
            <v>PO CTRO PTA ALA CHOICE@ CJ 20K AS</v>
          </cell>
          <cell r="F972">
            <v>24000</v>
          </cell>
          <cell r="G972" t="str">
            <v>KG</v>
          </cell>
          <cell r="H972" t="str">
            <v>PLANTA LO MIRANDA</v>
          </cell>
          <cell r="I972" t="str">
            <v>CONFIRMADO</v>
          </cell>
          <cell r="J972">
            <v>44832</v>
          </cell>
          <cell r="K972">
            <v>44841</v>
          </cell>
          <cell r="O972" t="str">
            <v>U007 AGROSUPER S.A.</v>
          </cell>
          <cell r="P972" t="str">
            <v>00GO</v>
          </cell>
          <cell r="Q972" t="str">
            <v>AGROSUPER SHANGHAI</v>
          </cell>
          <cell r="R972" t="str">
            <v>01</v>
          </cell>
          <cell r="S972" t="str">
            <v>CHINA</v>
          </cell>
          <cell r="T972" t="str">
            <v>000021 SHANGHAI, CHINA</v>
          </cell>
          <cell r="U972" t="str">
            <v>200002390</v>
          </cell>
          <cell r="V972" t="str">
            <v>Agrosuper China Co., Ltd.</v>
          </cell>
          <cell r="W972" t="str">
            <v/>
          </cell>
          <cell r="X972" t="str">
            <v>CIF</v>
          </cell>
          <cell r="Y972" t="str">
            <v>CTA CTE O CRED.DIRECTO</v>
          </cell>
          <cell r="Z972" t="str">
            <v>CONGELADO</v>
          </cell>
          <cell r="AA972" t="str">
            <v>ALA</v>
          </cell>
          <cell r="AB972" t="str">
            <v>ALA CENTRO-PUNTA</v>
          </cell>
          <cell r="AC972" t="str">
            <v>ALA CENTRO-PUNTA NORMAL</v>
          </cell>
          <cell r="AD972" t="str">
            <v>NA</v>
          </cell>
        </row>
        <row r="973">
          <cell r="D973">
            <v>1011586</v>
          </cell>
          <cell r="E973" t="str">
            <v>PO ALA MEDIA B 4X10@ CJ 20K AS</v>
          </cell>
          <cell r="F973">
            <v>24000</v>
          </cell>
          <cell r="G973" t="str">
            <v>KG</v>
          </cell>
          <cell r="H973" t="str">
            <v>PLANTA LO MIRANDA</v>
          </cell>
          <cell r="I973" t="str">
            <v>CONFIRMADO</v>
          </cell>
          <cell r="J973">
            <v>44832</v>
          </cell>
          <cell r="K973">
            <v>44841</v>
          </cell>
          <cell r="L973">
            <v>44879</v>
          </cell>
          <cell r="O973" t="str">
            <v>U007 AGROSUPER S.A.</v>
          </cell>
          <cell r="P973" t="str">
            <v>00GO</v>
          </cell>
          <cell r="Q973" t="str">
            <v>AGROSUPER SHANGHAI</v>
          </cell>
          <cell r="R973" t="str">
            <v>01</v>
          </cell>
          <cell r="S973" t="str">
            <v>CHINA</v>
          </cell>
          <cell r="T973" t="str">
            <v>000021 SHANGHAI, CHINA</v>
          </cell>
          <cell r="U973" t="str">
            <v>200002390</v>
          </cell>
          <cell r="V973" t="str">
            <v>Agrosuper China Co., Ltd.</v>
          </cell>
          <cell r="W973" t="str">
            <v/>
          </cell>
          <cell r="X973" t="str">
            <v>CIF</v>
          </cell>
          <cell r="Y973" t="str">
            <v>CTA CTE O CRED.DIRECTO</v>
          </cell>
          <cell r="Z973" t="str">
            <v>CONGELADO</v>
          </cell>
          <cell r="AA973" t="str">
            <v>ALA</v>
          </cell>
          <cell r="AB973" t="str">
            <v>ALA CENTRO</v>
          </cell>
          <cell r="AC973" t="str">
            <v>ALA CENTRO B</v>
          </cell>
          <cell r="AD973" t="str">
            <v>NA</v>
          </cell>
        </row>
        <row r="974">
          <cell r="D974">
            <v>1011586</v>
          </cell>
          <cell r="E974" t="str">
            <v>PO ALA MEDIA B 4X10@ CJ 20K AS</v>
          </cell>
          <cell r="F974">
            <v>24000</v>
          </cell>
          <cell r="G974" t="str">
            <v>KG</v>
          </cell>
          <cell r="H974" t="str">
            <v>PLANTA LO MIRANDA</v>
          </cell>
          <cell r="I974" t="str">
            <v>CONFIRMADO</v>
          </cell>
          <cell r="J974">
            <v>44832</v>
          </cell>
          <cell r="K974">
            <v>44841</v>
          </cell>
          <cell r="O974" t="str">
            <v>U007 AGROSUPER S.A.</v>
          </cell>
          <cell r="P974" t="str">
            <v>00GO</v>
          </cell>
          <cell r="Q974" t="str">
            <v>AGROSUPER SHANGHAI</v>
          </cell>
          <cell r="R974" t="str">
            <v>01</v>
          </cell>
          <cell r="S974" t="str">
            <v>CHINA</v>
          </cell>
          <cell r="T974" t="str">
            <v>000021 SHANGHAI, CHINA</v>
          </cell>
          <cell r="U974" t="str">
            <v>200002390</v>
          </cell>
          <cell r="V974" t="str">
            <v>Agrosuper China Co., Ltd.</v>
          </cell>
          <cell r="W974" t="str">
            <v/>
          </cell>
          <cell r="X974" t="str">
            <v>CIF</v>
          </cell>
          <cell r="Y974" t="str">
            <v>CTA CTE O CRED.DIRECTO</v>
          </cell>
          <cell r="Z974" t="str">
            <v>CONGELADO</v>
          </cell>
          <cell r="AA974" t="str">
            <v>ALA</v>
          </cell>
          <cell r="AB974" t="str">
            <v>ALA CENTRO</v>
          </cell>
          <cell r="AC974" t="str">
            <v>ALA CENTRO B</v>
          </cell>
          <cell r="AD974" t="str">
            <v>NA</v>
          </cell>
        </row>
        <row r="975">
          <cell r="D975">
            <v>1011586</v>
          </cell>
          <cell r="E975" t="str">
            <v>PO ALA MEDIA B 4X10@ CJ 20K AS</v>
          </cell>
          <cell r="F975">
            <v>24000</v>
          </cell>
          <cell r="G975" t="str">
            <v>KG</v>
          </cell>
          <cell r="H975" t="str">
            <v>PLANTA LO MIRANDA</v>
          </cell>
          <cell r="I975" t="str">
            <v>EN PRODUCCION</v>
          </cell>
          <cell r="J975">
            <v>44832</v>
          </cell>
          <cell r="K975">
            <v>44841</v>
          </cell>
          <cell r="O975" t="str">
            <v>U007 AGROSUPER S.A.</v>
          </cell>
          <cell r="P975" t="str">
            <v>00GO</v>
          </cell>
          <cell r="Q975" t="str">
            <v>AGROSUPER SHANGHAI</v>
          </cell>
          <cell r="R975" t="str">
            <v>01</v>
          </cell>
          <cell r="S975" t="str">
            <v>CHINA</v>
          </cell>
          <cell r="T975" t="str">
            <v>000021 SHANGHAI, CHINA</v>
          </cell>
          <cell r="U975" t="str">
            <v>200002390</v>
          </cell>
          <cell r="V975" t="str">
            <v>Agrosuper China Co., Ltd.</v>
          </cell>
          <cell r="W975" t="str">
            <v/>
          </cell>
          <cell r="X975" t="str">
            <v>CIF</v>
          </cell>
          <cell r="Y975" t="str">
            <v>CTA CTE O CRED.DIRECTO</v>
          </cell>
          <cell r="Z975" t="str">
            <v>CONGELADO</v>
          </cell>
          <cell r="AA975" t="str">
            <v>ALA</v>
          </cell>
          <cell r="AB975" t="str">
            <v>ALA CENTRO</v>
          </cell>
          <cell r="AC975" t="str">
            <v>ALA CENTRO B</v>
          </cell>
          <cell r="AD975" t="str">
            <v>NA</v>
          </cell>
        </row>
        <row r="976">
          <cell r="D976">
            <v>1012452</v>
          </cell>
          <cell r="E976" t="str">
            <v>PO ALA MEDIA GRADO B@ CJ AS</v>
          </cell>
          <cell r="F976">
            <v>24000</v>
          </cell>
          <cell r="G976" t="str">
            <v>KG</v>
          </cell>
          <cell r="H976" t="str">
            <v>PLANTA LO MIRANDA</v>
          </cell>
          <cell r="I976" t="str">
            <v>EN PRODUCCION</v>
          </cell>
          <cell r="J976">
            <v>44832</v>
          </cell>
          <cell r="K976">
            <v>44841</v>
          </cell>
          <cell r="O976" t="str">
            <v>U007 AGROSUPER S.A.</v>
          </cell>
          <cell r="P976" t="str">
            <v>00GO</v>
          </cell>
          <cell r="Q976" t="str">
            <v>AGROSUPER SHANGHAI</v>
          </cell>
          <cell r="R976" t="str">
            <v>01</v>
          </cell>
          <cell r="S976" t="str">
            <v>CHINA</v>
          </cell>
          <cell r="T976" t="str">
            <v>000021 SHANGHAI, CHINA</v>
          </cell>
          <cell r="U976" t="str">
            <v>200002390</v>
          </cell>
          <cell r="V976" t="str">
            <v>Agrosuper China Co., Ltd.</v>
          </cell>
          <cell r="W976" t="str">
            <v/>
          </cell>
          <cell r="X976" t="str">
            <v>CIF</v>
          </cell>
          <cell r="Y976" t="str">
            <v>CTA CTE O CRED.DIRECTO</v>
          </cell>
          <cell r="Z976" t="str">
            <v>CONGELADO</v>
          </cell>
          <cell r="AA976" t="str">
            <v>ALA</v>
          </cell>
          <cell r="AB976" t="str">
            <v>ALA CENTRO</v>
          </cell>
          <cell r="AC976" t="str">
            <v>ALA CENTRO B</v>
          </cell>
          <cell r="AD976" t="str">
            <v>NA</v>
          </cell>
        </row>
        <row r="977">
          <cell r="D977">
            <v>1012502</v>
          </cell>
          <cell r="E977" t="str">
            <v>PO GARRA LARGE B@ CJ 20K AS</v>
          </cell>
          <cell r="F977">
            <v>2401</v>
          </cell>
          <cell r="G977" t="str">
            <v>KG</v>
          </cell>
          <cell r="H977" t="str">
            <v>PLANTA LO MIRANDA</v>
          </cell>
          <cell r="I977" t="str">
            <v>EN PRODUCCION</v>
          </cell>
          <cell r="J977">
            <v>44832</v>
          </cell>
          <cell r="K977">
            <v>44841</v>
          </cell>
          <cell r="O977" t="str">
            <v>U007 AGROSUPER S.A.</v>
          </cell>
          <cell r="P977" t="str">
            <v>00GO</v>
          </cell>
          <cell r="Q977" t="str">
            <v>AGROSUPER SHANGHAI</v>
          </cell>
          <cell r="R977" t="str">
            <v>01</v>
          </cell>
          <cell r="S977" t="str">
            <v>CHINA</v>
          </cell>
          <cell r="T977" t="str">
            <v>000020 YANTIAN, CHINA</v>
          </cell>
          <cell r="U977" t="str">
            <v>200002390</v>
          </cell>
          <cell r="V977" t="str">
            <v>Agrosuper China Co., Ltd.</v>
          </cell>
          <cell r="W977" t="str">
            <v/>
          </cell>
          <cell r="X977" t="str">
            <v>CIF</v>
          </cell>
          <cell r="Y977" t="str">
            <v>CTA CTE O CRED.DIRECTO</v>
          </cell>
          <cell r="Z977" t="str">
            <v>CONGELADO</v>
          </cell>
          <cell r="AA977" t="str">
            <v>PATAS</v>
          </cell>
          <cell r="AB977" t="str">
            <v>PATAS GARRAS</v>
          </cell>
          <cell r="AC977" t="str">
            <v>PATAS GARRAS LARGE B</v>
          </cell>
          <cell r="AD977" t="str">
            <v>NA</v>
          </cell>
        </row>
        <row r="978">
          <cell r="D978">
            <v>1011969</v>
          </cell>
          <cell r="E978" t="str">
            <v>PO GARRA L B@ BO CJ 20K AS</v>
          </cell>
          <cell r="F978">
            <v>18351</v>
          </cell>
          <cell r="G978" t="str">
            <v>KG</v>
          </cell>
          <cell r="H978" t="str">
            <v>PLANTA LO MIRANDA</v>
          </cell>
          <cell r="I978" t="str">
            <v>EN PRODUCCION</v>
          </cell>
          <cell r="J978">
            <v>44832</v>
          </cell>
          <cell r="K978">
            <v>44841</v>
          </cell>
          <cell r="O978" t="str">
            <v>U007 AGROSUPER S.A.</v>
          </cell>
          <cell r="P978" t="str">
            <v>00GO</v>
          </cell>
          <cell r="Q978" t="str">
            <v>AGROSUPER SHANGHAI</v>
          </cell>
          <cell r="R978" t="str">
            <v>01</v>
          </cell>
          <cell r="S978" t="str">
            <v>CHINA</v>
          </cell>
          <cell r="T978" t="str">
            <v>000020 YANTIAN, CHINA</v>
          </cell>
          <cell r="U978" t="str">
            <v>200002390</v>
          </cell>
          <cell r="V978" t="str">
            <v>Agrosuper China Co., Ltd.</v>
          </cell>
          <cell r="W978" t="str">
            <v/>
          </cell>
          <cell r="X978" t="str">
            <v>CIF</v>
          </cell>
          <cell r="Y978" t="str">
            <v>CTA CTE O CRED.DIRECTO</v>
          </cell>
          <cell r="Z978" t="str">
            <v>CONGELADO</v>
          </cell>
          <cell r="AA978" t="str">
            <v>PATAS</v>
          </cell>
          <cell r="AB978" t="str">
            <v>PATAS GARRAS</v>
          </cell>
          <cell r="AC978" t="str">
            <v>PATAS GARRAS LARGE B</v>
          </cell>
          <cell r="AD978" t="str">
            <v>NA</v>
          </cell>
        </row>
        <row r="979">
          <cell r="D979">
            <v>1012434</v>
          </cell>
          <cell r="E979" t="str">
            <v>PO PTA ALA@ CJ 20K AS</v>
          </cell>
          <cell r="F979">
            <v>24000</v>
          </cell>
          <cell r="G979" t="str">
            <v>KG</v>
          </cell>
          <cell r="H979" t="str">
            <v>F. SAN VICENTE</v>
          </cell>
          <cell r="I979" t="str">
            <v>A PROGRAMAR</v>
          </cell>
          <cell r="J979">
            <v>44832</v>
          </cell>
          <cell r="K979">
            <v>44841</v>
          </cell>
          <cell r="L979">
            <v>44871</v>
          </cell>
          <cell r="O979" t="str">
            <v>U007 AGROSUPER S.A.</v>
          </cell>
          <cell r="P979" t="str">
            <v>00GO</v>
          </cell>
          <cell r="Q979" t="str">
            <v>AGROSUPER SHANGHAI</v>
          </cell>
          <cell r="R979" t="str">
            <v>01</v>
          </cell>
          <cell r="S979" t="str">
            <v>CHINA</v>
          </cell>
          <cell r="T979" t="str">
            <v>000020 YANTIAN, CHINA</v>
          </cell>
          <cell r="U979" t="str">
            <v>200002390</v>
          </cell>
          <cell r="V979" t="str">
            <v>Agrosuper China Co., Ltd.</v>
          </cell>
          <cell r="W979" t="str">
            <v/>
          </cell>
          <cell r="X979" t="str">
            <v>CIF</v>
          </cell>
          <cell r="Y979" t="str">
            <v>CTA CTE O CRED.DIRECTO</v>
          </cell>
          <cell r="Z979" t="str">
            <v>CONGELADO</v>
          </cell>
          <cell r="AA979" t="str">
            <v>ALA</v>
          </cell>
          <cell r="AB979" t="str">
            <v>ALA PUNTA</v>
          </cell>
          <cell r="AC979" t="str">
            <v>ALA PUNTA NORMAL</v>
          </cell>
          <cell r="AD979" t="str">
            <v>NA</v>
          </cell>
        </row>
        <row r="980">
          <cell r="D980">
            <v>1012434</v>
          </cell>
          <cell r="E980" t="str">
            <v>PO PTA ALA@ CJ 20K AS</v>
          </cell>
          <cell r="F980">
            <v>24000</v>
          </cell>
          <cell r="G980" t="str">
            <v>KG</v>
          </cell>
          <cell r="H980" t="str">
            <v>PLANTA LO MIRANDA</v>
          </cell>
          <cell r="I980" t="str">
            <v>CONFIRMADO</v>
          </cell>
          <cell r="J980">
            <v>44832</v>
          </cell>
          <cell r="K980">
            <v>44841</v>
          </cell>
          <cell r="L980">
            <v>44878</v>
          </cell>
          <cell r="O980" t="str">
            <v>U007 AGROSUPER S.A.</v>
          </cell>
          <cell r="P980" t="str">
            <v>00GO</v>
          </cell>
          <cell r="Q980" t="str">
            <v>AGROSUPER SHANGHAI</v>
          </cell>
          <cell r="R980" t="str">
            <v>01</v>
          </cell>
          <cell r="S980" t="str">
            <v>CHINA</v>
          </cell>
          <cell r="T980" t="str">
            <v>000020 YANTIAN, CHINA</v>
          </cell>
          <cell r="U980" t="str">
            <v>200002390</v>
          </cell>
          <cell r="V980" t="str">
            <v>Agrosuper China Co., Ltd.</v>
          </cell>
          <cell r="W980" t="str">
            <v/>
          </cell>
          <cell r="X980" t="str">
            <v>CIF</v>
          </cell>
          <cell r="Y980" t="str">
            <v>CTA CTE O CRED.DIRECTO</v>
          </cell>
          <cell r="Z980" t="str">
            <v>CONGELADO</v>
          </cell>
          <cell r="AA980" t="str">
            <v>ALA</v>
          </cell>
          <cell r="AB980" t="str">
            <v>ALA PUNTA</v>
          </cell>
          <cell r="AC980" t="str">
            <v>ALA PUNTA NORMAL</v>
          </cell>
          <cell r="AD980" t="str">
            <v>NA</v>
          </cell>
        </row>
        <row r="981">
          <cell r="D981">
            <v>1012434</v>
          </cell>
          <cell r="E981" t="str">
            <v>PO PTA ALA@ CJ 20K AS</v>
          </cell>
          <cell r="F981">
            <v>24000</v>
          </cell>
          <cell r="G981" t="str">
            <v>KG</v>
          </cell>
          <cell r="H981" t="str">
            <v>PLANTA LO MIRANDA</v>
          </cell>
          <cell r="I981" t="str">
            <v>CONFIRMADO</v>
          </cell>
          <cell r="J981">
            <v>44832</v>
          </cell>
          <cell r="K981">
            <v>44841</v>
          </cell>
          <cell r="O981" t="str">
            <v>U007 AGROSUPER S.A.</v>
          </cell>
          <cell r="P981" t="str">
            <v>00GO</v>
          </cell>
          <cell r="Q981" t="str">
            <v>AGROSUPER SHANGHAI</v>
          </cell>
          <cell r="R981" t="str">
            <v>01</v>
          </cell>
          <cell r="S981" t="str">
            <v>CHINA</v>
          </cell>
          <cell r="T981" t="str">
            <v>000020 YANTIAN, CHINA</v>
          </cell>
          <cell r="U981" t="str">
            <v>200002390</v>
          </cell>
          <cell r="V981" t="str">
            <v>Agrosuper China Co., Ltd.</v>
          </cell>
          <cell r="W981" t="str">
            <v/>
          </cell>
          <cell r="X981" t="str">
            <v>CIF</v>
          </cell>
          <cell r="Y981" t="str">
            <v>CTA CTE O CRED.DIRECTO</v>
          </cell>
          <cell r="Z981" t="str">
            <v>CONGELADO</v>
          </cell>
          <cell r="AA981" t="str">
            <v>ALA</v>
          </cell>
          <cell r="AB981" t="str">
            <v>ALA PUNTA</v>
          </cell>
          <cell r="AC981" t="str">
            <v>ALA PUNTA NORMAL</v>
          </cell>
          <cell r="AD981" t="str">
            <v>NA</v>
          </cell>
        </row>
        <row r="982">
          <cell r="D982">
            <v>1012681</v>
          </cell>
          <cell r="E982" t="str">
            <v>PO NUDILLO @ CJ 20KG AS</v>
          </cell>
          <cell r="F982">
            <v>24000</v>
          </cell>
          <cell r="G982" t="str">
            <v>KG</v>
          </cell>
          <cell r="H982" t="str">
            <v>PLANTA LO MIRANDA</v>
          </cell>
          <cell r="I982" t="str">
            <v>CONFIRMADO</v>
          </cell>
          <cell r="J982">
            <v>44832</v>
          </cell>
          <cell r="K982">
            <v>44841</v>
          </cell>
          <cell r="L982">
            <v>44879</v>
          </cell>
          <cell r="O982" t="str">
            <v>U007 AGROSUPER S.A.</v>
          </cell>
          <cell r="P982" t="str">
            <v>00GO</v>
          </cell>
          <cell r="Q982" t="str">
            <v>AGROSUPER SHANGHAI</v>
          </cell>
          <cell r="R982" t="str">
            <v>01</v>
          </cell>
          <cell r="S982" t="str">
            <v>CHINA</v>
          </cell>
          <cell r="T982" t="str">
            <v>000020 YANTIAN, CHINA</v>
          </cell>
          <cell r="U982" t="str">
            <v>200002390</v>
          </cell>
          <cell r="V982" t="str">
            <v>Agrosuper China Co., Ltd.</v>
          </cell>
          <cell r="W982" t="str">
            <v/>
          </cell>
          <cell r="X982" t="str">
            <v>CIF</v>
          </cell>
          <cell r="Y982" t="str">
            <v>CTA CTE O CRED.DIRECTO</v>
          </cell>
          <cell r="Z982" t="str">
            <v>CONGELADO</v>
          </cell>
          <cell r="AA982" t="str">
            <v>SUBPROD</v>
          </cell>
          <cell r="AB982" t="str">
            <v>SUBPROD DESPUNTE TRUTRO</v>
          </cell>
          <cell r="AC982" t="str">
            <v>SUBPROD DESPUNTE TRUTRO NUDILLOS</v>
          </cell>
          <cell r="AD982" t="str">
            <v>NA</v>
          </cell>
        </row>
        <row r="983">
          <cell r="D983">
            <v>1012681</v>
          </cell>
          <cell r="E983" t="str">
            <v>PO NUDILLO @ CJ 20KG AS</v>
          </cell>
          <cell r="F983">
            <v>24000</v>
          </cell>
          <cell r="G983" t="str">
            <v>KG</v>
          </cell>
          <cell r="H983" t="str">
            <v>PLANTA LO MIRANDA</v>
          </cell>
          <cell r="I983" t="str">
            <v>EN PRODUCCION</v>
          </cell>
          <cell r="J983">
            <v>44832</v>
          </cell>
          <cell r="K983">
            <v>44841</v>
          </cell>
          <cell r="O983" t="str">
            <v>U007 AGROSUPER S.A.</v>
          </cell>
          <cell r="P983" t="str">
            <v>00GO</v>
          </cell>
          <cell r="Q983" t="str">
            <v>AGROSUPER SHANGHAI</v>
          </cell>
          <cell r="R983" t="str">
            <v>01</v>
          </cell>
          <cell r="S983" t="str">
            <v>CHINA</v>
          </cell>
          <cell r="T983" t="str">
            <v>000020 YANTIAN, CHINA</v>
          </cell>
          <cell r="U983" t="str">
            <v>200002390</v>
          </cell>
          <cell r="V983" t="str">
            <v>Agrosuper China Co., Ltd.</v>
          </cell>
          <cell r="W983" t="str">
            <v/>
          </cell>
          <cell r="X983" t="str">
            <v>CIF</v>
          </cell>
          <cell r="Y983" t="str">
            <v>CTA CTE O CRED.DIRECTO</v>
          </cell>
          <cell r="Z983" t="str">
            <v>CONGELADO</v>
          </cell>
          <cell r="AA983" t="str">
            <v>SUBPROD</v>
          </cell>
          <cell r="AB983" t="str">
            <v>SUBPROD DESPUNTE TRUTRO</v>
          </cell>
          <cell r="AC983" t="str">
            <v>SUBPROD DESPUNTE TRUTRO NUDILLOS</v>
          </cell>
          <cell r="AD983" t="str">
            <v>NA</v>
          </cell>
        </row>
        <row r="984">
          <cell r="D984">
            <v>1012504</v>
          </cell>
          <cell r="E984" t="str">
            <v>PO GARRA ECONOMY@ CJ 20K AS</v>
          </cell>
          <cell r="F984">
            <v>24000</v>
          </cell>
          <cell r="G984" t="str">
            <v>KG</v>
          </cell>
          <cell r="H984" t="str">
            <v>PLANTA LO MIRANDA</v>
          </cell>
          <cell r="I984" t="str">
            <v>EN PRODUCCION</v>
          </cell>
          <cell r="J984">
            <v>44832</v>
          </cell>
          <cell r="K984">
            <v>44841</v>
          </cell>
          <cell r="O984" t="str">
            <v>U007 AGROSUPER S.A.</v>
          </cell>
          <cell r="P984" t="str">
            <v>00GO</v>
          </cell>
          <cell r="Q984" t="str">
            <v>AGROSUPER SHANGHAI</v>
          </cell>
          <cell r="R984" t="str">
            <v>01</v>
          </cell>
          <cell r="S984" t="str">
            <v>CHINA</v>
          </cell>
          <cell r="T984" t="str">
            <v>000020 YANTIAN, CHINA</v>
          </cell>
          <cell r="U984" t="str">
            <v>200002390</v>
          </cell>
          <cell r="V984" t="str">
            <v>Agrosuper China Co., Ltd.</v>
          </cell>
          <cell r="W984" t="str">
            <v/>
          </cell>
          <cell r="X984" t="str">
            <v>CIF</v>
          </cell>
          <cell r="Y984" t="str">
            <v>CTA CTE O CRED.DIRECTO</v>
          </cell>
          <cell r="Z984" t="str">
            <v>CONGELADO</v>
          </cell>
          <cell r="AA984" t="str">
            <v>PATAS</v>
          </cell>
          <cell r="AB984" t="str">
            <v>PATAS GARRAS</v>
          </cell>
          <cell r="AC984" t="str">
            <v>PATAS GARRAS LARGE C</v>
          </cell>
          <cell r="AD984" t="str">
            <v>NA</v>
          </cell>
        </row>
        <row r="985">
          <cell r="D985">
            <v>1012504</v>
          </cell>
          <cell r="E985" t="str">
            <v>PO GARRA ECONOMY@ CJ 20K AS</v>
          </cell>
          <cell r="F985">
            <v>24000</v>
          </cell>
          <cell r="G985" t="str">
            <v>KG</v>
          </cell>
          <cell r="H985" t="str">
            <v>PLANTA LO MIRANDA</v>
          </cell>
          <cell r="I985" t="str">
            <v>EN PRODUCCION</v>
          </cell>
          <cell r="J985">
            <v>44832</v>
          </cell>
          <cell r="K985">
            <v>44841</v>
          </cell>
          <cell r="O985" t="str">
            <v>U007 AGROSUPER S.A.</v>
          </cell>
          <cell r="P985" t="str">
            <v>00GO</v>
          </cell>
          <cell r="Q985" t="str">
            <v>AGROSUPER SHANGHAI</v>
          </cell>
          <cell r="R985" t="str">
            <v>01</v>
          </cell>
          <cell r="S985" t="str">
            <v>CHINA</v>
          </cell>
          <cell r="T985" t="str">
            <v>000020 YANTIAN, CHINA</v>
          </cell>
          <cell r="U985" t="str">
            <v>200002390</v>
          </cell>
          <cell r="V985" t="str">
            <v>Agrosuper China Co., Ltd.</v>
          </cell>
          <cell r="W985" t="str">
            <v/>
          </cell>
          <cell r="X985" t="str">
            <v>CIF</v>
          </cell>
          <cell r="Y985" t="str">
            <v>CTA CTE O CRED.DIRECTO</v>
          </cell>
          <cell r="Z985" t="str">
            <v>CONGELADO</v>
          </cell>
          <cell r="AA985" t="str">
            <v>PATAS</v>
          </cell>
          <cell r="AB985" t="str">
            <v>PATAS GARRAS</v>
          </cell>
          <cell r="AC985" t="str">
            <v>PATAS GARRAS LARGE C</v>
          </cell>
          <cell r="AD985" t="str">
            <v>NA</v>
          </cell>
        </row>
        <row r="986">
          <cell r="D986">
            <v>1012448</v>
          </cell>
          <cell r="E986" t="str">
            <v>PO GARRA ECONOMY@ CJ 20K AS</v>
          </cell>
          <cell r="F986">
            <v>24000</v>
          </cell>
          <cell r="G986" t="str">
            <v>KG</v>
          </cell>
          <cell r="H986" t="str">
            <v>F. SAN VICENTE</v>
          </cell>
          <cell r="I986" t="str">
            <v>PROGRAMADO</v>
          </cell>
          <cell r="J986">
            <v>44832</v>
          </cell>
          <cell r="K986">
            <v>44841</v>
          </cell>
          <cell r="L986">
            <v>44872</v>
          </cell>
          <cell r="O986" t="str">
            <v>U007 AGROSUPER S.A.</v>
          </cell>
          <cell r="P986" t="str">
            <v>00GO</v>
          </cell>
          <cell r="Q986" t="str">
            <v>AGROSUPER SHANGHAI</v>
          </cell>
          <cell r="R986" t="str">
            <v>01</v>
          </cell>
          <cell r="S986" t="str">
            <v>CHINA</v>
          </cell>
          <cell r="T986" t="str">
            <v>000020 YANTIAN, CHINA</v>
          </cell>
          <cell r="U986" t="str">
            <v>200002390</v>
          </cell>
          <cell r="V986" t="str">
            <v>Agrosuper China Co., Ltd.</v>
          </cell>
          <cell r="W986" t="str">
            <v/>
          </cell>
          <cell r="X986" t="str">
            <v>CIF</v>
          </cell>
          <cell r="Y986" t="str">
            <v>CTA CTE O CRED.DIRECTO</v>
          </cell>
          <cell r="Z986" t="str">
            <v>CONGELADO</v>
          </cell>
          <cell r="AA986" t="str">
            <v>PATAS</v>
          </cell>
          <cell r="AB986" t="str">
            <v>PATAS GARRAS</v>
          </cell>
          <cell r="AC986" t="str">
            <v>PATAS GARRAS LARGE C</v>
          </cell>
          <cell r="AD986" t="str">
            <v>NA</v>
          </cell>
        </row>
        <row r="987">
          <cell r="D987">
            <v>1012448</v>
          </cell>
          <cell r="E987" t="str">
            <v>PO GARRA ECONOMY@ CJ 20K AS</v>
          </cell>
          <cell r="F987">
            <v>20000</v>
          </cell>
          <cell r="G987" t="str">
            <v>KG</v>
          </cell>
          <cell r="H987" t="str">
            <v>PLANTA LO MIRANDA</v>
          </cell>
          <cell r="I987" t="str">
            <v>EN PRODUCCION</v>
          </cell>
          <cell r="J987">
            <v>44832</v>
          </cell>
          <cell r="K987">
            <v>44841</v>
          </cell>
          <cell r="O987" t="str">
            <v>U007 AGROSUPER S.A.</v>
          </cell>
          <cell r="P987" t="str">
            <v>00GO</v>
          </cell>
          <cell r="Q987" t="str">
            <v>AGROSUPER SHANGHAI</v>
          </cell>
          <cell r="R987" t="str">
            <v>01</v>
          </cell>
          <cell r="S987" t="str">
            <v>CHINA</v>
          </cell>
          <cell r="T987" t="str">
            <v>000020 YANTIAN, CHINA</v>
          </cell>
          <cell r="U987" t="str">
            <v>200002390</v>
          </cell>
          <cell r="V987" t="str">
            <v>Agrosuper China Co., Ltd.</v>
          </cell>
          <cell r="W987" t="str">
            <v/>
          </cell>
          <cell r="X987" t="str">
            <v>CIF</v>
          </cell>
          <cell r="Y987" t="str">
            <v>CTA CTE O CRED.DIRECTO</v>
          </cell>
          <cell r="Z987" t="str">
            <v>CONGELADO</v>
          </cell>
          <cell r="AA987" t="str">
            <v>PATAS</v>
          </cell>
          <cell r="AB987" t="str">
            <v>PATAS GARRAS</v>
          </cell>
          <cell r="AC987" t="str">
            <v>PATAS GARRAS LARGE C</v>
          </cell>
          <cell r="AD987" t="str">
            <v>NA</v>
          </cell>
        </row>
        <row r="988">
          <cell r="D988">
            <v>1012504</v>
          </cell>
          <cell r="E988" t="str">
            <v>PO GARRA ECONOMY@ CJ 20K AS</v>
          </cell>
          <cell r="F988">
            <v>4000</v>
          </cell>
          <cell r="G988" t="str">
            <v>KG</v>
          </cell>
          <cell r="H988" t="str">
            <v>PLANTA LO MIRANDA</v>
          </cell>
          <cell r="I988" t="str">
            <v>EN PRODUCCION</v>
          </cell>
          <cell r="J988">
            <v>44832</v>
          </cell>
          <cell r="K988">
            <v>44841</v>
          </cell>
          <cell r="O988" t="str">
            <v>U007 AGROSUPER S.A.</v>
          </cell>
          <cell r="P988" t="str">
            <v>00GO</v>
          </cell>
          <cell r="Q988" t="str">
            <v>AGROSUPER SHANGHAI</v>
          </cell>
          <cell r="R988" t="str">
            <v>01</v>
          </cell>
          <cell r="S988" t="str">
            <v>CHINA</v>
          </cell>
          <cell r="T988" t="str">
            <v>000020 YANTIAN, CHINA</v>
          </cell>
          <cell r="U988" t="str">
            <v>200002390</v>
          </cell>
          <cell r="V988" t="str">
            <v>Agrosuper China Co., Ltd.</v>
          </cell>
          <cell r="W988" t="str">
            <v/>
          </cell>
          <cell r="X988" t="str">
            <v>CIF</v>
          </cell>
          <cell r="Y988" t="str">
            <v>CTA CTE O CRED.DIRECTO</v>
          </cell>
          <cell r="Z988" t="str">
            <v>CONGELADO</v>
          </cell>
          <cell r="AA988" t="str">
            <v>PATAS</v>
          </cell>
          <cell r="AB988" t="str">
            <v>PATAS GARRAS</v>
          </cell>
          <cell r="AC988" t="str">
            <v>PATAS GARRAS LARGE C</v>
          </cell>
          <cell r="AD988" t="str">
            <v>NA</v>
          </cell>
        </row>
        <row r="989">
          <cell r="D989">
            <v>1021767</v>
          </cell>
          <cell r="E989" t="str">
            <v>GO TIRA HSO CTRO@ CJ 20K AS</v>
          </cell>
          <cell r="F989">
            <v>24000</v>
          </cell>
          <cell r="G989" t="str">
            <v>KG</v>
          </cell>
          <cell r="H989" t="str">
            <v>PLANTA LO MIRANDA</v>
          </cell>
          <cell r="I989" t="str">
            <v>A PROGRAMAR</v>
          </cell>
          <cell r="J989">
            <v>44832</v>
          </cell>
          <cell r="K989">
            <v>44841</v>
          </cell>
          <cell r="L989">
            <v>44870</v>
          </cell>
          <cell r="O989" t="str">
            <v>U007 AGROSUPER S.A.</v>
          </cell>
          <cell r="P989" t="str">
            <v>00GO</v>
          </cell>
          <cell r="Q989" t="str">
            <v>AGROSUPER SHANGHAI</v>
          </cell>
          <cell r="R989" t="str">
            <v>02</v>
          </cell>
          <cell r="S989" t="str">
            <v>CHINA</v>
          </cell>
          <cell r="T989" t="str">
            <v>000020 YANTIAN, CHINA</v>
          </cell>
          <cell r="U989" t="str">
            <v>200002390</v>
          </cell>
          <cell r="V989" t="str">
            <v>Agrosuper China Co., Ltd.</v>
          </cell>
          <cell r="W989" t="str">
            <v/>
          </cell>
          <cell r="X989" t="str">
            <v>CIF</v>
          </cell>
          <cell r="Y989" t="str">
            <v>CTA CTE O CRED.DIRECTO</v>
          </cell>
          <cell r="Z989" t="str">
            <v>CONGELADO</v>
          </cell>
          <cell r="AA989" t="str">
            <v>HUESOS</v>
          </cell>
          <cell r="AB989" t="str">
            <v>HUESOS CUARTO CENTRAL</v>
          </cell>
          <cell r="AC989" t="str">
            <v>HUESOS CUARTO CENTRAL TIRA HUESO</v>
          </cell>
          <cell r="AD989" t="str">
            <v>NA</v>
          </cell>
        </row>
        <row r="990">
          <cell r="D990">
            <v>1021767</v>
          </cell>
          <cell r="E990" t="str">
            <v>GO TIRA HSO CTRO@ CJ 20K AS</v>
          </cell>
          <cell r="F990">
            <v>24000</v>
          </cell>
          <cell r="G990" t="str">
            <v>KG</v>
          </cell>
          <cell r="H990" t="str">
            <v>PLANTA LO MIRANDA</v>
          </cell>
          <cell r="I990" t="str">
            <v>CONFIRMADO</v>
          </cell>
          <cell r="J990">
            <v>44832</v>
          </cell>
          <cell r="K990">
            <v>44841</v>
          </cell>
          <cell r="L990">
            <v>44871</v>
          </cell>
          <cell r="O990" t="str">
            <v>U007 AGROSUPER S.A.</v>
          </cell>
          <cell r="P990" t="str">
            <v>00GO</v>
          </cell>
          <cell r="Q990" t="str">
            <v>AGROSUPER SHANGHAI</v>
          </cell>
          <cell r="R990" t="str">
            <v>02</v>
          </cell>
          <cell r="S990" t="str">
            <v>CHINA</v>
          </cell>
          <cell r="T990" t="str">
            <v>000020 YANTIAN, CHINA</v>
          </cell>
          <cell r="U990" t="str">
            <v>200002390</v>
          </cell>
          <cell r="V990" t="str">
            <v>Agrosuper China Co., Ltd.</v>
          </cell>
          <cell r="W990" t="str">
            <v/>
          </cell>
          <cell r="X990" t="str">
            <v>CIF</v>
          </cell>
          <cell r="Y990" t="str">
            <v>CTA CTE O CRED.DIRECTO</v>
          </cell>
          <cell r="Z990" t="str">
            <v>CONGELADO</v>
          </cell>
          <cell r="AA990" t="str">
            <v>HUESOS</v>
          </cell>
          <cell r="AB990" t="str">
            <v>HUESOS CUARTO CENTRAL</v>
          </cell>
          <cell r="AC990" t="str">
            <v>HUESOS CUARTO CENTRAL TIRA HUESO</v>
          </cell>
          <cell r="AD990" t="str">
            <v>NA</v>
          </cell>
        </row>
        <row r="991">
          <cell r="D991">
            <v>1021767</v>
          </cell>
          <cell r="E991" t="str">
            <v>GO TIRA HSO CTRO@ CJ 20K AS</v>
          </cell>
          <cell r="F991">
            <v>24000</v>
          </cell>
          <cell r="G991" t="str">
            <v>KG</v>
          </cell>
          <cell r="H991" t="str">
            <v>PLANTA LO MIRANDA</v>
          </cell>
          <cell r="I991" t="str">
            <v>CONFIRMADO</v>
          </cell>
          <cell r="J991">
            <v>44832</v>
          </cell>
          <cell r="K991">
            <v>44841</v>
          </cell>
          <cell r="L991">
            <v>44872</v>
          </cell>
          <cell r="O991" t="str">
            <v>U007 AGROSUPER S.A.</v>
          </cell>
          <cell r="P991" t="str">
            <v>00GO</v>
          </cell>
          <cell r="Q991" t="str">
            <v>AGROSUPER SHANGHAI</v>
          </cell>
          <cell r="R991" t="str">
            <v>02</v>
          </cell>
          <cell r="S991" t="str">
            <v>CHINA</v>
          </cell>
          <cell r="T991" t="str">
            <v>000020 YANTIAN, CHINA</v>
          </cell>
          <cell r="U991" t="str">
            <v>200002390</v>
          </cell>
          <cell r="V991" t="str">
            <v>Agrosuper China Co., Ltd.</v>
          </cell>
          <cell r="W991" t="str">
            <v/>
          </cell>
          <cell r="X991" t="str">
            <v>CIF</v>
          </cell>
          <cell r="Y991" t="str">
            <v>CTA CTE O CRED.DIRECTO</v>
          </cell>
          <cell r="Z991" t="str">
            <v>CONGELADO</v>
          </cell>
          <cell r="AA991" t="str">
            <v>HUESOS</v>
          </cell>
          <cell r="AB991" t="str">
            <v>HUESOS CUARTO CENTRAL</v>
          </cell>
          <cell r="AC991" t="str">
            <v>HUESOS CUARTO CENTRAL TIRA HUESO</v>
          </cell>
          <cell r="AD991" t="str">
            <v>NA</v>
          </cell>
        </row>
        <row r="992">
          <cell r="D992">
            <v>1021767</v>
          </cell>
          <cell r="E992" t="str">
            <v>GO TIRA HSO CTRO@ CJ 20K AS</v>
          </cell>
          <cell r="F992">
            <v>24000</v>
          </cell>
          <cell r="G992" t="str">
            <v>KG</v>
          </cell>
          <cell r="H992" t="str">
            <v>PLANTA LO MIRANDA</v>
          </cell>
          <cell r="I992" t="str">
            <v>CONFIRMADO</v>
          </cell>
          <cell r="J992">
            <v>44832</v>
          </cell>
          <cell r="K992">
            <v>44841</v>
          </cell>
          <cell r="L992">
            <v>44875</v>
          </cell>
          <cell r="O992" t="str">
            <v>U007 AGROSUPER S.A.</v>
          </cell>
          <cell r="P992" t="str">
            <v>00GO</v>
          </cell>
          <cell r="Q992" t="str">
            <v>AGROSUPER SHANGHAI</v>
          </cell>
          <cell r="R992" t="str">
            <v>02</v>
          </cell>
          <cell r="S992" t="str">
            <v>CHINA</v>
          </cell>
          <cell r="T992" t="str">
            <v>000302 TIANJIN XINGANG, CHINA</v>
          </cell>
          <cell r="U992" t="str">
            <v>200002390</v>
          </cell>
          <cell r="V992" t="str">
            <v>Agrosuper China Co., Ltd.</v>
          </cell>
          <cell r="W992" t="str">
            <v/>
          </cell>
          <cell r="X992" t="str">
            <v>CIF</v>
          </cell>
          <cell r="Y992" t="str">
            <v>CTA CTE O CRED.DIRECTO</v>
          </cell>
          <cell r="Z992" t="str">
            <v>CONGELADO</v>
          </cell>
          <cell r="AA992" t="str">
            <v>HUESOS</v>
          </cell>
          <cell r="AB992" t="str">
            <v>HUESOS CUARTO CENTRAL</v>
          </cell>
          <cell r="AC992" t="str">
            <v>HUESOS CUARTO CENTRAL TIRA HUESO</v>
          </cell>
          <cell r="AD992" t="str">
            <v>NA</v>
          </cell>
        </row>
        <row r="993">
          <cell r="D993">
            <v>1021767</v>
          </cell>
          <cell r="E993" t="str">
            <v>GO TIRA HSO CTRO@ CJ 20K AS</v>
          </cell>
          <cell r="F993">
            <v>24000</v>
          </cell>
          <cell r="G993" t="str">
            <v>KG</v>
          </cell>
          <cell r="H993" t="str">
            <v>PLANTA LO MIRANDA</v>
          </cell>
          <cell r="I993" t="str">
            <v>CONFIRMADO</v>
          </cell>
          <cell r="J993">
            <v>44832</v>
          </cell>
          <cell r="K993">
            <v>44841</v>
          </cell>
          <cell r="L993">
            <v>44876</v>
          </cell>
          <cell r="O993" t="str">
            <v>U007 AGROSUPER S.A.</v>
          </cell>
          <cell r="P993" t="str">
            <v>00GO</v>
          </cell>
          <cell r="Q993" t="str">
            <v>AGROSUPER SHANGHAI</v>
          </cell>
          <cell r="R993" t="str">
            <v>02</v>
          </cell>
          <cell r="S993" t="str">
            <v>CHINA</v>
          </cell>
          <cell r="T993" t="str">
            <v>000302 TIANJIN XINGANG, CHINA</v>
          </cell>
          <cell r="U993" t="str">
            <v>200002390</v>
          </cell>
          <cell r="V993" t="str">
            <v>Agrosuper China Co., Ltd.</v>
          </cell>
          <cell r="W993" t="str">
            <v/>
          </cell>
          <cell r="X993" t="str">
            <v>CIF</v>
          </cell>
          <cell r="Y993" t="str">
            <v>CTA CTE O CRED.DIRECTO</v>
          </cell>
          <cell r="Z993" t="str">
            <v>CONGELADO</v>
          </cell>
          <cell r="AA993" t="str">
            <v>HUESOS</v>
          </cell>
          <cell r="AB993" t="str">
            <v>HUESOS CUARTO CENTRAL</v>
          </cell>
          <cell r="AC993" t="str">
            <v>HUESOS CUARTO CENTRAL TIRA HUESO</v>
          </cell>
          <cell r="AD993" t="str">
            <v>NA</v>
          </cell>
        </row>
        <row r="994">
          <cell r="D994">
            <v>1021767</v>
          </cell>
          <cell r="E994" t="str">
            <v>GO TIRA HSO CTRO@ CJ 20K AS</v>
          </cell>
          <cell r="F994">
            <v>24000</v>
          </cell>
          <cell r="G994" t="str">
            <v>KG</v>
          </cell>
          <cell r="H994" t="str">
            <v>PLANTA LO MIRANDA</v>
          </cell>
          <cell r="I994" t="str">
            <v>CONFIRMADO</v>
          </cell>
          <cell r="J994">
            <v>44832</v>
          </cell>
          <cell r="K994">
            <v>44841</v>
          </cell>
          <cell r="L994">
            <v>44878</v>
          </cell>
          <cell r="O994" t="str">
            <v>U007 AGROSUPER S.A.</v>
          </cell>
          <cell r="P994" t="str">
            <v>00GO</v>
          </cell>
          <cell r="Q994" t="str">
            <v>AGROSUPER SHANGHAI</v>
          </cell>
          <cell r="R994" t="str">
            <v>02</v>
          </cell>
          <cell r="S994" t="str">
            <v>CHINA</v>
          </cell>
          <cell r="T994" t="str">
            <v>000302 TIANJIN XINGANG, CHINA</v>
          </cell>
          <cell r="U994" t="str">
            <v>200002390</v>
          </cell>
          <cell r="V994" t="str">
            <v>Agrosuper China Co., Ltd.</v>
          </cell>
          <cell r="W994" t="str">
            <v/>
          </cell>
          <cell r="X994" t="str">
            <v>CIF</v>
          </cell>
          <cell r="Y994" t="str">
            <v>CTA CTE O CRED.DIRECTO</v>
          </cell>
          <cell r="Z994" t="str">
            <v>CONGELADO</v>
          </cell>
          <cell r="AA994" t="str">
            <v>HUESOS</v>
          </cell>
          <cell r="AB994" t="str">
            <v>HUESOS CUARTO CENTRAL</v>
          </cell>
          <cell r="AC994" t="str">
            <v>HUESOS CUARTO CENTRAL TIRA HUESO</v>
          </cell>
          <cell r="AD994" t="str">
            <v>NA</v>
          </cell>
        </row>
        <row r="995">
          <cell r="D995">
            <v>1021767</v>
          </cell>
          <cell r="E995" t="str">
            <v>GO TIRA HSO CTRO@ CJ 20K AS</v>
          </cell>
          <cell r="F995">
            <v>24000</v>
          </cell>
          <cell r="G995" t="str">
            <v>KG</v>
          </cell>
          <cell r="H995" t="str">
            <v>PLANTA LO MIRANDA</v>
          </cell>
          <cell r="I995" t="str">
            <v>CONFIRMADO</v>
          </cell>
          <cell r="J995">
            <v>44832</v>
          </cell>
          <cell r="K995">
            <v>44841</v>
          </cell>
          <cell r="L995">
            <v>44880</v>
          </cell>
          <cell r="O995" t="str">
            <v>U007 AGROSUPER S.A.</v>
          </cell>
          <cell r="P995" t="str">
            <v>00GO</v>
          </cell>
          <cell r="Q995" t="str">
            <v>AGROSUPER SHANGHAI</v>
          </cell>
          <cell r="R995" t="str">
            <v>02</v>
          </cell>
          <cell r="S995" t="str">
            <v>CHINA</v>
          </cell>
          <cell r="T995" t="str">
            <v>000302 TIANJIN XINGANG, CHINA</v>
          </cell>
          <cell r="U995" t="str">
            <v>200002390</v>
          </cell>
          <cell r="V995" t="str">
            <v>Agrosuper China Co., Ltd.</v>
          </cell>
          <cell r="W995" t="str">
            <v/>
          </cell>
          <cell r="X995" t="str">
            <v>CIF</v>
          </cell>
          <cell r="Y995" t="str">
            <v>CTA CTE O CRED.DIRECTO</v>
          </cell>
          <cell r="Z995" t="str">
            <v>CONGELADO</v>
          </cell>
          <cell r="AA995" t="str">
            <v>HUESOS</v>
          </cell>
          <cell r="AB995" t="str">
            <v>HUESOS CUARTO CENTRAL</v>
          </cell>
          <cell r="AC995" t="str">
            <v>HUESOS CUARTO CENTRAL TIRA HUESO</v>
          </cell>
          <cell r="AD995" t="str">
            <v>NA</v>
          </cell>
        </row>
        <row r="996">
          <cell r="D996">
            <v>1021767</v>
          </cell>
          <cell r="E996" t="str">
            <v>GO TIRA HSO CTRO@ CJ 20K AS</v>
          </cell>
          <cell r="F996">
            <v>24000</v>
          </cell>
          <cell r="G996" t="str">
            <v>KG</v>
          </cell>
          <cell r="H996" t="str">
            <v>PLANTA LO MIRANDA</v>
          </cell>
          <cell r="I996" t="str">
            <v>CONFIRMADO</v>
          </cell>
          <cell r="J996">
            <v>44832</v>
          </cell>
          <cell r="K996">
            <v>44841</v>
          </cell>
          <cell r="O996" t="str">
            <v>U007 AGROSUPER S.A.</v>
          </cell>
          <cell r="P996" t="str">
            <v>00GO</v>
          </cell>
          <cell r="Q996" t="str">
            <v>AGROSUPER SHANGHAI</v>
          </cell>
          <cell r="R996" t="str">
            <v>02</v>
          </cell>
          <cell r="S996" t="str">
            <v>CHINA</v>
          </cell>
          <cell r="T996" t="str">
            <v>000302 TIANJIN XINGANG, CHINA</v>
          </cell>
          <cell r="U996" t="str">
            <v>200002390</v>
          </cell>
          <cell r="V996" t="str">
            <v>Agrosuper China Co., Ltd.</v>
          </cell>
          <cell r="W996" t="str">
            <v/>
          </cell>
          <cell r="X996" t="str">
            <v>CIF</v>
          </cell>
          <cell r="Y996" t="str">
            <v>CTA CTE O CRED.DIRECTO</v>
          </cell>
          <cell r="Z996" t="str">
            <v>CONGELADO</v>
          </cell>
          <cell r="AA996" t="str">
            <v>HUESOS</v>
          </cell>
          <cell r="AB996" t="str">
            <v>HUESOS CUARTO CENTRAL</v>
          </cell>
          <cell r="AC996" t="str">
            <v>HUESOS CUARTO CENTRAL TIRA HUESO</v>
          </cell>
          <cell r="AD996" t="str">
            <v>NA</v>
          </cell>
        </row>
        <row r="997">
          <cell r="D997">
            <v>1021767</v>
          </cell>
          <cell r="E997" t="str">
            <v>GO TIRA HSO CTRO@ CJ 20K AS</v>
          </cell>
          <cell r="F997">
            <v>24000</v>
          </cell>
          <cell r="G997" t="str">
            <v>KG</v>
          </cell>
          <cell r="H997" t="str">
            <v>PLANTA LO MIRANDA</v>
          </cell>
          <cell r="I997" t="str">
            <v>EN PRODUCCION</v>
          </cell>
          <cell r="J997">
            <v>44832</v>
          </cell>
          <cell r="K997">
            <v>44841</v>
          </cell>
          <cell r="O997" t="str">
            <v>U007 AGROSUPER S.A.</v>
          </cell>
          <cell r="P997" t="str">
            <v>00GO</v>
          </cell>
          <cell r="Q997" t="str">
            <v>AGROSUPER SHANGHAI</v>
          </cell>
          <cell r="R997" t="str">
            <v>02</v>
          </cell>
          <cell r="S997" t="str">
            <v>CHINA</v>
          </cell>
          <cell r="T997" t="str">
            <v>000302 TIANJIN XINGANG, CHINA</v>
          </cell>
          <cell r="U997" t="str">
            <v>200002390</v>
          </cell>
          <cell r="V997" t="str">
            <v>Agrosuper China Co., Ltd.</v>
          </cell>
          <cell r="W997" t="str">
            <v/>
          </cell>
          <cell r="X997" t="str">
            <v>CIF</v>
          </cell>
          <cell r="Y997" t="str">
            <v>CTA CTE O CRED.DIRECTO</v>
          </cell>
          <cell r="Z997" t="str">
            <v>CONGELADO</v>
          </cell>
          <cell r="AA997" t="str">
            <v>HUESOS</v>
          </cell>
          <cell r="AB997" t="str">
            <v>HUESOS CUARTO CENTRAL</v>
          </cell>
          <cell r="AC997" t="str">
            <v>HUESOS CUARTO CENTRAL TIRA HUESO</v>
          </cell>
          <cell r="AD997" t="str">
            <v>NA</v>
          </cell>
        </row>
        <row r="998">
          <cell r="D998">
            <v>1021767</v>
          </cell>
          <cell r="E998" t="str">
            <v>GO TIRA HSO CTRO@ CJ 20K AS</v>
          </cell>
          <cell r="F998">
            <v>24000</v>
          </cell>
          <cell r="G998" t="str">
            <v>KG</v>
          </cell>
          <cell r="H998" t="str">
            <v>PLANTA LO MIRANDA</v>
          </cell>
          <cell r="I998" t="str">
            <v>EN PRODUCCION</v>
          </cell>
          <cell r="J998">
            <v>44832</v>
          </cell>
          <cell r="K998">
            <v>44841</v>
          </cell>
          <cell r="O998" t="str">
            <v>U007 AGROSUPER S.A.</v>
          </cell>
          <cell r="P998" t="str">
            <v>00GO</v>
          </cell>
          <cell r="Q998" t="str">
            <v>AGROSUPER SHANGHAI</v>
          </cell>
          <cell r="R998" t="str">
            <v>02</v>
          </cell>
          <cell r="S998" t="str">
            <v>CHINA</v>
          </cell>
          <cell r="T998" t="str">
            <v>000302 TIANJIN XINGANG, CHINA</v>
          </cell>
          <cell r="U998" t="str">
            <v>200002390</v>
          </cell>
          <cell r="V998" t="str">
            <v>Agrosuper China Co., Ltd.</v>
          </cell>
          <cell r="W998" t="str">
            <v/>
          </cell>
          <cell r="X998" t="str">
            <v>CIF</v>
          </cell>
          <cell r="Y998" t="str">
            <v>CTA CTE O CRED.DIRECTO</v>
          </cell>
          <cell r="Z998" t="str">
            <v>CONGELADO</v>
          </cell>
          <cell r="AA998" t="str">
            <v>HUESOS</v>
          </cell>
          <cell r="AB998" t="str">
            <v>HUESOS CUARTO CENTRAL</v>
          </cell>
          <cell r="AC998" t="str">
            <v>HUESOS CUARTO CENTRAL TIRA HUESO</v>
          </cell>
          <cell r="AD998" t="str">
            <v>NA</v>
          </cell>
        </row>
        <row r="999">
          <cell r="D999">
            <v>1021767</v>
          </cell>
          <cell r="E999" t="str">
            <v>GO TIRA HSO CTRO@ CJ 20K AS</v>
          </cell>
          <cell r="F999">
            <v>24000</v>
          </cell>
          <cell r="G999" t="str">
            <v>KG</v>
          </cell>
          <cell r="H999" t="str">
            <v>PLANTA LO MIRANDA</v>
          </cell>
          <cell r="I999" t="str">
            <v>EN PRODUCCION</v>
          </cell>
          <cell r="J999">
            <v>44832</v>
          </cell>
          <cell r="K999">
            <v>44841</v>
          </cell>
          <cell r="O999" t="str">
            <v>U007 AGROSUPER S.A.</v>
          </cell>
          <cell r="P999" t="str">
            <v>00GO</v>
          </cell>
          <cell r="Q999" t="str">
            <v>AGROSUPER SHANGHAI</v>
          </cell>
          <cell r="R999" t="str">
            <v>02</v>
          </cell>
          <cell r="S999" t="str">
            <v>CHINA</v>
          </cell>
          <cell r="T999" t="str">
            <v>000302 TIANJIN XINGANG, CHINA</v>
          </cell>
          <cell r="U999" t="str">
            <v>200002390</v>
          </cell>
          <cell r="V999" t="str">
            <v>Agrosuper China Co., Ltd.</v>
          </cell>
          <cell r="W999" t="str">
            <v/>
          </cell>
          <cell r="X999" t="str">
            <v>CIF</v>
          </cell>
          <cell r="Y999" t="str">
            <v>CTA CTE O CRED.DIRECTO</v>
          </cell>
          <cell r="Z999" t="str">
            <v>CONGELADO</v>
          </cell>
          <cell r="AA999" t="str">
            <v>HUESOS</v>
          </cell>
          <cell r="AB999" t="str">
            <v>HUESOS CUARTO CENTRAL</v>
          </cell>
          <cell r="AC999" t="str">
            <v>HUESOS CUARTO CENTRAL TIRA HUESO</v>
          </cell>
          <cell r="AD999" t="str">
            <v>NA</v>
          </cell>
        </row>
        <row r="1000">
          <cell r="D1000">
            <v>1021767</v>
          </cell>
          <cell r="E1000" t="str">
            <v>GO TIRA HSO CTRO@ CJ 20K AS</v>
          </cell>
          <cell r="F1000">
            <v>24000</v>
          </cell>
          <cell r="G1000" t="str">
            <v>KG</v>
          </cell>
          <cell r="H1000" t="str">
            <v>PLANTA LO MIRANDA</v>
          </cell>
          <cell r="I1000" t="str">
            <v>EN PRODUCCION</v>
          </cell>
          <cell r="J1000">
            <v>44832</v>
          </cell>
          <cell r="K1000">
            <v>44841</v>
          </cell>
          <cell r="O1000" t="str">
            <v>U007 AGROSUPER S.A.</v>
          </cell>
          <cell r="P1000" t="str">
            <v>00GO</v>
          </cell>
          <cell r="Q1000" t="str">
            <v>AGROSUPER SHANGHAI</v>
          </cell>
          <cell r="R1000" t="str">
            <v>02</v>
          </cell>
          <cell r="S1000" t="str">
            <v>CHINA</v>
          </cell>
          <cell r="T1000" t="str">
            <v>000302 TIANJIN XINGANG, CHINA</v>
          </cell>
          <cell r="U1000" t="str">
            <v>200002390</v>
          </cell>
          <cell r="V1000" t="str">
            <v>Agrosuper China Co., Ltd.</v>
          </cell>
          <cell r="W1000" t="str">
            <v/>
          </cell>
          <cell r="X1000" t="str">
            <v>CIF</v>
          </cell>
          <cell r="Y1000" t="str">
            <v>CTA CTE O CRED.DIRECTO</v>
          </cell>
          <cell r="Z1000" t="str">
            <v>CONGELADO</v>
          </cell>
          <cell r="AA1000" t="str">
            <v>HUESOS</v>
          </cell>
          <cell r="AB1000" t="str">
            <v>HUESOS CUARTO CENTRAL</v>
          </cell>
          <cell r="AC1000" t="str">
            <v>HUESOS CUARTO CENTRAL TIRA HUESO</v>
          </cell>
          <cell r="AD1000" t="str">
            <v>NA</v>
          </cell>
        </row>
        <row r="1001">
          <cell r="D1001">
            <v>1021767</v>
          </cell>
          <cell r="E1001" t="str">
            <v>GO TIRA HSO CTRO@ CJ 20K AS</v>
          </cell>
          <cell r="F1001">
            <v>24000</v>
          </cell>
          <cell r="G1001" t="str">
            <v>KG</v>
          </cell>
          <cell r="H1001" t="str">
            <v>PLANTA LO MIRANDA</v>
          </cell>
          <cell r="I1001" t="str">
            <v>EN PRODUCCION</v>
          </cell>
          <cell r="J1001">
            <v>44832</v>
          </cell>
          <cell r="K1001">
            <v>44841</v>
          </cell>
          <cell r="O1001" t="str">
            <v>U007 AGROSUPER S.A.</v>
          </cell>
          <cell r="P1001" t="str">
            <v>00GO</v>
          </cell>
          <cell r="Q1001" t="str">
            <v>AGROSUPER SHANGHAI</v>
          </cell>
          <cell r="R1001" t="str">
            <v>02</v>
          </cell>
          <cell r="S1001" t="str">
            <v>CHINA</v>
          </cell>
          <cell r="T1001" t="str">
            <v>000302 TIANJIN XINGANG, CHINA</v>
          </cell>
          <cell r="U1001" t="str">
            <v>200002390</v>
          </cell>
          <cell r="V1001" t="str">
            <v>Agrosuper China Co., Ltd.</v>
          </cell>
          <cell r="W1001" t="str">
            <v/>
          </cell>
          <cell r="X1001" t="str">
            <v>CIF</v>
          </cell>
          <cell r="Y1001" t="str">
            <v>CTA CTE O CRED.DIRECTO</v>
          </cell>
          <cell r="Z1001" t="str">
            <v>CONGELADO</v>
          </cell>
          <cell r="AA1001" t="str">
            <v>HUESOS</v>
          </cell>
          <cell r="AB1001" t="str">
            <v>HUESOS CUARTO CENTRAL</v>
          </cell>
          <cell r="AC1001" t="str">
            <v>HUESOS CUARTO CENTRAL TIRA HUESO</v>
          </cell>
          <cell r="AD1001" t="str">
            <v>NA</v>
          </cell>
        </row>
        <row r="1002">
          <cell r="D1002">
            <v>1021767</v>
          </cell>
          <cell r="E1002" t="str">
            <v>GO TIRA HSO CTRO@ CJ 20K AS</v>
          </cell>
          <cell r="F1002">
            <v>24000</v>
          </cell>
          <cell r="G1002" t="str">
            <v>KG</v>
          </cell>
          <cell r="H1002" t="str">
            <v>PLANTA LO MIRANDA</v>
          </cell>
          <cell r="I1002" t="str">
            <v>EN PRODUCCION</v>
          </cell>
          <cell r="J1002">
            <v>44832</v>
          </cell>
          <cell r="K1002">
            <v>44841</v>
          </cell>
          <cell r="O1002" t="str">
            <v>U007 AGROSUPER S.A.</v>
          </cell>
          <cell r="P1002" t="str">
            <v>00GO</v>
          </cell>
          <cell r="Q1002" t="str">
            <v>AGROSUPER SHANGHAI</v>
          </cell>
          <cell r="R1002" t="str">
            <v>02</v>
          </cell>
          <cell r="S1002" t="str">
            <v>CHINA</v>
          </cell>
          <cell r="T1002" t="str">
            <v>000302 TIANJIN XINGANG, CHINA</v>
          </cell>
          <cell r="U1002" t="str">
            <v>200002390</v>
          </cell>
          <cell r="V1002" t="str">
            <v>Agrosuper China Co., Ltd.</v>
          </cell>
          <cell r="W1002" t="str">
            <v/>
          </cell>
          <cell r="X1002" t="str">
            <v>CIF</v>
          </cell>
          <cell r="Y1002" t="str">
            <v>CTA CTE O CRED.DIRECTO</v>
          </cell>
          <cell r="Z1002" t="str">
            <v>CONGELADO</v>
          </cell>
          <cell r="AA1002" t="str">
            <v>HUESOS</v>
          </cell>
          <cell r="AB1002" t="str">
            <v>HUESOS CUARTO CENTRAL</v>
          </cell>
          <cell r="AC1002" t="str">
            <v>HUESOS CUARTO CENTRAL TIRA HUESO</v>
          </cell>
          <cell r="AD1002" t="str">
            <v>NA</v>
          </cell>
        </row>
        <row r="1003">
          <cell r="D1003">
            <v>1021992</v>
          </cell>
          <cell r="E1003" t="str">
            <v>GO LOM TOCINO@ CJ 20K AS</v>
          </cell>
          <cell r="F1003">
            <v>24000</v>
          </cell>
          <cell r="G1003" t="str">
            <v>KG</v>
          </cell>
          <cell r="H1003" t="str">
            <v>PLANTA LO MIRANDA</v>
          </cell>
          <cell r="I1003" t="str">
            <v>CONFIRMADO</v>
          </cell>
          <cell r="J1003">
            <v>44832</v>
          </cell>
          <cell r="K1003">
            <v>44841</v>
          </cell>
          <cell r="L1003">
            <v>44873</v>
          </cell>
          <cell r="O1003" t="str">
            <v>U007 AGROSUPER S.A.</v>
          </cell>
          <cell r="P1003" t="str">
            <v>00GO</v>
          </cell>
          <cell r="Q1003" t="str">
            <v>AGROSUPER SHANGHAI</v>
          </cell>
          <cell r="R1003" t="str">
            <v>02</v>
          </cell>
          <cell r="S1003" t="str">
            <v>CHINA</v>
          </cell>
          <cell r="T1003" t="str">
            <v>000021 SHANGHAI, CHINA</v>
          </cell>
          <cell r="U1003" t="str">
            <v>200002390</v>
          </cell>
          <cell r="V1003" t="str">
            <v>Agrosuper China Co., Ltd.</v>
          </cell>
          <cell r="W1003" t="str">
            <v/>
          </cell>
          <cell r="X1003" t="str">
            <v>CIF</v>
          </cell>
          <cell r="Y1003" t="str">
            <v>CTA CTE O CRED.DIRECTO</v>
          </cell>
          <cell r="Z1003" t="str">
            <v>CONGELADO</v>
          </cell>
          <cell r="AA1003" t="str">
            <v>GRASAS</v>
          </cell>
          <cell r="AB1003" t="str">
            <v>GRASA LOMO TOCINO</v>
          </cell>
          <cell r="AC1003" t="str">
            <v>GRASA LOMO TOCINO</v>
          </cell>
          <cell r="AD1003" t="str">
            <v>NA</v>
          </cell>
        </row>
        <row r="1004">
          <cell r="D1004">
            <v>1021992</v>
          </cell>
          <cell r="E1004" t="str">
            <v>GO LOM TOCINO@ CJ 20K AS</v>
          </cell>
          <cell r="F1004">
            <v>24000</v>
          </cell>
          <cell r="G1004" t="str">
            <v>KG</v>
          </cell>
          <cell r="H1004" t="str">
            <v>PLANTA LO MIRANDA</v>
          </cell>
          <cell r="I1004" t="str">
            <v>CONFIRMADO</v>
          </cell>
          <cell r="J1004">
            <v>44832</v>
          </cell>
          <cell r="K1004">
            <v>44841</v>
          </cell>
          <cell r="L1004">
            <v>44879</v>
          </cell>
          <cell r="O1004" t="str">
            <v>U007 AGROSUPER S.A.</v>
          </cell>
          <cell r="P1004" t="str">
            <v>00GO</v>
          </cell>
          <cell r="Q1004" t="str">
            <v>AGROSUPER SHANGHAI</v>
          </cell>
          <cell r="R1004" t="str">
            <v>02</v>
          </cell>
          <cell r="S1004" t="str">
            <v>CHINA</v>
          </cell>
          <cell r="T1004" t="str">
            <v>000302 TIANJIN XINGANG, CHINA</v>
          </cell>
          <cell r="U1004" t="str">
            <v>200002390</v>
          </cell>
          <cell r="V1004" t="str">
            <v>Agrosuper China Co., Ltd.</v>
          </cell>
          <cell r="W1004" t="str">
            <v/>
          </cell>
          <cell r="X1004" t="str">
            <v>CIF</v>
          </cell>
          <cell r="Y1004" t="str">
            <v>CTA CTE O CRED.DIRECTO</v>
          </cell>
          <cell r="Z1004" t="str">
            <v>CONGELADO</v>
          </cell>
          <cell r="AA1004" t="str">
            <v>GRASAS</v>
          </cell>
          <cell r="AB1004" t="str">
            <v>GRASA LOMO TOCINO</v>
          </cell>
          <cell r="AC1004" t="str">
            <v>GRASA LOMO TOCINO</v>
          </cell>
          <cell r="AD1004" t="str">
            <v>NA</v>
          </cell>
        </row>
        <row r="1005">
          <cell r="D1005">
            <v>1022568</v>
          </cell>
          <cell r="E1005" t="str">
            <v>GO PANC TECLA SCUE@ 4 BO CJ 20KG AS</v>
          </cell>
          <cell r="F1005">
            <v>24000</v>
          </cell>
          <cell r="G1005" t="str">
            <v>KG</v>
          </cell>
          <cell r="H1005" t="str">
            <v>PLANTA LO MIRANDA</v>
          </cell>
          <cell r="I1005" t="str">
            <v>EN PRODUCCION</v>
          </cell>
          <cell r="J1005">
            <v>44832</v>
          </cell>
          <cell r="K1005">
            <v>44841</v>
          </cell>
          <cell r="O1005" t="str">
            <v>U007 AGROSUPER S.A.</v>
          </cell>
          <cell r="P1005" t="str">
            <v>00GO</v>
          </cell>
          <cell r="Q1005" t="str">
            <v>AGROSUPER SHANGHAI</v>
          </cell>
          <cell r="R1005" t="str">
            <v>02</v>
          </cell>
          <cell r="S1005" t="str">
            <v>CHINA</v>
          </cell>
          <cell r="T1005" t="str">
            <v>000021 SHANGHAI, CHINA</v>
          </cell>
          <cell r="U1005" t="str">
            <v>200002390</v>
          </cell>
          <cell r="V1005" t="str">
            <v>Agrosuper China Co., Ltd.</v>
          </cell>
          <cell r="W1005" t="str">
            <v/>
          </cell>
          <cell r="X1005" t="str">
            <v>CIF</v>
          </cell>
          <cell r="Y1005" t="str">
            <v>CTA CTE O CRED.DIRECTO</v>
          </cell>
          <cell r="Z1005" t="str">
            <v>CONGELADO</v>
          </cell>
          <cell r="AA1005" t="str">
            <v>PANCETA</v>
          </cell>
          <cell r="AB1005" t="str">
            <v>PANCETA S/CUERO</v>
          </cell>
          <cell r="AC1005" t="str">
            <v>PANCETA S/CUERO SUPER GIAPPONE</v>
          </cell>
          <cell r="AD1005" t="str">
            <v>NA</v>
          </cell>
        </row>
        <row r="1006">
          <cell r="D1006">
            <v>1022646</v>
          </cell>
          <cell r="E1006" t="str">
            <v>GO PECHO BELLY S/P @ VP CJ AS</v>
          </cell>
          <cell r="F1006">
            <v>24000</v>
          </cell>
          <cell r="G1006" t="str">
            <v>KG</v>
          </cell>
          <cell r="H1006" t="str">
            <v>PLANTA LO MIRANDA</v>
          </cell>
          <cell r="I1006" t="str">
            <v>CONFIRMADO</v>
          </cell>
          <cell r="J1006">
            <v>44832</v>
          </cell>
          <cell r="K1006">
            <v>44841</v>
          </cell>
          <cell r="L1006">
            <v>44865</v>
          </cell>
          <cell r="O1006" t="str">
            <v>U007 AGROSUPER S.A.</v>
          </cell>
          <cell r="P1006" t="str">
            <v>00GO</v>
          </cell>
          <cell r="Q1006" t="str">
            <v>AGROSUPER SHANGHAI</v>
          </cell>
          <cell r="R1006" t="str">
            <v>02</v>
          </cell>
          <cell r="S1006" t="str">
            <v>CHINA</v>
          </cell>
          <cell r="T1006" t="str">
            <v>000021 SHANGHAI, CHINA</v>
          </cell>
          <cell r="U1006" t="str">
            <v>200002390</v>
          </cell>
          <cell r="V1006" t="str">
            <v>Agrosuper China Co., Ltd.</v>
          </cell>
          <cell r="W1006" t="str">
            <v/>
          </cell>
          <cell r="X1006" t="str">
            <v>CIF</v>
          </cell>
          <cell r="Y1006" t="str">
            <v>CTA CTE O CRED.DIRECTO</v>
          </cell>
          <cell r="Z1006" t="str">
            <v>CONGELADO</v>
          </cell>
          <cell r="AA1006" t="str">
            <v>PANCETA</v>
          </cell>
          <cell r="AB1006" t="str">
            <v>PANCETA S/CUERO</v>
          </cell>
          <cell r="AC1006" t="str">
            <v>PANCETA S/CUERO SUPER GIAPPONE</v>
          </cell>
          <cell r="AD1006" t="str">
            <v>NA</v>
          </cell>
        </row>
        <row r="1007">
          <cell r="D1007">
            <v>1022381</v>
          </cell>
          <cell r="E1007" t="str">
            <v>GO GORD ESP@ BO CJ 10K AS</v>
          </cell>
          <cell r="F1007">
            <v>24000</v>
          </cell>
          <cell r="G1007" t="str">
            <v>KG</v>
          </cell>
          <cell r="H1007" t="str">
            <v>PLANTA ROSARIO</v>
          </cell>
          <cell r="I1007" t="str">
            <v>PROGRAMADO</v>
          </cell>
          <cell r="J1007">
            <v>44832</v>
          </cell>
          <cell r="K1007">
            <v>44841</v>
          </cell>
          <cell r="L1007">
            <v>44865</v>
          </cell>
          <cell r="O1007" t="str">
            <v>U007 AGROSUPER S.A.</v>
          </cell>
          <cell r="P1007" t="str">
            <v>00GO</v>
          </cell>
          <cell r="Q1007" t="str">
            <v>AGROSUPER SHANGHAI</v>
          </cell>
          <cell r="R1007" t="str">
            <v>02</v>
          </cell>
          <cell r="S1007" t="str">
            <v>CHINA</v>
          </cell>
          <cell r="T1007" t="str">
            <v>000021 SHANGHAI, CHINA</v>
          </cell>
          <cell r="U1007" t="str">
            <v>200002390</v>
          </cell>
          <cell r="V1007" t="str">
            <v>Agrosuper China Co., Ltd.</v>
          </cell>
          <cell r="W1007" t="str">
            <v/>
          </cell>
          <cell r="X1007" t="str">
            <v>CIF</v>
          </cell>
          <cell r="Y1007" t="str">
            <v>CTA CTE O CRED.DIRECTO</v>
          </cell>
          <cell r="Z1007" t="str">
            <v>CONGELADO</v>
          </cell>
          <cell r="AA1007" t="str">
            <v>GRASAS</v>
          </cell>
          <cell r="AB1007" t="str">
            <v>GRASA GORDURA</v>
          </cell>
          <cell r="AC1007" t="str">
            <v>SUBPROD GRASA DURA TIPO A</v>
          </cell>
          <cell r="AD1007" t="str">
            <v>NA</v>
          </cell>
        </row>
        <row r="1008">
          <cell r="D1008">
            <v>1022381</v>
          </cell>
          <cell r="E1008" t="str">
            <v>GO GORD ESP@ BO CJ 10K AS</v>
          </cell>
          <cell r="F1008">
            <v>24000</v>
          </cell>
          <cell r="G1008" t="str">
            <v>KG</v>
          </cell>
          <cell r="H1008" t="str">
            <v>PLANTA LO MIRANDA</v>
          </cell>
          <cell r="I1008" t="str">
            <v>CONFIRMADO</v>
          </cell>
          <cell r="J1008">
            <v>44832</v>
          </cell>
          <cell r="K1008">
            <v>44841</v>
          </cell>
          <cell r="L1008">
            <v>44875</v>
          </cell>
          <cell r="O1008" t="str">
            <v>U007 AGROSUPER S.A.</v>
          </cell>
          <cell r="P1008" t="str">
            <v>00GO</v>
          </cell>
          <cell r="Q1008" t="str">
            <v>AGROSUPER SHANGHAI</v>
          </cell>
          <cell r="R1008" t="str">
            <v>02</v>
          </cell>
          <cell r="S1008" t="str">
            <v>CHINA</v>
          </cell>
          <cell r="T1008" t="str">
            <v>000021 SHANGHAI, CHINA</v>
          </cell>
          <cell r="U1008" t="str">
            <v>200002390</v>
          </cell>
          <cell r="V1008" t="str">
            <v>Agrosuper China Co., Ltd.</v>
          </cell>
          <cell r="W1008" t="str">
            <v/>
          </cell>
          <cell r="X1008" t="str">
            <v>CIF</v>
          </cell>
          <cell r="Y1008" t="str">
            <v>CTA CTE O CRED.DIRECTO</v>
          </cell>
          <cell r="Z1008" t="str">
            <v>CONGELADO</v>
          </cell>
          <cell r="AA1008" t="str">
            <v>GRASAS</v>
          </cell>
          <cell r="AB1008" t="str">
            <v>GRASA GORDURA</v>
          </cell>
          <cell r="AC1008" t="str">
            <v>SUBPROD GRASA DURA TIPO A</v>
          </cell>
          <cell r="AD1008" t="str">
            <v>NA</v>
          </cell>
        </row>
        <row r="1009">
          <cell r="D1009">
            <v>1022381</v>
          </cell>
          <cell r="E1009" t="str">
            <v>GO GORD ESP@ BO CJ 10K AS</v>
          </cell>
          <cell r="F1009">
            <v>24000</v>
          </cell>
          <cell r="G1009" t="str">
            <v>KG</v>
          </cell>
          <cell r="H1009" t="str">
            <v>PLANTA LO MIRANDA</v>
          </cell>
          <cell r="I1009" t="str">
            <v>EN PRODUCCION</v>
          </cell>
          <cell r="J1009">
            <v>44832</v>
          </cell>
          <cell r="K1009">
            <v>44841</v>
          </cell>
          <cell r="O1009" t="str">
            <v>U007 AGROSUPER S.A.</v>
          </cell>
          <cell r="P1009" t="str">
            <v>00GO</v>
          </cell>
          <cell r="Q1009" t="str">
            <v>AGROSUPER SHANGHAI</v>
          </cell>
          <cell r="R1009" t="str">
            <v>02</v>
          </cell>
          <cell r="S1009" t="str">
            <v>CHINA</v>
          </cell>
          <cell r="T1009" t="str">
            <v>000021 SHANGHAI, CHINA</v>
          </cell>
          <cell r="U1009" t="str">
            <v>200002390</v>
          </cell>
          <cell r="V1009" t="str">
            <v>Agrosuper China Co., Ltd.</v>
          </cell>
          <cell r="W1009" t="str">
            <v/>
          </cell>
          <cell r="X1009" t="str">
            <v>CIF</v>
          </cell>
          <cell r="Y1009" t="str">
            <v>CTA CTE O CRED.DIRECTO</v>
          </cell>
          <cell r="Z1009" t="str">
            <v>CONGELADO</v>
          </cell>
          <cell r="AA1009" t="str">
            <v>GRASAS</v>
          </cell>
          <cell r="AB1009" t="str">
            <v>GRASA GORDURA</v>
          </cell>
          <cell r="AC1009" t="str">
            <v>SUBPROD GRASA DURA TIPO A</v>
          </cell>
          <cell r="AD1009" t="str">
            <v>NA</v>
          </cell>
        </row>
        <row r="1010">
          <cell r="D1010">
            <v>1022856</v>
          </cell>
          <cell r="E1010" t="str">
            <v>GO RECO 10/90 @ CJ 20K AS</v>
          </cell>
          <cell r="F1010">
            <v>24000</v>
          </cell>
          <cell r="G1010" t="str">
            <v>KG</v>
          </cell>
          <cell r="H1010" t="str">
            <v>PLANTA LO MIRANDA</v>
          </cell>
          <cell r="I1010" t="str">
            <v>EN PRODUCCION</v>
          </cell>
          <cell r="J1010">
            <v>44832</v>
          </cell>
          <cell r="K1010">
            <v>44841</v>
          </cell>
          <cell r="O1010" t="str">
            <v>U007 AGROSUPER S.A.</v>
          </cell>
          <cell r="P1010" t="str">
            <v>00GO</v>
          </cell>
          <cell r="Q1010" t="str">
            <v>AGROSUPER SHANGHAI</v>
          </cell>
          <cell r="R1010" t="str">
            <v>02</v>
          </cell>
          <cell r="S1010" t="str">
            <v>CHINA</v>
          </cell>
          <cell r="T1010" t="str">
            <v>000021 SHANGHAI, CHINA</v>
          </cell>
          <cell r="U1010" t="str">
            <v>200002390</v>
          </cell>
          <cell r="V1010" t="str">
            <v>Agrosuper China Co., Ltd.</v>
          </cell>
          <cell r="W1010" t="str">
            <v/>
          </cell>
          <cell r="X1010" t="str">
            <v>CIF</v>
          </cell>
          <cell r="Y1010" t="str">
            <v>CTA CTE O CRED.DIRECTO</v>
          </cell>
          <cell r="Z1010" t="str">
            <v>CONGELADO</v>
          </cell>
          <cell r="AA1010" t="str">
            <v>GRASAS</v>
          </cell>
          <cell r="AB1010" t="str">
            <v>GRASA GORDURA</v>
          </cell>
          <cell r="AC1010" t="str">
            <v>SUBPROD GRASA GORDURA LOMO TOCINO</v>
          </cell>
          <cell r="AD1010" t="str">
            <v>NA</v>
          </cell>
        </row>
        <row r="1011">
          <cell r="D1011">
            <v>1021732</v>
          </cell>
          <cell r="E1011" t="str">
            <v>GO HSO FEMUR@ CJ 20K AS</v>
          </cell>
          <cell r="F1011">
            <v>24000</v>
          </cell>
          <cell r="G1011" t="str">
            <v>KG</v>
          </cell>
          <cell r="H1011" t="str">
            <v>PLANTA LO MIRANDA</v>
          </cell>
          <cell r="I1011" t="str">
            <v>CONFIRMADO</v>
          </cell>
          <cell r="J1011">
            <v>44832</v>
          </cell>
          <cell r="K1011">
            <v>44841</v>
          </cell>
          <cell r="L1011">
            <v>44869</v>
          </cell>
          <cell r="O1011" t="str">
            <v>U007 AGROSUPER S.A.</v>
          </cell>
          <cell r="P1011" t="str">
            <v>00GO</v>
          </cell>
          <cell r="Q1011" t="str">
            <v>AGROSUPER SHANGHAI</v>
          </cell>
          <cell r="R1011" t="str">
            <v>02</v>
          </cell>
          <cell r="S1011" t="str">
            <v>CHINA</v>
          </cell>
          <cell r="T1011" t="str">
            <v>000021 SHANGHAI, CHINA</v>
          </cell>
          <cell r="U1011" t="str">
            <v>200002390</v>
          </cell>
          <cell r="V1011" t="str">
            <v>Agrosuper China Co., Ltd.</v>
          </cell>
          <cell r="W1011" t="str">
            <v/>
          </cell>
          <cell r="X1011" t="str">
            <v>CIF</v>
          </cell>
          <cell r="Y1011" t="str">
            <v>CTA CTE O CRED.DIRECTO</v>
          </cell>
          <cell r="Z1011" t="str">
            <v>CONGELADO</v>
          </cell>
          <cell r="AA1011" t="str">
            <v>HUESOS</v>
          </cell>
          <cell r="AB1011" t="str">
            <v>HUESOS CUARTO TRASERO</v>
          </cell>
          <cell r="AC1011" t="str">
            <v>HUESOS CUARTO TRASERO FÉMUR</v>
          </cell>
          <cell r="AD1011" t="str">
            <v>NA</v>
          </cell>
        </row>
        <row r="1012">
          <cell r="D1012">
            <v>1021732</v>
          </cell>
          <cell r="E1012" t="str">
            <v>GO HSO FEMUR@ CJ 20K AS</v>
          </cell>
          <cell r="F1012">
            <v>24000</v>
          </cell>
          <cell r="G1012" t="str">
            <v>KG</v>
          </cell>
          <cell r="H1012" t="str">
            <v>PLANTA LO MIRANDA</v>
          </cell>
          <cell r="I1012" t="str">
            <v>CONFIRMADO</v>
          </cell>
          <cell r="J1012">
            <v>44832</v>
          </cell>
          <cell r="K1012">
            <v>44841</v>
          </cell>
          <cell r="L1012">
            <v>44871</v>
          </cell>
          <cell r="O1012" t="str">
            <v>U007 AGROSUPER S.A.</v>
          </cell>
          <cell r="P1012" t="str">
            <v>00GO</v>
          </cell>
          <cell r="Q1012" t="str">
            <v>AGROSUPER SHANGHAI</v>
          </cell>
          <cell r="R1012" t="str">
            <v>02</v>
          </cell>
          <cell r="S1012" t="str">
            <v>CHINA</v>
          </cell>
          <cell r="T1012" t="str">
            <v>000021 SHANGHAI, CHINA</v>
          </cell>
          <cell r="U1012" t="str">
            <v>200002390</v>
          </cell>
          <cell r="V1012" t="str">
            <v>Agrosuper China Co., Ltd.</v>
          </cell>
          <cell r="W1012" t="str">
            <v/>
          </cell>
          <cell r="X1012" t="str">
            <v>CIF</v>
          </cell>
          <cell r="Y1012" t="str">
            <v>CTA CTE O CRED.DIRECTO</v>
          </cell>
          <cell r="Z1012" t="str">
            <v>CONGELADO</v>
          </cell>
          <cell r="AA1012" t="str">
            <v>HUESOS</v>
          </cell>
          <cell r="AB1012" t="str">
            <v>HUESOS CUARTO TRASERO</v>
          </cell>
          <cell r="AC1012" t="str">
            <v>HUESOS CUARTO TRASERO FÉMUR</v>
          </cell>
          <cell r="AD1012" t="str">
            <v>NA</v>
          </cell>
        </row>
        <row r="1013">
          <cell r="D1013">
            <v>1021732</v>
          </cell>
          <cell r="E1013" t="str">
            <v>GO HSO FEMUR@ CJ 20K AS</v>
          </cell>
          <cell r="F1013">
            <v>24000</v>
          </cell>
          <cell r="G1013" t="str">
            <v>KG</v>
          </cell>
          <cell r="H1013" t="str">
            <v>PLANTA LO MIRANDA</v>
          </cell>
          <cell r="I1013" t="str">
            <v>CONFIRMADO</v>
          </cell>
          <cell r="J1013">
            <v>44832</v>
          </cell>
          <cell r="K1013">
            <v>44841</v>
          </cell>
          <cell r="L1013">
            <v>44872</v>
          </cell>
          <cell r="O1013" t="str">
            <v>U007 AGROSUPER S.A.</v>
          </cell>
          <cell r="P1013" t="str">
            <v>00GO</v>
          </cell>
          <cell r="Q1013" t="str">
            <v>AGROSUPER SHANGHAI</v>
          </cell>
          <cell r="R1013" t="str">
            <v>02</v>
          </cell>
          <cell r="S1013" t="str">
            <v>CHINA</v>
          </cell>
          <cell r="T1013" t="str">
            <v>000302 TIANJIN XINGANG, CHINA</v>
          </cell>
          <cell r="U1013" t="str">
            <v>200002390</v>
          </cell>
          <cell r="V1013" t="str">
            <v>Agrosuper China Co., Ltd.</v>
          </cell>
          <cell r="W1013" t="str">
            <v/>
          </cell>
          <cell r="X1013" t="str">
            <v>CIF</v>
          </cell>
          <cell r="Y1013" t="str">
            <v>CTA CTE O CRED.DIRECTO</v>
          </cell>
          <cell r="Z1013" t="str">
            <v>CONGELADO</v>
          </cell>
          <cell r="AA1013" t="str">
            <v>HUESOS</v>
          </cell>
          <cell r="AB1013" t="str">
            <v>HUESOS CUARTO TRASERO</v>
          </cell>
          <cell r="AC1013" t="str">
            <v>HUESOS CUARTO TRASERO FÉMUR</v>
          </cell>
          <cell r="AD1013" t="str">
            <v>NA</v>
          </cell>
        </row>
        <row r="1014">
          <cell r="D1014">
            <v>1021732</v>
          </cell>
          <cell r="E1014" t="str">
            <v>GO HSO FEMUR@ CJ 20K AS</v>
          </cell>
          <cell r="F1014">
            <v>24000</v>
          </cell>
          <cell r="G1014" t="str">
            <v>KG</v>
          </cell>
          <cell r="H1014" t="str">
            <v>PLANTA LO MIRANDA</v>
          </cell>
          <cell r="I1014" t="str">
            <v>CONFIRMADO</v>
          </cell>
          <cell r="J1014">
            <v>44832</v>
          </cell>
          <cell r="K1014">
            <v>44841</v>
          </cell>
          <cell r="L1014">
            <v>44875</v>
          </cell>
          <cell r="O1014" t="str">
            <v>U007 AGROSUPER S.A.</v>
          </cell>
          <cell r="P1014" t="str">
            <v>00GO</v>
          </cell>
          <cell r="Q1014" t="str">
            <v>AGROSUPER SHANGHAI</v>
          </cell>
          <cell r="R1014" t="str">
            <v>02</v>
          </cell>
          <cell r="S1014" t="str">
            <v>CHINA</v>
          </cell>
          <cell r="T1014" t="str">
            <v>000302 TIANJIN XINGANG, CHINA</v>
          </cell>
          <cell r="U1014" t="str">
            <v>200002390</v>
          </cell>
          <cell r="V1014" t="str">
            <v>Agrosuper China Co., Ltd.</v>
          </cell>
          <cell r="W1014" t="str">
            <v/>
          </cell>
          <cell r="X1014" t="str">
            <v>CIF</v>
          </cell>
          <cell r="Y1014" t="str">
            <v>CTA CTE O CRED.DIRECTO</v>
          </cell>
          <cell r="Z1014" t="str">
            <v>CONGELADO</v>
          </cell>
          <cell r="AA1014" t="str">
            <v>HUESOS</v>
          </cell>
          <cell r="AB1014" t="str">
            <v>HUESOS CUARTO TRASERO</v>
          </cell>
          <cell r="AC1014" t="str">
            <v>HUESOS CUARTO TRASERO FÉMUR</v>
          </cell>
          <cell r="AD1014" t="str">
            <v>NA</v>
          </cell>
        </row>
        <row r="1015">
          <cell r="D1015">
            <v>1021732</v>
          </cell>
          <cell r="E1015" t="str">
            <v>GO HSO FEMUR@ CJ 20K AS</v>
          </cell>
          <cell r="F1015">
            <v>24000</v>
          </cell>
          <cell r="G1015" t="str">
            <v>KG</v>
          </cell>
          <cell r="H1015" t="str">
            <v>PLANTA LO MIRANDA</v>
          </cell>
          <cell r="I1015" t="str">
            <v>CONFIRMADO</v>
          </cell>
          <cell r="J1015">
            <v>44832</v>
          </cell>
          <cell r="K1015">
            <v>44841</v>
          </cell>
          <cell r="L1015">
            <v>44877</v>
          </cell>
          <cell r="O1015" t="str">
            <v>U007 AGROSUPER S.A.</v>
          </cell>
          <cell r="P1015" t="str">
            <v>00GO</v>
          </cell>
          <cell r="Q1015" t="str">
            <v>AGROSUPER SHANGHAI</v>
          </cell>
          <cell r="R1015" t="str">
            <v>02</v>
          </cell>
          <cell r="S1015" t="str">
            <v>CHINA</v>
          </cell>
          <cell r="T1015" t="str">
            <v>000302 TIANJIN XINGANG, CHINA</v>
          </cell>
          <cell r="U1015" t="str">
            <v>200002390</v>
          </cell>
          <cell r="V1015" t="str">
            <v>Agrosuper China Co., Ltd.</v>
          </cell>
          <cell r="W1015" t="str">
            <v/>
          </cell>
          <cell r="X1015" t="str">
            <v>CIF</v>
          </cell>
          <cell r="Y1015" t="str">
            <v>CTA CTE O CRED.DIRECTO</v>
          </cell>
          <cell r="Z1015" t="str">
            <v>CONGELADO</v>
          </cell>
          <cell r="AA1015" t="str">
            <v>HUESOS</v>
          </cell>
          <cell r="AB1015" t="str">
            <v>HUESOS CUARTO TRASERO</v>
          </cell>
          <cell r="AC1015" t="str">
            <v>HUESOS CUARTO TRASERO FÉMUR</v>
          </cell>
          <cell r="AD1015" t="str">
            <v>NA</v>
          </cell>
        </row>
        <row r="1016">
          <cell r="D1016">
            <v>1021732</v>
          </cell>
          <cell r="E1016" t="str">
            <v>GO HSO FEMUR@ CJ 20K AS</v>
          </cell>
          <cell r="F1016">
            <v>24000</v>
          </cell>
          <cell r="G1016" t="str">
            <v>KG</v>
          </cell>
          <cell r="H1016" t="str">
            <v>PLANTA LO MIRANDA</v>
          </cell>
          <cell r="I1016" t="str">
            <v>CONFIRMADO</v>
          </cell>
          <cell r="J1016">
            <v>44832</v>
          </cell>
          <cell r="K1016">
            <v>44841</v>
          </cell>
          <cell r="L1016">
            <v>44879</v>
          </cell>
          <cell r="O1016" t="str">
            <v>U007 AGROSUPER S.A.</v>
          </cell>
          <cell r="P1016" t="str">
            <v>00GO</v>
          </cell>
          <cell r="Q1016" t="str">
            <v>AGROSUPER SHANGHAI</v>
          </cell>
          <cell r="R1016" t="str">
            <v>02</v>
          </cell>
          <cell r="S1016" t="str">
            <v>CHINA</v>
          </cell>
          <cell r="T1016" t="str">
            <v>000302 TIANJIN XINGANG, CHINA</v>
          </cell>
          <cell r="U1016" t="str">
            <v>200002390</v>
          </cell>
          <cell r="V1016" t="str">
            <v>Agrosuper China Co., Ltd.</v>
          </cell>
          <cell r="W1016" t="str">
            <v/>
          </cell>
          <cell r="X1016" t="str">
            <v>CIF</v>
          </cell>
          <cell r="Y1016" t="str">
            <v>CTA CTE O CRED.DIRECTO</v>
          </cell>
          <cell r="Z1016" t="str">
            <v>CONGELADO</v>
          </cell>
          <cell r="AA1016" t="str">
            <v>HUESOS</v>
          </cell>
          <cell r="AB1016" t="str">
            <v>HUESOS CUARTO TRASERO</v>
          </cell>
          <cell r="AC1016" t="str">
            <v>HUESOS CUARTO TRASERO FÉMUR</v>
          </cell>
          <cell r="AD1016" t="str">
            <v>NA</v>
          </cell>
        </row>
        <row r="1017">
          <cell r="D1017">
            <v>1021732</v>
          </cell>
          <cell r="E1017" t="str">
            <v>GO HSO FEMUR@ CJ 20K AS</v>
          </cell>
          <cell r="F1017">
            <v>24000</v>
          </cell>
          <cell r="G1017" t="str">
            <v>KG</v>
          </cell>
          <cell r="H1017" t="str">
            <v>PLANTA LO MIRANDA</v>
          </cell>
          <cell r="I1017" t="str">
            <v>CONFIRMADO</v>
          </cell>
          <cell r="J1017">
            <v>44832</v>
          </cell>
          <cell r="K1017">
            <v>44841</v>
          </cell>
          <cell r="L1017">
            <v>44882</v>
          </cell>
          <cell r="O1017" t="str">
            <v>U007 AGROSUPER S.A.</v>
          </cell>
          <cell r="P1017" t="str">
            <v>00GO</v>
          </cell>
          <cell r="Q1017" t="str">
            <v>AGROSUPER SHANGHAI</v>
          </cell>
          <cell r="R1017" t="str">
            <v>02</v>
          </cell>
          <cell r="S1017" t="str">
            <v>CHINA</v>
          </cell>
          <cell r="T1017" t="str">
            <v>000302 TIANJIN XINGANG, CHINA</v>
          </cell>
          <cell r="U1017" t="str">
            <v>200002390</v>
          </cell>
          <cell r="V1017" t="str">
            <v>Agrosuper China Co., Ltd.</v>
          </cell>
          <cell r="W1017" t="str">
            <v/>
          </cell>
          <cell r="X1017" t="str">
            <v>CIF</v>
          </cell>
          <cell r="Y1017" t="str">
            <v>CTA CTE O CRED.DIRECTO</v>
          </cell>
          <cell r="Z1017" t="str">
            <v>CONGELADO</v>
          </cell>
          <cell r="AA1017" t="str">
            <v>HUESOS</v>
          </cell>
          <cell r="AB1017" t="str">
            <v>HUESOS CUARTO TRASERO</v>
          </cell>
          <cell r="AC1017" t="str">
            <v>HUESOS CUARTO TRASERO FÉMUR</v>
          </cell>
          <cell r="AD1017" t="str">
            <v>NA</v>
          </cell>
        </row>
        <row r="1018">
          <cell r="D1018">
            <v>1021732</v>
          </cell>
          <cell r="E1018" t="str">
            <v>GO HSO FEMUR@ CJ 20K AS</v>
          </cell>
          <cell r="F1018">
            <v>24000</v>
          </cell>
          <cell r="G1018" t="str">
            <v>KG</v>
          </cell>
          <cell r="H1018" t="str">
            <v>PLANTA LO MIRANDA</v>
          </cell>
          <cell r="I1018" t="str">
            <v>EN PRODUCCION</v>
          </cell>
          <cell r="J1018">
            <v>44832</v>
          </cell>
          <cell r="K1018">
            <v>44841</v>
          </cell>
          <cell r="O1018" t="str">
            <v>U007 AGROSUPER S.A.</v>
          </cell>
          <cell r="P1018" t="str">
            <v>00GO</v>
          </cell>
          <cell r="Q1018" t="str">
            <v>AGROSUPER SHANGHAI</v>
          </cell>
          <cell r="R1018" t="str">
            <v>02</v>
          </cell>
          <cell r="S1018" t="str">
            <v>CHINA</v>
          </cell>
          <cell r="T1018" t="str">
            <v>000302 TIANJIN XINGANG, CHINA</v>
          </cell>
          <cell r="U1018" t="str">
            <v>200002390</v>
          </cell>
          <cell r="V1018" t="str">
            <v>Agrosuper China Co., Ltd.</v>
          </cell>
          <cell r="W1018" t="str">
            <v/>
          </cell>
          <cell r="X1018" t="str">
            <v>CIF</v>
          </cell>
          <cell r="Y1018" t="str">
            <v>CTA CTE O CRED.DIRECTO</v>
          </cell>
          <cell r="Z1018" t="str">
            <v>CONGELADO</v>
          </cell>
          <cell r="AA1018" t="str">
            <v>HUESOS</v>
          </cell>
          <cell r="AB1018" t="str">
            <v>HUESOS CUARTO TRASERO</v>
          </cell>
          <cell r="AC1018" t="str">
            <v>HUESOS CUARTO TRASERO FÉMUR</v>
          </cell>
          <cell r="AD1018" t="str">
            <v>NA</v>
          </cell>
        </row>
        <row r="1019">
          <cell r="D1019">
            <v>1022099</v>
          </cell>
          <cell r="E1019" t="str">
            <v>GO HSO COSTILLA@ CJ 18K AS</v>
          </cell>
          <cell r="F1019">
            <v>24000</v>
          </cell>
          <cell r="G1019" t="str">
            <v>KG</v>
          </cell>
          <cell r="H1019" t="str">
            <v>PLANTA LO MIRANDA</v>
          </cell>
          <cell r="I1019" t="str">
            <v>CONFIRMADO</v>
          </cell>
          <cell r="J1019">
            <v>44832</v>
          </cell>
          <cell r="K1019">
            <v>44841</v>
          </cell>
          <cell r="L1019">
            <v>44868</v>
          </cell>
          <cell r="O1019" t="str">
            <v>U007 AGROSUPER S.A.</v>
          </cell>
          <cell r="P1019" t="str">
            <v>00GO</v>
          </cell>
          <cell r="Q1019" t="str">
            <v>AGROSUPER SHANGHAI</v>
          </cell>
          <cell r="R1019" t="str">
            <v>02</v>
          </cell>
          <cell r="S1019" t="str">
            <v>CHINA</v>
          </cell>
          <cell r="T1019" t="str">
            <v>000020 YANTIAN, CHINA</v>
          </cell>
          <cell r="U1019" t="str">
            <v>200002390</v>
          </cell>
          <cell r="V1019" t="str">
            <v>Agrosuper China Co., Ltd.</v>
          </cell>
          <cell r="W1019" t="str">
            <v/>
          </cell>
          <cell r="X1019" t="str">
            <v>CIF</v>
          </cell>
          <cell r="Y1019" t="str">
            <v>CTA CTE O CRED.DIRECTO</v>
          </cell>
          <cell r="Z1019" t="str">
            <v>CONGELADO</v>
          </cell>
          <cell r="AA1019" t="str">
            <v>HUESOS</v>
          </cell>
          <cell r="AB1019" t="str">
            <v>HUESOS CUARTO CENTRAL</v>
          </cell>
          <cell r="AC1019" t="str">
            <v>HUESOS CUATRO CENTRAL COSTILLAR</v>
          </cell>
          <cell r="AD1019" t="str">
            <v>NA</v>
          </cell>
        </row>
        <row r="1020">
          <cell r="D1020">
            <v>1022099</v>
          </cell>
          <cell r="E1020" t="str">
            <v>GO HSO COSTILLA@ CJ 18K AS</v>
          </cell>
          <cell r="F1020">
            <v>24000</v>
          </cell>
          <cell r="G1020" t="str">
            <v>KG</v>
          </cell>
          <cell r="H1020" t="str">
            <v>PLANTA LO MIRANDA</v>
          </cell>
          <cell r="I1020" t="str">
            <v>CONFIRMADO</v>
          </cell>
          <cell r="J1020">
            <v>44832</v>
          </cell>
          <cell r="K1020">
            <v>44841</v>
          </cell>
          <cell r="L1020">
            <v>44872</v>
          </cell>
          <cell r="O1020" t="str">
            <v>U007 AGROSUPER S.A.</v>
          </cell>
          <cell r="P1020" t="str">
            <v>00GO</v>
          </cell>
          <cell r="Q1020" t="str">
            <v>AGROSUPER SHANGHAI</v>
          </cell>
          <cell r="R1020" t="str">
            <v>02</v>
          </cell>
          <cell r="S1020" t="str">
            <v>CHINA</v>
          </cell>
          <cell r="T1020" t="str">
            <v>000020 YANTIAN, CHINA</v>
          </cell>
          <cell r="U1020" t="str">
            <v>200002390</v>
          </cell>
          <cell r="V1020" t="str">
            <v>Agrosuper China Co., Ltd.</v>
          </cell>
          <cell r="W1020" t="str">
            <v/>
          </cell>
          <cell r="X1020" t="str">
            <v>CIF</v>
          </cell>
          <cell r="Y1020" t="str">
            <v>CTA CTE O CRED.DIRECTO</v>
          </cell>
          <cell r="Z1020" t="str">
            <v>CONGELADO</v>
          </cell>
          <cell r="AA1020" t="str">
            <v>HUESOS</v>
          </cell>
          <cell r="AB1020" t="str">
            <v>HUESOS CUARTO CENTRAL</v>
          </cell>
          <cell r="AC1020" t="str">
            <v>HUESOS CUATRO CENTRAL COSTILLAR</v>
          </cell>
          <cell r="AD1020" t="str">
            <v>NA</v>
          </cell>
        </row>
        <row r="1021">
          <cell r="D1021">
            <v>1022099</v>
          </cell>
          <cell r="E1021" t="str">
            <v>GO HSO COSTILLA@ CJ 18K AS</v>
          </cell>
          <cell r="F1021">
            <v>24000</v>
          </cell>
          <cell r="G1021" t="str">
            <v>KG</v>
          </cell>
          <cell r="H1021" t="str">
            <v>PLANTA LO MIRANDA</v>
          </cell>
          <cell r="I1021" t="str">
            <v>CONFIRMADO</v>
          </cell>
          <cell r="J1021">
            <v>44832</v>
          </cell>
          <cell r="K1021">
            <v>44841</v>
          </cell>
          <cell r="L1021">
            <v>44876</v>
          </cell>
          <cell r="O1021" t="str">
            <v>U007 AGROSUPER S.A.</v>
          </cell>
          <cell r="P1021" t="str">
            <v>00GO</v>
          </cell>
          <cell r="Q1021" t="str">
            <v>AGROSUPER SHANGHAI</v>
          </cell>
          <cell r="R1021" t="str">
            <v>02</v>
          </cell>
          <cell r="S1021" t="str">
            <v>CHINA</v>
          </cell>
          <cell r="T1021" t="str">
            <v>000020 YANTIAN, CHINA</v>
          </cell>
          <cell r="U1021" t="str">
            <v>200002390</v>
          </cell>
          <cell r="V1021" t="str">
            <v>Agrosuper China Co., Ltd.</v>
          </cell>
          <cell r="W1021" t="str">
            <v/>
          </cell>
          <cell r="X1021" t="str">
            <v>CIF</v>
          </cell>
          <cell r="Y1021" t="str">
            <v>CTA CTE O CRED.DIRECTO</v>
          </cell>
          <cell r="Z1021" t="str">
            <v>CONGELADO</v>
          </cell>
          <cell r="AA1021" t="str">
            <v>HUESOS</v>
          </cell>
          <cell r="AB1021" t="str">
            <v>HUESOS CUARTO CENTRAL</v>
          </cell>
          <cell r="AC1021" t="str">
            <v>HUESOS CUATRO CENTRAL COSTILLAR</v>
          </cell>
          <cell r="AD1021" t="str">
            <v>NA</v>
          </cell>
        </row>
        <row r="1022">
          <cell r="D1022">
            <v>1022099</v>
          </cell>
          <cell r="E1022" t="str">
            <v>GO HSO COSTILLA@ CJ 18K AS</v>
          </cell>
          <cell r="F1022">
            <v>24000</v>
          </cell>
          <cell r="G1022" t="str">
            <v>KG</v>
          </cell>
          <cell r="H1022" t="str">
            <v>PLANTA LO MIRANDA</v>
          </cell>
          <cell r="I1022" t="str">
            <v>CONFIRMADO</v>
          </cell>
          <cell r="J1022">
            <v>44832</v>
          </cell>
          <cell r="K1022">
            <v>44841</v>
          </cell>
          <cell r="O1022" t="str">
            <v>U007 AGROSUPER S.A.</v>
          </cell>
          <cell r="P1022" t="str">
            <v>00GO</v>
          </cell>
          <cell r="Q1022" t="str">
            <v>AGROSUPER SHANGHAI</v>
          </cell>
          <cell r="R1022" t="str">
            <v>02</v>
          </cell>
          <cell r="S1022" t="str">
            <v>CHINA</v>
          </cell>
          <cell r="T1022" t="str">
            <v>000021 SHANGHAI, CHINA</v>
          </cell>
          <cell r="U1022" t="str">
            <v>200002390</v>
          </cell>
          <cell r="V1022" t="str">
            <v>Agrosuper China Co., Ltd.</v>
          </cell>
          <cell r="W1022" t="str">
            <v/>
          </cell>
          <cell r="X1022" t="str">
            <v>CIF</v>
          </cell>
          <cell r="Y1022" t="str">
            <v>CTA CTE O CRED.DIRECTO</v>
          </cell>
          <cell r="Z1022" t="str">
            <v>CONGELADO</v>
          </cell>
          <cell r="AA1022" t="str">
            <v>HUESOS</v>
          </cell>
          <cell r="AB1022" t="str">
            <v>HUESOS CUARTO CENTRAL</v>
          </cell>
          <cell r="AC1022" t="str">
            <v>HUESOS CUATRO CENTRAL COSTILLAR</v>
          </cell>
          <cell r="AD1022" t="str">
            <v>NA</v>
          </cell>
        </row>
        <row r="1023">
          <cell r="D1023">
            <v>1022099</v>
          </cell>
          <cell r="E1023" t="str">
            <v>GO HSO COSTILLA@ CJ 18K AS</v>
          </cell>
          <cell r="F1023">
            <v>24000</v>
          </cell>
          <cell r="G1023" t="str">
            <v>KG</v>
          </cell>
          <cell r="H1023" t="str">
            <v>PLANTA LO MIRANDA</v>
          </cell>
          <cell r="I1023" t="str">
            <v>EN PRODUCCION</v>
          </cell>
          <cell r="J1023">
            <v>44832</v>
          </cell>
          <cell r="K1023">
            <v>44841</v>
          </cell>
          <cell r="O1023" t="str">
            <v>U007 AGROSUPER S.A.</v>
          </cell>
          <cell r="P1023" t="str">
            <v>00GO</v>
          </cell>
          <cell r="Q1023" t="str">
            <v>AGROSUPER SHANGHAI</v>
          </cell>
          <cell r="R1023" t="str">
            <v>02</v>
          </cell>
          <cell r="S1023" t="str">
            <v>CHINA</v>
          </cell>
          <cell r="T1023" t="str">
            <v>000021 SHANGHAI, CHINA</v>
          </cell>
          <cell r="U1023" t="str">
            <v>200002390</v>
          </cell>
          <cell r="V1023" t="str">
            <v>Agrosuper China Co., Ltd.</v>
          </cell>
          <cell r="W1023" t="str">
            <v/>
          </cell>
          <cell r="X1023" t="str">
            <v>CIF</v>
          </cell>
          <cell r="Y1023" t="str">
            <v>CTA CTE O CRED.DIRECTO</v>
          </cell>
          <cell r="Z1023" t="str">
            <v>CONGELADO</v>
          </cell>
          <cell r="AA1023" t="str">
            <v>HUESOS</v>
          </cell>
          <cell r="AB1023" t="str">
            <v>HUESOS CUARTO CENTRAL</v>
          </cell>
          <cell r="AC1023" t="str">
            <v>HUESOS CUATRO CENTRAL COSTILLAR</v>
          </cell>
          <cell r="AD1023" t="str">
            <v>NA</v>
          </cell>
        </row>
        <row r="1024">
          <cell r="D1024">
            <v>1021731</v>
          </cell>
          <cell r="E1024" t="str">
            <v>GO PERNILM@ CJ 20K AS</v>
          </cell>
          <cell r="F1024">
            <v>24000</v>
          </cell>
          <cell r="G1024" t="str">
            <v>KG</v>
          </cell>
          <cell r="H1024" t="str">
            <v>PLANTA LO MIRANDA</v>
          </cell>
          <cell r="I1024" t="str">
            <v>CONFIRMADO</v>
          </cell>
          <cell r="J1024">
            <v>44832</v>
          </cell>
          <cell r="K1024">
            <v>44841</v>
          </cell>
          <cell r="L1024">
            <v>44873</v>
          </cell>
          <cell r="O1024" t="str">
            <v>U007 AGROSUPER S.A.</v>
          </cell>
          <cell r="P1024" t="str">
            <v>00GO</v>
          </cell>
          <cell r="Q1024" t="str">
            <v>AGROSUPER SHANGHAI</v>
          </cell>
          <cell r="R1024" t="str">
            <v>02</v>
          </cell>
          <cell r="S1024" t="str">
            <v>CHINA</v>
          </cell>
          <cell r="T1024" t="str">
            <v>000021 SHANGHAI, CHINA</v>
          </cell>
          <cell r="U1024" t="str">
            <v>200002390</v>
          </cell>
          <cell r="V1024" t="str">
            <v>Agrosuper China Co., Ltd.</v>
          </cell>
          <cell r="W1024" t="str">
            <v/>
          </cell>
          <cell r="X1024" t="str">
            <v>CIF</v>
          </cell>
          <cell r="Y1024" t="str">
            <v>CTA CTE O CRED.DIRECTO</v>
          </cell>
          <cell r="Z1024" t="str">
            <v>CONGELADO</v>
          </cell>
          <cell r="AA1024" t="str">
            <v>PERNIL</v>
          </cell>
          <cell r="AB1024" t="str">
            <v>PERNIL MANO</v>
          </cell>
          <cell r="AC1024" t="str">
            <v>PERNIL MANO NORMAL</v>
          </cell>
          <cell r="AD1024" t="str">
            <v>NA</v>
          </cell>
        </row>
        <row r="1025">
          <cell r="D1025">
            <v>1021731</v>
          </cell>
          <cell r="E1025" t="str">
            <v>GO PERNILM@ CJ 20K AS</v>
          </cell>
          <cell r="F1025">
            <v>24000</v>
          </cell>
          <cell r="G1025" t="str">
            <v>KG</v>
          </cell>
          <cell r="H1025" t="str">
            <v>PLANTA LO MIRANDA</v>
          </cell>
          <cell r="I1025" t="str">
            <v>CONFIRMADO</v>
          </cell>
          <cell r="J1025">
            <v>44832</v>
          </cell>
          <cell r="K1025">
            <v>44841</v>
          </cell>
          <cell r="L1025">
            <v>44876</v>
          </cell>
          <cell r="O1025" t="str">
            <v>U007 AGROSUPER S.A.</v>
          </cell>
          <cell r="P1025" t="str">
            <v>00GO</v>
          </cell>
          <cell r="Q1025" t="str">
            <v>AGROSUPER SHANGHAI</v>
          </cell>
          <cell r="R1025" t="str">
            <v>02</v>
          </cell>
          <cell r="S1025" t="str">
            <v>CHINA</v>
          </cell>
          <cell r="T1025" t="str">
            <v>000021 SHANGHAI, CHINA</v>
          </cell>
          <cell r="U1025" t="str">
            <v>200002390</v>
          </cell>
          <cell r="V1025" t="str">
            <v>Agrosuper China Co., Ltd.</v>
          </cell>
          <cell r="W1025" t="str">
            <v/>
          </cell>
          <cell r="X1025" t="str">
            <v>CIF</v>
          </cell>
          <cell r="Y1025" t="str">
            <v>CTA CTE O CRED.DIRECTO</v>
          </cell>
          <cell r="Z1025" t="str">
            <v>CONGELADO</v>
          </cell>
          <cell r="AA1025" t="str">
            <v>PERNIL</v>
          </cell>
          <cell r="AB1025" t="str">
            <v>PERNIL MANO</v>
          </cell>
          <cell r="AC1025" t="str">
            <v>PERNIL MANO NORMAL</v>
          </cell>
          <cell r="AD1025" t="str">
            <v>NA</v>
          </cell>
        </row>
        <row r="1026">
          <cell r="D1026">
            <v>1021731</v>
          </cell>
          <cell r="E1026" t="str">
            <v>GO PERNILM@ CJ 20K AS</v>
          </cell>
          <cell r="F1026">
            <v>24000</v>
          </cell>
          <cell r="G1026" t="str">
            <v>KG</v>
          </cell>
          <cell r="H1026" t="str">
            <v>PLANTA LO MIRANDA</v>
          </cell>
          <cell r="I1026" t="str">
            <v>CONFIRMADO</v>
          </cell>
          <cell r="J1026">
            <v>44832</v>
          </cell>
          <cell r="K1026">
            <v>44841</v>
          </cell>
          <cell r="L1026">
            <v>44879</v>
          </cell>
          <cell r="O1026" t="str">
            <v>U007 AGROSUPER S.A.</v>
          </cell>
          <cell r="P1026" t="str">
            <v>00GO</v>
          </cell>
          <cell r="Q1026" t="str">
            <v>AGROSUPER SHANGHAI</v>
          </cell>
          <cell r="R1026" t="str">
            <v>02</v>
          </cell>
          <cell r="S1026" t="str">
            <v>CHINA</v>
          </cell>
          <cell r="T1026" t="str">
            <v>000302 TIANJIN XINGANG, CHINA</v>
          </cell>
          <cell r="U1026" t="str">
            <v>200002390</v>
          </cell>
          <cell r="V1026" t="str">
            <v>Agrosuper China Co., Ltd.</v>
          </cell>
          <cell r="W1026" t="str">
            <v/>
          </cell>
          <cell r="X1026" t="str">
            <v>CIF</v>
          </cell>
          <cell r="Y1026" t="str">
            <v>CTA CTE O CRED.DIRECTO</v>
          </cell>
          <cell r="Z1026" t="str">
            <v>CONGELADO</v>
          </cell>
          <cell r="AA1026" t="str">
            <v>PERNIL</v>
          </cell>
          <cell r="AB1026" t="str">
            <v>PERNIL MANO</v>
          </cell>
          <cell r="AC1026" t="str">
            <v>PERNIL MANO NORMAL</v>
          </cell>
          <cell r="AD1026" t="str">
            <v>NA</v>
          </cell>
        </row>
        <row r="1027">
          <cell r="D1027">
            <v>1022753</v>
          </cell>
          <cell r="E1027" t="str">
            <v>GO PERNILM 1,3 KG UP@ CJ 20K AS</v>
          </cell>
          <cell r="F1027">
            <v>24000</v>
          </cell>
          <cell r="G1027" t="str">
            <v>KG</v>
          </cell>
          <cell r="H1027" t="str">
            <v>PLANTA LO MIRANDA</v>
          </cell>
          <cell r="I1027" t="str">
            <v>A PROGRAMAR</v>
          </cell>
          <cell r="J1027">
            <v>44832</v>
          </cell>
          <cell r="K1027">
            <v>44841</v>
          </cell>
          <cell r="L1027">
            <v>44869</v>
          </cell>
          <cell r="O1027" t="str">
            <v>U007 AGROSUPER S.A.</v>
          </cell>
          <cell r="P1027" t="str">
            <v>00GO</v>
          </cell>
          <cell r="Q1027" t="str">
            <v>AGROSUPER SHANGHAI</v>
          </cell>
          <cell r="R1027" t="str">
            <v>02</v>
          </cell>
          <cell r="S1027" t="str">
            <v>CHINA</v>
          </cell>
          <cell r="T1027" t="str">
            <v>000021 SHANGHAI, CHINA</v>
          </cell>
          <cell r="U1027" t="str">
            <v>200002390</v>
          </cell>
          <cell r="V1027" t="str">
            <v>Agrosuper China Co., Ltd.</v>
          </cell>
          <cell r="W1027" t="str">
            <v/>
          </cell>
          <cell r="X1027" t="str">
            <v>CIF</v>
          </cell>
          <cell r="Y1027" t="str">
            <v>CTA CTE O CRED.DIRECTO</v>
          </cell>
          <cell r="Z1027" t="str">
            <v>CONGELADO</v>
          </cell>
          <cell r="AA1027" t="str">
            <v>PERNIL</v>
          </cell>
          <cell r="AB1027" t="str">
            <v>PERNIL MANO</v>
          </cell>
          <cell r="AC1027" t="str">
            <v>PERNIL MANO NORMAL</v>
          </cell>
          <cell r="AD1027" t="str">
            <v>NA</v>
          </cell>
        </row>
        <row r="1028">
          <cell r="D1028">
            <v>1022753</v>
          </cell>
          <cell r="E1028" t="str">
            <v>GO PERNILM 1,3 KG UP@ CJ 20K AS</v>
          </cell>
          <cell r="F1028">
            <v>24000</v>
          </cell>
          <cell r="G1028" t="str">
            <v>KG</v>
          </cell>
          <cell r="H1028" t="str">
            <v>PLANTA LO MIRANDA</v>
          </cell>
          <cell r="I1028" t="str">
            <v>CONFIRMADO</v>
          </cell>
          <cell r="J1028">
            <v>44832</v>
          </cell>
          <cell r="K1028">
            <v>44841</v>
          </cell>
          <cell r="L1028">
            <v>44872</v>
          </cell>
          <cell r="O1028" t="str">
            <v>U007 AGROSUPER S.A.</v>
          </cell>
          <cell r="P1028" t="str">
            <v>00GO</v>
          </cell>
          <cell r="Q1028" t="str">
            <v>AGROSUPER SHANGHAI</v>
          </cell>
          <cell r="R1028" t="str">
            <v>02</v>
          </cell>
          <cell r="S1028" t="str">
            <v>CHINA</v>
          </cell>
          <cell r="T1028" t="str">
            <v>000021 SHANGHAI, CHINA</v>
          </cell>
          <cell r="U1028" t="str">
            <v>200002390</v>
          </cell>
          <cell r="V1028" t="str">
            <v>Agrosuper China Co., Ltd.</v>
          </cell>
          <cell r="W1028" t="str">
            <v/>
          </cell>
          <cell r="X1028" t="str">
            <v>CIF</v>
          </cell>
          <cell r="Y1028" t="str">
            <v>CTA CTE O CRED.DIRECTO</v>
          </cell>
          <cell r="Z1028" t="str">
            <v>CONGELADO</v>
          </cell>
          <cell r="AA1028" t="str">
            <v>PERNIL</v>
          </cell>
          <cell r="AB1028" t="str">
            <v>PERNIL MANO</v>
          </cell>
          <cell r="AC1028" t="str">
            <v>PERNIL MANO NORMAL</v>
          </cell>
          <cell r="AD1028" t="str">
            <v>NA</v>
          </cell>
        </row>
        <row r="1029">
          <cell r="D1029">
            <v>1022753</v>
          </cell>
          <cell r="E1029" t="str">
            <v>GO PERNILM 1,3 KG UP@ CJ 20K AS</v>
          </cell>
          <cell r="F1029">
            <v>24000</v>
          </cell>
          <cell r="G1029" t="str">
            <v>KG</v>
          </cell>
          <cell r="H1029" t="str">
            <v>PLANTA LO MIRANDA</v>
          </cell>
          <cell r="I1029" t="str">
            <v>CONFIRMADO</v>
          </cell>
          <cell r="J1029">
            <v>44832</v>
          </cell>
          <cell r="K1029">
            <v>44841</v>
          </cell>
          <cell r="L1029">
            <v>44875</v>
          </cell>
          <cell r="O1029" t="str">
            <v>U007 AGROSUPER S.A.</v>
          </cell>
          <cell r="P1029" t="str">
            <v>00GO</v>
          </cell>
          <cell r="Q1029" t="str">
            <v>AGROSUPER SHANGHAI</v>
          </cell>
          <cell r="R1029" t="str">
            <v>02</v>
          </cell>
          <cell r="S1029" t="str">
            <v>CHINA</v>
          </cell>
          <cell r="T1029" t="str">
            <v>000302 TIANJIN XINGANG, CHINA</v>
          </cell>
          <cell r="U1029" t="str">
            <v>200002390</v>
          </cell>
          <cell r="V1029" t="str">
            <v>Agrosuper China Co., Ltd.</v>
          </cell>
          <cell r="W1029" t="str">
            <v/>
          </cell>
          <cell r="X1029" t="str">
            <v>CIF</v>
          </cell>
          <cell r="Y1029" t="str">
            <v>CTA CTE O CRED.DIRECTO</v>
          </cell>
          <cell r="Z1029" t="str">
            <v>CONGELADO</v>
          </cell>
          <cell r="AA1029" t="str">
            <v>PERNIL</v>
          </cell>
          <cell r="AB1029" t="str">
            <v>PERNIL MANO</v>
          </cell>
          <cell r="AC1029" t="str">
            <v>PERNIL MANO NORMAL</v>
          </cell>
          <cell r="AD1029" t="str">
            <v>NA</v>
          </cell>
        </row>
        <row r="1030">
          <cell r="D1030">
            <v>1022753</v>
          </cell>
          <cell r="E1030" t="str">
            <v>GO PERNILM 1,3 KG UP@ CJ 20K AS</v>
          </cell>
          <cell r="F1030">
            <v>24000</v>
          </cell>
          <cell r="G1030" t="str">
            <v>KG</v>
          </cell>
          <cell r="H1030" t="str">
            <v>PLANTA LO MIRANDA</v>
          </cell>
          <cell r="I1030" t="str">
            <v>CONFIRMADO</v>
          </cell>
          <cell r="J1030">
            <v>44832</v>
          </cell>
          <cell r="K1030">
            <v>44841</v>
          </cell>
          <cell r="L1030">
            <v>44878</v>
          </cell>
          <cell r="O1030" t="str">
            <v>U007 AGROSUPER S.A.</v>
          </cell>
          <cell r="P1030" t="str">
            <v>00GO</v>
          </cell>
          <cell r="Q1030" t="str">
            <v>AGROSUPER SHANGHAI</v>
          </cell>
          <cell r="R1030" t="str">
            <v>02</v>
          </cell>
          <cell r="S1030" t="str">
            <v>CHINA</v>
          </cell>
          <cell r="T1030" t="str">
            <v>000302 TIANJIN XINGANG, CHINA</v>
          </cell>
          <cell r="U1030" t="str">
            <v>200002390</v>
          </cell>
          <cell r="V1030" t="str">
            <v>Agrosuper China Co., Ltd.</v>
          </cell>
          <cell r="W1030" t="str">
            <v/>
          </cell>
          <cell r="X1030" t="str">
            <v>CIF</v>
          </cell>
          <cell r="Y1030" t="str">
            <v>CTA CTE O CRED.DIRECTO</v>
          </cell>
          <cell r="Z1030" t="str">
            <v>CONGELADO</v>
          </cell>
          <cell r="AA1030" t="str">
            <v>PERNIL</v>
          </cell>
          <cell r="AB1030" t="str">
            <v>PERNIL MANO</v>
          </cell>
          <cell r="AC1030" t="str">
            <v>PERNIL MANO NORMAL</v>
          </cell>
          <cell r="AD1030" t="str">
            <v>NA</v>
          </cell>
        </row>
        <row r="1031">
          <cell r="D1031">
            <v>1022753</v>
          </cell>
          <cell r="E1031" t="str">
            <v>GO PERNILM 1,3 KG UP@ CJ 20K AS</v>
          </cell>
          <cell r="F1031">
            <v>24000</v>
          </cell>
          <cell r="G1031" t="str">
            <v>KG</v>
          </cell>
          <cell r="H1031" t="str">
            <v>PLANTA LO MIRANDA</v>
          </cell>
          <cell r="I1031" t="str">
            <v>CONFIRMADO</v>
          </cell>
          <cell r="J1031">
            <v>44832</v>
          </cell>
          <cell r="K1031">
            <v>44841</v>
          </cell>
          <cell r="L1031">
            <v>44880</v>
          </cell>
          <cell r="O1031" t="str">
            <v>U007 AGROSUPER S.A.</v>
          </cell>
          <cell r="P1031" t="str">
            <v>00GO</v>
          </cell>
          <cell r="Q1031" t="str">
            <v>AGROSUPER SHANGHAI</v>
          </cell>
          <cell r="R1031" t="str">
            <v>02</v>
          </cell>
          <cell r="S1031" t="str">
            <v>CHINA</v>
          </cell>
          <cell r="T1031" t="str">
            <v>000302 TIANJIN XINGANG, CHINA</v>
          </cell>
          <cell r="U1031" t="str">
            <v>200002390</v>
          </cell>
          <cell r="V1031" t="str">
            <v>Agrosuper China Co., Ltd.</v>
          </cell>
          <cell r="W1031" t="str">
            <v/>
          </cell>
          <cell r="X1031" t="str">
            <v>CIF</v>
          </cell>
          <cell r="Y1031" t="str">
            <v>CTA CTE O CRED.DIRECTO</v>
          </cell>
          <cell r="Z1031" t="str">
            <v>CONGELADO</v>
          </cell>
          <cell r="AA1031" t="str">
            <v>PERNIL</v>
          </cell>
          <cell r="AB1031" t="str">
            <v>PERNIL MANO</v>
          </cell>
          <cell r="AC1031" t="str">
            <v>PERNIL MANO NORMAL</v>
          </cell>
          <cell r="AD1031" t="str">
            <v>NA</v>
          </cell>
        </row>
        <row r="1032">
          <cell r="D1032">
            <v>1022753</v>
          </cell>
          <cell r="E1032" t="str">
            <v>GO PERNILM 1,3 KG UP@ CJ 20K AS</v>
          </cell>
          <cell r="F1032">
            <v>24000</v>
          </cell>
          <cell r="G1032" t="str">
            <v>KG</v>
          </cell>
          <cell r="H1032" t="str">
            <v>PLANTA LO MIRANDA</v>
          </cell>
          <cell r="I1032" t="str">
            <v>EN PRODUCCION</v>
          </cell>
          <cell r="J1032">
            <v>44832</v>
          </cell>
          <cell r="K1032">
            <v>44841</v>
          </cell>
          <cell r="O1032" t="str">
            <v>U007 AGROSUPER S.A.</v>
          </cell>
          <cell r="P1032" t="str">
            <v>00GO</v>
          </cell>
          <cell r="Q1032" t="str">
            <v>AGROSUPER SHANGHAI</v>
          </cell>
          <cell r="R1032" t="str">
            <v>02</v>
          </cell>
          <cell r="S1032" t="str">
            <v>CHINA</v>
          </cell>
          <cell r="T1032" t="str">
            <v>000302 TIANJIN XINGANG, CHINA</v>
          </cell>
          <cell r="U1032" t="str">
            <v>200002390</v>
          </cell>
          <cell r="V1032" t="str">
            <v>Agrosuper China Co., Ltd.</v>
          </cell>
          <cell r="W1032" t="str">
            <v/>
          </cell>
          <cell r="X1032" t="str">
            <v>CIF</v>
          </cell>
          <cell r="Y1032" t="str">
            <v>CTA CTE O CRED.DIRECTO</v>
          </cell>
          <cell r="Z1032" t="str">
            <v>CONGELADO</v>
          </cell>
          <cell r="AA1032" t="str">
            <v>PERNIL</v>
          </cell>
          <cell r="AB1032" t="str">
            <v>PERNIL MANO</v>
          </cell>
          <cell r="AC1032" t="str">
            <v>PERNIL MANO NORMAL</v>
          </cell>
          <cell r="AD1032" t="str">
            <v>NA</v>
          </cell>
        </row>
        <row r="1033">
          <cell r="D1033">
            <v>1022753</v>
          </cell>
          <cell r="E1033" t="str">
            <v>GO PERNILM 1,3 KG UP@ CJ 20K AS</v>
          </cell>
          <cell r="F1033">
            <v>24000</v>
          </cell>
          <cell r="G1033" t="str">
            <v>KG</v>
          </cell>
          <cell r="H1033" t="str">
            <v>PLANTA LO MIRANDA</v>
          </cell>
          <cell r="I1033" t="str">
            <v>EN PRODUCCION</v>
          </cell>
          <cell r="J1033">
            <v>44832</v>
          </cell>
          <cell r="K1033">
            <v>44841</v>
          </cell>
          <cell r="O1033" t="str">
            <v>U007 AGROSUPER S.A.</v>
          </cell>
          <cell r="P1033" t="str">
            <v>00GO</v>
          </cell>
          <cell r="Q1033" t="str">
            <v>AGROSUPER SHANGHAI</v>
          </cell>
          <cell r="R1033" t="str">
            <v>02</v>
          </cell>
          <cell r="S1033" t="str">
            <v>CHINA</v>
          </cell>
          <cell r="T1033" t="str">
            <v>000302 TIANJIN XINGANG, CHINA</v>
          </cell>
          <cell r="U1033" t="str">
            <v>200002390</v>
          </cell>
          <cell r="V1033" t="str">
            <v>Agrosuper China Co., Ltd.</v>
          </cell>
          <cell r="W1033" t="str">
            <v/>
          </cell>
          <cell r="X1033" t="str">
            <v>CIF</v>
          </cell>
          <cell r="Y1033" t="str">
            <v>CTA CTE O CRED.DIRECTO</v>
          </cell>
          <cell r="Z1033" t="str">
            <v>CONGELADO</v>
          </cell>
          <cell r="AA1033" t="str">
            <v>PERNIL</v>
          </cell>
          <cell r="AB1033" t="str">
            <v>PERNIL MANO</v>
          </cell>
          <cell r="AC1033" t="str">
            <v>PERNIL MANO NORMAL</v>
          </cell>
          <cell r="AD1033" t="str">
            <v>NA</v>
          </cell>
        </row>
        <row r="1034">
          <cell r="D1034">
            <v>1022753</v>
          </cell>
          <cell r="E1034" t="str">
            <v>GO PERNILM 1,3 KG UP@ CJ 20K AS</v>
          </cell>
          <cell r="F1034">
            <v>24000</v>
          </cell>
          <cell r="G1034" t="str">
            <v>KG</v>
          </cell>
          <cell r="H1034" t="str">
            <v>PLANTA LO MIRANDA</v>
          </cell>
          <cell r="I1034" t="str">
            <v>EN PRODUCCION</v>
          </cell>
          <cell r="J1034">
            <v>44832</v>
          </cell>
          <cell r="K1034">
            <v>44841</v>
          </cell>
          <cell r="O1034" t="str">
            <v>U007 AGROSUPER S.A.</v>
          </cell>
          <cell r="P1034" t="str">
            <v>00GO</v>
          </cell>
          <cell r="Q1034" t="str">
            <v>AGROSUPER SHANGHAI</v>
          </cell>
          <cell r="R1034" t="str">
            <v>02</v>
          </cell>
          <cell r="S1034" t="str">
            <v>CHINA</v>
          </cell>
          <cell r="T1034" t="str">
            <v>000302 TIANJIN XINGANG, CHINA</v>
          </cell>
          <cell r="U1034" t="str">
            <v>200002390</v>
          </cell>
          <cell r="V1034" t="str">
            <v>Agrosuper China Co., Ltd.</v>
          </cell>
          <cell r="W1034" t="str">
            <v/>
          </cell>
          <cell r="X1034" t="str">
            <v>CIF</v>
          </cell>
          <cell r="Y1034" t="str">
            <v>CTA CTE O CRED.DIRECTO</v>
          </cell>
          <cell r="Z1034" t="str">
            <v>CONGELADO</v>
          </cell>
          <cell r="AA1034" t="str">
            <v>PERNIL</v>
          </cell>
          <cell r="AB1034" t="str">
            <v>PERNIL MANO</v>
          </cell>
          <cell r="AC1034" t="str">
            <v>PERNIL MANO NORMAL</v>
          </cell>
          <cell r="AD1034" t="str">
            <v>NA</v>
          </cell>
        </row>
        <row r="1035">
          <cell r="D1035">
            <v>1022753</v>
          </cell>
          <cell r="E1035" t="str">
            <v>GO PERNILM 1,3 KG UP@ CJ 20K AS</v>
          </cell>
          <cell r="F1035">
            <v>24000</v>
          </cell>
          <cell r="G1035" t="str">
            <v>KG</v>
          </cell>
          <cell r="H1035" t="str">
            <v>PLANTA LO MIRANDA</v>
          </cell>
          <cell r="I1035" t="str">
            <v>EN PRODUCCION</v>
          </cell>
          <cell r="J1035">
            <v>44832</v>
          </cell>
          <cell r="K1035">
            <v>44841</v>
          </cell>
          <cell r="O1035" t="str">
            <v>U007 AGROSUPER S.A.</v>
          </cell>
          <cell r="P1035" t="str">
            <v>00GO</v>
          </cell>
          <cell r="Q1035" t="str">
            <v>AGROSUPER SHANGHAI</v>
          </cell>
          <cell r="R1035" t="str">
            <v>02</v>
          </cell>
          <cell r="S1035" t="str">
            <v>CHINA</v>
          </cell>
          <cell r="T1035" t="str">
            <v>000302 TIANJIN XINGANG, CHINA</v>
          </cell>
          <cell r="U1035" t="str">
            <v>200002390</v>
          </cell>
          <cell r="V1035" t="str">
            <v>Agrosuper China Co., Ltd.</v>
          </cell>
          <cell r="W1035" t="str">
            <v/>
          </cell>
          <cell r="X1035" t="str">
            <v>CIF</v>
          </cell>
          <cell r="Y1035" t="str">
            <v>CTA CTE O CRED.DIRECTO</v>
          </cell>
          <cell r="Z1035" t="str">
            <v>CONGELADO</v>
          </cell>
          <cell r="AA1035" t="str">
            <v>PERNIL</v>
          </cell>
          <cell r="AB1035" t="str">
            <v>PERNIL MANO</v>
          </cell>
          <cell r="AC1035" t="str">
            <v>PERNIL MANO NORMAL</v>
          </cell>
          <cell r="AD1035" t="str">
            <v>NA</v>
          </cell>
        </row>
        <row r="1036">
          <cell r="D1036">
            <v>1022748</v>
          </cell>
          <cell r="E1036" t="str">
            <v>GO MANOS@ CJ 10K AS</v>
          </cell>
          <cell r="F1036">
            <v>24000</v>
          </cell>
          <cell r="G1036" t="str">
            <v>KG</v>
          </cell>
          <cell r="H1036" t="str">
            <v>PLANTA LO MIRANDA</v>
          </cell>
          <cell r="I1036" t="str">
            <v>A PROGRAMAR</v>
          </cell>
          <cell r="J1036">
            <v>44832</v>
          </cell>
          <cell r="K1036">
            <v>44841</v>
          </cell>
          <cell r="O1036" t="str">
            <v>U007 AGROSUPER S.A.</v>
          </cell>
          <cell r="P1036" t="str">
            <v>00GO</v>
          </cell>
          <cell r="Q1036" t="str">
            <v>AGROSUPER SHANGHAI</v>
          </cell>
          <cell r="R1036" t="str">
            <v>02</v>
          </cell>
          <cell r="S1036" t="str">
            <v>CHINA</v>
          </cell>
          <cell r="T1036" t="str">
            <v>000021 SHANGHAI, CHINA</v>
          </cell>
          <cell r="U1036" t="str">
            <v>200002390</v>
          </cell>
          <cell r="V1036" t="str">
            <v>Agrosuper China Co., Ltd.</v>
          </cell>
          <cell r="W1036" t="str">
            <v/>
          </cell>
          <cell r="X1036" t="str">
            <v>CIF</v>
          </cell>
          <cell r="Y1036" t="str">
            <v>CTA CTE O CRED.DIRECTO</v>
          </cell>
          <cell r="Z1036" t="str">
            <v>CONGELADO</v>
          </cell>
          <cell r="AA1036" t="str">
            <v>SUBPROD</v>
          </cell>
          <cell r="AB1036" t="str">
            <v>SUBPROD PATAS-MANOS</v>
          </cell>
          <cell r="AC1036" t="str">
            <v>SUBPROD PATAS-MANOS MANOS</v>
          </cell>
          <cell r="AD1036" t="str">
            <v>NA</v>
          </cell>
        </row>
        <row r="1037">
          <cell r="D1037">
            <v>1022748</v>
          </cell>
          <cell r="E1037" t="str">
            <v>GO MANOS@ CJ 10K AS</v>
          </cell>
          <cell r="F1037">
            <v>24000</v>
          </cell>
          <cell r="G1037" t="str">
            <v>KG</v>
          </cell>
          <cell r="H1037" t="str">
            <v>PLANTA LO MIRANDA</v>
          </cell>
          <cell r="I1037" t="str">
            <v>CONFIRMADO</v>
          </cell>
          <cell r="J1037">
            <v>44832</v>
          </cell>
          <cell r="K1037">
            <v>44841</v>
          </cell>
          <cell r="L1037">
            <v>44866</v>
          </cell>
          <cell r="O1037" t="str">
            <v>U007 AGROSUPER S.A.</v>
          </cell>
          <cell r="P1037" t="str">
            <v>00GO</v>
          </cell>
          <cell r="Q1037" t="str">
            <v>AGROSUPER SHANGHAI</v>
          </cell>
          <cell r="R1037" t="str">
            <v>02</v>
          </cell>
          <cell r="S1037" t="str">
            <v>CHINA</v>
          </cell>
          <cell r="T1037" t="str">
            <v>000021 SHANGHAI, CHINA</v>
          </cell>
          <cell r="U1037" t="str">
            <v>200002390</v>
          </cell>
          <cell r="V1037" t="str">
            <v>Agrosuper China Co., Ltd.</v>
          </cell>
          <cell r="W1037" t="str">
            <v/>
          </cell>
          <cell r="X1037" t="str">
            <v>CIF</v>
          </cell>
          <cell r="Y1037" t="str">
            <v>CTA CTE O CRED.DIRECTO</v>
          </cell>
          <cell r="Z1037" t="str">
            <v>CONGELADO</v>
          </cell>
          <cell r="AA1037" t="str">
            <v>SUBPROD</v>
          </cell>
          <cell r="AB1037" t="str">
            <v>SUBPROD PATAS-MANOS</v>
          </cell>
          <cell r="AC1037" t="str">
            <v>SUBPROD PATAS-MANOS MANOS</v>
          </cell>
          <cell r="AD1037" t="str">
            <v>NA</v>
          </cell>
        </row>
        <row r="1038">
          <cell r="D1038">
            <v>1022748</v>
          </cell>
          <cell r="E1038" t="str">
            <v>GO MANOS@ CJ 10K AS</v>
          </cell>
          <cell r="F1038">
            <v>24000</v>
          </cell>
          <cell r="G1038" t="str">
            <v>KG</v>
          </cell>
          <cell r="H1038" t="str">
            <v>PLANTA LO MIRANDA</v>
          </cell>
          <cell r="I1038" t="str">
            <v>CONFIRMADO</v>
          </cell>
          <cell r="J1038">
            <v>44832</v>
          </cell>
          <cell r="K1038">
            <v>44841</v>
          </cell>
          <cell r="L1038">
            <v>44872</v>
          </cell>
          <cell r="O1038" t="str">
            <v>U007 AGROSUPER S.A.</v>
          </cell>
          <cell r="P1038" t="str">
            <v>00GO</v>
          </cell>
          <cell r="Q1038" t="str">
            <v>AGROSUPER SHANGHAI</v>
          </cell>
          <cell r="R1038" t="str">
            <v>02</v>
          </cell>
          <cell r="S1038" t="str">
            <v>CHINA</v>
          </cell>
          <cell r="T1038" t="str">
            <v>000021 SHANGHAI, CHINA</v>
          </cell>
          <cell r="U1038" t="str">
            <v>200002390</v>
          </cell>
          <cell r="V1038" t="str">
            <v>Agrosuper China Co., Ltd.</v>
          </cell>
          <cell r="W1038" t="str">
            <v/>
          </cell>
          <cell r="X1038" t="str">
            <v>CIF</v>
          </cell>
          <cell r="Y1038" t="str">
            <v>CTA CTE O CRED.DIRECTO</v>
          </cell>
          <cell r="Z1038" t="str">
            <v>CONGELADO</v>
          </cell>
          <cell r="AA1038" t="str">
            <v>SUBPROD</v>
          </cell>
          <cell r="AB1038" t="str">
            <v>SUBPROD PATAS-MANOS</v>
          </cell>
          <cell r="AC1038" t="str">
            <v>SUBPROD PATAS-MANOS MANOS</v>
          </cell>
          <cell r="AD1038" t="str">
            <v>NA</v>
          </cell>
        </row>
        <row r="1039">
          <cell r="D1039">
            <v>1022748</v>
          </cell>
          <cell r="E1039" t="str">
            <v>GO MANOS@ CJ 10K AS</v>
          </cell>
          <cell r="F1039">
            <v>24000</v>
          </cell>
          <cell r="G1039" t="str">
            <v>KG</v>
          </cell>
          <cell r="H1039" t="str">
            <v>PLANTA LO MIRANDA</v>
          </cell>
          <cell r="I1039" t="str">
            <v>CONFIRMADO</v>
          </cell>
          <cell r="J1039">
            <v>44832</v>
          </cell>
          <cell r="K1039">
            <v>44841</v>
          </cell>
          <cell r="L1039">
            <v>44876</v>
          </cell>
          <cell r="O1039" t="str">
            <v>U007 AGROSUPER S.A.</v>
          </cell>
          <cell r="P1039" t="str">
            <v>00GO</v>
          </cell>
          <cell r="Q1039" t="str">
            <v>AGROSUPER SHANGHAI</v>
          </cell>
          <cell r="R1039" t="str">
            <v>02</v>
          </cell>
          <cell r="S1039" t="str">
            <v>CHINA</v>
          </cell>
          <cell r="T1039" t="str">
            <v>000021 SHANGHAI, CHINA</v>
          </cell>
          <cell r="U1039" t="str">
            <v>200002390</v>
          </cell>
          <cell r="V1039" t="str">
            <v>Agrosuper China Co., Ltd.</v>
          </cell>
          <cell r="W1039" t="str">
            <v/>
          </cell>
          <cell r="X1039" t="str">
            <v>CIF</v>
          </cell>
          <cell r="Y1039" t="str">
            <v>CTA CTE O CRED.DIRECTO</v>
          </cell>
          <cell r="Z1039" t="str">
            <v>CONGELADO</v>
          </cell>
          <cell r="AA1039" t="str">
            <v>SUBPROD</v>
          </cell>
          <cell r="AB1039" t="str">
            <v>SUBPROD PATAS-MANOS</v>
          </cell>
          <cell r="AC1039" t="str">
            <v>SUBPROD PATAS-MANOS MANOS</v>
          </cell>
          <cell r="AD1039" t="str">
            <v>NA</v>
          </cell>
        </row>
        <row r="1040">
          <cell r="D1040">
            <v>1022748</v>
          </cell>
          <cell r="E1040" t="str">
            <v>GO MANOS@ CJ 10K AS</v>
          </cell>
          <cell r="F1040">
            <v>24000</v>
          </cell>
          <cell r="G1040" t="str">
            <v>KG</v>
          </cell>
          <cell r="H1040" t="str">
            <v>PLANTA LO MIRANDA</v>
          </cell>
          <cell r="I1040" t="str">
            <v>CONFIRMADO</v>
          </cell>
          <cell r="J1040">
            <v>44832</v>
          </cell>
          <cell r="K1040">
            <v>44841</v>
          </cell>
          <cell r="L1040">
            <v>44878</v>
          </cell>
          <cell r="O1040" t="str">
            <v>U007 AGROSUPER S.A.</v>
          </cell>
          <cell r="P1040" t="str">
            <v>00GO</v>
          </cell>
          <cell r="Q1040" t="str">
            <v>AGROSUPER SHANGHAI</v>
          </cell>
          <cell r="R1040" t="str">
            <v>02</v>
          </cell>
          <cell r="S1040" t="str">
            <v>CHINA</v>
          </cell>
          <cell r="T1040" t="str">
            <v>000302 TIANJIN XINGANG, CHINA</v>
          </cell>
          <cell r="U1040" t="str">
            <v>200002390</v>
          </cell>
          <cell r="V1040" t="str">
            <v>Agrosuper China Co., Ltd.</v>
          </cell>
          <cell r="W1040" t="str">
            <v/>
          </cell>
          <cell r="X1040" t="str">
            <v>CIF</v>
          </cell>
          <cell r="Y1040" t="str">
            <v>CTA CTE O CRED.DIRECTO</v>
          </cell>
          <cell r="Z1040" t="str">
            <v>CONGELADO</v>
          </cell>
          <cell r="AA1040" t="str">
            <v>SUBPROD</v>
          </cell>
          <cell r="AB1040" t="str">
            <v>SUBPROD PATAS-MANOS</v>
          </cell>
          <cell r="AC1040" t="str">
            <v>SUBPROD PATAS-MANOS MANOS</v>
          </cell>
          <cell r="AD1040" t="str">
            <v>NA</v>
          </cell>
        </row>
        <row r="1041">
          <cell r="D1041">
            <v>1022748</v>
          </cell>
          <cell r="E1041" t="str">
            <v>GO MANOS@ CJ 10K AS</v>
          </cell>
          <cell r="F1041">
            <v>24000</v>
          </cell>
          <cell r="G1041" t="str">
            <v>KG</v>
          </cell>
          <cell r="H1041" t="str">
            <v>PLANTA LO MIRANDA</v>
          </cell>
          <cell r="I1041" t="str">
            <v>CONFIRMADO</v>
          </cell>
          <cell r="J1041">
            <v>44832</v>
          </cell>
          <cell r="K1041">
            <v>44841</v>
          </cell>
          <cell r="L1041">
            <v>44883</v>
          </cell>
          <cell r="O1041" t="str">
            <v>U007 AGROSUPER S.A.</v>
          </cell>
          <cell r="P1041" t="str">
            <v>00GO</v>
          </cell>
          <cell r="Q1041" t="str">
            <v>AGROSUPER SHANGHAI</v>
          </cell>
          <cell r="R1041" t="str">
            <v>02</v>
          </cell>
          <cell r="S1041" t="str">
            <v>CHINA</v>
          </cell>
          <cell r="T1041" t="str">
            <v>000302 TIANJIN XINGANG, CHINA</v>
          </cell>
          <cell r="U1041" t="str">
            <v>200002390</v>
          </cell>
          <cell r="V1041" t="str">
            <v>Agrosuper China Co., Ltd.</v>
          </cell>
          <cell r="W1041" t="str">
            <v/>
          </cell>
          <cell r="X1041" t="str">
            <v>CIF</v>
          </cell>
          <cell r="Y1041" t="str">
            <v>CTA CTE O CRED.DIRECTO</v>
          </cell>
          <cell r="Z1041" t="str">
            <v>CONGELADO</v>
          </cell>
          <cell r="AA1041" t="str">
            <v>SUBPROD</v>
          </cell>
          <cell r="AB1041" t="str">
            <v>SUBPROD PATAS-MANOS</v>
          </cell>
          <cell r="AC1041" t="str">
            <v>SUBPROD PATAS-MANOS MANOS</v>
          </cell>
          <cell r="AD1041" t="str">
            <v>NA</v>
          </cell>
        </row>
        <row r="1042">
          <cell r="D1042">
            <v>1022748</v>
          </cell>
          <cell r="E1042" t="str">
            <v>GO MANOS@ CJ 10K AS</v>
          </cell>
          <cell r="F1042">
            <v>24000</v>
          </cell>
          <cell r="G1042" t="str">
            <v>KG</v>
          </cell>
          <cell r="H1042" t="str">
            <v>PLANTA LO MIRANDA</v>
          </cell>
          <cell r="I1042" t="str">
            <v>EN PRODUCCION</v>
          </cell>
          <cell r="J1042">
            <v>44832</v>
          </cell>
          <cell r="K1042">
            <v>44841</v>
          </cell>
          <cell r="O1042" t="str">
            <v>U007 AGROSUPER S.A.</v>
          </cell>
          <cell r="P1042" t="str">
            <v>00GO</v>
          </cell>
          <cell r="Q1042" t="str">
            <v>AGROSUPER SHANGHAI</v>
          </cell>
          <cell r="R1042" t="str">
            <v>02</v>
          </cell>
          <cell r="S1042" t="str">
            <v>CHINA</v>
          </cell>
          <cell r="T1042" t="str">
            <v>000302 TIANJIN XINGANG, CHINA</v>
          </cell>
          <cell r="U1042" t="str">
            <v>200002390</v>
          </cell>
          <cell r="V1042" t="str">
            <v>Agrosuper China Co., Ltd.</v>
          </cell>
          <cell r="W1042" t="str">
            <v/>
          </cell>
          <cell r="X1042" t="str">
            <v>CIF</v>
          </cell>
          <cell r="Y1042" t="str">
            <v>CTA CTE O CRED.DIRECTO</v>
          </cell>
          <cell r="Z1042" t="str">
            <v>CONGELADO</v>
          </cell>
          <cell r="AA1042" t="str">
            <v>SUBPROD</v>
          </cell>
          <cell r="AB1042" t="str">
            <v>SUBPROD PATAS-MANOS</v>
          </cell>
          <cell r="AC1042" t="str">
            <v>SUBPROD PATAS-MANOS MANOS</v>
          </cell>
          <cell r="AD1042" t="str">
            <v>NA</v>
          </cell>
        </row>
        <row r="1043">
          <cell r="D1043">
            <v>1022748</v>
          </cell>
          <cell r="E1043" t="str">
            <v>GO MANOS@ CJ 10K AS</v>
          </cell>
          <cell r="F1043">
            <v>24000</v>
          </cell>
          <cell r="G1043" t="str">
            <v>KG</v>
          </cell>
          <cell r="H1043" t="str">
            <v>PLANTA LO MIRANDA</v>
          </cell>
          <cell r="I1043" t="str">
            <v>EN PRODUCCION</v>
          </cell>
          <cell r="J1043">
            <v>44832</v>
          </cell>
          <cell r="K1043">
            <v>44841</v>
          </cell>
          <cell r="O1043" t="str">
            <v>U007 AGROSUPER S.A.</v>
          </cell>
          <cell r="P1043" t="str">
            <v>00GO</v>
          </cell>
          <cell r="Q1043" t="str">
            <v>AGROSUPER SHANGHAI</v>
          </cell>
          <cell r="R1043" t="str">
            <v>02</v>
          </cell>
          <cell r="S1043" t="str">
            <v>CHINA</v>
          </cell>
          <cell r="T1043" t="str">
            <v>000302 TIANJIN XINGANG, CHINA</v>
          </cell>
          <cell r="U1043" t="str">
            <v>200002390</v>
          </cell>
          <cell r="V1043" t="str">
            <v>Agrosuper China Co., Ltd.</v>
          </cell>
          <cell r="W1043" t="str">
            <v/>
          </cell>
          <cell r="X1043" t="str">
            <v>CIF</v>
          </cell>
          <cell r="Y1043" t="str">
            <v>CTA CTE O CRED.DIRECTO</v>
          </cell>
          <cell r="Z1043" t="str">
            <v>CONGELADO</v>
          </cell>
          <cell r="AA1043" t="str">
            <v>SUBPROD</v>
          </cell>
          <cell r="AB1043" t="str">
            <v>SUBPROD PATAS-MANOS</v>
          </cell>
          <cell r="AC1043" t="str">
            <v>SUBPROD PATAS-MANOS MANOS</v>
          </cell>
          <cell r="AD1043" t="str">
            <v>NA</v>
          </cell>
        </row>
        <row r="1044">
          <cell r="D1044">
            <v>1021735</v>
          </cell>
          <cell r="E1044" t="str">
            <v>GO PATAS@ CJ 20K AS</v>
          </cell>
          <cell r="F1044">
            <v>24000</v>
          </cell>
          <cell r="G1044" t="str">
            <v>KG</v>
          </cell>
          <cell r="H1044" t="str">
            <v>PLANTA LO MIRANDA</v>
          </cell>
          <cell r="I1044" t="str">
            <v>A PROGRAMAR</v>
          </cell>
          <cell r="J1044">
            <v>44832</v>
          </cell>
          <cell r="K1044">
            <v>44841</v>
          </cell>
          <cell r="L1044">
            <v>44869</v>
          </cell>
          <cell r="O1044" t="str">
            <v>U007 AGROSUPER S.A.</v>
          </cell>
          <cell r="P1044" t="str">
            <v>00GO</v>
          </cell>
          <cell r="Q1044" t="str">
            <v>AGROSUPER SHANGHAI</v>
          </cell>
          <cell r="R1044" t="str">
            <v>02</v>
          </cell>
          <cell r="S1044" t="str">
            <v>CHINA</v>
          </cell>
          <cell r="T1044" t="str">
            <v>000020 YANTIAN, CHINA</v>
          </cell>
          <cell r="U1044" t="str">
            <v>200002390</v>
          </cell>
          <cell r="V1044" t="str">
            <v>Agrosuper China Co., Ltd.</v>
          </cell>
          <cell r="W1044" t="str">
            <v/>
          </cell>
          <cell r="X1044" t="str">
            <v>CIF</v>
          </cell>
          <cell r="Y1044" t="str">
            <v>CTA CTE O CRED.DIRECTO</v>
          </cell>
          <cell r="Z1044" t="str">
            <v>CONGELADO</v>
          </cell>
          <cell r="AA1044" t="str">
            <v>SUBPROD</v>
          </cell>
          <cell r="AB1044" t="str">
            <v>SUBPROD PATAS-MANOS</v>
          </cell>
          <cell r="AC1044" t="str">
            <v>SUBPROD PATAS-MANOS PATAS</v>
          </cell>
          <cell r="AD1044" t="str">
            <v>NA</v>
          </cell>
        </row>
        <row r="1045">
          <cell r="D1045">
            <v>1021735</v>
          </cell>
          <cell r="E1045" t="str">
            <v>GO PATAS@ CJ 20K AS</v>
          </cell>
          <cell r="F1045">
            <v>24000</v>
          </cell>
          <cell r="G1045" t="str">
            <v>KG</v>
          </cell>
          <cell r="H1045" t="str">
            <v>PLANTA LO MIRANDA</v>
          </cell>
          <cell r="I1045" t="str">
            <v>CONFIRMADO</v>
          </cell>
          <cell r="J1045">
            <v>44832</v>
          </cell>
          <cell r="K1045">
            <v>44841</v>
          </cell>
          <cell r="L1045">
            <v>44873</v>
          </cell>
          <cell r="O1045" t="str">
            <v>U007 AGROSUPER S.A.</v>
          </cell>
          <cell r="P1045" t="str">
            <v>00GO</v>
          </cell>
          <cell r="Q1045" t="str">
            <v>AGROSUPER SHANGHAI</v>
          </cell>
          <cell r="R1045" t="str">
            <v>02</v>
          </cell>
          <cell r="S1045" t="str">
            <v>CHINA</v>
          </cell>
          <cell r="T1045" t="str">
            <v>000020 YANTIAN, CHINA</v>
          </cell>
          <cell r="U1045" t="str">
            <v>200002390</v>
          </cell>
          <cell r="V1045" t="str">
            <v>Agrosuper China Co., Ltd.</v>
          </cell>
          <cell r="W1045" t="str">
            <v/>
          </cell>
          <cell r="X1045" t="str">
            <v>CIF</v>
          </cell>
          <cell r="Y1045" t="str">
            <v>CTA CTE O CRED.DIRECTO</v>
          </cell>
          <cell r="Z1045" t="str">
            <v>CONGELADO</v>
          </cell>
          <cell r="AA1045" t="str">
            <v>SUBPROD</v>
          </cell>
          <cell r="AB1045" t="str">
            <v>SUBPROD PATAS-MANOS</v>
          </cell>
          <cell r="AC1045" t="str">
            <v>SUBPROD PATAS-MANOS PATAS</v>
          </cell>
          <cell r="AD1045" t="str">
            <v>NA</v>
          </cell>
        </row>
        <row r="1046">
          <cell r="D1046">
            <v>1021735</v>
          </cell>
          <cell r="E1046" t="str">
            <v>GO PATAS@ CJ 20K AS</v>
          </cell>
          <cell r="F1046">
            <v>24000</v>
          </cell>
          <cell r="G1046" t="str">
            <v>KG</v>
          </cell>
          <cell r="H1046" t="str">
            <v>PLANTA LO MIRANDA</v>
          </cell>
          <cell r="I1046" t="str">
            <v>CONFIRMADO</v>
          </cell>
          <cell r="J1046">
            <v>44832</v>
          </cell>
          <cell r="K1046">
            <v>44841</v>
          </cell>
          <cell r="L1046">
            <v>44878</v>
          </cell>
          <cell r="O1046" t="str">
            <v>U007 AGROSUPER S.A.</v>
          </cell>
          <cell r="P1046" t="str">
            <v>00GO</v>
          </cell>
          <cell r="Q1046" t="str">
            <v>AGROSUPER SHANGHAI</v>
          </cell>
          <cell r="R1046" t="str">
            <v>02</v>
          </cell>
          <cell r="S1046" t="str">
            <v>CHINA</v>
          </cell>
          <cell r="T1046" t="str">
            <v>000021 SHANGHAI, CHINA</v>
          </cell>
          <cell r="U1046" t="str">
            <v>200002390</v>
          </cell>
          <cell r="V1046" t="str">
            <v>Agrosuper China Co., Ltd.</v>
          </cell>
          <cell r="W1046" t="str">
            <v/>
          </cell>
          <cell r="X1046" t="str">
            <v>CIF</v>
          </cell>
          <cell r="Y1046" t="str">
            <v>CTA CTE O CRED.DIRECTO</v>
          </cell>
          <cell r="Z1046" t="str">
            <v>CONGELADO</v>
          </cell>
          <cell r="AA1046" t="str">
            <v>SUBPROD</v>
          </cell>
          <cell r="AB1046" t="str">
            <v>SUBPROD PATAS-MANOS</v>
          </cell>
          <cell r="AC1046" t="str">
            <v>SUBPROD PATAS-MANOS PATAS</v>
          </cell>
          <cell r="AD1046" t="str">
            <v>NA</v>
          </cell>
        </row>
        <row r="1047">
          <cell r="D1047">
            <v>1021735</v>
          </cell>
          <cell r="E1047" t="str">
            <v>GO PATAS@ CJ 20K AS</v>
          </cell>
          <cell r="F1047">
            <v>24000</v>
          </cell>
          <cell r="G1047" t="str">
            <v>KG</v>
          </cell>
          <cell r="H1047" t="str">
            <v>PLANTA LO MIRANDA</v>
          </cell>
          <cell r="I1047" t="str">
            <v>CONFIRMADO</v>
          </cell>
          <cell r="J1047">
            <v>44832</v>
          </cell>
          <cell r="K1047">
            <v>44841</v>
          </cell>
          <cell r="O1047" t="str">
            <v>U007 AGROSUPER S.A.</v>
          </cell>
          <cell r="P1047" t="str">
            <v>00GO</v>
          </cell>
          <cell r="Q1047" t="str">
            <v>AGROSUPER SHANGHAI</v>
          </cell>
          <cell r="R1047" t="str">
            <v>02</v>
          </cell>
          <cell r="S1047" t="str">
            <v>CHINA</v>
          </cell>
          <cell r="T1047" t="str">
            <v>000021 SHANGHAI, CHINA</v>
          </cell>
          <cell r="U1047" t="str">
            <v>200002390</v>
          </cell>
          <cell r="V1047" t="str">
            <v>Agrosuper China Co., Ltd.</v>
          </cell>
          <cell r="W1047" t="str">
            <v/>
          </cell>
          <cell r="X1047" t="str">
            <v>CIF</v>
          </cell>
          <cell r="Y1047" t="str">
            <v>CTA CTE O CRED.DIRECTO</v>
          </cell>
          <cell r="Z1047" t="str">
            <v>CONGELADO</v>
          </cell>
          <cell r="AA1047" t="str">
            <v>SUBPROD</v>
          </cell>
          <cell r="AB1047" t="str">
            <v>SUBPROD PATAS-MANOS</v>
          </cell>
          <cell r="AC1047" t="str">
            <v>SUBPROD PATAS-MANOS PATAS</v>
          </cell>
          <cell r="AD1047" t="str">
            <v>NA</v>
          </cell>
        </row>
        <row r="1048">
          <cell r="D1048">
            <v>1021735</v>
          </cell>
          <cell r="E1048" t="str">
            <v>GO PATAS@ CJ 20K AS</v>
          </cell>
          <cell r="F1048">
            <v>24000</v>
          </cell>
          <cell r="G1048" t="str">
            <v>KG</v>
          </cell>
          <cell r="H1048" t="str">
            <v>PLANTA LO MIRANDA</v>
          </cell>
          <cell r="I1048" t="str">
            <v>EN PRODUCCION</v>
          </cell>
          <cell r="J1048">
            <v>44832</v>
          </cell>
          <cell r="K1048">
            <v>44841</v>
          </cell>
          <cell r="O1048" t="str">
            <v>U007 AGROSUPER S.A.</v>
          </cell>
          <cell r="P1048" t="str">
            <v>00GO</v>
          </cell>
          <cell r="Q1048" t="str">
            <v>AGROSUPER SHANGHAI</v>
          </cell>
          <cell r="R1048" t="str">
            <v>02</v>
          </cell>
          <cell r="S1048" t="str">
            <v>CHINA</v>
          </cell>
          <cell r="T1048" t="str">
            <v>000021 SHANGHAI, CHINA</v>
          </cell>
          <cell r="U1048" t="str">
            <v>200002390</v>
          </cell>
          <cell r="V1048" t="str">
            <v>Agrosuper China Co., Ltd.</v>
          </cell>
          <cell r="W1048" t="str">
            <v/>
          </cell>
          <cell r="X1048" t="str">
            <v>CIF</v>
          </cell>
          <cell r="Y1048" t="str">
            <v>CTA CTE O CRED.DIRECTO</v>
          </cell>
          <cell r="Z1048" t="str">
            <v>CONGELADO</v>
          </cell>
          <cell r="AA1048" t="str">
            <v>SUBPROD</v>
          </cell>
          <cell r="AB1048" t="str">
            <v>SUBPROD PATAS-MANOS</v>
          </cell>
          <cell r="AC1048" t="str">
            <v>SUBPROD PATAS-MANOS PATAS</v>
          </cell>
          <cell r="AD1048" t="str">
            <v>NA</v>
          </cell>
        </row>
        <row r="1049">
          <cell r="D1049">
            <v>1021735</v>
          </cell>
          <cell r="E1049" t="str">
            <v>GO PATAS@ CJ 20K AS</v>
          </cell>
          <cell r="F1049">
            <v>24000</v>
          </cell>
          <cell r="G1049" t="str">
            <v>KG</v>
          </cell>
          <cell r="H1049" t="str">
            <v>PLANTA LO MIRANDA</v>
          </cell>
          <cell r="I1049" t="str">
            <v>EN PRODUCCION</v>
          </cell>
          <cell r="J1049">
            <v>44832</v>
          </cell>
          <cell r="K1049">
            <v>44841</v>
          </cell>
          <cell r="O1049" t="str">
            <v>U007 AGROSUPER S.A.</v>
          </cell>
          <cell r="P1049" t="str">
            <v>00GO</v>
          </cell>
          <cell r="Q1049" t="str">
            <v>AGROSUPER SHANGHAI</v>
          </cell>
          <cell r="R1049" t="str">
            <v>02</v>
          </cell>
          <cell r="S1049" t="str">
            <v>CHINA</v>
          </cell>
          <cell r="T1049" t="str">
            <v>000021 SHANGHAI, CHINA</v>
          </cell>
          <cell r="U1049" t="str">
            <v>200002390</v>
          </cell>
          <cell r="V1049" t="str">
            <v>Agrosuper China Co., Ltd.</v>
          </cell>
          <cell r="W1049" t="str">
            <v/>
          </cell>
          <cell r="X1049" t="str">
            <v>CIF</v>
          </cell>
          <cell r="Y1049" t="str">
            <v>CTA CTE O CRED.DIRECTO</v>
          </cell>
          <cell r="Z1049" t="str">
            <v>CONGELADO</v>
          </cell>
          <cell r="AA1049" t="str">
            <v>SUBPROD</v>
          </cell>
          <cell r="AB1049" t="str">
            <v>SUBPROD PATAS-MANOS</v>
          </cell>
          <cell r="AC1049" t="str">
            <v>SUBPROD PATAS-MANOS PATAS</v>
          </cell>
          <cell r="AD1049" t="str">
            <v>NA</v>
          </cell>
        </row>
        <row r="1050">
          <cell r="D1050">
            <v>1021735</v>
          </cell>
          <cell r="E1050" t="str">
            <v>GO PATAS@ CJ 20K AS</v>
          </cell>
          <cell r="F1050">
            <v>24000</v>
          </cell>
          <cell r="G1050" t="str">
            <v>KG</v>
          </cell>
          <cell r="H1050" t="str">
            <v>PLANTA LO MIRANDA</v>
          </cell>
          <cell r="I1050" t="str">
            <v>EN PRODUCCION</v>
          </cell>
          <cell r="J1050">
            <v>44832</v>
          </cell>
          <cell r="K1050">
            <v>44841</v>
          </cell>
          <cell r="O1050" t="str">
            <v>U007 AGROSUPER S.A.</v>
          </cell>
          <cell r="P1050" t="str">
            <v>00GO</v>
          </cell>
          <cell r="Q1050" t="str">
            <v>AGROSUPER SHANGHAI</v>
          </cell>
          <cell r="R1050" t="str">
            <v>02</v>
          </cell>
          <cell r="S1050" t="str">
            <v>CHINA</v>
          </cell>
          <cell r="T1050" t="str">
            <v>000021 SHANGHAI, CHINA</v>
          </cell>
          <cell r="U1050" t="str">
            <v>200002390</v>
          </cell>
          <cell r="V1050" t="str">
            <v>Agrosuper China Co., Ltd.</v>
          </cell>
          <cell r="W1050" t="str">
            <v/>
          </cell>
          <cell r="X1050" t="str">
            <v>CIF</v>
          </cell>
          <cell r="Y1050" t="str">
            <v>CTA CTE O CRED.DIRECTO</v>
          </cell>
          <cell r="Z1050" t="str">
            <v>CONGELADO</v>
          </cell>
          <cell r="AA1050" t="str">
            <v>SUBPROD</v>
          </cell>
          <cell r="AB1050" t="str">
            <v>SUBPROD PATAS-MANOS</v>
          </cell>
          <cell r="AC1050" t="str">
            <v>SUBPROD PATAS-MANOS PATAS</v>
          </cell>
          <cell r="AD1050" t="str">
            <v>NA</v>
          </cell>
        </row>
        <row r="1051">
          <cell r="D1051">
            <v>1021738</v>
          </cell>
          <cell r="E1051" t="str">
            <v>GO PATAS B@ CJ 20K AS</v>
          </cell>
          <cell r="F1051">
            <v>24000</v>
          </cell>
          <cell r="G1051" t="str">
            <v>KG</v>
          </cell>
          <cell r="H1051" t="str">
            <v>PLANTA LO MIRANDA</v>
          </cell>
          <cell r="I1051" t="str">
            <v>CONFIRMADO</v>
          </cell>
          <cell r="J1051">
            <v>44832</v>
          </cell>
          <cell r="K1051">
            <v>44841</v>
          </cell>
          <cell r="L1051">
            <v>44870</v>
          </cell>
          <cell r="O1051" t="str">
            <v>U007 AGROSUPER S.A.</v>
          </cell>
          <cell r="P1051" t="str">
            <v>00GO</v>
          </cell>
          <cell r="Q1051" t="str">
            <v>AGROSUPER SHANGHAI</v>
          </cell>
          <cell r="R1051" t="str">
            <v>02</v>
          </cell>
          <cell r="S1051" t="str">
            <v>CHINA</v>
          </cell>
          <cell r="T1051" t="str">
            <v>000021 SHANGHAI, CHINA</v>
          </cell>
          <cell r="U1051" t="str">
            <v>200002390</v>
          </cell>
          <cell r="V1051" t="str">
            <v>Agrosuper China Co., Ltd.</v>
          </cell>
          <cell r="W1051" t="str">
            <v/>
          </cell>
          <cell r="X1051" t="str">
            <v>CIF</v>
          </cell>
          <cell r="Y1051" t="str">
            <v>CTA CTE O CRED.DIRECTO</v>
          </cell>
          <cell r="Z1051" t="str">
            <v>CONGELADO</v>
          </cell>
          <cell r="AA1051" t="str">
            <v>SUBPROD</v>
          </cell>
          <cell r="AB1051" t="str">
            <v>SUBPROD PATAS-MANOS</v>
          </cell>
          <cell r="AC1051" t="str">
            <v>SUBPROD PATAS-MANOS PATAS</v>
          </cell>
          <cell r="AD1051" t="str">
            <v>NA</v>
          </cell>
        </row>
        <row r="1052">
          <cell r="D1052">
            <v>1021738</v>
          </cell>
          <cell r="E1052" t="str">
            <v>GO PATAS B@ CJ 20K AS</v>
          </cell>
          <cell r="F1052">
            <v>24000</v>
          </cell>
          <cell r="G1052" t="str">
            <v>KG</v>
          </cell>
          <cell r="H1052" t="str">
            <v>PLANTA LO MIRANDA</v>
          </cell>
          <cell r="I1052" t="str">
            <v>CONFIRMADO</v>
          </cell>
          <cell r="J1052">
            <v>44832</v>
          </cell>
          <cell r="K1052">
            <v>44841</v>
          </cell>
          <cell r="L1052">
            <v>44876</v>
          </cell>
          <cell r="O1052" t="str">
            <v>U007 AGROSUPER S.A.</v>
          </cell>
          <cell r="P1052" t="str">
            <v>00GO</v>
          </cell>
          <cell r="Q1052" t="str">
            <v>AGROSUPER SHANGHAI</v>
          </cell>
          <cell r="R1052" t="str">
            <v>02</v>
          </cell>
          <cell r="S1052" t="str">
            <v>CHINA</v>
          </cell>
          <cell r="T1052" t="str">
            <v>000021 SHANGHAI, CHINA</v>
          </cell>
          <cell r="U1052" t="str">
            <v>200002390</v>
          </cell>
          <cell r="V1052" t="str">
            <v>Agrosuper China Co., Ltd.</v>
          </cell>
          <cell r="W1052" t="str">
            <v/>
          </cell>
          <cell r="X1052" t="str">
            <v>CIF</v>
          </cell>
          <cell r="Y1052" t="str">
            <v>CTA CTE O CRED.DIRECTO</v>
          </cell>
          <cell r="Z1052" t="str">
            <v>CONGELADO</v>
          </cell>
          <cell r="AA1052" t="str">
            <v>SUBPROD</v>
          </cell>
          <cell r="AB1052" t="str">
            <v>SUBPROD PATAS-MANOS</v>
          </cell>
          <cell r="AC1052" t="str">
            <v>SUBPROD PATAS-MANOS PATAS</v>
          </cell>
          <cell r="AD1052" t="str">
            <v>NA</v>
          </cell>
        </row>
        <row r="1053">
          <cell r="D1053">
            <v>1021738</v>
          </cell>
          <cell r="E1053" t="str">
            <v>GO PATAS B@ CJ 20K AS</v>
          </cell>
          <cell r="F1053">
            <v>24000</v>
          </cell>
          <cell r="G1053" t="str">
            <v>KG</v>
          </cell>
          <cell r="H1053" t="str">
            <v>PLANTA LO MIRANDA</v>
          </cell>
          <cell r="I1053" t="str">
            <v>CONFIRMADO</v>
          </cell>
          <cell r="J1053">
            <v>44832</v>
          </cell>
          <cell r="K1053">
            <v>44841</v>
          </cell>
          <cell r="L1053">
            <v>44882</v>
          </cell>
          <cell r="O1053" t="str">
            <v>U007 AGROSUPER S.A.</v>
          </cell>
          <cell r="P1053" t="str">
            <v>00GO</v>
          </cell>
          <cell r="Q1053" t="str">
            <v>AGROSUPER SHANGHAI</v>
          </cell>
          <cell r="R1053" t="str">
            <v>02</v>
          </cell>
          <cell r="S1053" t="str">
            <v>CHINA</v>
          </cell>
          <cell r="T1053" t="str">
            <v>000021 SHANGHAI, CHINA</v>
          </cell>
          <cell r="U1053" t="str">
            <v>200002390</v>
          </cell>
          <cell r="V1053" t="str">
            <v>Agrosuper China Co., Ltd.</v>
          </cell>
          <cell r="W1053" t="str">
            <v/>
          </cell>
          <cell r="X1053" t="str">
            <v>CIF</v>
          </cell>
          <cell r="Y1053" t="str">
            <v>CTA CTE O CRED.DIRECTO</v>
          </cell>
          <cell r="Z1053" t="str">
            <v>CONGELADO</v>
          </cell>
          <cell r="AA1053" t="str">
            <v>SUBPROD</v>
          </cell>
          <cell r="AB1053" t="str">
            <v>SUBPROD PATAS-MANOS</v>
          </cell>
          <cell r="AC1053" t="str">
            <v>SUBPROD PATAS-MANOS PATAS</v>
          </cell>
          <cell r="AD1053" t="str">
            <v>NA</v>
          </cell>
        </row>
        <row r="1054">
          <cell r="D1054">
            <v>1022183</v>
          </cell>
          <cell r="E1054" t="str">
            <v>GO PERNILP@ BO CJ 20K AS</v>
          </cell>
          <cell r="F1054">
            <v>24000</v>
          </cell>
          <cell r="G1054" t="str">
            <v>KG</v>
          </cell>
          <cell r="H1054" t="str">
            <v>PLANTA ROSARIO</v>
          </cell>
          <cell r="I1054" t="str">
            <v>PROGRAMADO</v>
          </cell>
          <cell r="J1054">
            <v>44832</v>
          </cell>
          <cell r="K1054">
            <v>44841</v>
          </cell>
          <cell r="L1054">
            <v>44865</v>
          </cell>
          <cell r="O1054" t="str">
            <v>U007 AGROSUPER S.A.</v>
          </cell>
          <cell r="P1054" t="str">
            <v>00GO</v>
          </cell>
          <cell r="Q1054" t="str">
            <v>AGROSUPER SHANGHAI</v>
          </cell>
          <cell r="R1054" t="str">
            <v>02</v>
          </cell>
          <cell r="S1054" t="str">
            <v>CHINA</v>
          </cell>
          <cell r="T1054" t="str">
            <v>000021 SHANGHAI, CHINA</v>
          </cell>
          <cell r="U1054" t="str">
            <v>200002390</v>
          </cell>
          <cell r="V1054" t="str">
            <v>Agrosuper China Co., Ltd.</v>
          </cell>
          <cell r="W1054" t="str">
            <v/>
          </cell>
          <cell r="X1054" t="str">
            <v>CIF</v>
          </cell>
          <cell r="Y1054" t="str">
            <v>CTA CTE O CRED.DIRECTO</v>
          </cell>
          <cell r="Z1054" t="str">
            <v>CONGELADO</v>
          </cell>
          <cell r="AA1054" t="str">
            <v>PERNIL</v>
          </cell>
          <cell r="AB1054" t="str">
            <v>PERNIL PIERNA</v>
          </cell>
          <cell r="AC1054" t="str">
            <v>PERNIL PIERNA NORMAL</v>
          </cell>
          <cell r="AD1054" t="str">
            <v>NA</v>
          </cell>
        </row>
        <row r="1055">
          <cell r="D1055">
            <v>1022183</v>
          </cell>
          <cell r="E1055" t="str">
            <v>GO PERNILP@ BO CJ 20K AS</v>
          </cell>
          <cell r="F1055">
            <v>24000</v>
          </cell>
          <cell r="G1055" t="str">
            <v>KG</v>
          </cell>
          <cell r="H1055" t="str">
            <v>FRIGORÍFICO EL MILAGRO</v>
          </cell>
          <cell r="I1055" t="str">
            <v>PROGRAMADO</v>
          </cell>
          <cell r="J1055">
            <v>44832</v>
          </cell>
          <cell r="K1055">
            <v>44841</v>
          </cell>
          <cell r="L1055">
            <v>44870</v>
          </cell>
          <cell r="O1055" t="str">
            <v>U007 AGROSUPER S.A.</v>
          </cell>
          <cell r="P1055" t="str">
            <v>00GO</v>
          </cell>
          <cell r="Q1055" t="str">
            <v>AGROSUPER SHANGHAI</v>
          </cell>
          <cell r="R1055" t="str">
            <v>02</v>
          </cell>
          <cell r="S1055" t="str">
            <v>CHINA</v>
          </cell>
          <cell r="T1055" t="str">
            <v>000020 YANTIAN, CHINA</v>
          </cell>
          <cell r="U1055" t="str">
            <v>200002390</v>
          </cell>
          <cell r="V1055" t="str">
            <v>Agrosuper China Co., Ltd.</v>
          </cell>
          <cell r="W1055" t="str">
            <v/>
          </cell>
          <cell r="X1055" t="str">
            <v>CIF</v>
          </cell>
          <cell r="Y1055" t="str">
            <v>CTA CTE O CRED.DIRECTO</v>
          </cell>
          <cell r="Z1055" t="str">
            <v>CONGELADO</v>
          </cell>
          <cell r="AA1055" t="str">
            <v>PERNIL</v>
          </cell>
          <cell r="AB1055" t="str">
            <v>PERNIL PIERNA</v>
          </cell>
          <cell r="AC1055" t="str">
            <v>PERNIL PIERNA NORMAL</v>
          </cell>
          <cell r="AD1055" t="str">
            <v>NA</v>
          </cell>
        </row>
        <row r="1056">
          <cell r="D1056">
            <v>1022183</v>
          </cell>
          <cell r="E1056" t="str">
            <v>GO PERNILP@ BO CJ 20K AS</v>
          </cell>
          <cell r="F1056">
            <v>24000</v>
          </cell>
          <cell r="G1056" t="str">
            <v>KG</v>
          </cell>
          <cell r="H1056" t="str">
            <v>FRIGORÍFICO EL MILAGRO</v>
          </cell>
          <cell r="I1056" t="str">
            <v>PROGRAMADO</v>
          </cell>
          <cell r="J1056">
            <v>44832</v>
          </cell>
          <cell r="K1056">
            <v>44841</v>
          </cell>
          <cell r="L1056">
            <v>44871</v>
          </cell>
          <cell r="O1056" t="str">
            <v>U007 AGROSUPER S.A.</v>
          </cell>
          <cell r="P1056" t="str">
            <v>00GO</v>
          </cell>
          <cell r="Q1056" t="str">
            <v>AGROSUPER SHANGHAI</v>
          </cell>
          <cell r="R1056" t="str">
            <v>02</v>
          </cell>
          <cell r="S1056" t="str">
            <v>CHINA</v>
          </cell>
          <cell r="T1056" t="str">
            <v>000020 YANTIAN, CHINA</v>
          </cell>
          <cell r="U1056" t="str">
            <v>200002390</v>
          </cell>
          <cell r="V1056" t="str">
            <v>Agrosuper China Co., Ltd.</v>
          </cell>
          <cell r="W1056" t="str">
            <v/>
          </cell>
          <cell r="X1056" t="str">
            <v>CIF</v>
          </cell>
          <cell r="Y1056" t="str">
            <v>CTA CTE O CRED.DIRECTO</v>
          </cell>
          <cell r="Z1056" t="str">
            <v>CONGELADO</v>
          </cell>
          <cell r="AA1056" t="str">
            <v>PERNIL</v>
          </cell>
          <cell r="AB1056" t="str">
            <v>PERNIL PIERNA</v>
          </cell>
          <cell r="AC1056" t="str">
            <v>PERNIL PIERNA NORMAL</v>
          </cell>
          <cell r="AD1056" t="str">
            <v>NA</v>
          </cell>
        </row>
        <row r="1057">
          <cell r="D1057">
            <v>1022183</v>
          </cell>
          <cell r="E1057" t="str">
            <v>GO PERNILP@ BO CJ 20K AS</v>
          </cell>
          <cell r="F1057">
            <v>24000</v>
          </cell>
          <cell r="G1057" t="str">
            <v>KG</v>
          </cell>
          <cell r="H1057" t="str">
            <v>PLANTA LO MIRANDA</v>
          </cell>
          <cell r="I1057" t="str">
            <v>CONFIRMADO</v>
          </cell>
          <cell r="J1057">
            <v>44832</v>
          </cell>
          <cell r="K1057">
            <v>44841</v>
          </cell>
          <cell r="L1057">
            <v>44872</v>
          </cell>
          <cell r="O1057" t="str">
            <v>U007 AGROSUPER S.A.</v>
          </cell>
          <cell r="P1057" t="str">
            <v>00GO</v>
          </cell>
          <cell r="Q1057" t="str">
            <v>AGROSUPER SHANGHAI</v>
          </cell>
          <cell r="R1057" t="str">
            <v>02</v>
          </cell>
          <cell r="S1057" t="str">
            <v>CHINA</v>
          </cell>
          <cell r="T1057" t="str">
            <v>000020 YANTIAN, CHINA</v>
          </cell>
          <cell r="U1057" t="str">
            <v>200002390</v>
          </cell>
          <cell r="V1057" t="str">
            <v>Agrosuper China Co., Ltd.</v>
          </cell>
          <cell r="W1057" t="str">
            <v/>
          </cell>
          <cell r="X1057" t="str">
            <v>CIF</v>
          </cell>
          <cell r="Y1057" t="str">
            <v>CTA CTE O CRED.DIRECTO</v>
          </cell>
          <cell r="Z1057" t="str">
            <v>CONGELADO</v>
          </cell>
          <cell r="AA1057" t="str">
            <v>PERNIL</v>
          </cell>
          <cell r="AB1057" t="str">
            <v>PERNIL PIERNA</v>
          </cell>
          <cell r="AC1057" t="str">
            <v>PERNIL PIERNA NORMAL</v>
          </cell>
          <cell r="AD1057" t="str">
            <v>NA</v>
          </cell>
        </row>
        <row r="1058">
          <cell r="D1058">
            <v>1022183</v>
          </cell>
          <cell r="E1058" t="str">
            <v>GO PERNILP@ BO CJ 20K AS</v>
          </cell>
          <cell r="F1058">
            <v>24000</v>
          </cell>
          <cell r="G1058" t="str">
            <v>KG</v>
          </cell>
          <cell r="H1058" t="str">
            <v>PLANTA LO MIRANDA</v>
          </cell>
          <cell r="I1058" t="str">
            <v>CONFIRMADO</v>
          </cell>
          <cell r="J1058">
            <v>44832</v>
          </cell>
          <cell r="K1058">
            <v>44841</v>
          </cell>
          <cell r="L1058">
            <v>44872</v>
          </cell>
          <cell r="O1058" t="str">
            <v>U007 AGROSUPER S.A.</v>
          </cell>
          <cell r="P1058" t="str">
            <v>00GO</v>
          </cell>
          <cell r="Q1058" t="str">
            <v>AGROSUPER SHANGHAI</v>
          </cell>
          <cell r="R1058" t="str">
            <v>02</v>
          </cell>
          <cell r="S1058" t="str">
            <v>CHINA</v>
          </cell>
          <cell r="T1058" t="str">
            <v>000020 YANTIAN, CHINA</v>
          </cell>
          <cell r="U1058" t="str">
            <v>200002390</v>
          </cell>
          <cell r="V1058" t="str">
            <v>Agrosuper China Co., Ltd.</v>
          </cell>
          <cell r="W1058" t="str">
            <v/>
          </cell>
          <cell r="X1058" t="str">
            <v>CIF</v>
          </cell>
          <cell r="Y1058" t="str">
            <v>CTA CTE O CRED.DIRECTO</v>
          </cell>
          <cell r="Z1058" t="str">
            <v>CONGELADO</v>
          </cell>
          <cell r="AA1058" t="str">
            <v>PERNIL</v>
          </cell>
          <cell r="AB1058" t="str">
            <v>PERNIL PIERNA</v>
          </cell>
          <cell r="AC1058" t="str">
            <v>PERNIL PIERNA NORMAL</v>
          </cell>
          <cell r="AD1058" t="str">
            <v>NA</v>
          </cell>
        </row>
        <row r="1059">
          <cell r="D1059">
            <v>1022183</v>
          </cell>
          <cell r="E1059" t="str">
            <v>GO PERNILP@ BO CJ 20K AS</v>
          </cell>
          <cell r="F1059">
            <v>24000</v>
          </cell>
          <cell r="G1059" t="str">
            <v>KG</v>
          </cell>
          <cell r="H1059" t="str">
            <v>PLANTA LO MIRANDA</v>
          </cell>
          <cell r="I1059" t="str">
            <v>CONFIRMADO</v>
          </cell>
          <cell r="J1059">
            <v>44832</v>
          </cell>
          <cell r="K1059">
            <v>44841</v>
          </cell>
          <cell r="L1059">
            <v>44873</v>
          </cell>
          <cell r="O1059" t="str">
            <v>U007 AGROSUPER S.A.</v>
          </cell>
          <cell r="P1059" t="str">
            <v>00GO</v>
          </cell>
          <cell r="Q1059" t="str">
            <v>AGROSUPER SHANGHAI</v>
          </cell>
          <cell r="R1059" t="str">
            <v>02</v>
          </cell>
          <cell r="S1059" t="str">
            <v>CHINA</v>
          </cell>
          <cell r="T1059" t="str">
            <v>000020 YANTIAN, CHINA</v>
          </cell>
          <cell r="U1059" t="str">
            <v>200002390</v>
          </cell>
          <cell r="V1059" t="str">
            <v>Agrosuper China Co., Ltd.</v>
          </cell>
          <cell r="W1059" t="str">
            <v/>
          </cell>
          <cell r="X1059" t="str">
            <v>CIF</v>
          </cell>
          <cell r="Y1059" t="str">
            <v>CTA CTE O CRED.DIRECTO</v>
          </cell>
          <cell r="Z1059" t="str">
            <v>CONGELADO</v>
          </cell>
          <cell r="AA1059" t="str">
            <v>PERNIL</v>
          </cell>
          <cell r="AB1059" t="str">
            <v>PERNIL PIERNA</v>
          </cell>
          <cell r="AC1059" t="str">
            <v>PERNIL PIERNA NORMAL</v>
          </cell>
          <cell r="AD1059" t="str">
            <v>NA</v>
          </cell>
        </row>
        <row r="1060">
          <cell r="D1060">
            <v>1022183</v>
          </cell>
          <cell r="E1060" t="str">
            <v>GO PERNILP@ BO CJ 20K AS</v>
          </cell>
          <cell r="F1060">
            <v>24000</v>
          </cell>
          <cell r="G1060" t="str">
            <v>KG</v>
          </cell>
          <cell r="H1060" t="str">
            <v>PLANTA LO MIRANDA</v>
          </cell>
          <cell r="I1060" t="str">
            <v>CONFIRMADO</v>
          </cell>
          <cell r="J1060">
            <v>44832</v>
          </cell>
          <cell r="K1060">
            <v>44841</v>
          </cell>
          <cell r="L1060">
            <v>44875</v>
          </cell>
          <cell r="O1060" t="str">
            <v>U007 AGROSUPER S.A.</v>
          </cell>
          <cell r="P1060" t="str">
            <v>00GO</v>
          </cell>
          <cell r="Q1060" t="str">
            <v>AGROSUPER SHANGHAI</v>
          </cell>
          <cell r="R1060" t="str">
            <v>02</v>
          </cell>
          <cell r="S1060" t="str">
            <v>CHINA</v>
          </cell>
          <cell r="T1060" t="str">
            <v>000020 YANTIAN, CHINA</v>
          </cell>
          <cell r="U1060" t="str">
            <v>200002390</v>
          </cell>
          <cell r="V1060" t="str">
            <v>Agrosuper China Co., Ltd.</v>
          </cell>
          <cell r="W1060" t="str">
            <v/>
          </cell>
          <cell r="X1060" t="str">
            <v>CIF</v>
          </cell>
          <cell r="Y1060" t="str">
            <v>CTA CTE O CRED.DIRECTO</v>
          </cell>
          <cell r="Z1060" t="str">
            <v>CONGELADO</v>
          </cell>
          <cell r="AA1060" t="str">
            <v>PERNIL</v>
          </cell>
          <cell r="AB1060" t="str">
            <v>PERNIL PIERNA</v>
          </cell>
          <cell r="AC1060" t="str">
            <v>PERNIL PIERNA NORMAL</v>
          </cell>
          <cell r="AD1060" t="str">
            <v>NA</v>
          </cell>
        </row>
        <row r="1061">
          <cell r="D1061">
            <v>1022183</v>
          </cell>
          <cell r="E1061" t="str">
            <v>GO PERNILP@ BO CJ 20K AS</v>
          </cell>
          <cell r="F1061">
            <v>24000</v>
          </cell>
          <cell r="G1061" t="str">
            <v>KG</v>
          </cell>
          <cell r="H1061" t="str">
            <v>PLANTA LO MIRANDA</v>
          </cell>
          <cell r="I1061" t="str">
            <v>CONFIRMADO</v>
          </cell>
          <cell r="J1061">
            <v>44832</v>
          </cell>
          <cell r="K1061">
            <v>44841</v>
          </cell>
          <cell r="L1061">
            <v>44876</v>
          </cell>
          <cell r="O1061" t="str">
            <v>U007 AGROSUPER S.A.</v>
          </cell>
          <cell r="P1061" t="str">
            <v>00GO</v>
          </cell>
          <cell r="Q1061" t="str">
            <v>AGROSUPER SHANGHAI</v>
          </cell>
          <cell r="R1061" t="str">
            <v>02</v>
          </cell>
          <cell r="S1061" t="str">
            <v>CHINA</v>
          </cell>
          <cell r="T1061" t="str">
            <v>000020 YANTIAN, CHINA</v>
          </cell>
          <cell r="U1061" t="str">
            <v>200002390</v>
          </cell>
          <cell r="V1061" t="str">
            <v>Agrosuper China Co., Ltd.</v>
          </cell>
          <cell r="W1061" t="str">
            <v/>
          </cell>
          <cell r="X1061" t="str">
            <v>CIF</v>
          </cell>
          <cell r="Y1061" t="str">
            <v>CTA CTE O CRED.DIRECTO</v>
          </cell>
          <cell r="Z1061" t="str">
            <v>CONGELADO</v>
          </cell>
          <cell r="AA1061" t="str">
            <v>PERNIL</v>
          </cell>
          <cell r="AB1061" t="str">
            <v>PERNIL PIERNA</v>
          </cell>
          <cell r="AC1061" t="str">
            <v>PERNIL PIERNA NORMAL</v>
          </cell>
          <cell r="AD1061" t="str">
            <v>NA</v>
          </cell>
        </row>
        <row r="1062">
          <cell r="D1062">
            <v>1022183</v>
          </cell>
          <cell r="E1062" t="str">
            <v>GO PERNILP@ BO CJ 20K AS</v>
          </cell>
          <cell r="F1062">
            <v>24000</v>
          </cell>
          <cell r="G1062" t="str">
            <v>KG</v>
          </cell>
          <cell r="H1062" t="str">
            <v>PLANTA LO MIRANDA</v>
          </cell>
          <cell r="I1062" t="str">
            <v>CONFIRMADO</v>
          </cell>
          <cell r="J1062">
            <v>44832</v>
          </cell>
          <cell r="K1062">
            <v>44841</v>
          </cell>
          <cell r="L1062">
            <v>44876</v>
          </cell>
          <cell r="O1062" t="str">
            <v>U007 AGROSUPER S.A.</v>
          </cell>
          <cell r="P1062" t="str">
            <v>00GO</v>
          </cell>
          <cell r="Q1062" t="str">
            <v>AGROSUPER SHANGHAI</v>
          </cell>
          <cell r="R1062" t="str">
            <v>02</v>
          </cell>
          <cell r="S1062" t="str">
            <v>CHINA</v>
          </cell>
          <cell r="T1062" t="str">
            <v>000020 YANTIAN, CHINA</v>
          </cell>
          <cell r="U1062" t="str">
            <v>200002390</v>
          </cell>
          <cell r="V1062" t="str">
            <v>Agrosuper China Co., Ltd.</v>
          </cell>
          <cell r="W1062" t="str">
            <v/>
          </cell>
          <cell r="X1062" t="str">
            <v>CIF</v>
          </cell>
          <cell r="Y1062" t="str">
            <v>CTA CTE O CRED.DIRECTO</v>
          </cell>
          <cell r="Z1062" t="str">
            <v>CONGELADO</v>
          </cell>
          <cell r="AA1062" t="str">
            <v>PERNIL</v>
          </cell>
          <cell r="AB1062" t="str">
            <v>PERNIL PIERNA</v>
          </cell>
          <cell r="AC1062" t="str">
            <v>PERNIL PIERNA NORMAL</v>
          </cell>
          <cell r="AD1062" t="str">
            <v>NA</v>
          </cell>
        </row>
        <row r="1063">
          <cell r="D1063">
            <v>1022183</v>
          </cell>
          <cell r="E1063" t="str">
            <v>GO PERNILP@ BO CJ 20K AS</v>
          </cell>
          <cell r="F1063">
            <v>24000</v>
          </cell>
          <cell r="G1063" t="str">
            <v>KG</v>
          </cell>
          <cell r="H1063" t="str">
            <v>PLANTA LO MIRANDA</v>
          </cell>
          <cell r="I1063" t="str">
            <v>CONFIRMADO</v>
          </cell>
          <cell r="J1063">
            <v>44832</v>
          </cell>
          <cell r="K1063">
            <v>44841</v>
          </cell>
          <cell r="L1063">
            <v>44878</v>
          </cell>
          <cell r="O1063" t="str">
            <v>U007 AGROSUPER S.A.</v>
          </cell>
          <cell r="P1063" t="str">
            <v>00GO</v>
          </cell>
          <cell r="Q1063" t="str">
            <v>AGROSUPER SHANGHAI</v>
          </cell>
          <cell r="R1063" t="str">
            <v>02</v>
          </cell>
          <cell r="S1063" t="str">
            <v>CHINA</v>
          </cell>
          <cell r="T1063" t="str">
            <v>000020 YANTIAN, CHINA</v>
          </cell>
          <cell r="U1063" t="str">
            <v>200002390</v>
          </cell>
          <cell r="V1063" t="str">
            <v>Agrosuper China Co., Ltd.</v>
          </cell>
          <cell r="W1063" t="str">
            <v/>
          </cell>
          <cell r="X1063" t="str">
            <v>CIF</v>
          </cell>
          <cell r="Y1063" t="str">
            <v>CTA CTE O CRED.DIRECTO</v>
          </cell>
          <cell r="Z1063" t="str">
            <v>CONGELADO</v>
          </cell>
          <cell r="AA1063" t="str">
            <v>PERNIL</v>
          </cell>
          <cell r="AB1063" t="str">
            <v>PERNIL PIERNA</v>
          </cell>
          <cell r="AC1063" t="str">
            <v>PERNIL PIERNA NORMAL</v>
          </cell>
          <cell r="AD1063" t="str">
            <v>NA</v>
          </cell>
        </row>
        <row r="1064">
          <cell r="D1064">
            <v>1022183</v>
          </cell>
          <cell r="E1064" t="str">
            <v>GO PERNILP@ BO CJ 20K AS</v>
          </cell>
          <cell r="F1064">
            <v>24000</v>
          </cell>
          <cell r="G1064" t="str">
            <v>KG</v>
          </cell>
          <cell r="H1064" t="str">
            <v>PLANTA LO MIRANDA</v>
          </cell>
          <cell r="I1064" t="str">
            <v>CONFIRMADO</v>
          </cell>
          <cell r="J1064">
            <v>44832</v>
          </cell>
          <cell r="K1064">
            <v>44841</v>
          </cell>
          <cell r="L1064">
            <v>44878</v>
          </cell>
          <cell r="O1064" t="str">
            <v>U007 AGROSUPER S.A.</v>
          </cell>
          <cell r="P1064" t="str">
            <v>00GO</v>
          </cell>
          <cell r="Q1064" t="str">
            <v>AGROSUPER SHANGHAI</v>
          </cell>
          <cell r="R1064" t="str">
            <v>02</v>
          </cell>
          <cell r="S1064" t="str">
            <v>CHINA</v>
          </cell>
          <cell r="T1064" t="str">
            <v>000020 YANTIAN, CHINA</v>
          </cell>
          <cell r="U1064" t="str">
            <v>200002390</v>
          </cell>
          <cell r="V1064" t="str">
            <v>Agrosuper China Co., Ltd.</v>
          </cell>
          <cell r="W1064" t="str">
            <v/>
          </cell>
          <cell r="X1064" t="str">
            <v>CIF</v>
          </cell>
          <cell r="Y1064" t="str">
            <v>CTA CTE O CRED.DIRECTO</v>
          </cell>
          <cell r="Z1064" t="str">
            <v>CONGELADO</v>
          </cell>
          <cell r="AA1064" t="str">
            <v>PERNIL</v>
          </cell>
          <cell r="AB1064" t="str">
            <v>PERNIL PIERNA</v>
          </cell>
          <cell r="AC1064" t="str">
            <v>PERNIL PIERNA NORMAL</v>
          </cell>
          <cell r="AD1064" t="str">
            <v>NA</v>
          </cell>
        </row>
        <row r="1065">
          <cell r="D1065">
            <v>1022183</v>
          </cell>
          <cell r="E1065" t="str">
            <v>GO PERNILP@ BO CJ 20K AS</v>
          </cell>
          <cell r="F1065">
            <v>24000</v>
          </cell>
          <cell r="G1065" t="str">
            <v>KG</v>
          </cell>
          <cell r="H1065" t="str">
            <v>PLANTA LO MIRANDA</v>
          </cell>
          <cell r="I1065" t="str">
            <v>CONFIRMADO</v>
          </cell>
          <cell r="J1065">
            <v>44832</v>
          </cell>
          <cell r="K1065">
            <v>44841</v>
          </cell>
          <cell r="L1065">
            <v>44879</v>
          </cell>
          <cell r="O1065" t="str">
            <v>U007 AGROSUPER S.A.</v>
          </cell>
          <cell r="P1065" t="str">
            <v>00GO</v>
          </cell>
          <cell r="Q1065" t="str">
            <v>AGROSUPER SHANGHAI</v>
          </cell>
          <cell r="R1065" t="str">
            <v>02</v>
          </cell>
          <cell r="S1065" t="str">
            <v>CHINA</v>
          </cell>
          <cell r="T1065" t="str">
            <v>000020 YANTIAN, CHINA</v>
          </cell>
          <cell r="U1065" t="str">
            <v>200002390</v>
          </cell>
          <cell r="V1065" t="str">
            <v>Agrosuper China Co., Ltd.</v>
          </cell>
          <cell r="W1065" t="str">
            <v/>
          </cell>
          <cell r="X1065" t="str">
            <v>CIF</v>
          </cell>
          <cell r="Y1065" t="str">
            <v>CTA CTE O CRED.DIRECTO</v>
          </cell>
          <cell r="Z1065" t="str">
            <v>CONGELADO</v>
          </cell>
          <cell r="AA1065" t="str">
            <v>PERNIL</v>
          </cell>
          <cell r="AB1065" t="str">
            <v>PERNIL PIERNA</v>
          </cell>
          <cell r="AC1065" t="str">
            <v>PERNIL PIERNA NORMAL</v>
          </cell>
          <cell r="AD1065" t="str">
            <v>NA</v>
          </cell>
        </row>
        <row r="1066">
          <cell r="D1066">
            <v>1022183</v>
          </cell>
          <cell r="E1066" t="str">
            <v>GO PERNILP@ BO CJ 20K AS</v>
          </cell>
          <cell r="F1066">
            <v>24000</v>
          </cell>
          <cell r="G1066" t="str">
            <v>KG</v>
          </cell>
          <cell r="H1066" t="str">
            <v>PLANTA LO MIRANDA</v>
          </cell>
          <cell r="I1066" t="str">
            <v>CONFIRMADO</v>
          </cell>
          <cell r="J1066">
            <v>44832</v>
          </cell>
          <cell r="K1066">
            <v>44841</v>
          </cell>
          <cell r="L1066">
            <v>44879</v>
          </cell>
          <cell r="O1066" t="str">
            <v>U007 AGROSUPER S.A.</v>
          </cell>
          <cell r="P1066" t="str">
            <v>00GO</v>
          </cell>
          <cell r="Q1066" t="str">
            <v>AGROSUPER SHANGHAI</v>
          </cell>
          <cell r="R1066" t="str">
            <v>02</v>
          </cell>
          <cell r="S1066" t="str">
            <v>CHINA</v>
          </cell>
          <cell r="T1066" t="str">
            <v>000020 YANTIAN, CHINA</v>
          </cell>
          <cell r="U1066" t="str">
            <v>200002390</v>
          </cell>
          <cell r="V1066" t="str">
            <v>Agrosuper China Co., Ltd.</v>
          </cell>
          <cell r="W1066" t="str">
            <v/>
          </cell>
          <cell r="X1066" t="str">
            <v>CIF</v>
          </cell>
          <cell r="Y1066" t="str">
            <v>CTA CTE O CRED.DIRECTO</v>
          </cell>
          <cell r="Z1066" t="str">
            <v>CONGELADO</v>
          </cell>
          <cell r="AA1066" t="str">
            <v>PERNIL</v>
          </cell>
          <cell r="AB1066" t="str">
            <v>PERNIL PIERNA</v>
          </cell>
          <cell r="AC1066" t="str">
            <v>PERNIL PIERNA NORMAL</v>
          </cell>
          <cell r="AD1066" t="str">
            <v>NA</v>
          </cell>
        </row>
        <row r="1067">
          <cell r="D1067">
            <v>1022183</v>
          </cell>
          <cell r="E1067" t="str">
            <v>GO PERNILP@ BO CJ 20K AS</v>
          </cell>
          <cell r="F1067">
            <v>24000</v>
          </cell>
          <cell r="G1067" t="str">
            <v>KG</v>
          </cell>
          <cell r="H1067" t="str">
            <v>PLANTA LO MIRANDA</v>
          </cell>
          <cell r="I1067" t="str">
            <v>CONFIRMADO</v>
          </cell>
          <cell r="J1067">
            <v>44832</v>
          </cell>
          <cell r="K1067">
            <v>44841</v>
          </cell>
          <cell r="L1067">
            <v>44881</v>
          </cell>
          <cell r="O1067" t="str">
            <v>U007 AGROSUPER S.A.</v>
          </cell>
          <cell r="P1067" t="str">
            <v>00GO</v>
          </cell>
          <cell r="Q1067" t="str">
            <v>AGROSUPER SHANGHAI</v>
          </cell>
          <cell r="R1067" t="str">
            <v>02</v>
          </cell>
          <cell r="S1067" t="str">
            <v>CHINA</v>
          </cell>
          <cell r="T1067" t="str">
            <v>000020 YANTIAN, CHINA</v>
          </cell>
          <cell r="U1067" t="str">
            <v>200002390</v>
          </cell>
          <cell r="V1067" t="str">
            <v>Agrosuper China Co., Ltd.</v>
          </cell>
          <cell r="W1067" t="str">
            <v/>
          </cell>
          <cell r="X1067" t="str">
            <v>CIF</v>
          </cell>
          <cell r="Y1067" t="str">
            <v>CTA CTE O CRED.DIRECTO</v>
          </cell>
          <cell r="Z1067" t="str">
            <v>CONGELADO</v>
          </cell>
          <cell r="AA1067" t="str">
            <v>PERNIL</v>
          </cell>
          <cell r="AB1067" t="str">
            <v>PERNIL PIERNA</v>
          </cell>
          <cell r="AC1067" t="str">
            <v>PERNIL PIERNA NORMAL</v>
          </cell>
          <cell r="AD1067" t="str">
            <v>NA</v>
          </cell>
        </row>
        <row r="1068">
          <cell r="D1068">
            <v>1022636</v>
          </cell>
          <cell r="E1068" t="str">
            <v>GO HUESO COXAL@ CJ 15KG AS</v>
          </cell>
          <cell r="F1068">
            <v>24000</v>
          </cell>
          <cell r="G1068" t="str">
            <v>KG</v>
          </cell>
          <cell r="H1068" t="str">
            <v>PLANTA LO MIRANDA</v>
          </cell>
          <cell r="I1068" t="str">
            <v>A PROGRAMAR</v>
          </cell>
          <cell r="J1068">
            <v>44832</v>
          </cell>
          <cell r="K1068">
            <v>44841</v>
          </cell>
          <cell r="O1068" t="str">
            <v>U007 AGROSUPER S.A.</v>
          </cell>
          <cell r="P1068" t="str">
            <v>00GO</v>
          </cell>
          <cell r="Q1068" t="str">
            <v>AGROSUPER SHANGHAI</v>
          </cell>
          <cell r="R1068" t="str">
            <v>02</v>
          </cell>
          <cell r="S1068" t="str">
            <v>CHINA</v>
          </cell>
          <cell r="T1068" t="str">
            <v>000021 SHANGHAI, CHINA</v>
          </cell>
          <cell r="U1068" t="str">
            <v>200002390</v>
          </cell>
          <cell r="V1068" t="str">
            <v>Agrosuper China Co., Ltd.</v>
          </cell>
          <cell r="W1068" t="str">
            <v/>
          </cell>
          <cell r="X1068" t="str">
            <v>CIF</v>
          </cell>
          <cell r="Y1068" t="str">
            <v>CTA CTE O CRED.DIRECTO</v>
          </cell>
          <cell r="Z1068" t="str">
            <v>CONGELADO</v>
          </cell>
          <cell r="AA1068" t="str">
            <v>HUESOS</v>
          </cell>
          <cell r="AB1068" t="str">
            <v>HUESOS CUARTO TRASERO</v>
          </cell>
          <cell r="AC1068" t="str">
            <v>HUESOS CUARTO TRASERO COXAL</v>
          </cell>
          <cell r="AD1068" t="str">
            <v>NA</v>
          </cell>
        </row>
        <row r="1069">
          <cell r="D1069">
            <v>1022636</v>
          </cell>
          <cell r="E1069" t="str">
            <v>GO HUESO COXAL@ CJ 15KG AS</v>
          </cell>
          <cell r="F1069">
            <v>24000</v>
          </cell>
          <cell r="G1069" t="str">
            <v>KG</v>
          </cell>
          <cell r="H1069" t="str">
            <v>PLANTA LO MIRANDA</v>
          </cell>
          <cell r="I1069" t="str">
            <v>CONFIRMADO</v>
          </cell>
          <cell r="J1069">
            <v>44832</v>
          </cell>
          <cell r="K1069">
            <v>44841</v>
          </cell>
          <cell r="O1069" t="str">
            <v>U007 AGROSUPER S.A.</v>
          </cell>
          <cell r="P1069" t="str">
            <v>00GO</v>
          </cell>
          <cell r="Q1069" t="str">
            <v>AGROSUPER SHANGHAI</v>
          </cell>
          <cell r="R1069" t="str">
            <v>02</v>
          </cell>
          <cell r="S1069" t="str">
            <v>CHINA</v>
          </cell>
          <cell r="T1069" t="str">
            <v>000021 SHANGHAI, CHINA</v>
          </cell>
          <cell r="U1069" t="str">
            <v>200002390</v>
          </cell>
          <cell r="V1069" t="str">
            <v>Agrosuper China Co., Ltd.</v>
          </cell>
          <cell r="W1069" t="str">
            <v/>
          </cell>
          <cell r="X1069" t="str">
            <v>CIF</v>
          </cell>
          <cell r="Y1069" t="str">
            <v>CTA CTE O CRED.DIRECTO</v>
          </cell>
          <cell r="Z1069" t="str">
            <v>CONGELADO</v>
          </cell>
          <cell r="AA1069" t="str">
            <v>HUESOS</v>
          </cell>
          <cell r="AB1069" t="str">
            <v>HUESOS CUARTO TRASERO</v>
          </cell>
          <cell r="AC1069" t="str">
            <v>HUESOS CUARTO TRASERO COXAL</v>
          </cell>
          <cell r="AD1069" t="str">
            <v>NA</v>
          </cell>
        </row>
        <row r="1070">
          <cell r="D1070">
            <v>1022636</v>
          </cell>
          <cell r="E1070" t="str">
            <v>GO HUESO COXAL@ CJ 15KG AS</v>
          </cell>
          <cell r="F1070">
            <v>24000</v>
          </cell>
          <cell r="G1070" t="str">
            <v>KG</v>
          </cell>
          <cell r="H1070" t="str">
            <v>PLANTA LO MIRANDA</v>
          </cell>
          <cell r="I1070" t="str">
            <v>CONFIRMADO</v>
          </cell>
          <cell r="J1070">
            <v>44832</v>
          </cell>
          <cell r="K1070">
            <v>44841</v>
          </cell>
          <cell r="L1070">
            <v>44870</v>
          </cell>
          <cell r="O1070" t="str">
            <v>U007 AGROSUPER S.A.</v>
          </cell>
          <cell r="P1070" t="str">
            <v>00GO</v>
          </cell>
          <cell r="Q1070" t="str">
            <v>AGROSUPER SHANGHAI</v>
          </cell>
          <cell r="R1070" t="str">
            <v>02</v>
          </cell>
          <cell r="S1070" t="str">
            <v>CHINA</v>
          </cell>
          <cell r="T1070" t="str">
            <v>000021 SHANGHAI, CHINA</v>
          </cell>
          <cell r="U1070" t="str">
            <v>200002390</v>
          </cell>
          <cell r="V1070" t="str">
            <v>Agrosuper China Co., Ltd.</v>
          </cell>
          <cell r="W1070" t="str">
            <v/>
          </cell>
          <cell r="X1070" t="str">
            <v>CIF</v>
          </cell>
          <cell r="Y1070" t="str">
            <v>CTA CTE O CRED.DIRECTO</v>
          </cell>
          <cell r="Z1070" t="str">
            <v>CONGELADO</v>
          </cell>
          <cell r="AA1070" t="str">
            <v>HUESOS</v>
          </cell>
          <cell r="AB1070" t="str">
            <v>HUESOS CUARTO TRASERO</v>
          </cell>
          <cell r="AC1070" t="str">
            <v>HUESOS CUARTO TRASERO COXAL</v>
          </cell>
          <cell r="AD1070" t="str">
            <v>NA</v>
          </cell>
        </row>
        <row r="1071">
          <cell r="D1071">
            <v>1022636</v>
          </cell>
          <cell r="E1071" t="str">
            <v>GO HUESO COXAL@ CJ 15KG AS</v>
          </cell>
          <cell r="F1071">
            <v>24000</v>
          </cell>
          <cell r="G1071" t="str">
            <v>KG</v>
          </cell>
          <cell r="H1071" t="str">
            <v>PLANTA LO MIRANDA</v>
          </cell>
          <cell r="I1071" t="str">
            <v>CONFIRMADO</v>
          </cell>
          <cell r="J1071">
            <v>44832</v>
          </cell>
          <cell r="K1071">
            <v>44841</v>
          </cell>
          <cell r="L1071">
            <v>44874</v>
          </cell>
          <cell r="O1071" t="str">
            <v>U007 AGROSUPER S.A.</v>
          </cell>
          <cell r="P1071" t="str">
            <v>00GO</v>
          </cell>
          <cell r="Q1071" t="str">
            <v>AGROSUPER SHANGHAI</v>
          </cell>
          <cell r="R1071" t="str">
            <v>02</v>
          </cell>
          <cell r="S1071" t="str">
            <v>CHINA</v>
          </cell>
          <cell r="T1071" t="str">
            <v>000021 SHANGHAI, CHINA</v>
          </cell>
          <cell r="U1071" t="str">
            <v>200002390</v>
          </cell>
          <cell r="V1071" t="str">
            <v>Agrosuper China Co., Ltd.</v>
          </cell>
          <cell r="W1071" t="str">
            <v/>
          </cell>
          <cell r="X1071" t="str">
            <v>CIF</v>
          </cell>
          <cell r="Y1071" t="str">
            <v>CTA CTE O CRED.DIRECTO</v>
          </cell>
          <cell r="Z1071" t="str">
            <v>CONGELADO</v>
          </cell>
          <cell r="AA1071" t="str">
            <v>HUESOS</v>
          </cell>
          <cell r="AB1071" t="str">
            <v>HUESOS CUARTO TRASERO</v>
          </cell>
          <cell r="AC1071" t="str">
            <v>HUESOS CUARTO TRASERO COXAL</v>
          </cell>
          <cell r="AD1071" t="str">
            <v>NA</v>
          </cell>
        </row>
        <row r="1072">
          <cell r="D1072">
            <v>1022636</v>
          </cell>
          <cell r="E1072" t="str">
            <v>GO HUESO COXAL@ CJ 15KG AS</v>
          </cell>
          <cell r="F1072">
            <v>24000</v>
          </cell>
          <cell r="G1072" t="str">
            <v>KG</v>
          </cell>
          <cell r="H1072" t="str">
            <v>PLANTA LO MIRANDA</v>
          </cell>
          <cell r="I1072" t="str">
            <v>CONFIRMADO</v>
          </cell>
          <cell r="J1072">
            <v>44832</v>
          </cell>
          <cell r="K1072">
            <v>44841</v>
          </cell>
          <cell r="O1072" t="str">
            <v>U007 AGROSUPER S.A.</v>
          </cell>
          <cell r="P1072" t="str">
            <v>00GO</v>
          </cell>
          <cell r="Q1072" t="str">
            <v>AGROSUPER SHANGHAI</v>
          </cell>
          <cell r="R1072" t="str">
            <v>02</v>
          </cell>
          <cell r="S1072" t="str">
            <v>CHINA</v>
          </cell>
          <cell r="T1072" t="str">
            <v>000021 SHANGHAI, CHINA</v>
          </cell>
          <cell r="U1072" t="str">
            <v>200002390</v>
          </cell>
          <cell r="V1072" t="str">
            <v>Agrosuper China Co., Ltd.</v>
          </cell>
          <cell r="W1072" t="str">
            <v/>
          </cell>
          <cell r="X1072" t="str">
            <v>CIF</v>
          </cell>
          <cell r="Y1072" t="str">
            <v>CTA CTE O CRED.DIRECTO</v>
          </cell>
          <cell r="Z1072" t="str">
            <v>CONGELADO</v>
          </cell>
          <cell r="AA1072" t="str">
            <v>HUESOS</v>
          </cell>
          <cell r="AB1072" t="str">
            <v>HUESOS CUARTO TRASERO</v>
          </cell>
          <cell r="AC1072" t="str">
            <v>HUESOS CUARTO TRASERO COXAL</v>
          </cell>
          <cell r="AD1072" t="str">
            <v>NA</v>
          </cell>
        </row>
        <row r="1073">
          <cell r="D1073">
            <v>1022636</v>
          </cell>
          <cell r="E1073" t="str">
            <v>GO HUESO COXAL@ CJ 15KG AS</v>
          </cell>
          <cell r="F1073">
            <v>24000</v>
          </cell>
          <cell r="G1073" t="str">
            <v>KG</v>
          </cell>
          <cell r="H1073" t="str">
            <v>PLANTA LO MIRANDA</v>
          </cell>
          <cell r="I1073" t="str">
            <v>EN PRODUCCION</v>
          </cell>
          <cell r="J1073">
            <v>44832</v>
          </cell>
          <cell r="K1073">
            <v>44841</v>
          </cell>
          <cell r="O1073" t="str">
            <v>U007 AGROSUPER S.A.</v>
          </cell>
          <cell r="P1073" t="str">
            <v>00GO</v>
          </cell>
          <cell r="Q1073" t="str">
            <v>AGROSUPER SHANGHAI</v>
          </cell>
          <cell r="R1073" t="str">
            <v>02</v>
          </cell>
          <cell r="S1073" t="str">
            <v>CHINA</v>
          </cell>
          <cell r="T1073" t="str">
            <v>000021 SHANGHAI, CHINA</v>
          </cell>
          <cell r="U1073" t="str">
            <v>200002390</v>
          </cell>
          <cell r="V1073" t="str">
            <v>Agrosuper China Co., Ltd.</v>
          </cell>
          <cell r="W1073" t="str">
            <v/>
          </cell>
          <cell r="X1073" t="str">
            <v>CIF</v>
          </cell>
          <cell r="Y1073" t="str">
            <v>CTA CTE O CRED.DIRECTO</v>
          </cell>
          <cell r="Z1073" t="str">
            <v>CONGELADO</v>
          </cell>
          <cell r="AA1073" t="str">
            <v>HUESOS</v>
          </cell>
          <cell r="AB1073" t="str">
            <v>HUESOS CUARTO TRASERO</v>
          </cell>
          <cell r="AC1073" t="str">
            <v>HUESOS CUARTO TRASERO COXAL</v>
          </cell>
          <cell r="AD1073" t="str">
            <v>NA</v>
          </cell>
        </row>
        <row r="1074">
          <cell r="D1074">
            <v>1021774</v>
          </cell>
          <cell r="E1074" t="str">
            <v>GO HSO HÚMER@ BO CJ 20K AS</v>
          </cell>
          <cell r="F1074">
            <v>24000</v>
          </cell>
          <cell r="G1074" t="str">
            <v>KG</v>
          </cell>
          <cell r="H1074" t="str">
            <v>PLANTA LO MIRANDA</v>
          </cell>
          <cell r="I1074" t="str">
            <v>CONFIRMADO</v>
          </cell>
          <cell r="J1074">
            <v>44832</v>
          </cell>
          <cell r="K1074">
            <v>44841</v>
          </cell>
          <cell r="L1074">
            <v>44872</v>
          </cell>
          <cell r="O1074" t="str">
            <v>U007 AGROSUPER S.A.</v>
          </cell>
          <cell r="P1074" t="str">
            <v>00GO</v>
          </cell>
          <cell r="Q1074" t="str">
            <v>AGROSUPER SHANGHAI</v>
          </cell>
          <cell r="R1074" t="str">
            <v>02</v>
          </cell>
          <cell r="S1074" t="str">
            <v>CHINA</v>
          </cell>
          <cell r="T1074" t="str">
            <v>000021 SHANGHAI, CHINA</v>
          </cell>
          <cell r="U1074" t="str">
            <v>200002390</v>
          </cell>
          <cell r="V1074" t="str">
            <v>Agrosuper China Co., Ltd.</v>
          </cell>
          <cell r="W1074" t="str">
            <v/>
          </cell>
          <cell r="X1074" t="str">
            <v>CIF</v>
          </cell>
          <cell r="Y1074" t="str">
            <v>CTA CTE O CRED.DIRECTO</v>
          </cell>
          <cell r="Z1074" t="str">
            <v>CONGELADO</v>
          </cell>
          <cell r="AA1074" t="str">
            <v>HUESOS</v>
          </cell>
          <cell r="AB1074" t="str">
            <v>HUESOS CUARTO DELANTERO</v>
          </cell>
          <cell r="AC1074" t="str">
            <v>HUESOS CUARTO DELANTERO HÚMERO</v>
          </cell>
          <cell r="AD1074" t="str">
            <v>NA</v>
          </cell>
        </row>
        <row r="1075">
          <cell r="D1075">
            <v>1021774</v>
          </cell>
          <cell r="E1075" t="str">
            <v>GO HSO HÚMER@ BO CJ 20K AS</v>
          </cell>
          <cell r="F1075">
            <v>24000</v>
          </cell>
          <cell r="G1075" t="str">
            <v>KG</v>
          </cell>
          <cell r="H1075" t="str">
            <v>PLANTA LO MIRANDA</v>
          </cell>
          <cell r="I1075" t="str">
            <v>CONFIRMADO</v>
          </cell>
          <cell r="J1075">
            <v>44832</v>
          </cell>
          <cell r="K1075">
            <v>44841</v>
          </cell>
          <cell r="L1075">
            <v>44881</v>
          </cell>
          <cell r="O1075" t="str">
            <v>U007 AGROSUPER S.A.</v>
          </cell>
          <cell r="P1075" t="str">
            <v>00GO</v>
          </cell>
          <cell r="Q1075" t="str">
            <v>AGROSUPER SHANGHAI</v>
          </cell>
          <cell r="R1075" t="str">
            <v>02</v>
          </cell>
          <cell r="S1075" t="str">
            <v>CHINA</v>
          </cell>
          <cell r="T1075" t="str">
            <v>000020 YANTIAN, CHINA</v>
          </cell>
          <cell r="U1075" t="str">
            <v>200002390</v>
          </cell>
          <cell r="V1075" t="str">
            <v>Agrosuper China Co., Ltd.</v>
          </cell>
          <cell r="W1075" t="str">
            <v/>
          </cell>
          <cell r="X1075" t="str">
            <v>CIF</v>
          </cell>
          <cell r="Y1075" t="str">
            <v>CTA CTE O CRED.DIRECTO</v>
          </cell>
          <cell r="Z1075" t="str">
            <v>CONGELADO</v>
          </cell>
          <cell r="AA1075" t="str">
            <v>HUESOS</v>
          </cell>
          <cell r="AB1075" t="str">
            <v>HUESOS CUARTO DELANTERO</v>
          </cell>
          <cell r="AC1075" t="str">
            <v>HUESOS CUARTO DELANTERO HÚMERO</v>
          </cell>
          <cell r="AD1075" t="str">
            <v>NA</v>
          </cell>
        </row>
        <row r="1076">
          <cell r="D1076">
            <v>1023411</v>
          </cell>
          <cell r="E1076" t="str">
            <v>GO  PPPNA 54@ BO CJ AS</v>
          </cell>
          <cell r="F1076">
            <v>24000</v>
          </cell>
          <cell r="G1076" t="str">
            <v>KG</v>
          </cell>
          <cell r="H1076" t="str">
            <v>PLANTA LO MIRANDA</v>
          </cell>
          <cell r="I1076" t="str">
            <v>CONFIRMADO</v>
          </cell>
          <cell r="J1076">
            <v>44832</v>
          </cell>
          <cell r="K1076">
            <v>44841</v>
          </cell>
          <cell r="L1076">
            <v>44865</v>
          </cell>
          <cell r="O1076" t="str">
            <v>U007 AGROSUPER S.A.</v>
          </cell>
          <cell r="P1076" t="str">
            <v>00GO</v>
          </cell>
          <cell r="Q1076" t="str">
            <v>AGROSUPER SHANGHAI</v>
          </cell>
          <cell r="R1076" t="str">
            <v>02</v>
          </cell>
          <cell r="S1076" t="str">
            <v>CHINA</v>
          </cell>
          <cell r="T1076" t="str">
            <v>000021 SHANGHAI, CHINA</v>
          </cell>
          <cell r="U1076" t="str">
            <v>200002390</v>
          </cell>
          <cell r="V1076" t="str">
            <v>Agrosuper China Co., Ltd.</v>
          </cell>
          <cell r="W1076" t="str">
            <v/>
          </cell>
          <cell r="X1076" t="str">
            <v>CIF</v>
          </cell>
          <cell r="Y1076" t="str">
            <v>CTA CTE O CRED.DIRECTO</v>
          </cell>
          <cell r="Z1076" t="str">
            <v>CONGELADO</v>
          </cell>
          <cell r="AA1076" t="str">
            <v>PIERNA</v>
          </cell>
          <cell r="AB1076" t="str">
            <v>PIERNA PULPA FINA</v>
          </cell>
          <cell r="AC1076" t="str">
            <v>PIERNA PULPA FINA 54</v>
          </cell>
          <cell r="AD1076" t="str">
            <v>NA</v>
          </cell>
        </row>
        <row r="1077">
          <cell r="D1077">
            <v>1023411</v>
          </cell>
          <cell r="E1077" t="str">
            <v>GO  PPPNA 54@ BO CJ AS</v>
          </cell>
          <cell r="F1077">
            <v>24000</v>
          </cell>
          <cell r="G1077" t="str">
            <v>KG</v>
          </cell>
          <cell r="H1077" t="str">
            <v>PLANTA LO MIRANDA</v>
          </cell>
          <cell r="I1077" t="str">
            <v>CONFIRMADO</v>
          </cell>
          <cell r="J1077">
            <v>44832</v>
          </cell>
          <cell r="K1077">
            <v>44841</v>
          </cell>
          <cell r="L1077">
            <v>44878</v>
          </cell>
          <cell r="O1077" t="str">
            <v>U007 AGROSUPER S.A.</v>
          </cell>
          <cell r="P1077" t="str">
            <v>00GO</v>
          </cell>
          <cell r="Q1077" t="str">
            <v>AGROSUPER SHANGHAI</v>
          </cell>
          <cell r="R1077" t="str">
            <v>02</v>
          </cell>
          <cell r="S1077" t="str">
            <v>CHINA</v>
          </cell>
          <cell r="T1077" t="str">
            <v>000021 SHANGHAI, CHINA</v>
          </cell>
          <cell r="U1077" t="str">
            <v>200002390</v>
          </cell>
          <cell r="V1077" t="str">
            <v>Agrosuper China Co., Ltd.</v>
          </cell>
          <cell r="W1077" t="str">
            <v/>
          </cell>
          <cell r="X1077" t="str">
            <v>CIF</v>
          </cell>
          <cell r="Y1077" t="str">
            <v>CTA CTE O CRED.DIRECTO</v>
          </cell>
          <cell r="Z1077" t="str">
            <v>CONGELADO</v>
          </cell>
          <cell r="AA1077" t="str">
            <v>PIERNA</v>
          </cell>
          <cell r="AB1077" t="str">
            <v>PIERNA PULPA FINA</v>
          </cell>
          <cell r="AC1077" t="str">
            <v>PIERNA PULPA FINA 54</v>
          </cell>
          <cell r="AD1077" t="str">
            <v>NA</v>
          </cell>
        </row>
        <row r="1078">
          <cell r="D1078">
            <v>1023411</v>
          </cell>
          <cell r="E1078" t="str">
            <v>GO  PPPNA 54@ BO CJ AS</v>
          </cell>
          <cell r="F1078">
            <v>24000</v>
          </cell>
          <cell r="G1078" t="str">
            <v>KG</v>
          </cell>
          <cell r="H1078" t="str">
            <v>PLANTA LO MIRANDA</v>
          </cell>
          <cell r="I1078" t="str">
            <v>CONFIRMADO</v>
          </cell>
          <cell r="J1078">
            <v>44832</v>
          </cell>
          <cell r="K1078">
            <v>44841</v>
          </cell>
          <cell r="L1078">
            <v>44880</v>
          </cell>
          <cell r="O1078" t="str">
            <v>U007 AGROSUPER S.A.</v>
          </cell>
          <cell r="P1078" t="str">
            <v>00GO</v>
          </cell>
          <cell r="Q1078" t="str">
            <v>AGROSUPER SHANGHAI</v>
          </cell>
          <cell r="R1078" t="str">
            <v>02</v>
          </cell>
          <cell r="S1078" t="str">
            <v>CHINA</v>
          </cell>
          <cell r="T1078" t="str">
            <v>000021 SHANGHAI, CHINA</v>
          </cell>
          <cell r="U1078" t="str">
            <v>200002390</v>
          </cell>
          <cell r="V1078" t="str">
            <v>Agrosuper China Co., Ltd.</v>
          </cell>
          <cell r="W1078" t="str">
            <v/>
          </cell>
          <cell r="X1078" t="str">
            <v>CIF</v>
          </cell>
          <cell r="Y1078" t="str">
            <v>CTA CTE O CRED.DIRECTO</v>
          </cell>
          <cell r="Z1078" t="str">
            <v>CONGELADO</v>
          </cell>
          <cell r="AA1078" t="str">
            <v>PIERNA</v>
          </cell>
          <cell r="AB1078" t="str">
            <v>PIERNA PULPA FINA</v>
          </cell>
          <cell r="AC1078" t="str">
            <v>PIERNA PULPA FINA 54</v>
          </cell>
          <cell r="AD1078" t="str">
            <v>NA</v>
          </cell>
        </row>
        <row r="1079">
          <cell r="D1079">
            <v>1021740</v>
          </cell>
          <cell r="E1079" t="str">
            <v>GO PANA S/CORAZÓN@ CJ 20K AS</v>
          </cell>
          <cell r="F1079">
            <v>24000</v>
          </cell>
          <cell r="G1079" t="str">
            <v>KG</v>
          </cell>
          <cell r="H1079" t="str">
            <v>PLANTA LO MIRANDA</v>
          </cell>
          <cell r="I1079" t="str">
            <v>CONFIRMADO</v>
          </cell>
          <cell r="J1079">
            <v>44832</v>
          </cell>
          <cell r="K1079">
            <v>44841</v>
          </cell>
          <cell r="L1079">
            <v>44877</v>
          </cell>
          <cell r="O1079" t="str">
            <v>U007 AGROSUPER S.A.</v>
          </cell>
          <cell r="P1079" t="str">
            <v>00GO</v>
          </cell>
          <cell r="Q1079" t="str">
            <v>AGROSUPER SHANGHAI</v>
          </cell>
          <cell r="R1079" t="str">
            <v>02</v>
          </cell>
          <cell r="S1079" t="str">
            <v>CHINA</v>
          </cell>
          <cell r="T1079" t="str">
            <v>000302 TIANJIN XINGANG, CHINA</v>
          </cell>
          <cell r="U1079" t="str">
            <v>200002390</v>
          </cell>
          <cell r="V1079" t="str">
            <v>Agrosuper China Co., Ltd.</v>
          </cell>
          <cell r="W1079" t="str">
            <v/>
          </cell>
          <cell r="X1079" t="str">
            <v>CIF</v>
          </cell>
          <cell r="Y1079" t="str">
            <v>CTA CTE O CRED.DIRECTO</v>
          </cell>
          <cell r="Z1079" t="str">
            <v>CONGELADO</v>
          </cell>
          <cell r="AA1079" t="str">
            <v>SUBPROD</v>
          </cell>
          <cell r="AB1079" t="str">
            <v>SUBPROD VISCERAS</v>
          </cell>
          <cell r="AC1079" t="str">
            <v>SUBPROD VISCERAS PANA S/CORAZÓN</v>
          </cell>
          <cell r="AD1079" t="str">
            <v>NA</v>
          </cell>
        </row>
        <row r="1080">
          <cell r="D1080">
            <v>1021740</v>
          </cell>
          <cell r="E1080" t="str">
            <v>GO PANA S/CORAZÓN@ CJ 20K AS</v>
          </cell>
          <cell r="F1080">
            <v>24000</v>
          </cell>
          <cell r="G1080" t="str">
            <v>KG</v>
          </cell>
          <cell r="H1080" t="str">
            <v>PLANTA LO MIRANDA</v>
          </cell>
          <cell r="I1080" t="str">
            <v>CONFIRMADO</v>
          </cell>
          <cell r="J1080">
            <v>44832</v>
          </cell>
          <cell r="K1080">
            <v>44841</v>
          </cell>
          <cell r="L1080">
            <v>44879</v>
          </cell>
          <cell r="O1080" t="str">
            <v>U007 AGROSUPER S.A.</v>
          </cell>
          <cell r="P1080" t="str">
            <v>00GO</v>
          </cell>
          <cell r="Q1080" t="str">
            <v>AGROSUPER SHANGHAI</v>
          </cell>
          <cell r="R1080" t="str">
            <v>02</v>
          </cell>
          <cell r="S1080" t="str">
            <v>CHINA</v>
          </cell>
          <cell r="T1080" t="str">
            <v>000302 TIANJIN XINGANG, CHINA</v>
          </cell>
          <cell r="U1080" t="str">
            <v>200002390</v>
          </cell>
          <cell r="V1080" t="str">
            <v>Agrosuper China Co., Ltd.</v>
          </cell>
          <cell r="W1080" t="str">
            <v/>
          </cell>
          <cell r="X1080" t="str">
            <v>CIF</v>
          </cell>
          <cell r="Y1080" t="str">
            <v>CTA CTE O CRED.DIRECTO</v>
          </cell>
          <cell r="Z1080" t="str">
            <v>CONGELADO</v>
          </cell>
          <cell r="AA1080" t="str">
            <v>SUBPROD</v>
          </cell>
          <cell r="AB1080" t="str">
            <v>SUBPROD VISCERAS</v>
          </cell>
          <cell r="AC1080" t="str">
            <v>SUBPROD VISCERAS PANA S/CORAZÓN</v>
          </cell>
          <cell r="AD1080" t="str">
            <v>NA</v>
          </cell>
        </row>
        <row r="1081">
          <cell r="D1081">
            <v>1021740</v>
          </cell>
          <cell r="E1081" t="str">
            <v>GO PANA S/CORAZÓN@ CJ 20K AS</v>
          </cell>
          <cell r="F1081">
            <v>24000</v>
          </cell>
          <cell r="G1081" t="str">
            <v>KG</v>
          </cell>
          <cell r="H1081" t="str">
            <v>PLANTA LO MIRANDA</v>
          </cell>
          <cell r="I1081" t="str">
            <v>EN PRODUCCION</v>
          </cell>
          <cell r="J1081">
            <v>44832</v>
          </cell>
          <cell r="K1081">
            <v>44841</v>
          </cell>
          <cell r="O1081" t="str">
            <v>U007 AGROSUPER S.A.</v>
          </cell>
          <cell r="P1081" t="str">
            <v>00GO</v>
          </cell>
          <cell r="Q1081" t="str">
            <v>AGROSUPER SHANGHAI</v>
          </cell>
          <cell r="R1081" t="str">
            <v>02</v>
          </cell>
          <cell r="S1081" t="str">
            <v>CHINA</v>
          </cell>
          <cell r="T1081" t="str">
            <v>000302 TIANJIN XINGANG, CHINA</v>
          </cell>
          <cell r="U1081" t="str">
            <v>200002390</v>
          </cell>
          <cell r="V1081" t="str">
            <v>Agrosuper China Co., Ltd.</v>
          </cell>
          <cell r="W1081" t="str">
            <v/>
          </cell>
          <cell r="X1081" t="str">
            <v>CIF</v>
          </cell>
          <cell r="Y1081" t="str">
            <v>CTA CTE O CRED.DIRECTO</v>
          </cell>
          <cell r="Z1081" t="str">
            <v>CONGELADO</v>
          </cell>
          <cell r="AA1081" t="str">
            <v>SUBPROD</v>
          </cell>
          <cell r="AB1081" t="str">
            <v>SUBPROD VISCERAS</v>
          </cell>
          <cell r="AC1081" t="str">
            <v>SUBPROD VISCERAS PANA S/CORAZÓN</v>
          </cell>
          <cell r="AD1081" t="str">
            <v>NA</v>
          </cell>
        </row>
        <row r="1082">
          <cell r="D1082">
            <v>1023066</v>
          </cell>
          <cell r="E1082" t="str">
            <v>GO BB RIBS @ CJ 16K AS</v>
          </cell>
          <cell r="F1082">
            <v>5000</v>
          </cell>
          <cell r="G1082" t="str">
            <v>KG</v>
          </cell>
          <cell r="H1082" t="str">
            <v>PLANTA LO MIRANDA</v>
          </cell>
          <cell r="I1082" t="str">
            <v>EN PRODUCCION</v>
          </cell>
          <cell r="J1082">
            <v>44832</v>
          </cell>
          <cell r="K1082">
            <v>44841</v>
          </cell>
          <cell r="O1082" t="str">
            <v>U007 AGROSUPER S.A.</v>
          </cell>
          <cell r="P1082" t="str">
            <v>00GO</v>
          </cell>
          <cell r="Q1082" t="str">
            <v>AGROSUPER SHANGHAI</v>
          </cell>
          <cell r="R1082" t="str">
            <v>02</v>
          </cell>
          <cell r="S1082" t="str">
            <v>CHINA</v>
          </cell>
          <cell r="T1082" t="str">
            <v>000021 SHANGHAI, CHINA</v>
          </cell>
          <cell r="U1082" t="str">
            <v>200002390</v>
          </cell>
          <cell r="V1082" t="str">
            <v>Agrosuper China Co., Ltd.</v>
          </cell>
          <cell r="W1082" t="str">
            <v/>
          </cell>
          <cell r="X1082" t="str">
            <v>CIF</v>
          </cell>
          <cell r="Y1082" t="str">
            <v>CTA CTE O CRED.DIRECTO</v>
          </cell>
          <cell r="Z1082" t="str">
            <v>CONGELADO</v>
          </cell>
          <cell r="AA1082" t="str">
            <v>CHULETA</v>
          </cell>
          <cell r="AB1082" t="str">
            <v>CHULETA HUESOS</v>
          </cell>
          <cell r="AC1082" t="str">
            <v>CHULETA HUESOS BABY BACK RIBS</v>
          </cell>
          <cell r="AD1082" t="str">
            <v>NA</v>
          </cell>
        </row>
        <row r="1083">
          <cell r="D1083">
            <v>1023093</v>
          </cell>
          <cell r="E1083" t="str">
            <v>GO CORDON LOM@ BO CJ 20K AS</v>
          </cell>
          <cell r="F1083">
            <v>20000</v>
          </cell>
          <cell r="G1083" t="str">
            <v>KG</v>
          </cell>
          <cell r="H1083" t="str">
            <v>PLANTA LO MIRANDA</v>
          </cell>
          <cell r="I1083" t="str">
            <v>EN PRODUCCION</v>
          </cell>
          <cell r="J1083">
            <v>44832</v>
          </cell>
          <cell r="K1083">
            <v>44841</v>
          </cell>
          <cell r="O1083" t="str">
            <v>U007 AGROSUPER S.A.</v>
          </cell>
          <cell r="P1083" t="str">
            <v>00GO</v>
          </cell>
          <cell r="Q1083" t="str">
            <v>AGROSUPER SHANGHAI</v>
          </cell>
          <cell r="R1083" t="str">
            <v>02</v>
          </cell>
          <cell r="S1083" t="str">
            <v>CHINA</v>
          </cell>
          <cell r="T1083" t="str">
            <v>000021 SHANGHAI, CHINA</v>
          </cell>
          <cell r="U1083" t="str">
            <v>200002390</v>
          </cell>
          <cell r="V1083" t="str">
            <v>Agrosuper China Co., Ltd.</v>
          </cell>
          <cell r="W1083" t="str">
            <v/>
          </cell>
          <cell r="X1083" t="str">
            <v>CIF</v>
          </cell>
          <cell r="Y1083" t="str">
            <v>CTA CTE O CRED.DIRECTO</v>
          </cell>
          <cell r="Z1083" t="str">
            <v>CONGELADO</v>
          </cell>
          <cell r="AA1083" t="str">
            <v>RECORTES</v>
          </cell>
          <cell r="AB1083" t="str">
            <v>RECORTES NO MAGRO</v>
          </cell>
          <cell r="AC1083" t="str">
            <v>RECORTES NO MAGRO CARNE DE LONGANIZA</v>
          </cell>
          <cell r="AD1083" t="str">
            <v>NA</v>
          </cell>
        </row>
        <row r="1084">
          <cell r="D1084">
            <v>1023143</v>
          </cell>
          <cell r="E1084" t="str">
            <v>GO PLATEAD@ FI CJ 20K AS</v>
          </cell>
          <cell r="F1084">
            <v>1000</v>
          </cell>
          <cell r="G1084" t="str">
            <v>KG</v>
          </cell>
          <cell r="H1084" t="str">
            <v>PLANTA LO MIRANDA</v>
          </cell>
          <cell r="I1084" t="str">
            <v>EN PRODUCCION</v>
          </cell>
          <cell r="J1084">
            <v>44832</v>
          </cell>
          <cell r="K1084">
            <v>44841</v>
          </cell>
          <cell r="O1084" t="str">
            <v>U007 AGROSUPER S.A.</v>
          </cell>
          <cell r="P1084" t="str">
            <v>00GO</v>
          </cell>
          <cell r="Q1084" t="str">
            <v>AGROSUPER SHANGHAI</v>
          </cell>
          <cell r="R1084" t="str">
            <v>02</v>
          </cell>
          <cell r="S1084" t="str">
            <v>CHINA</v>
          </cell>
          <cell r="T1084" t="str">
            <v>000021 SHANGHAI, CHINA</v>
          </cell>
          <cell r="U1084" t="str">
            <v>200002390</v>
          </cell>
          <cell r="V1084" t="str">
            <v>Agrosuper China Co., Ltd.</v>
          </cell>
          <cell r="W1084" t="str">
            <v/>
          </cell>
          <cell r="X1084" t="str">
            <v>CIF</v>
          </cell>
          <cell r="Y1084" t="str">
            <v>CTA CTE O CRED.DIRECTO</v>
          </cell>
          <cell r="Z1084" t="str">
            <v>CONGELADO</v>
          </cell>
          <cell r="AA1084" t="str">
            <v>PROLIJADO</v>
          </cell>
          <cell r="AB1084" t="str">
            <v>PROLIJADO PLATEADA</v>
          </cell>
          <cell r="AC1084" t="str">
            <v>PROLIJADO PLATEADA</v>
          </cell>
          <cell r="AD1084" t="str">
            <v>NA</v>
          </cell>
        </row>
        <row r="1085">
          <cell r="D1085">
            <v>1023093</v>
          </cell>
          <cell r="E1085" t="str">
            <v>GO CORDON LOM@ BO CJ 20K AS</v>
          </cell>
          <cell r="F1085">
            <v>24000</v>
          </cell>
          <cell r="G1085" t="str">
            <v>KG</v>
          </cell>
          <cell r="H1085" t="str">
            <v>PLANTA LO MIRANDA</v>
          </cell>
          <cell r="I1085" t="str">
            <v>EN PRODUCCION</v>
          </cell>
          <cell r="J1085">
            <v>44832</v>
          </cell>
          <cell r="K1085">
            <v>44841</v>
          </cell>
          <cell r="O1085" t="str">
            <v>U007 AGROSUPER S.A.</v>
          </cell>
          <cell r="P1085" t="str">
            <v>00GO</v>
          </cell>
          <cell r="Q1085" t="str">
            <v>AGROSUPER SHANGHAI</v>
          </cell>
          <cell r="R1085" t="str">
            <v>02</v>
          </cell>
          <cell r="S1085" t="str">
            <v>CHINA</v>
          </cell>
          <cell r="T1085" t="str">
            <v>000021 SHANGHAI, CHINA</v>
          </cell>
          <cell r="U1085" t="str">
            <v>200002390</v>
          </cell>
          <cell r="V1085" t="str">
            <v>Agrosuper China Co., Ltd.</v>
          </cell>
          <cell r="W1085" t="str">
            <v/>
          </cell>
          <cell r="X1085" t="str">
            <v>CIF</v>
          </cell>
          <cell r="Y1085" t="str">
            <v>CTA CTE O CRED.DIRECTO</v>
          </cell>
          <cell r="Z1085" t="str">
            <v>CONGELADO</v>
          </cell>
          <cell r="AA1085" t="str">
            <v>RECORTES</v>
          </cell>
          <cell r="AB1085" t="str">
            <v>RECORTES NO MAGRO</v>
          </cell>
          <cell r="AC1085" t="str">
            <v>RECORTES NO MAGRO CARNE DE LONGANIZA</v>
          </cell>
          <cell r="AD1085" t="str">
            <v>NA</v>
          </cell>
        </row>
        <row r="1086">
          <cell r="D1086">
            <v>1022417</v>
          </cell>
          <cell r="E1086" t="str">
            <v>GO CUE GRANEL@ BO CJ 20K AS</v>
          </cell>
          <cell r="F1086">
            <v>24000</v>
          </cell>
          <cell r="G1086" t="str">
            <v>KG</v>
          </cell>
          <cell r="H1086" t="str">
            <v>PLANTA LO MIRANDA</v>
          </cell>
          <cell r="I1086" t="str">
            <v>CONFIRMADO</v>
          </cell>
          <cell r="J1086">
            <v>44832</v>
          </cell>
          <cell r="K1086">
            <v>44841</v>
          </cell>
          <cell r="L1086">
            <v>44861</v>
          </cell>
          <cell r="O1086" t="str">
            <v>U007 AGROSUPER S.A.</v>
          </cell>
          <cell r="P1086" t="str">
            <v>00GO</v>
          </cell>
          <cell r="Q1086" t="str">
            <v>AGROSUPER SHANGHAI</v>
          </cell>
          <cell r="R1086" t="str">
            <v>02</v>
          </cell>
          <cell r="S1086" t="str">
            <v>CHINA</v>
          </cell>
          <cell r="T1086" t="str">
            <v>000021 SHANGHAI, CHINA</v>
          </cell>
          <cell r="U1086" t="str">
            <v>200002390</v>
          </cell>
          <cell r="V1086" t="str">
            <v>Agrosuper China Co., Ltd.</v>
          </cell>
          <cell r="W1086" t="str">
            <v/>
          </cell>
          <cell r="X1086" t="str">
            <v>CIF</v>
          </cell>
          <cell r="Y1086" t="str">
            <v>CTA CTE O CRED.DIRECTO</v>
          </cell>
          <cell r="Z1086" t="str">
            <v>CONGELADO</v>
          </cell>
          <cell r="AA1086" t="str">
            <v>CUEROS</v>
          </cell>
          <cell r="AB1086" t="str">
            <v>CUERO MIXTO</v>
          </cell>
          <cell r="AC1086" t="str">
            <v>CUERO GRANEL</v>
          </cell>
          <cell r="AD1086" t="str">
            <v>NA</v>
          </cell>
        </row>
        <row r="1087">
          <cell r="D1087">
            <v>1023306</v>
          </cell>
          <cell r="E1087" t="str">
            <v>GO CUE GRANEL@ BO CJ 20K AS</v>
          </cell>
          <cell r="F1087">
            <v>24000</v>
          </cell>
          <cell r="G1087" t="str">
            <v>KG</v>
          </cell>
          <cell r="H1087" t="str">
            <v>PLANTA LO MIRANDA</v>
          </cell>
          <cell r="I1087" t="str">
            <v>CONFIRMADO</v>
          </cell>
          <cell r="J1087">
            <v>44832</v>
          </cell>
          <cell r="K1087">
            <v>44841</v>
          </cell>
          <cell r="L1087">
            <v>44865</v>
          </cell>
          <cell r="O1087" t="str">
            <v>U007 AGROSUPER S.A.</v>
          </cell>
          <cell r="P1087" t="str">
            <v>00GO</v>
          </cell>
          <cell r="Q1087" t="str">
            <v>AGROSUPER SHANGHAI</v>
          </cell>
          <cell r="R1087" t="str">
            <v>02</v>
          </cell>
          <cell r="S1087" t="str">
            <v>CHINA</v>
          </cell>
          <cell r="T1087" t="str">
            <v>000021 SHANGHAI, CHINA</v>
          </cell>
          <cell r="U1087" t="str">
            <v>200002390</v>
          </cell>
          <cell r="V1087" t="str">
            <v>Agrosuper China Co., Ltd.</v>
          </cell>
          <cell r="W1087" t="str">
            <v/>
          </cell>
          <cell r="X1087" t="str">
            <v>CIF</v>
          </cell>
          <cell r="Y1087" t="str">
            <v>CTA CTE O CRED.DIRECTO</v>
          </cell>
          <cell r="Z1087" t="str">
            <v>CONGELADO</v>
          </cell>
          <cell r="AA1087" t="str">
            <v>CUEROS</v>
          </cell>
          <cell r="AB1087" t="str">
            <v>CUERO MIXTO</v>
          </cell>
          <cell r="AC1087" t="str">
            <v>CUERO GRANEL</v>
          </cell>
          <cell r="AD1087" t="str">
            <v>NA</v>
          </cell>
        </row>
        <row r="1088">
          <cell r="D1088">
            <v>1023306</v>
          </cell>
          <cell r="E1088" t="str">
            <v>GO CUE GRANEL@ BO CJ 20K AS</v>
          </cell>
          <cell r="F1088">
            <v>24000</v>
          </cell>
          <cell r="G1088" t="str">
            <v>KG</v>
          </cell>
          <cell r="H1088" t="str">
            <v>PLANTA LO MIRANDA</v>
          </cell>
          <cell r="I1088" t="str">
            <v>CONFIRMADO</v>
          </cell>
          <cell r="J1088">
            <v>44832</v>
          </cell>
          <cell r="K1088">
            <v>44841</v>
          </cell>
          <cell r="L1088">
            <v>44867</v>
          </cell>
          <cell r="O1088" t="str">
            <v>U007 AGROSUPER S.A.</v>
          </cell>
          <cell r="P1088" t="str">
            <v>00GO</v>
          </cell>
          <cell r="Q1088" t="str">
            <v>AGROSUPER SHANGHAI</v>
          </cell>
          <cell r="R1088" t="str">
            <v>02</v>
          </cell>
          <cell r="S1088" t="str">
            <v>CHINA</v>
          </cell>
          <cell r="T1088" t="str">
            <v>000021 SHANGHAI, CHINA</v>
          </cell>
          <cell r="U1088" t="str">
            <v>200002390</v>
          </cell>
          <cell r="V1088" t="str">
            <v>Agrosuper China Co., Ltd.</v>
          </cell>
          <cell r="W1088" t="str">
            <v/>
          </cell>
          <cell r="X1088" t="str">
            <v>CIF</v>
          </cell>
          <cell r="Y1088" t="str">
            <v>CTA CTE O CRED.DIRECTO</v>
          </cell>
          <cell r="Z1088" t="str">
            <v>CONGELADO</v>
          </cell>
          <cell r="AA1088" t="str">
            <v>CUEROS</v>
          </cell>
          <cell r="AB1088" t="str">
            <v>CUERO MIXTO</v>
          </cell>
          <cell r="AC1088" t="str">
            <v>CUERO GRANEL</v>
          </cell>
          <cell r="AD1088" t="str">
            <v>NA</v>
          </cell>
        </row>
        <row r="1089">
          <cell r="D1089">
            <v>1023306</v>
          </cell>
          <cell r="E1089" t="str">
            <v>GO CUE GRANEL@ BO CJ 20K AS</v>
          </cell>
          <cell r="F1089">
            <v>24000</v>
          </cell>
          <cell r="G1089" t="str">
            <v>KG</v>
          </cell>
          <cell r="H1089" t="str">
            <v>PLANTA LO MIRANDA</v>
          </cell>
          <cell r="I1089" t="str">
            <v>CONFIRMADO</v>
          </cell>
          <cell r="J1089">
            <v>44832</v>
          </cell>
          <cell r="K1089">
            <v>44841</v>
          </cell>
          <cell r="L1089">
            <v>44871</v>
          </cell>
          <cell r="O1089" t="str">
            <v>U007 AGROSUPER S.A.</v>
          </cell>
          <cell r="P1089" t="str">
            <v>00GO</v>
          </cell>
          <cell r="Q1089" t="str">
            <v>AGROSUPER SHANGHAI</v>
          </cell>
          <cell r="R1089" t="str">
            <v>02</v>
          </cell>
          <cell r="S1089" t="str">
            <v>CHINA</v>
          </cell>
          <cell r="T1089" t="str">
            <v>000021 SHANGHAI, CHINA</v>
          </cell>
          <cell r="U1089" t="str">
            <v>200002390</v>
          </cell>
          <cell r="V1089" t="str">
            <v>Agrosuper China Co., Ltd.</v>
          </cell>
          <cell r="W1089" t="str">
            <v/>
          </cell>
          <cell r="X1089" t="str">
            <v>CIF</v>
          </cell>
          <cell r="Y1089" t="str">
            <v>CTA CTE O CRED.DIRECTO</v>
          </cell>
          <cell r="Z1089" t="str">
            <v>CONGELADO</v>
          </cell>
          <cell r="AA1089" t="str">
            <v>CUEROS</v>
          </cell>
          <cell r="AB1089" t="str">
            <v>CUERO MIXTO</v>
          </cell>
          <cell r="AC1089" t="str">
            <v>CUERO GRANEL</v>
          </cell>
          <cell r="AD1089" t="str">
            <v>NA</v>
          </cell>
        </row>
        <row r="1090">
          <cell r="D1090">
            <v>1023306</v>
          </cell>
          <cell r="E1090" t="str">
            <v>GO CUE GRANEL@ BO CJ 20K AS</v>
          </cell>
          <cell r="F1090">
            <v>24000</v>
          </cell>
          <cell r="G1090" t="str">
            <v>KG</v>
          </cell>
          <cell r="H1090" t="str">
            <v>PLANTA LO MIRANDA</v>
          </cell>
          <cell r="I1090" t="str">
            <v>CONFIRMADO</v>
          </cell>
          <cell r="J1090">
            <v>44832</v>
          </cell>
          <cell r="K1090">
            <v>44841</v>
          </cell>
          <cell r="L1090">
            <v>44872</v>
          </cell>
          <cell r="O1090" t="str">
            <v>U007 AGROSUPER S.A.</v>
          </cell>
          <cell r="P1090" t="str">
            <v>00GO</v>
          </cell>
          <cell r="Q1090" t="str">
            <v>AGROSUPER SHANGHAI</v>
          </cell>
          <cell r="R1090" t="str">
            <v>02</v>
          </cell>
          <cell r="S1090" t="str">
            <v>CHINA</v>
          </cell>
          <cell r="T1090" t="str">
            <v>000021 SHANGHAI, CHINA</v>
          </cell>
          <cell r="U1090" t="str">
            <v>200002390</v>
          </cell>
          <cell r="V1090" t="str">
            <v>Agrosuper China Co., Ltd.</v>
          </cell>
          <cell r="W1090" t="str">
            <v/>
          </cell>
          <cell r="X1090" t="str">
            <v>CIF</v>
          </cell>
          <cell r="Y1090" t="str">
            <v>CTA CTE O CRED.DIRECTO</v>
          </cell>
          <cell r="Z1090" t="str">
            <v>CONGELADO</v>
          </cell>
          <cell r="AA1090" t="str">
            <v>CUEROS</v>
          </cell>
          <cell r="AB1090" t="str">
            <v>CUERO MIXTO</v>
          </cell>
          <cell r="AC1090" t="str">
            <v>CUERO GRANEL</v>
          </cell>
          <cell r="AD1090" t="str">
            <v>NA</v>
          </cell>
        </row>
        <row r="1091">
          <cell r="D1091">
            <v>1023306</v>
          </cell>
          <cell r="E1091" t="str">
            <v>GO CUE GRANEL@ BO CJ 20K AS</v>
          </cell>
          <cell r="F1091">
            <v>24000</v>
          </cell>
          <cell r="G1091" t="str">
            <v>KG</v>
          </cell>
          <cell r="H1091" t="str">
            <v>PLANTA LO MIRANDA</v>
          </cell>
          <cell r="I1091" t="str">
            <v>CONFIRMADO</v>
          </cell>
          <cell r="J1091">
            <v>44832</v>
          </cell>
          <cell r="K1091">
            <v>44841</v>
          </cell>
          <cell r="L1091">
            <v>44878</v>
          </cell>
          <cell r="O1091" t="str">
            <v>U007 AGROSUPER S.A.</v>
          </cell>
          <cell r="P1091" t="str">
            <v>00GO</v>
          </cell>
          <cell r="Q1091" t="str">
            <v>AGROSUPER SHANGHAI</v>
          </cell>
          <cell r="R1091" t="str">
            <v>02</v>
          </cell>
          <cell r="S1091" t="str">
            <v>CHINA</v>
          </cell>
          <cell r="T1091" t="str">
            <v>000021 SHANGHAI, CHINA</v>
          </cell>
          <cell r="U1091" t="str">
            <v>200002390</v>
          </cell>
          <cell r="V1091" t="str">
            <v>Agrosuper China Co., Ltd.</v>
          </cell>
          <cell r="W1091" t="str">
            <v/>
          </cell>
          <cell r="X1091" t="str">
            <v>CIF</v>
          </cell>
          <cell r="Y1091" t="str">
            <v>CTA CTE O CRED.DIRECTO</v>
          </cell>
          <cell r="Z1091" t="str">
            <v>CONGELADO</v>
          </cell>
          <cell r="AA1091" t="str">
            <v>CUEROS</v>
          </cell>
          <cell r="AB1091" t="str">
            <v>CUERO MIXTO</v>
          </cell>
          <cell r="AC1091" t="str">
            <v>CUERO GRANEL</v>
          </cell>
          <cell r="AD1091" t="str">
            <v>NA</v>
          </cell>
        </row>
        <row r="1092">
          <cell r="D1092">
            <v>1023306</v>
          </cell>
          <cell r="E1092" t="str">
            <v>GO CUE GRANEL@ BO CJ 20K AS</v>
          </cell>
          <cell r="F1092">
            <v>24000</v>
          </cell>
          <cell r="G1092" t="str">
            <v>KG</v>
          </cell>
          <cell r="H1092" t="str">
            <v>PLANTA LO MIRANDA</v>
          </cell>
          <cell r="I1092" t="str">
            <v>CONFIRMADO</v>
          </cell>
          <cell r="J1092">
            <v>44832</v>
          </cell>
          <cell r="K1092">
            <v>44841</v>
          </cell>
          <cell r="L1092">
            <v>44880</v>
          </cell>
          <cell r="O1092" t="str">
            <v>U007 AGROSUPER S.A.</v>
          </cell>
          <cell r="P1092" t="str">
            <v>00GO</v>
          </cell>
          <cell r="Q1092" t="str">
            <v>AGROSUPER SHANGHAI</v>
          </cell>
          <cell r="R1092" t="str">
            <v>02</v>
          </cell>
          <cell r="S1092" t="str">
            <v>CHINA</v>
          </cell>
          <cell r="T1092" t="str">
            <v>000021 SHANGHAI, CHINA</v>
          </cell>
          <cell r="U1092" t="str">
            <v>200002390</v>
          </cell>
          <cell r="V1092" t="str">
            <v>Agrosuper China Co., Ltd.</v>
          </cell>
          <cell r="W1092" t="str">
            <v/>
          </cell>
          <cell r="X1092" t="str">
            <v>CIF</v>
          </cell>
          <cell r="Y1092" t="str">
            <v>CTA CTE O CRED.DIRECTO</v>
          </cell>
          <cell r="Z1092" t="str">
            <v>CONGELADO</v>
          </cell>
          <cell r="AA1092" t="str">
            <v>CUEROS</v>
          </cell>
          <cell r="AB1092" t="str">
            <v>CUERO MIXTO</v>
          </cell>
          <cell r="AC1092" t="str">
            <v>CUERO GRANEL</v>
          </cell>
          <cell r="AD1092" t="str">
            <v>NA</v>
          </cell>
        </row>
        <row r="1093">
          <cell r="D1093">
            <v>1023306</v>
          </cell>
          <cell r="E1093" t="str">
            <v>GO CUE GRANEL@ BO CJ 20K AS</v>
          </cell>
          <cell r="F1093">
            <v>24000</v>
          </cell>
          <cell r="G1093" t="str">
            <v>KG</v>
          </cell>
          <cell r="H1093" t="str">
            <v>PLANTA LO MIRANDA</v>
          </cell>
          <cell r="I1093" t="str">
            <v>EN PRODUCCION</v>
          </cell>
          <cell r="J1093">
            <v>44832</v>
          </cell>
          <cell r="K1093">
            <v>44841</v>
          </cell>
          <cell r="O1093" t="str">
            <v>U007 AGROSUPER S.A.</v>
          </cell>
          <cell r="P1093" t="str">
            <v>00GO</v>
          </cell>
          <cell r="Q1093" t="str">
            <v>AGROSUPER SHANGHAI</v>
          </cell>
          <cell r="R1093" t="str">
            <v>02</v>
          </cell>
          <cell r="S1093" t="str">
            <v>CHINA</v>
          </cell>
          <cell r="T1093" t="str">
            <v>000021 SHANGHAI, CHINA</v>
          </cell>
          <cell r="U1093" t="str">
            <v>200002390</v>
          </cell>
          <cell r="V1093" t="str">
            <v>Agrosuper China Co., Ltd.</v>
          </cell>
          <cell r="W1093" t="str">
            <v/>
          </cell>
          <cell r="X1093" t="str">
            <v>CIF</v>
          </cell>
          <cell r="Y1093" t="str">
            <v>CTA CTE O CRED.DIRECTO</v>
          </cell>
          <cell r="Z1093" t="str">
            <v>CONGELADO</v>
          </cell>
          <cell r="AA1093" t="str">
            <v>CUEROS</v>
          </cell>
          <cell r="AB1093" t="str">
            <v>CUERO MIXTO</v>
          </cell>
          <cell r="AC1093" t="str">
            <v>CUERO GRANEL</v>
          </cell>
          <cell r="AD1093" t="str">
            <v>NA</v>
          </cell>
        </row>
        <row r="1094">
          <cell r="D1094">
            <v>1023306</v>
          </cell>
          <cell r="E1094" t="str">
            <v>GO CUE GRANEL@ BO CJ 20K AS</v>
          </cell>
          <cell r="F1094">
            <v>24000</v>
          </cell>
          <cell r="G1094" t="str">
            <v>KG</v>
          </cell>
          <cell r="H1094" t="str">
            <v>PLANTA LO MIRANDA</v>
          </cell>
          <cell r="I1094" t="str">
            <v>EN PRODUCCION</v>
          </cell>
          <cell r="J1094">
            <v>44832</v>
          </cell>
          <cell r="K1094">
            <v>44841</v>
          </cell>
          <cell r="O1094" t="str">
            <v>U007 AGROSUPER S.A.</v>
          </cell>
          <cell r="P1094" t="str">
            <v>00GO</v>
          </cell>
          <cell r="Q1094" t="str">
            <v>AGROSUPER SHANGHAI</v>
          </cell>
          <cell r="R1094" t="str">
            <v>02</v>
          </cell>
          <cell r="S1094" t="str">
            <v>CHINA</v>
          </cell>
          <cell r="T1094" t="str">
            <v>000021 SHANGHAI, CHINA</v>
          </cell>
          <cell r="U1094" t="str">
            <v>200002390</v>
          </cell>
          <cell r="V1094" t="str">
            <v>Agrosuper China Co., Ltd.</v>
          </cell>
          <cell r="W1094" t="str">
            <v/>
          </cell>
          <cell r="X1094" t="str">
            <v>CIF</v>
          </cell>
          <cell r="Y1094" t="str">
            <v>CTA CTE O CRED.DIRECTO</v>
          </cell>
          <cell r="Z1094" t="str">
            <v>CONGELADO</v>
          </cell>
          <cell r="AA1094" t="str">
            <v>CUEROS</v>
          </cell>
          <cell r="AB1094" t="str">
            <v>CUERO MIXTO</v>
          </cell>
          <cell r="AC1094" t="str">
            <v>CUERO GRANEL</v>
          </cell>
          <cell r="AD1094" t="str">
            <v>NA</v>
          </cell>
        </row>
        <row r="1095">
          <cell r="D1095">
            <v>1021766</v>
          </cell>
          <cell r="E1095" t="str">
            <v>GO HSO COGOTE@ CJ 20K AS</v>
          </cell>
          <cell r="F1095">
            <v>18000</v>
          </cell>
          <cell r="G1095" t="str">
            <v>KG</v>
          </cell>
          <cell r="H1095" t="str">
            <v>FRIOFORT</v>
          </cell>
          <cell r="I1095" t="str">
            <v>PROGRAMADO</v>
          </cell>
          <cell r="J1095">
            <v>44832</v>
          </cell>
          <cell r="K1095">
            <v>44841</v>
          </cell>
          <cell r="L1095">
            <v>44880</v>
          </cell>
          <cell r="O1095" t="str">
            <v>U007 AGROSUPER S.A.</v>
          </cell>
          <cell r="P1095" t="str">
            <v>00GO</v>
          </cell>
          <cell r="Q1095" t="str">
            <v>AGROSUPER SHANGHAI</v>
          </cell>
          <cell r="R1095" t="str">
            <v>02</v>
          </cell>
          <cell r="S1095" t="str">
            <v>CHINA</v>
          </cell>
          <cell r="T1095" t="str">
            <v>000302 TIANJIN XINGANG, CHINA</v>
          </cell>
          <cell r="U1095" t="str">
            <v>200002390</v>
          </cell>
          <cell r="V1095" t="str">
            <v>Agrosuper China Co., Ltd.</v>
          </cell>
          <cell r="W1095" t="str">
            <v/>
          </cell>
          <cell r="X1095" t="str">
            <v>CIF</v>
          </cell>
          <cell r="Y1095" t="str">
            <v>CTA CTE O CRED.DIRECTO</v>
          </cell>
          <cell r="Z1095" t="str">
            <v>CONGELADO</v>
          </cell>
          <cell r="AA1095" t="str">
            <v>HUESOS</v>
          </cell>
          <cell r="AB1095" t="str">
            <v>HUESOS CUARTO DELANTERO</v>
          </cell>
          <cell r="AC1095" t="str">
            <v>HUESOS CUARTO DELANTERO COGOTE PORCIONAD</v>
          </cell>
          <cell r="AD1095" t="str">
            <v>NA</v>
          </cell>
        </row>
        <row r="1096">
          <cell r="D1096">
            <v>1021766</v>
          </cell>
          <cell r="E1096" t="str">
            <v>GO HSO COGOTE@ CJ 20K AS</v>
          </cell>
          <cell r="F1096">
            <v>6000</v>
          </cell>
          <cell r="G1096" t="str">
            <v>KG</v>
          </cell>
          <cell r="H1096" t="str">
            <v>PLANTA LO MIRANDA</v>
          </cell>
          <cell r="I1096" t="str">
            <v>PROGRAMADO</v>
          </cell>
          <cell r="J1096">
            <v>44832</v>
          </cell>
          <cell r="K1096">
            <v>44841</v>
          </cell>
          <cell r="L1096">
            <v>44880</v>
          </cell>
          <cell r="O1096" t="str">
            <v>U007 AGROSUPER S.A.</v>
          </cell>
          <cell r="P1096" t="str">
            <v>00GO</v>
          </cell>
          <cell r="Q1096" t="str">
            <v>AGROSUPER SHANGHAI</v>
          </cell>
          <cell r="R1096" t="str">
            <v>02</v>
          </cell>
          <cell r="S1096" t="str">
            <v>CHINA</v>
          </cell>
          <cell r="T1096" t="str">
            <v>000302 TIANJIN XINGANG, CHINA</v>
          </cell>
          <cell r="U1096" t="str">
            <v>200002390</v>
          </cell>
          <cell r="V1096" t="str">
            <v>Agrosuper China Co., Ltd.</v>
          </cell>
          <cell r="W1096" t="str">
            <v/>
          </cell>
          <cell r="X1096" t="str">
            <v>CIF</v>
          </cell>
          <cell r="Y1096" t="str">
            <v>CTA CTE O CRED.DIRECTO</v>
          </cell>
          <cell r="Z1096" t="str">
            <v>CONGELADO</v>
          </cell>
          <cell r="AA1096" t="str">
            <v>HUESOS</v>
          </cell>
          <cell r="AB1096" t="str">
            <v>HUESOS CUARTO DELANTERO</v>
          </cell>
          <cell r="AC1096" t="str">
            <v>HUESOS CUARTO DELANTERO COGOTE PORCIONAD</v>
          </cell>
          <cell r="AD1096" t="str">
            <v>NA</v>
          </cell>
        </row>
        <row r="1097">
          <cell r="D1097">
            <v>1021766</v>
          </cell>
          <cell r="E1097" t="str">
            <v>GO HSO COGOTE@ CJ 20K AS</v>
          </cell>
          <cell r="F1097">
            <v>24000</v>
          </cell>
          <cell r="G1097" t="str">
            <v>KG</v>
          </cell>
          <cell r="H1097" t="str">
            <v>PLANTA LO MIRANDA</v>
          </cell>
          <cell r="I1097" t="str">
            <v>CONFIRMADO</v>
          </cell>
          <cell r="J1097">
            <v>44832</v>
          </cell>
          <cell r="K1097">
            <v>44841</v>
          </cell>
          <cell r="L1097">
            <v>44870</v>
          </cell>
          <cell r="O1097" t="str">
            <v>U007 AGROSUPER S.A.</v>
          </cell>
          <cell r="P1097" t="str">
            <v>00GO</v>
          </cell>
          <cell r="Q1097" t="str">
            <v>AGROSUPER SHANGHAI</v>
          </cell>
          <cell r="R1097" t="str">
            <v>02</v>
          </cell>
          <cell r="S1097" t="str">
            <v>CHINA</v>
          </cell>
          <cell r="T1097" t="str">
            <v>000302 TIANJIN XINGANG, CHINA</v>
          </cell>
          <cell r="U1097" t="str">
            <v>200002390</v>
          </cell>
          <cell r="V1097" t="str">
            <v>Agrosuper China Co., Ltd.</v>
          </cell>
          <cell r="W1097" t="str">
            <v/>
          </cell>
          <cell r="X1097" t="str">
            <v>CIF</v>
          </cell>
          <cell r="Y1097" t="str">
            <v>CTA CTE O CRED.DIRECTO</v>
          </cell>
          <cell r="Z1097" t="str">
            <v>CONGELADO</v>
          </cell>
          <cell r="AA1097" t="str">
            <v>HUESOS</v>
          </cell>
          <cell r="AB1097" t="str">
            <v>HUESOS CUARTO DELANTERO</v>
          </cell>
          <cell r="AC1097" t="str">
            <v>HUESOS CUARTO DELANTERO COGOTE PORCIONAD</v>
          </cell>
          <cell r="AD1097" t="str">
            <v>NA</v>
          </cell>
        </row>
        <row r="1098">
          <cell r="D1098">
            <v>1021766</v>
          </cell>
          <cell r="E1098" t="str">
            <v>GO HSO COGOTE@ CJ 20K AS</v>
          </cell>
          <cell r="F1098">
            <v>24000</v>
          </cell>
          <cell r="G1098" t="str">
            <v>KG</v>
          </cell>
          <cell r="H1098" t="str">
            <v>PLANTA LO MIRANDA</v>
          </cell>
          <cell r="I1098" t="str">
            <v>CONFIRMADO</v>
          </cell>
          <cell r="J1098">
            <v>44832</v>
          </cell>
          <cell r="K1098">
            <v>44841</v>
          </cell>
          <cell r="L1098">
            <v>44871</v>
          </cell>
          <cell r="O1098" t="str">
            <v>U007 AGROSUPER S.A.</v>
          </cell>
          <cell r="P1098" t="str">
            <v>00GO</v>
          </cell>
          <cell r="Q1098" t="str">
            <v>AGROSUPER SHANGHAI</v>
          </cell>
          <cell r="R1098" t="str">
            <v>02</v>
          </cell>
          <cell r="S1098" t="str">
            <v>CHINA</v>
          </cell>
          <cell r="T1098" t="str">
            <v>000302 TIANJIN XINGANG, CHINA</v>
          </cell>
          <cell r="U1098" t="str">
            <v>200002390</v>
          </cell>
          <cell r="V1098" t="str">
            <v>Agrosuper China Co., Ltd.</v>
          </cell>
          <cell r="W1098" t="str">
            <v/>
          </cell>
          <cell r="X1098" t="str">
            <v>CIF</v>
          </cell>
          <cell r="Y1098" t="str">
            <v>CTA CTE O CRED.DIRECTO</v>
          </cell>
          <cell r="Z1098" t="str">
            <v>CONGELADO</v>
          </cell>
          <cell r="AA1098" t="str">
            <v>HUESOS</v>
          </cell>
          <cell r="AB1098" t="str">
            <v>HUESOS CUARTO DELANTERO</v>
          </cell>
          <cell r="AC1098" t="str">
            <v>HUESOS CUARTO DELANTERO COGOTE PORCIONAD</v>
          </cell>
          <cell r="AD1098" t="str">
            <v>NA</v>
          </cell>
        </row>
        <row r="1099">
          <cell r="D1099">
            <v>1021766</v>
          </cell>
          <cell r="E1099" t="str">
            <v>GO HSO COGOTE@ CJ 20K AS</v>
          </cell>
          <cell r="F1099">
            <v>24000</v>
          </cell>
          <cell r="G1099" t="str">
            <v>KG</v>
          </cell>
          <cell r="H1099" t="str">
            <v>PLANTA LO MIRANDA</v>
          </cell>
          <cell r="I1099" t="str">
            <v>CONFIRMADO</v>
          </cell>
          <cell r="J1099">
            <v>44832</v>
          </cell>
          <cell r="K1099">
            <v>44841</v>
          </cell>
          <cell r="L1099">
            <v>44873</v>
          </cell>
          <cell r="O1099" t="str">
            <v>U007 AGROSUPER S.A.</v>
          </cell>
          <cell r="P1099" t="str">
            <v>00GO</v>
          </cell>
          <cell r="Q1099" t="str">
            <v>AGROSUPER SHANGHAI</v>
          </cell>
          <cell r="R1099" t="str">
            <v>02</v>
          </cell>
          <cell r="S1099" t="str">
            <v>CHINA</v>
          </cell>
          <cell r="T1099" t="str">
            <v>000302 TIANJIN XINGANG, CHINA</v>
          </cell>
          <cell r="U1099" t="str">
            <v>200002390</v>
          </cell>
          <cell r="V1099" t="str">
            <v>Agrosuper China Co., Ltd.</v>
          </cell>
          <cell r="W1099" t="str">
            <v/>
          </cell>
          <cell r="X1099" t="str">
            <v>CIF</v>
          </cell>
          <cell r="Y1099" t="str">
            <v>CTA CTE O CRED.DIRECTO</v>
          </cell>
          <cell r="Z1099" t="str">
            <v>CONGELADO</v>
          </cell>
          <cell r="AA1099" t="str">
            <v>HUESOS</v>
          </cell>
          <cell r="AB1099" t="str">
            <v>HUESOS CUARTO DELANTERO</v>
          </cell>
          <cell r="AC1099" t="str">
            <v>HUESOS CUARTO DELANTERO COGOTE PORCIONAD</v>
          </cell>
          <cell r="AD1099" t="str">
            <v>NA</v>
          </cell>
        </row>
        <row r="1100">
          <cell r="D1100">
            <v>1021766</v>
          </cell>
          <cell r="E1100" t="str">
            <v>GO HSO COGOTE@ CJ 20K AS</v>
          </cell>
          <cell r="F1100">
            <v>24000</v>
          </cell>
          <cell r="G1100" t="str">
            <v>KG</v>
          </cell>
          <cell r="H1100" t="str">
            <v>PLANTA LO MIRANDA</v>
          </cell>
          <cell r="I1100" t="str">
            <v>CONFIRMADO</v>
          </cell>
          <cell r="J1100">
            <v>44832</v>
          </cell>
          <cell r="K1100">
            <v>44841</v>
          </cell>
          <cell r="L1100">
            <v>44876</v>
          </cell>
          <cell r="O1100" t="str">
            <v>U007 AGROSUPER S.A.</v>
          </cell>
          <cell r="P1100" t="str">
            <v>00GO</v>
          </cell>
          <cell r="Q1100" t="str">
            <v>AGROSUPER SHANGHAI</v>
          </cell>
          <cell r="R1100" t="str">
            <v>02</v>
          </cell>
          <cell r="S1100" t="str">
            <v>CHINA</v>
          </cell>
          <cell r="T1100" t="str">
            <v>000302 TIANJIN XINGANG, CHINA</v>
          </cell>
          <cell r="U1100" t="str">
            <v>200002390</v>
          </cell>
          <cell r="V1100" t="str">
            <v>Agrosuper China Co., Ltd.</v>
          </cell>
          <cell r="W1100" t="str">
            <v/>
          </cell>
          <cell r="X1100" t="str">
            <v>CIF</v>
          </cell>
          <cell r="Y1100" t="str">
            <v>CTA CTE O CRED.DIRECTO</v>
          </cell>
          <cell r="Z1100" t="str">
            <v>CONGELADO</v>
          </cell>
          <cell r="AA1100" t="str">
            <v>HUESOS</v>
          </cell>
          <cell r="AB1100" t="str">
            <v>HUESOS CUARTO DELANTERO</v>
          </cell>
          <cell r="AC1100" t="str">
            <v>HUESOS CUARTO DELANTERO COGOTE PORCIONAD</v>
          </cell>
          <cell r="AD1100" t="str">
            <v>NA</v>
          </cell>
        </row>
        <row r="1101">
          <cell r="D1101">
            <v>1022096</v>
          </cell>
          <cell r="E1101" t="str">
            <v>GO STERNUM BONES@ BO CJ 10K AS</v>
          </cell>
          <cell r="F1101">
            <v>11000</v>
          </cell>
          <cell r="G1101" t="str">
            <v>KG</v>
          </cell>
          <cell r="H1101" t="str">
            <v>PLANTA LO MIRANDA</v>
          </cell>
          <cell r="I1101" t="str">
            <v>PROGRAMADO</v>
          </cell>
          <cell r="J1101">
            <v>44832</v>
          </cell>
          <cell r="K1101">
            <v>44841</v>
          </cell>
          <cell r="O1101" t="str">
            <v>U007 AGROSUPER S.A.</v>
          </cell>
          <cell r="P1101" t="str">
            <v>00GO</v>
          </cell>
          <cell r="Q1101" t="str">
            <v>AGROSUPER SHANGHAI</v>
          </cell>
          <cell r="R1101" t="str">
            <v>02</v>
          </cell>
          <cell r="S1101" t="str">
            <v>CHINA</v>
          </cell>
          <cell r="T1101" t="str">
            <v>000020 YANTIAN, CHINA</v>
          </cell>
          <cell r="U1101" t="str">
            <v>200002390</v>
          </cell>
          <cell r="V1101" t="str">
            <v>Agrosuper China Co., Ltd.</v>
          </cell>
          <cell r="W1101" t="str">
            <v/>
          </cell>
          <cell r="X1101" t="str">
            <v>CIF</v>
          </cell>
          <cell r="Y1101" t="str">
            <v>CTA CTE O CRED.DIRECTO</v>
          </cell>
          <cell r="Z1101" t="str">
            <v>CONGELADO</v>
          </cell>
          <cell r="AA1101" t="str">
            <v>HUESOS</v>
          </cell>
          <cell r="AB1101" t="str">
            <v>HUESOS CUARTO DELANTERO</v>
          </cell>
          <cell r="AC1101" t="str">
            <v>HUESOS CUARTO DELANTERO ESTERNON</v>
          </cell>
          <cell r="AD1101" t="str">
            <v>NA</v>
          </cell>
        </row>
        <row r="1102">
          <cell r="D1102">
            <v>1022096</v>
          </cell>
          <cell r="E1102" t="str">
            <v>GO STERNUM BONES@ BO CJ 10K AS</v>
          </cell>
          <cell r="F1102">
            <v>13000</v>
          </cell>
          <cell r="G1102" t="str">
            <v>KG</v>
          </cell>
          <cell r="H1102" t="str">
            <v>PLANTA ROSARIO</v>
          </cell>
          <cell r="I1102" t="str">
            <v>PROGRAMADO</v>
          </cell>
          <cell r="J1102">
            <v>44832</v>
          </cell>
          <cell r="K1102">
            <v>44841</v>
          </cell>
          <cell r="O1102" t="str">
            <v>U007 AGROSUPER S.A.</v>
          </cell>
          <cell r="P1102" t="str">
            <v>00GO</v>
          </cell>
          <cell r="Q1102" t="str">
            <v>AGROSUPER SHANGHAI</v>
          </cell>
          <cell r="R1102" t="str">
            <v>02</v>
          </cell>
          <cell r="S1102" t="str">
            <v>CHINA</v>
          </cell>
          <cell r="T1102" t="str">
            <v>000020 YANTIAN, CHINA</v>
          </cell>
          <cell r="U1102" t="str">
            <v>200002390</v>
          </cell>
          <cell r="V1102" t="str">
            <v>Agrosuper China Co., Ltd.</v>
          </cell>
          <cell r="W1102" t="str">
            <v/>
          </cell>
          <cell r="X1102" t="str">
            <v>CIF</v>
          </cell>
          <cell r="Y1102" t="str">
            <v>CTA CTE O CRED.DIRECTO</v>
          </cell>
          <cell r="Z1102" t="str">
            <v>CONGELADO</v>
          </cell>
          <cell r="AA1102" t="str">
            <v>HUESOS</v>
          </cell>
          <cell r="AB1102" t="str">
            <v>HUESOS CUARTO DELANTERO</v>
          </cell>
          <cell r="AC1102" t="str">
            <v>HUESOS CUARTO DELANTERO ESTERNON</v>
          </cell>
          <cell r="AD1102" t="str">
            <v>NA</v>
          </cell>
        </row>
        <row r="1103">
          <cell r="D1103">
            <v>1022096</v>
          </cell>
          <cell r="E1103" t="str">
            <v>GO STERNUM BONES@ BO CJ 10K AS</v>
          </cell>
          <cell r="F1103">
            <v>24000</v>
          </cell>
          <cell r="G1103" t="str">
            <v>KG</v>
          </cell>
          <cell r="H1103" t="str">
            <v>PLANTA LO MIRANDA</v>
          </cell>
          <cell r="I1103" t="str">
            <v>CONFIRMADO</v>
          </cell>
          <cell r="J1103">
            <v>44832</v>
          </cell>
          <cell r="K1103">
            <v>44841</v>
          </cell>
          <cell r="L1103">
            <v>44868</v>
          </cell>
          <cell r="O1103" t="str">
            <v>U007 AGROSUPER S.A.</v>
          </cell>
          <cell r="P1103" t="str">
            <v>00GO</v>
          </cell>
          <cell r="Q1103" t="str">
            <v>AGROSUPER SHANGHAI</v>
          </cell>
          <cell r="R1103" t="str">
            <v>02</v>
          </cell>
          <cell r="S1103" t="str">
            <v>CHINA</v>
          </cell>
          <cell r="T1103" t="str">
            <v>000020 YANTIAN, CHINA</v>
          </cell>
          <cell r="U1103" t="str">
            <v>200002390</v>
          </cell>
          <cell r="V1103" t="str">
            <v>Agrosuper China Co., Ltd.</v>
          </cell>
          <cell r="W1103" t="str">
            <v/>
          </cell>
          <cell r="X1103" t="str">
            <v>CIF</v>
          </cell>
          <cell r="Y1103" t="str">
            <v>CTA CTE O CRED.DIRECTO</v>
          </cell>
          <cell r="Z1103" t="str">
            <v>CONGELADO</v>
          </cell>
          <cell r="AA1103" t="str">
            <v>HUESOS</v>
          </cell>
          <cell r="AB1103" t="str">
            <v>HUESOS CUARTO DELANTERO</v>
          </cell>
          <cell r="AC1103" t="str">
            <v>HUESOS CUARTO DELANTERO ESTERNON</v>
          </cell>
          <cell r="AD1103" t="str">
            <v>NA</v>
          </cell>
        </row>
        <row r="1104">
          <cell r="D1104">
            <v>1022096</v>
          </cell>
          <cell r="E1104" t="str">
            <v>GO STERNUM BONES@ BO CJ 10K AS</v>
          </cell>
          <cell r="F1104">
            <v>24000</v>
          </cell>
          <cell r="G1104" t="str">
            <v>KG</v>
          </cell>
          <cell r="H1104" t="str">
            <v>PLANTA LO MIRANDA</v>
          </cell>
          <cell r="I1104" t="str">
            <v>CONFIRMADO</v>
          </cell>
          <cell r="J1104">
            <v>44832</v>
          </cell>
          <cell r="K1104">
            <v>44841</v>
          </cell>
          <cell r="L1104">
            <v>44873</v>
          </cell>
          <cell r="O1104" t="str">
            <v>U007 AGROSUPER S.A.</v>
          </cell>
          <cell r="P1104" t="str">
            <v>00GO</v>
          </cell>
          <cell r="Q1104" t="str">
            <v>AGROSUPER SHANGHAI</v>
          </cell>
          <cell r="R1104" t="str">
            <v>02</v>
          </cell>
          <cell r="S1104" t="str">
            <v>CHINA</v>
          </cell>
          <cell r="T1104" t="str">
            <v>000020 YANTIAN, CHINA</v>
          </cell>
          <cell r="U1104" t="str">
            <v>200002390</v>
          </cell>
          <cell r="V1104" t="str">
            <v>Agrosuper China Co., Ltd.</v>
          </cell>
          <cell r="W1104" t="str">
            <v/>
          </cell>
          <cell r="X1104" t="str">
            <v>CIF</v>
          </cell>
          <cell r="Y1104" t="str">
            <v>CTA CTE O CRED.DIRECTO</v>
          </cell>
          <cell r="Z1104" t="str">
            <v>CONGELADO</v>
          </cell>
          <cell r="AA1104" t="str">
            <v>HUESOS</v>
          </cell>
          <cell r="AB1104" t="str">
            <v>HUESOS CUARTO DELANTERO</v>
          </cell>
          <cell r="AC1104" t="str">
            <v>HUESOS CUARTO DELANTERO ESTERNON</v>
          </cell>
          <cell r="AD1104" t="str">
            <v>NA</v>
          </cell>
        </row>
        <row r="1105">
          <cell r="D1105">
            <v>1022096</v>
          </cell>
          <cell r="E1105" t="str">
            <v>GO STERNUM BONES@ BO CJ 10K AS</v>
          </cell>
          <cell r="F1105">
            <v>24000</v>
          </cell>
          <cell r="G1105" t="str">
            <v>KG</v>
          </cell>
          <cell r="H1105" t="str">
            <v>PLANTA LO MIRANDA</v>
          </cell>
          <cell r="I1105" t="str">
            <v>CONFIRMADO</v>
          </cell>
          <cell r="J1105">
            <v>44832</v>
          </cell>
          <cell r="K1105">
            <v>44841</v>
          </cell>
          <cell r="L1105">
            <v>44876</v>
          </cell>
          <cell r="O1105" t="str">
            <v>U007 AGROSUPER S.A.</v>
          </cell>
          <cell r="P1105" t="str">
            <v>00GO</v>
          </cell>
          <cell r="Q1105" t="str">
            <v>AGROSUPER SHANGHAI</v>
          </cell>
          <cell r="R1105" t="str">
            <v>02</v>
          </cell>
          <cell r="S1105" t="str">
            <v>CHINA</v>
          </cell>
          <cell r="T1105" t="str">
            <v>000020 YANTIAN, CHINA</v>
          </cell>
          <cell r="U1105" t="str">
            <v>200002390</v>
          </cell>
          <cell r="V1105" t="str">
            <v>Agrosuper China Co., Ltd.</v>
          </cell>
          <cell r="W1105" t="str">
            <v/>
          </cell>
          <cell r="X1105" t="str">
            <v>CIF</v>
          </cell>
          <cell r="Y1105" t="str">
            <v>CTA CTE O CRED.DIRECTO</v>
          </cell>
          <cell r="Z1105" t="str">
            <v>CONGELADO</v>
          </cell>
          <cell r="AA1105" t="str">
            <v>HUESOS</v>
          </cell>
          <cell r="AB1105" t="str">
            <v>HUESOS CUARTO DELANTERO</v>
          </cell>
          <cell r="AC1105" t="str">
            <v>HUESOS CUARTO DELANTERO ESTERNON</v>
          </cell>
          <cell r="AD1105" t="str">
            <v>NA</v>
          </cell>
        </row>
        <row r="1106">
          <cell r="D1106">
            <v>1022096</v>
          </cell>
          <cell r="E1106" t="str">
            <v>GO STERNUM BONES@ BO CJ 10K AS</v>
          </cell>
          <cell r="F1106">
            <v>24000</v>
          </cell>
          <cell r="G1106" t="str">
            <v>KG</v>
          </cell>
          <cell r="H1106" t="str">
            <v>PLANTA LO MIRANDA</v>
          </cell>
          <cell r="I1106" t="str">
            <v>CONFIRMADO</v>
          </cell>
          <cell r="J1106">
            <v>44832</v>
          </cell>
          <cell r="K1106">
            <v>44841</v>
          </cell>
          <cell r="L1106">
            <v>44879</v>
          </cell>
          <cell r="O1106" t="str">
            <v>U007 AGROSUPER S.A.</v>
          </cell>
          <cell r="P1106" t="str">
            <v>00GO</v>
          </cell>
          <cell r="Q1106" t="str">
            <v>AGROSUPER SHANGHAI</v>
          </cell>
          <cell r="R1106" t="str">
            <v>02</v>
          </cell>
          <cell r="S1106" t="str">
            <v>CHINA</v>
          </cell>
          <cell r="T1106" t="str">
            <v>000020 YANTIAN, CHINA</v>
          </cell>
          <cell r="U1106" t="str">
            <v>200002390</v>
          </cell>
          <cell r="V1106" t="str">
            <v>Agrosuper China Co., Ltd.</v>
          </cell>
          <cell r="W1106" t="str">
            <v/>
          </cell>
          <cell r="X1106" t="str">
            <v>CIF</v>
          </cell>
          <cell r="Y1106" t="str">
            <v>CTA CTE O CRED.DIRECTO</v>
          </cell>
          <cell r="Z1106" t="str">
            <v>CONGELADO</v>
          </cell>
          <cell r="AA1106" t="str">
            <v>HUESOS</v>
          </cell>
          <cell r="AB1106" t="str">
            <v>HUESOS CUARTO DELANTERO</v>
          </cell>
          <cell r="AC1106" t="str">
            <v>HUESOS CUARTO DELANTERO ESTERNON</v>
          </cell>
          <cell r="AD1106" t="str">
            <v>NA</v>
          </cell>
        </row>
        <row r="1107">
          <cell r="D1107">
            <v>1022096</v>
          </cell>
          <cell r="E1107" t="str">
            <v>GO STERNUM BONES@ BO CJ 10K AS</v>
          </cell>
          <cell r="F1107">
            <v>24000</v>
          </cell>
          <cell r="G1107" t="str">
            <v>KG</v>
          </cell>
          <cell r="H1107" t="str">
            <v>PLANTA LO MIRANDA</v>
          </cell>
          <cell r="I1107" t="str">
            <v>CONFIRMADO</v>
          </cell>
          <cell r="J1107">
            <v>44832</v>
          </cell>
          <cell r="K1107">
            <v>44841</v>
          </cell>
          <cell r="L1107">
            <v>44882</v>
          </cell>
          <cell r="O1107" t="str">
            <v>U007 AGROSUPER S.A.</v>
          </cell>
          <cell r="P1107" t="str">
            <v>00GO</v>
          </cell>
          <cell r="Q1107" t="str">
            <v>AGROSUPER SHANGHAI</v>
          </cell>
          <cell r="R1107" t="str">
            <v>02</v>
          </cell>
          <cell r="S1107" t="str">
            <v>CHINA</v>
          </cell>
          <cell r="T1107" t="str">
            <v>000020 YANTIAN, CHINA</v>
          </cell>
          <cell r="U1107" t="str">
            <v>200002390</v>
          </cell>
          <cell r="V1107" t="str">
            <v>Agrosuper China Co., Ltd.</v>
          </cell>
          <cell r="W1107" t="str">
            <v/>
          </cell>
          <cell r="X1107" t="str">
            <v>CIF</v>
          </cell>
          <cell r="Y1107" t="str">
            <v>CTA CTE O CRED.DIRECTO</v>
          </cell>
          <cell r="Z1107" t="str">
            <v>CONGELADO</v>
          </cell>
          <cell r="AA1107" t="str">
            <v>HUESOS</v>
          </cell>
          <cell r="AB1107" t="str">
            <v>HUESOS CUARTO DELANTERO</v>
          </cell>
          <cell r="AC1107" t="str">
            <v>HUESOS CUARTO DELANTERO ESTERNON</v>
          </cell>
          <cell r="AD1107" t="str">
            <v>NA</v>
          </cell>
        </row>
        <row r="1108">
          <cell r="D1108">
            <v>1022637</v>
          </cell>
          <cell r="E1108" t="str">
            <v>GO HUESO ESCAPULA@ CJ 15KG AS</v>
          </cell>
          <cell r="F1108">
            <v>24000</v>
          </cell>
          <cell r="G1108" t="str">
            <v>KG</v>
          </cell>
          <cell r="H1108" t="str">
            <v>PLANTA LO MIRANDA</v>
          </cell>
          <cell r="I1108" t="str">
            <v>CONFIRMADO</v>
          </cell>
          <cell r="J1108">
            <v>44832</v>
          </cell>
          <cell r="K1108">
            <v>44841</v>
          </cell>
          <cell r="L1108">
            <v>44873</v>
          </cell>
          <cell r="O1108" t="str">
            <v>U007 AGROSUPER S.A.</v>
          </cell>
          <cell r="P1108" t="str">
            <v>00GO</v>
          </cell>
          <cell r="Q1108" t="str">
            <v>AGROSUPER SHANGHAI</v>
          </cell>
          <cell r="R1108" t="str">
            <v>02</v>
          </cell>
          <cell r="S1108" t="str">
            <v>CHINA</v>
          </cell>
          <cell r="T1108" t="str">
            <v>000021 SHANGHAI, CHINA</v>
          </cell>
          <cell r="U1108" t="str">
            <v>200002390</v>
          </cell>
          <cell r="V1108" t="str">
            <v>Agrosuper China Co., Ltd.</v>
          </cell>
          <cell r="W1108" t="str">
            <v/>
          </cell>
          <cell r="X1108" t="str">
            <v>CIF</v>
          </cell>
          <cell r="Y1108" t="str">
            <v>CTA CTE O CRED.DIRECTO</v>
          </cell>
          <cell r="Z1108" t="str">
            <v>CONGELADO</v>
          </cell>
          <cell r="AA1108" t="str">
            <v>HUESOS</v>
          </cell>
          <cell r="AB1108" t="str">
            <v>HUESOS CUARTO DELANTERO</v>
          </cell>
          <cell r="AC1108" t="str">
            <v>HUESOS CUARTO DELANTERO RECORTE HUESO ES</v>
          </cell>
          <cell r="AD1108" t="str">
            <v>NA</v>
          </cell>
        </row>
        <row r="1109">
          <cell r="D1109">
            <v>1022637</v>
          </cell>
          <cell r="E1109" t="str">
            <v>GO HUESO ESCAPULA@ CJ 15KG AS</v>
          </cell>
          <cell r="F1109">
            <v>24000</v>
          </cell>
          <cell r="G1109" t="str">
            <v>KG</v>
          </cell>
          <cell r="H1109" t="str">
            <v>PLANTA LO MIRANDA</v>
          </cell>
          <cell r="I1109" t="str">
            <v>CONFIRMADO</v>
          </cell>
          <cell r="J1109">
            <v>44832</v>
          </cell>
          <cell r="K1109">
            <v>44841</v>
          </cell>
          <cell r="L1109">
            <v>44879</v>
          </cell>
          <cell r="O1109" t="str">
            <v>U007 AGROSUPER S.A.</v>
          </cell>
          <cell r="P1109" t="str">
            <v>00GO</v>
          </cell>
          <cell r="Q1109" t="str">
            <v>AGROSUPER SHANGHAI</v>
          </cell>
          <cell r="R1109" t="str">
            <v>02</v>
          </cell>
          <cell r="S1109" t="str">
            <v>CHINA</v>
          </cell>
          <cell r="T1109" t="str">
            <v>000021 SHANGHAI, CHINA</v>
          </cell>
          <cell r="U1109" t="str">
            <v>200002390</v>
          </cell>
          <cell r="V1109" t="str">
            <v>Agrosuper China Co., Ltd.</v>
          </cell>
          <cell r="W1109" t="str">
            <v/>
          </cell>
          <cell r="X1109" t="str">
            <v>CIF</v>
          </cell>
          <cell r="Y1109" t="str">
            <v>CTA CTE O CRED.DIRECTO</v>
          </cell>
          <cell r="Z1109" t="str">
            <v>CONGELADO</v>
          </cell>
          <cell r="AA1109" t="str">
            <v>HUESOS</v>
          </cell>
          <cell r="AB1109" t="str">
            <v>HUESOS CUARTO DELANTERO</v>
          </cell>
          <cell r="AC1109" t="str">
            <v>HUESOS CUARTO DELANTERO RECORTE HUESO ES</v>
          </cell>
          <cell r="AD1109" t="str">
            <v>NA</v>
          </cell>
        </row>
        <row r="1110">
          <cell r="D1110">
            <v>1022637</v>
          </cell>
          <cell r="E1110" t="str">
            <v>GO HUESO ESCAPULA@ CJ 15KG AS</v>
          </cell>
          <cell r="F1110">
            <v>24000</v>
          </cell>
          <cell r="G1110" t="str">
            <v>KG</v>
          </cell>
          <cell r="H1110" t="str">
            <v>PLANTA LO MIRANDA</v>
          </cell>
          <cell r="I1110" t="str">
            <v>EN PRODUCCION</v>
          </cell>
          <cell r="J1110">
            <v>44832</v>
          </cell>
          <cell r="K1110">
            <v>44841</v>
          </cell>
          <cell r="O1110" t="str">
            <v>U007 AGROSUPER S.A.</v>
          </cell>
          <cell r="P1110" t="str">
            <v>00GO</v>
          </cell>
          <cell r="Q1110" t="str">
            <v>AGROSUPER SHANGHAI</v>
          </cell>
          <cell r="R1110" t="str">
            <v>02</v>
          </cell>
          <cell r="S1110" t="str">
            <v>CHINA</v>
          </cell>
          <cell r="T1110" t="str">
            <v>000302 TIANJIN XINGANG, CHINA</v>
          </cell>
          <cell r="U1110" t="str">
            <v>200002390</v>
          </cell>
          <cell r="V1110" t="str">
            <v>Agrosuper China Co., Ltd.</v>
          </cell>
          <cell r="W1110" t="str">
            <v/>
          </cell>
          <cell r="X1110" t="str">
            <v>CIF</v>
          </cell>
          <cell r="Y1110" t="str">
            <v>CTA CTE O CRED.DIRECTO</v>
          </cell>
          <cell r="Z1110" t="str">
            <v>CONGELADO</v>
          </cell>
          <cell r="AA1110" t="str">
            <v>HUESOS</v>
          </cell>
          <cell r="AB1110" t="str">
            <v>HUESOS CUARTO DELANTERO</v>
          </cell>
          <cell r="AC1110" t="str">
            <v>HUESOS CUARTO DELANTERO RECORTE HUESO ES</v>
          </cell>
          <cell r="AD1110" t="str">
            <v>NA</v>
          </cell>
        </row>
        <row r="1111">
          <cell r="D1111">
            <v>1022080</v>
          </cell>
          <cell r="E1111" t="str">
            <v>GO COLA NOR@ FI CJ 10K AS</v>
          </cell>
          <cell r="F1111">
            <v>24000</v>
          </cell>
          <cell r="G1111" t="str">
            <v>KG</v>
          </cell>
          <cell r="H1111" t="str">
            <v>PLANTA LO MIRANDA</v>
          </cell>
          <cell r="I1111" t="str">
            <v>CONFIRMADO</v>
          </cell>
          <cell r="J1111">
            <v>44832</v>
          </cell>
          <cell r="K1111">
            <v>44841</v>
          </cell>
          <cell r="L1111">
            <v>44857</v>
          </cell>
          <cell r="O1111" t="str">
            <v>U007 AGROSUPER S.A.</v>
          </cell>
          <cell r="P1111" t="str">
            <v>00GO</v>
          </cell>
          <cell r="Q1111" t="str">
            <v>AGROSUPER SHANGHAI</v>
          </cell>
          <cell r="R1111" t="str">
            <v>02</v>
          </cell>
          <cell r="S1111" t="str">
            <v>CHINA</v>
          </cell>
          <cell r="T1111" t="str">
            <v>000021 SHANGHAI, CHINA</v>
          </cell>
          <cell r="U1111" t="str">
            <v>200002390</v>
          </cell>
          <cell r="V1111" t="str">
            <v>Agrosuper China Co., Ltd.</v>
          </cell>
          <cell r="W1111" t="str">
            <v/>
          </cell>
          <cell r="X1111" t="str">
            <v>CIF</v>
          </cell>
          <cell r="Y1111" t="str">
            <v>CTA CTE O CRED.DIRECTO</v>
          </cell>
          <cell r="Z1111" t="str">
            <v>CONGELADO</v>
          </cell>
          <cell r="AA1111" t="str">
            <v>SUBPROD</v>
          </cell>
          <cell r="AB1111" t="str">
            <v>SUBPROD COLA</v>
          </cell>
          <cell r="AC1111" t="str">
            <v>SUBPROD COLA NORMAL</v>
          </cell>
          <cell r="AD1111" t="str">
            <v>NA</v>
          </cell>
        </row>
        <row r="1112">
          <cell r="D1112">
            <v>1022080</v>
          </cell>
          <cell r="E1112" t="str">
            <v>GO COLA NOR@ FI CJ 10K AS</v>
          </cell>
          <cell r="F1112">
            <v>24000</v>
          </cell>
          <cell r="G1112" t="str">
            <v>KG</v>
          </cell>
          <cell r="H1112" t="str">
            <v>PLANTA LO MIRANDA</v>
          </cell>
          <cell r="I1112" t="str">
            <v>CONFIRMADO</v>
          </cell>
          <cell r="J1112">
            <v>44832</v>
          </cell>
          <cell r="K1112">
            <v>44841</v>
          </cell>
          <cell r="L1112">
            <v>44876</v>
          </cell>
          <cell r="O1112" t="str">
            <v>U007 AGROSUPER S.A.</v>
          </cell>
          <cell r="P1112" t="str">
            <v>00GO</v>
          </cell>
          <cell r="Q1112" t="str">
            <v>AGROSUPER SHANGHAI</v>
          </cell>
          <cell r="R1112" t="str">
            <v>02</v>
          </cell>
          <cell r="S1112" t="str">
            <v>CHINA</v>
          </cell>
          <cell r="T1112" t="str">
            <v>000302 TIANJIN XINGANG, CHINA</v>
          </cell>
          <cell r="U1112" t="str">
            <v>200002390</v>
          </cell>
          <cell r="V1112" t="str">
            <v>Agrosuper China Co., Ltd.</v>
          </cell>
          <cell r="W1112" t="str">
            <v/>
          </cell>
          <cell r="X1112" t="str">
            <v>CIF</v>
          </cell>
          <cell r="Y1112" t="str">
            <v>CTA CTE O CRED.DIRECTO</v>
          </cell>
          <cell r="Z1112" t="str">
            <v>CONGELADO</v>
          </cell>
          <cell r="AA1112" t="str">
            <v>SUBPROD</v>
          </cell>
          <cell r="AB1112" t="str">
            <v>SUBPROD COLA</v>
          </cell>
          <cell r="AC1112" t="str">
            <v>SUBPROD COLA NORMAL</v>
          </cell>
          <cell r="AD1112" t="str">
            <v>NA</v>
          </cell>
        </row>
        <row r="1113">
          <cell r="D1113">
            <v>1022080</v>
          </cell>
          <cell r="E1113" t="str">
            <v>GO COLA NOR@ FI CJ 10K AS</v>
          </cell>
          <cell r="F1113">
            <v>24000</v>
          </cell>
          <cell r="G1113" t="str">
            <v>KG</v>
          </cell>
          <cell r="H1113" t="str">
            <v>PLANTA LO MIRANDA</v>
          </cell>
          <cell r="I1113" t="str">
            <v>EN PRODUCCION</v>
          </cell>
          <cell r="J1113">
            <v>44832</v>
          </cell>
          <cell r="K1113">
            <v>44841</v>
          </cell>
          <cell r="O1113" t="str">
            <v>U007 AGROSUPER S.A.</v>
          </cell>
          <cell r="P1113" t="str">
            <v>00GO</v>
          </cell>
          <cell r="Q1113" t="str">
            <v>AGROSUPER SHANGHAI</v>
          </cell>
          <cell r="R1113" t="str">
            <v>02</v>
          </cell>
          <cell r="S1113" t="str">
            <v>CHINA</v>
          </cell>
          <cell r="T1113" t="str">
            <v>000302 TIANJIN XINGANG, CHINA</v>
          </cell>
          <cell r="U1113" t="str">
            <v>200002390</v>
          </cell>
          <cell r="V1113" t="str">
            <v>Agrosuper China Co., Ltd.</v>
          </cell>
          <cell r="W1113" t="str">
            <v/>
          </cell>
          <cell r="X1113" t="str">
            <v>CIF</v>
          </cell>
          <cell r="Y1113" t="str">
            <v>CTA CTE O CRED.DIRECTO</v>
          </cell>
          <cell r="Z1113" t="str">
            <v>CONGELADO</v>
          </cell>
          <cell r="AA1113" t="str">
            <v>SUBPROD</v>
          </cell>
          <cell r="AB1113" t="str">
            <v>SUBPROD COLA</v>
          </cell>
          <cell r="AC1113" t="str">
            <v>SUBPROD COLA NORMAL</v>
          </cell>
          <cell r="AD1113" t="str">
            <v>NA</v>
          </cell>
        </row>
        <row r="1114">
          <cell r="D1114">
            <v>1022414</v>
          </cell>
          <cell r="E1114" t="str">
            <v>GO CAZ ENT@ BO CJ 10K AS</v>
          </cell>
          <cell r="F1114">
            <v>24000</v>
          </cell>
          <cell r="G1114" t="str">
            <v>KG</v>
          </cell>
          <cell r="H1114" t="str">
            <v>PLANTA LO MIRANDA</v>
          </cell>
          <cell r="I1114" t="str">
            <v>A PROGRAMAR</v>
          </cell>
          <cell r="J1114">
            <v>44832</v>
          </cell>
          <cell r="K1114">
            <v>44841</v>
          </cell>
          <cell r="L1114">
            <v>44871</v>
          </cell>
          <cell r="O1114" t="str">
            <v>U007 AGROSUPER S.A.</v>
          </cell>
          <cell r="P1114" t="str">
            <v>00GO</v>
          </cell>
          <cell r="Q1114" t="str">
            <v>AGROSUPER SHANGHAI</v>
          </cell>
          <cell r="R1114" t="str">
            <v>02</v>
          </cell>
          <cell r="S1114" t="str">
            <v>CHINA</v>
          </cell>
          <cell r="T1114" t="str">
            <v>000021 SHANGHAI, CHINA</v>
          </cell>
          <cell r="U1114" t="str">
            <v>200002390</v>
          </cell>
          <cell r="V1114" t="str">
            <v>Agrosuper China Co., Ltd.</v>
          </cell>
          <cell r="W1114" t="str">
            <v/>
          </cell>
          <cell r="X1114" t="str">
            <v>CIF</v>
          </cell>
          <cell r="Y1114" t="str">
            <v>CTA CTE O CRED.DIRECTO</v>
          </cell>
          <cell r="Z1114" t="str">
            <v>CONGELADO</v>
          </cell>
          <cell r="AA1114" t="str">
            <v>CHULETA</v>
          </cell>
          <cell r="AB1114" t="str">
            <v>CHULETA CAZUELA</v>
          </cell>
          <cell r="AC1114" t="str">
            <v>CHULETA CAZUELA ENTERA</v>
          </cell>
          <cell r="AD1114" t="str">
            <v>NA</v>
          </cell>
        </row>
        <row r="1115">
          <cell r="D1115">
            <v>1022414</v>
          </cell>
          <cell r="E1115" t="str">
            <v>GO CAZ ENT@ BO CJ 10K AS</v>
          </cell>
          <cell r="F1115">
            <v>24000</v>
          </cell>
          <cell r="G1115" t="str">
            <v>KG</v>
          </cell>
          <cell r="H1115" t="str">
            <v>PLANTA LO MIRANDA</v>
          </cell>
          <cell r="I1115" t="str">
            <v>A PROGRAMAR</v>
          </cell>
          <cell r="J1115">
            <v>44832</v>
          </cell>
          <cell r="K1115">
            <v>44841</v>
          </cell>
          <cell r="L1115">
            <v>44875</v>
          </cell>
          <cell r="O1115" t="str">
            <v>U007 AGROSUPER S.A.</v>
          </cell>
          <cell r="P1115" t="str">
            <v>00GO</v>
          </cell>
          <cell r="Q1115" t="str">
            <v>AGROSUPER SHANGHAI</v>
          </cell>
          <cell r="R1115" t="str">
            <v>02</v>
          </cell>
          <cell r="S1115" t="str">
            <v>CHINA</v>
          </cell>
          <cell r="T1115" t="str">
            <v>000021 SHANGHAI, CHINA</v>
          </cell>
          <cell r="U1115" t="str">
            <v>200002390</v>
          </cell>
          <cell r="V1115" t="str">
            <v>Agrosuper China Co., Ltd.</v>
          </cell>
          <cell r="W1115" t="str">
            <v/>
          </cell>
          <cell r="X1115" t="str">
            <v>CIF</v>
          </cell>
          <cell r="Y1115" t="str">
            <v>CTA CTE O CRED.DIRECTO</v>
          </cell>
          <cell r="Z1115" t="str">
            <v>CONGELADO</v>
          </cell>
          <cell r="AA1115" t="str">
            <v>CHULETA</v>
          </cell>
          <cell r="AB1115" t="str">
            <v>CHULETA CAZUELA</v>
          </cell>
          <cell r="AC1115" t="str">
            <v>CHULETA CAZUELA ENTERA</v>
          </cell>
          <cell r="AD1115" t="str">
            <v>NA</v>
          </cell>
        </row>
        <row r="1116">
          <cell r="D1116">
            <v>1022414</v>
          </cell>
          <cell r="E1116" t="str">
            <v>GO CAZ ENT@ BO CJ 10K AS</v>
          </cell>
          <cell r="F1116">
            <v>24000</v>
          </cell>
          <cell r="G1116" t="str">
            <v>KG</v>
          </cell>
          <cell r="H1116" t="str">
            <v>PLANTA LO MIRANDA</v>
          </cell>
          <cell r="I1116" t="str">
            <v>CONFIRMADO</v>
          </cell>
          <cell r="J1116">
            <v>44832</v>
          </cell>
          <cell r="K1116">
            <v>44841</v>
          </cell>
          <cell r="L1116">
            <v>44879</v>
          </cell>
          <cell r="O1116" t="str">
            <v>U007 AGROSUPER S.A.</v>
          </cell>
          <cell r="P1116" t="str">
            <v>00GO</v>
          </cell>
          <cell r="Q1116" t="str">
            <v>AGROSUPER SHANGHAI</v>
          </cell>
          <cell r="R1116" t="str">
            <v>02</v>
          </cell>
          <cell r="S1116" t="str">
            <v>CHINA</v>
          </cell>
          <cell r="T1116" t="str">
            <v>000021 SHANGHAI, CHINA</v>
          </cell>
          <cell r="U1116" t="str">
            <v>200002390</v>
          </cell>
          <cell r="V1116" t="str">
            <v>Agrosuper China Co., Ltd.</v>
          </cell>
          <cell r="W1116" t="str">
            <v/>
          </cell>
          <cell r="X1116" t="str">
            <v>CIF</v>
          </cell>
          <cell r="Y1116" t="str">
            <v>CTA CTE O CRED.DIRECTO</v>
          </cell>
          <cell r="Z1116" t="str">
            <v>CONGELADO</v>
          </cell>
          <cell r="AA1116" t="str">
            <v>CHULETA</v>
          </cell>
          <cell r="AB1116" t="str">
            <v>CHULETA CAZUELA</v>
          </cell>
          <cell r="AC1116" t="str">
            <v>CHULETA CAZUELA ENTERA</v>
          </cell>
          <cell r="AD1116" t="str">
            <v>NA</v>
          </cell>
        </row>
        <row r="1117">
          <cell r="D1117">
            <v>1022414</v>
          </cell>
          <cell r="E1117" t="str">
            <v>GO CAZ ENT@ BO CJ 10K AS</v>
          </cell>
          <cell r="F1117">
            <v>24000</v>
          </cell>
          <cell r="G1117" t="str">
            <v>KG</v>
          </cell>
          <cell r="H1117" t="str">
            <v>PLANTA LO MIRANDA</v>
          </cell>
          <cell r="I1117" t="str">
            <v>CONFIRMADO</v>
          </cell>
          <cell r="J1117">
            <v>44832</v>
          </cell>
          <cell r="K1117">
            <v>44841</v>
          </cell>
          <cell r="O1117" t="str">
            <v>U007 AGROSUPER S.A.</v>
          </cell>
          <cell r="P1117" t="str">
            <v>00GO</v>
          </cell>
          <cell r="Q1117" t="str">
            <v>AGROSUPER SHANGHAI</v>
          </cell>
          <cell r="R1117" t="str">
            <v>02</v>
          </cell>
          <cell r="S1117" t="str">
            <v>CHINA</v>
          </cell>
          <cell r="T1117" t="str">
            <v>000021 SHANGHAI, CHINA</v>
          </cell>
          <cell r="U1117" t="str">
            <v>200002390</v>
          </cell>
          <cell r="V1117" t="str">
            <v>Agrosuper China Co., Ltd.</v>
          </cell>
          <cell r="W1117" t="str">
            <v/>
          </cell>
          <cell r="X1117" t="str">
            <v>CIF</v>
          </cell>
          <cell r="Y1117" t="str">
            <v>CTA CTE O CRED.DIRECTO</v>
          </cell>
          <cell r="Z1117" t="str">
            <v>CONGELADO</v>
          </cell>
          <cell r="AA1117" t="str">
            <v>CHULETA</v>
          </cell>
          <cell r="AB1117" t="str">
            <v>CHULETA CAZUELA</v>
          </cell>
          <cell r="AC1117" t="str">
            <v>CHULETA CAZUELA ENTERA</v>
          </cell>
          <cell r="AD1117" t="str">
            <v>NA</v>
          </cell>
        </row>
        <row r="1118">
          <cell r="D1118">
            <v>1022414</v>
          </cell>
          <cell r="E1118" t="str">
            <v>GO CAZ ENT@ BO CJ 10K AS</v>
          </cell>
          <cell r="F1118">
            <v>24000</v>
          </cell>
          <cell r="G1118" t="str">
            <v>KG</v>
          </cell>
          <cell r="H1118" t="str">
            <v>PLANTA LO MIRANDA</v>
          </cell>
          <cell r="I1118" t="str">
            <v>CONFIRMADO</v>
          </cell>
          <cell r="J1118">
            <v>44832</v>
          </cell>
          <cell r="K1118">
            <v>44841</v>
          </cell>
          <cell r="O1118" t="str">
            <v>U007 AGROSUPER S.A.</v>
          </cell>
          <cell r="P1118" t="str">
            <v>00GO</v>
          </cell>
          <cell r="Q1118" t="str">
            <v>AGROSUPER SHANGHAI</v>
          </cell>
          <cell r="R1118" t="str">
            <v>02</v>
          </cell>
          <cell r="S1118" t="str">
            <v>CHINA</v>
          </cell>
          <cell r="T1118" t="str">
            <v>000021 SHANGHAI, CHINA</v>
          </cell>
          <cell r="U1118" t="str">
            <v>200002390</v>
          </cell>
          <cell r="V1118" t="str">
            <v>Agrosuper China Co., Ltd.</v>
          </cell>
          <cell r="W1118" t="str">
            <v/>
          </cell>
          <cell r="X1118" t="str">
            <v>CIF</v>
          </cell>
          <cell r="Y1118" t="str">
            <v>CTA CTE O CRED.DIRECTO</v>
          </cell>
          <cell r="Z1118" t="str">
            <v>CONGELADO</v>
          </cell>
          <cell r="AA1118" t="str">
            <v>CHULETA</v>
          </cell>
          <cell r="AB1118" t="str">
            <v>CHULETA CAZUELA</v>
          </cell>
          <cell r="AC1118" t="str">
            <v>CHULETA CAZUELA ENTERA</v>
          </cell>
          <cell r="AD1118" t="str">
            <v>NA</v>
          </cell>
        </row>
        <row r="1119">
          <cell r="D1119">
            <v>1022169</v>
          </cell>
          <cell r="E1119" t="str">
            <v>GO CARTILAG LOMO@ CJ 10K AS</v>
          </cell>
          <cell r="F1119">
            <v>24000</v>
          </cell>
          <cell r="G1119" t="str">
            <v>KG</v>
          </cell>
          <cell r="H1119" t="str">
            <v>PRECISA</v>
          </cell>
          <cell r="I1119" t="str">
            <v>PROGRAMADO</v>
          </cell>
          <cell r="J1119">
            <v>44832</v>
          </cell>
          <cell r="K1119">
            <v>44841</v>
          </cell>
          <cell r="O1119" t="str">
            <v>U007 AGROSUPER S.A.</v>
          </cell>
          <cell r="P1119" t="str">
            <v>00GO</v>
          </cell>
          <cell r="Q1119" t="str">
            <v>AGROSUPER SHANGHAI</v>
          </cell>
          <cell r="R1119" t="str">
            <v>02</v>
          </cell>
          <cell r="S1119" t="str">
            <v>CHINA</v>
          </cell>
          <cell r="T1119" t="str">
            <v>000021 SHANGHAI, CHINA</v>
          </cell>
          <cell r="U1119" t="str">
            <v>200002390</v>
          </cell>
          <cell r="V1119" t="str">
            <v>Agrosuper China Co., Ltd.</v>
          </cell>
          <cell r="W1119" t="str">
            <v/>
          </cell>
          <cell r="X1119" t="str">
            <v>CIF</v>
          </cell>
          <cell r="Y1119" t="str">
            <v>CTA CTE O CRED.DIRECTO</v>
          </cell>
          <cell r="Z1119" t="str">
            <v>CONGELADO</v>
          </cell>
          <cell r="AA1119" t="str">
            <v>RECORTES</v>
          </cell>
          <cell r="AB1119" t="str">
            <v>RECORTES NO MAGRO</v>
          </cell>
          <cell r="AC1119" t="str">
            <v>RECORTES NO MAGRO CARTILAGO LOMO</v>
          </cell>
          <cell r="AD1119" t="str">
            <v>NA</v>
          </cell>
        </row>
        <row r="1120">
          <cell r="D1120">
            <v>1022169</v>
          </cell>
          <cell r="E1120" t="str">
            <v>GO CARTILAG LOMO@ CJ 10K AS</v>
          </cell>
          <cell r="F1120">
            <v>24000</v>
          </cell>
          <cell r="G1120" t="str">
            <v>KG</v>
          </cell>
          <cell r="H1120" t="str">
            <v>FRIOFORT</v>
          </cell>
          <cell r="I1120" t="str">
            <v>PROGRAMADO</v>
          </cell>
          <cell r="J1120">
            <v>44832</v>
          </cell>
          <cell r="K1120">
            <v>44841</v>
          </cell>
          <cell r="L1120">
            <v>44869</v>
          </cell>
          <cell r="O1120" t="str">
            <v>U007 AGROSUPER S.A.</v>
          </cell>
          <cell r="P1120" t="str">
            <v>00GO</v>
          </cell>
          <cell r="Q1120" t="str">
            <v>AGROSUPER SHANGHAI</v>
          </cell>
          <cell r="R1120" t="str">
            <v>02</v>
          </cell>
          <cell r="S1120" t="str">
            <v>CHINA</v>
          </cell>
          <cell r="T1120" t="str">
            <v>000021 SHANGHAI, CHINA</v>
          </cell>
          <cell r="U1120" t="str">
            <v>200002390</v>
          </cell>
          <cell r="V1120" t="str">
            <v>Agrosuper China Co., Ltd.</v>
          </cell>
          <cell r="W1120" t="str">
            <v/>
          </cell>
          <cell r="X1120" t="str">
            <v>CIF</v>
          </cell>
          <cell r="Y1120" t="str">
            <v>CTA CTE O CRED.DIRECTO</v>
          </cell>
          <cell r="Z1120" t="str">
            <v>CONGELADO</v>
          </cell>
          <cell r="AA1120" t="str">
            <v>RECORTES</v>
          </cell>
          <cell r="AB1120" t="str">
            <v>RECORTES NO MAGRO</v>
          </cell>
          <cell r="AC1120" t="str">
            <v>RECORTES NO MAGRO CARTILAGO LOMO</v>
          </cell>
          <cell r="AD1120" t="str">
            <v>NA</v>
          </cell>
        </row>
        <row r="1121">
          <cell r="D1121">
            <v>1022169</v>
          </cell>
          <cell r="E1121" t="str">
            <v>GO CARTILAG LOMO@ CJ 10K AS</v>
          </cell>
          <cell r="F1121">
            <v>24000</v>
          </cell>
          <cell r="G1121" t="str">
            <v>KG</v>
          </cell>
          <cell r="H1121" t="str">
            <v>PLANTA ROSARIO</v>
          </cell>
          <cell r="I1121" t="str">
            <v>PROGRAMADO</v>
          </cell>
          <cell r="J1121">
            <v>44832</v>
          </cell>
          <cell r="K1121">
            <v>44841</v>
          </cell>
          <cell r="L1121">
            <v>44872</v>
          </cell>
          <cell r="O1121" t="str">
            <v>U007 AGROSUPER S.A.</v>
          </cell>
          <cell r="P1121" t="str">
            <v>00GO</v>
          </cell>
          <cell r="Q1121" t="str">
            <v>AGROSUPER SHANGHAI</v>
          </cell>
          <cell r="R1121" t="str">
            <v>02</v>
          </cell>
          <cell r="S1121" t="str">
            <v>CHINA</v>
          </cell>
          <cell r="T1121" t="str">
            <v>000021 SHANGHAI, CHINA</v>
          </cell>
          <cell r="U1121" t="str">
            <v>200002390</v>
          </cell>
          <cell r="V1121" t="str">
            <v>Agrosuper China Co., Ltd.</v>
          </cell>
          <cell r="W1121" t="str">
            <v/>
          </cell>
          <cell r="X1121" t="str">
            <v>CIF</v>
          </cell>
          <cell r="Y1121" t="str">
            <v>CTA CTE O CRED.DIRECTO</v>
          </cell>
          <cell r="Z1121" t="str">
            <v>CONGELADO</v>
          </cell>
          <cell r="AA1121" t="str">
            <v>RECORTES</v>
          </cell>
          <cell r="AB1121" t="str">
            <v>RECORTES NO MAGRO</v>
          </cell>
          <cell r="AC1121" t="str">
            <v>RECORTES NO MAGRO CARTILAGO LOMO</v>
          </cell>
          <cell r="AD1121" t="str">
            <v>NA</v>
          </cell>
        </row>
        <row r="1122">
          <cell r="D1122">
            <v>1022169</v>
          </cell>
          <cell r="E1122" t="str">
            <v>GO CARTILAG LOMO@ CJ 10K AS</v>
          </cell>
          <cell r="F1122">
            <v>24000</v>
          </cell>
          <cell r="G1122" t="str">
            <v>KG</v>
          </cell>
          <cell r="H1122" t="str">
            <v>PLANTA LO MIRANDA</v>
          </cell>
          <cell r="I1122" t="str">
            <v>CONFIRMADO</v>
          </cell>
          <cell r="J1122">
            <v>44832</v>
          </cell>
          <cell r="K1122">
            <v>44841</v>
          </cell>
          <cell r="L1122">
            <v>44875</v>
          </cell>
          <cell r="O1122" t="str">
            <v>U007 AGROSUPER S.A.</v>
          </cell>
          <cell r="P1122" t="str">
            <v>00GO</v>
          </cell>
          <cell r="Q1122" t="str">
            <v>AGROSUPER SHANGHAI</v>
          </cell>
          <cell r="R1122" t="str">
            <v>02</v>
          </cell>
          <cell r="S1122" t="str">
            <v>CHINA</v>
          </cell>
          <cell r="T1122" t="str">
            <v>000021 SHANGHAI, CHINA</v>
          </cell>
          <cell r="U1122" t="str">
            <v>200002390</v>
          </cell>
          <cell r="V1122" t="str">
            <v>Agrosuper China Co., Ltd.</v>
          </cell>
          <cell r="W1122" t="str">
            <v/>
          </cell>
          <cell r="X1122" t="str">
            <v>CIF</v>
          </cell>
          <cell r="Y1122" t="str">
            <v>CTA CTE O CRED.DIRECTO</v>
          </cell>
          <cell r="Z1122" t="str">
            <v>CONGELADO</v>
          </cell>
          <cell r="AA1122" t="str">
            <v>RECORTES</v>
          </cell>
          <cell r="AB1122" t="str">
            <v>RECORTES NO MAGRO</v>
          </cell>
          <cell r="AC1122" t="str">
            <v>RECORTES NO MAGRO CARTILAGO LOMO</v>
          </cell>
          <cell r="AD1122" t="str">
            <v>NA</v>
          </cell>
        </row>
        <row r="1123">
          <cell r="D1123">
            <v>1022169</v>
          </cell>
          <cell r="E1123" t="str">
            <v>GO CARTILAG LOMO@ CJ 10K AS</v>
          </cell>
          <cell r="F1123">
            <v>24000</v>
          </cell>
          <cell r="G1123" t="str">
            <v>KG</v>
          </cell>
          <cell r="H1123" t="str">
            <v>PLANTA LO MIRANDA</v>
          </cell>
          <cell r="I1123" t="str">
            <v>CONFIRMADO</v>
          </cell>
          <cell r="J1123">
            <v>44832</v>
          </cell>
          <cell r="K1123">
            <v>44841</v>
          </cell>
          <cell r="L1123">
            <v>44880</v>
          </cell>
          <cell r="O1123" t="str">
            <v>U007 AGROSUPER S.A.</v>
          </cell>
          <cell r="P1123" t="str">
            <v>00GO</v>
          </cell>
          <cell r="Q1123" t="str">
            <v>AGROSUPER SHANGHAI</v>
          </cell>
          <cell r="R1123" t="str">
            <v>02</v>
          </cell>
          <cell r="S1123" t="str">
            <v>CHINA</v>
          </cell>
          <cell r="T1123" t="str">
            <v>000021 SHANGHAI, CHINA</v>
          </cell>
          <cell r="U1123" t="str">
            <v>200002390</v>
          </cell>
          <cell r="V1123" t="str">
            <v>Agrosuper China Co., Ltd.</v>
          </cell>
          <cell r="W1123" t="str">
            <v/>
          </cell>
          <cell r="X1123" t="str">
            <v>CIF</v>
          </cell>
          <cell r="Y1123" t="str">
            <v>CTA CTE O CRED.DIRECTO</v>
          </cell>
          <cell r="Z1123" t="str">
            <v>CONGELADO</v>
          </cell>
          <cell r="AA1123" t="str">
            <v>RECORTES</v>
          </cell>
          <cell r="AB1123" t="str">
            <v>RECORTES NO MAGRO</v>
          </cell>
          <cell r="AC1123" t="str">
            <v>RECORTES NO MAGRO CARTILAGO LOMO</v>
          </cell>
          <cell r="AD1123" t="str">
            <v>NA</v>
          </cell>
        </row>
        <row r="1124">
          <cell r="D1124">
            <v>1022169</v>
          </cell>
          <cell r="E1124" t="str">
            <v>GO CARTILAG LOMO@ CJ 10K AS</v>
          </cell>
          <cell r="F1124">
            <v>24000</v>
          </cell>
          <cell r="G1124" t="str">
            <v>KG</v>
          </cell>
          <cell r="H1124" t="str">
            <v>PLANTA LO MIRANDA</v>
          </cell>
          <cell r="I1124" t="str">
            <v>EN PRODUCCION</v>
          </cell>
          <cell r="J1124">
            <v>44832</v>
          </cell>
          <cell r="K1124">
            <v>44841</v>
          </cell>
          <cell r="O1124" t="str">
            <v>U007 AGROSUPER S.A.</v>
          </cell>
          <cell r="P1124" t="str">
            <v>00GO</v>
          </cell>
          <cell r="Q1124" t="str">
            <v>AGROSUPER SHANGHAI</v>
          </cell>
          <cell r="R1124" t="str">
            <v>02</v>
          </cell>
          <cell r="S1124" t="str">
            <v>CHINA</v>
          </cell>
          <cell r="T1124" t="str">
            <v>000021 SHANGHAI, CHINA</v>
          </cell>
          <cell r="U1124" t="str">
            <v>200002390</v>
          </cell>
          <cell r="V1124" t="str">
            <v>Agrosuper China Co., Ltd.</v>
          </cell>
          <cell r="W1124" t="str">
            <v/>
          </cell>
          <cell r="X1124" t="str">
            <v>CIF</v>
          </cell>
          <cell r="Y1124" t="str">
            <v>CTA CTE O CRED.DIRECTO</v>
          </cell>
          <cell r="Z1124" t="str">
            <v>CONGELADO</v>
          </cell>
          <cell r="AA1124" t="str">
            <v>RECORTES</v>
          </cell>
          <cell r="AB1124" t="str">
            <v>RECORTES NO MAGRO</v>
          </cell>
          <cell r="AC1124" t="str">
            <v>RECORTES NO MAGRO CARTILAGO LOMO</v>
          </cell>
          <cell r="AD1124" t="str">
            <v>NA</v>
          </cell>
        </row>
        <row r="1125">
          <cell r="D1125">
            <v>1022033</v>
          </cell>
          <cell r="E1125" t="str">
            <v>GO LENGUA@ FI CJ 10K AS</v>
          </cell>
          <cell r="F1125">
            <v>24000</v>
          </cell>
          <cell r="G1125" t="str">
            <v>KG</v>
          </cell>
          <cell r="H1125" t="str">
            <v>PLANTA LO MIRANDA</v>
          </cell>
          <cell r="I1125" t="str">
            <v>EN PRODUCCION</v>
          </cell>
          <cell r="J1125">
            <v>44832</v>
          </cell>
          <cell r="K1125">
            <v>44841</v>
          </cell>
          <cell r="O1125" t="str">
            <v>U007 AGROSUPER S.A.</v>
          </cell>
          <cell r="P1125" t="str">
            <v>00GO</v>
          </cell>
          <cell r="Q1125" t="str">
            <v>AGROSUPER SHANGHAI</v>
          </cell>
          <cell r="R1125" t="str">
            <v>02</v>
          </cell>
          <cell r="S1125" t="str">
            <v>CHINA</v>
          </cell>
          <cell r="T1125" t="str">
            <v>000021 SHANGHAI, CHINA</v>
          </cell>
          <cell r="U1125" t="str">
            <v>200002390</v>
          </cell>
          <cell r="V1125" t="str">
            <v>Agrosuper China Co., Ltd.</v>
          </cell>
          <cell r="W1125" t="str">
            <v/>
          </cell>
          <cell r="X1125" t="str">
            <v>CIF</v>
          </cell>
          <cell r="Y1125" t="str">
            <v>CTA CTE O CRED.DIRECTO</v>
          </cell>
          <cell r="Z1125" t="str">
            <v>CONGELADO</v>
          </cell>
          <cell r="AA1125" t="str">
            <v>CABEZA</v>
          </cell>
          <cell r="AB1125" t="str">
            <v>CABEZA DERIVADOS</v>
          </cell>
          <cell r="AC1125" t="str">
            <v>CABEZA DERIVADOS LENGUA</v>
          </cell>
          <cell r="AD1125" t="str">
            <v>NA</v>
          </cell>
        </row>
        <row r="1126">
          <cell r="D1126">
            <v>1022033</v>
          </cell>
          <cell r="E1126" t="str">
            <v>GO LENGUA@ FI CJ 10K AS</v>
          </cell>
          <cell r="F1126">
            <v>24000</v>
          </cell>
          <cell r="G1126" t="str">
            <v>KG</v>
          </cell>
          <cell r="H1126" t="str">
            <v>PLANTA LO MIRANDA</v>
          </cell>
          <cell r="I1126" t="str">
            <v>EN PRODUCCION</v>
          </cell>
          <cell r="J1126">
            <v>44832</v>
          </cell>
          <cell r="K1126">
            <v>44841</v>
          </cell>
          <cell r="O1126" t="str">
            <v>U007 AGROSUPER S.A.</v>
          </cell>
          <cell r="P1126" t="str">
            <v>00GO</v>
          </cell>
          <cell r="Q1126" t="str">
            <v>AGROSUPER SHANGHAI</v>
          </cell>
          <cell r="R1126" t="str">
            <v>02</v>
          </cell>
          <cell r="S1126" t="str">
            <v>CHINA</v>
          </cell>
          <cell r="T1126" t="str">
            <v>000021 SHANGHAI, CHINA</v>
          </cell>
          <cell r="U1126" t="str">
            <v>200002390</v>
          </cell>
          <cell r="V1126" t="str">
            <v>Agrosuper China Co., Ltd.</v>
          </cell>
          <cell r="W1126" t="str">
            <v/>
          </cell>
          <cell r="X1126" t="str">
            <v>CIF</v>
          </cell>
          <cell r="Y1126" t="str">
            <v>CTA CTE O CRED.DIRECTO</v>
          </cell>
          <cell r="Z1126" t="str">
            <v>CONGELADO</v>
          </cell>
          <cell r="AA1126" t="str">
            <v>CABEZA</v>
          </cell>
          <cell r="AB1126" t="str">
            <v>CABEZA DERIVADOS</v>
          </cell>
          <cell r="AC1126" t="str">
            <v>CABEZA DERIVADOS LENGUA</v>
          </cell>
          <cell r="AD1126" t="str">
            <v>NA</v>
          </cell>
        </row>
        <row r="1127">
          <cell r="D1127">
            <v>1022373</v>
          </cell>
          <cell r="E1127" t="str">
            <v>GO RECO 60/40 @ CJ 20K AS</v>
          </cell>
          <cell r="F1127">
            <v>24000</v>
          </cell>
          <cell r="G1127" t="str">
            <v>KG</v>
          </cell>
          <cell r="H1127" t="str">
            <v>PLANTA LO MIRANDA</v>
          </cell>
          <cell r="I1127" t="str">
            <v>CONFIRMADO</v>
          </cell>
          <cell r="J1127">
            <v>44832</v>
          </cell>
          <cell r="K1127">
            <v>44841</v>
          </cell>
          <cell r="O1127" t="str">
            <v>U007 AGROSUPER S.A.</v>
          </cell>
          <cell r="P1127" t="str">
            <v>00GO</v>
          </cell>
          <cell r="Q1127" t="str">
            <v>AGROSUPER SHANGHAI</v>
          </cell>
          <cell r="R1127" t="str">
            <v>02</v>
          </cell>
          <cell r="S1127" t="str">
            <v>CHINA</v>
          </cell>
          <cell r="T1127" t="str">
            <v>000021 SHANGHAI, CHINA</v>
          </cell>
          <cell r="U1127" t="str">
            <v>200002390</v>
          </cell>
          <cell r="V1127" t="str">
            <v>Agrosuper China Co., Ltd.</v>
          </cell>
          <cell r="W1127" t="str">
            <v/>
          </cell>
          <cell r="X1127" t="str">
            <v>CIF</v>
          </cell>
          <cell r="Y1127" t="str">
            <v>CTA CTE O CRED.DIRECTO</v>
          </cell>
          <cell r="Z1127" t="str">
            <v>CONGELADO</v>
          </cell>
          <cell r="AA1127" t="str">
            <v>RECORTES</v>
          </cell>
          <cell r="AB1127" t="str">
            <v>RECORTES NO MAGRO</v>
          </cell>
          <cell r="AC1127" t="str">
            <v>RECORTES NO MAGRO TRIMING 60/40</v>
          </cell>
          <cell r="AD1127" t="str">
            <v>NA</v>
          </cell>
        </row>
        <row r="1128">
          <cell r="D1128">
            <v>1022373</v>
          </cell>
          <cell r="E1128" t="str">
            <v>GO RECO 60/40 @ CJ 20K AS</v>
          </cell>
          <cell r="F1128">
            <v>24000</v>
          </cell>
          <cell r="G1128" t="str">
            <v>KG</v>
          </cell>
          <cell r="H1128" t="str">
            <v>PLANTA LO MIRANDA</v>
          </cell>
          <cell r="I1128" t="str">
            <v>EN PRODUCCION</v>
          </cell>
          <cell r="J1128">
            <v>44832</v>
          </cell>
          <cell r="K1128">
            <v>44841</v>
          </cell>
          <cell r="O1128" t="str">
            <v>U007 AGROSUPER S.A.</v>
          </cell>
          <cell r="P1128" t="str">
            <v>00GO</v>
          </cell>
          <cell r="Q1128" t="str">
            <v>AGROSUPER SHANGHAI</v>
          </cell>
          <cell r="R1128" t="str">
            <v>02</v>
          </cell>
          <cell r="S1128" t="str">
            <v>CHINA</v>
          </cell>
          <cell r="T1128" t="str">
            <v>000021 SHANGHAI, CHINA</v>
          </cell>
          <cell r="U1128" t="str">
            <v>200002390</v>
          </cell>
          <cell r="V1128" t="str">
            <v>Agrosuper China Co., Ltd.</v>
          </cell>
          <cell r="W1128" t="str">
            <v/>
          </cell>
          <cell r="X1128" t="str">
            <v>CIF</v>
          </cell>
          <cell r="Y1128" t="str">
            <v>CTA CTE O CRED.DIRECTO</v>
          </cell>
          <cell r="Z1128" t="str">
            <v>CONGELADO</v>
          </cell>
          <cell r="AA1128" t="str">
            <v>RECORTES</v>
          </cell>
          <cell r="AB1128" t="str">
            <v>RECORTES NO MAGRO</v>
          </cell>
          <cell r="AC1128" t="str">
            <v>RECORTES NO MAGRO TRIMING 60/40</v>
          </cell>
          <cell r="AD1128" t="str">
            <v>NA</v>
          </cell>
        </row>
        <row r="1129">
          <cell r="D1129">
            <v>1022373</v>
          </cell>
          <cell r="E1129" t="str">
            <v>GO RECO 60/40 @ CJ 20K AS</v>
          </cell>
          <cell r="F1129">
            <v>24000</v>
          </cell>
          <cell r="G1129" t="str">
            <v>KG</v>
          </cell>
          <cell r="H1129" t="str">
            <v>PLANTA LO MIRANDA</v>
          </cell>
          <cell r="I1129" t="str">
            <v>EN PRODUCCION</v>
          </cell>
          <cell r="J1129">
            <v>44832</v>
          </cell>
          <cell r="K1129">
            <v>44841</v>
          </cell>
          <cell r="O1129" t="str">
            <v>U007 AGROSUPER S.A.</v>
          </cell>
          <cell r="P1129" t="str">
            <v>00GO</v>
          </cell>
          <cell r="Q1129" t="str">
            <v>AGROSUPER SHANGHAI</v>
          </cell>
          <cell r="R1129" t="str">
            <v>02</v>
          </cell>
          <cell r="S1129" t="str">
            <v>CHINA</v>
          </cell>
          <cell r="T1129" t="str">
            <v>000021 SHANGHAI, CHINA</v>
          </cell>
          <cell r="U1129" t="str">
            <v>200002390</v>
          </cell>
          <cell r="V1129" t="str">
            <v>Agrosuper China Co., Ltd.</v>
          </cell>
          <cell r="W1129" t="str">
            <v/>
          </cell>
          <cell r="X1129" t="str">
            <v>CIF</v>
          </cell>
          <cell r="Y1129" t="str">
            <v>CTA CTE O CRED.DIRECTO</v>
          </cell>
          <cell r="Z1129" t="str">
            <v>CONGELADO</v>
          </cell>
          <cell r="AA1129" t="str">
            <v>RECORTES</v>
          </cell>
          <cell r="AB1129" t="str">
            <v>RECORTES NO MAGRO</v>
          </cell>
          <cell r="AC1129" t="str">
            <v>RECORTES NO MAGRO TRIMING 60/40</v>
          </cell>
          <cell r="AD1129" t="str">
            <v>NA</v>
          </cell>
        </row>
        <row r="1130">
          <cell r="D1130">
            <v>1022373</v>
          </cell>
          <cell r="E1130" t="str">
            <v>GO RECO 60/40 @ CJ 20K AS</v>
          </cell>
          <cell r="F1130">
            <v>24000</v>
          </cell>
          <cell r="G1130" t="str">
            <v>KG</v>
          </cell>
          <cell r="H1130" t="str">
            <v>PLANTA LO MIRANDA</v>
          </cell>
          <cell r="I1130" t="str">
            <v>EN PRODUCCION</v>
          </cell>
          <cell r="J1130">
            <v>44832</v>
          </cell>
          <cell r="K1130">
            <v>44841</v>
          </cell>
          <cell r="O1130" t="str">
            <v>U007 AGROSUPER S.A.</v>
          </cell>
          <cell r="P1130" t="str">
            <v>00GO</v>
          </cell>
          <cell r="Q1130" t="str">
            <v>AGROSUPER SHANGHAI</v>
          </cell>
          <cell r="R1130" t="str">
            <v>02</v>
          </cell>
          <cell r="S1130" t="str">
            <v>CHINA</v>
          </cell>
          <cell r="T1130" t="str">
            <v>000021 SHANGHAI, CHINA</v>
          </cell>
          <cell r="U1130" t="str">
            <v>200002390</v>
          </cell>
          <cell r="V1130" t="str">
            <v>Agrosuper China Co., Ltd.</v>
          </cell>
          <cell r="W1130" t="str">
            <v/>
          </cell>
          <cell r="X1130" t="str">
            <v>CIF</v>
          </cell>
          <cell r="Y1130" t="str">
            <v>CTA CTE O CRED.DIRECTO</v>
          </cell>
          <cell r="Z1130" t="str">
            <v>CONGELADO</v>
          </cell>
          <cell r="AA1130" t="str">
            <v>RECORTES</v>
          </cell>
          <cell r="AB1130" t="str">
            <v>RECORTES NO MAGRO</v>
          </cell>
          <cell r="AC1130" t="str">
            <v>RECORTES NO MAGRO TRIMING 60/40</v>
          </cell>
          <cell r="AD1130" t="str">
            <v>NA</v>
          </cell>
        </row>
        <row r="1131">
          <cell r="D1131">
            <v>1022212</v>
          </cell>
          <cell r="E1131" t="str">
            <v>GO CAB ENT@ CJ 20K AS</v>
          </cell>
          <cell r="F1131">
            <v>24000</v>
          </cell>
          <cell r="G1131" t="str">
            <v>KG</v>
          </cell>
          <cell r="H1131" t="str">
            <v>PLANTA LO MIRANDA</v>
          </cell>
          <cell r="I1131" t="str">
            <v>CONFIRMADO</v>
          </cell>
          <cell r="J1131">
            <v>44832</v>
          </cell>
          <cell r="K1131">
            <v>44841</v>
          </cell>
          <cell r="L1131">
            <v>44875</v>
          </cell>
          <cell r="O1131" t="str">
            <v>U007 AGROSUPER S.A.</v>
          </cell>
          <cell r="P1131" t="str">
            <v>00GO</v>
          </cell>
          <cell r="Q1131" t="str">
            <v>AGROSUPER SHANGHAI</v>
          </cell>
          <cell r="R1131" t="str">
            <v>02</v>
          </cell>
          <cell r="S1131" t="str">
            <v>CHINA</v>
          </cell>
          <cell r="T1131" t="str">
            <v>000020 YANTIAN, CHINA</v>
          </cell>
          <cell r="U1131" t="str">
            <v>200002390</v>
          </cell>
          <cell r="V1131" t="str">
            <v>Agrosuper China Co., Ltd.</v>
          </cell>
          <cell r="W1131" t="str">
            <v/>
          </cell>
          <cell r="X1131" t="str">
            <v>CIF</v>
          </cell>
          <cell r="Y1131" t="str">
            <v>CTA CTE O CRED.DIRECTO</v>
          </cell>
          <cell r="Z1131" t="str">
            <v>CONGELADO</v>
          </cell>
          <cell r="AA1131" t="str">
            <v>CABEZA</v>
          </cell>
          <cell r="AB1131" t="str">
            <v>CABEZA ENTERA</v>
          </cell>
          <cell r="AC1131" t="str">
            <v>CABEZA ENTERA C/L</v>
          </cell>
          <cell r="AD1131" t="str">
            <v>NA</v>
          </cell>
        </row>
        <row r="1132">
          <cell r="D1132">
            <v>1022212</v>
          </cell>
          <cell r="E1132" t="str">
            <v>GO CAB ENT@ CJ 20K AS</v>
          </cell>
          <cell r="F1132">
            <v>24000</v>
          </cell>
          <cell r="G1132" t="str">
            <v>KG</v>
          </cell>
          <cell r="H1132" t="str">
            <v>PLANTA LO MIRANDA</v>
          </cell>
          <cell r="I1132" t="str">
            <v>CONFIRMADO</v>
          </cell>
          <cell r="J1132">
            <v>44832</v>
          </cell>
          <cell r="K1132">
            <v>44841</v>
          </cell>
          <cell r="L1132">
            <v>44878</v>
          </cell>
          <cell r="O1132" t="str">
            <v>U007 AGROSUPER S.A.</v>
          </cell>
          <cell r="P1132" t="str">
            <v>00GO</v>
          </cell>
          <cell r="Q1132" t="str">
            <v>AGROSUPER SHANGHAI</v>
          </cell>
          <cell r="R1132" t="str">
            <v>02</v>
          </cell>
          <cell r="S1132" t="str">
            <v>CHINA</v>
          </cell>
          <cell r="T1132" t="str">
            <v>000020 YANTIAN, CHINA</v>
          </cell>
          <cell r="U1132" t="str">
            <v>200002390</v>
          </cell>
          <cell r="V1132" t="str">
            <v>Agrosuper China Co., Ltd.</v>
          </cell>
          <cell r="W1132" t="str">
            <v/>
          </cell>
          <cell r="X1132" t="str">
            <v>CIF</v>
          </cell>
          <cell r="Y1132" t="str">
            <v>CTA CTE O CRED.DIRECTO</v>
          </cell>
          <cell r="Z1132" t="str">
            <v>CONGELADO</v>
          </cell>
          <cell r="AA1132" t="str">
            <v>CABEZA</v>
          </cell>
          <cell r="AB1132" t="str">
            <v>CABEZA ENTERA</v>
          </cell>
          <cell r="AC1132" t="str">
            <v>CABEZA ENTERA C/L</v>
          </cell>
          <cell r="AD1132" t="str">
            <v>NA</v>
          </cell>
        </row>
        <row r="1133">
          <cell r="D1133">
            <v>1022212</v>
          </cell>
          <cell r="E1133" t="str">
            <v>GO CAB ENT@ CJ 20K AS</v>
          </cell>
          <cell r="F1133">
            <v>24000</v>
          </cell>
          <cell r="G1133" t="str">
            <v>KG</v>
          </cell>
          <cell r="H1133" t="str">
            <v>PLANTA LO MIRANDA</v>
          </cell>
          <cell r="I1133" t="str">
            <v>CONFIRMADO</v>
          </cell>
          <cell r="J1133">
            <v>44832</v>
          </cell>
          <cell r="K1133">
            <v>44841</v>
          </cell>
          <cell r="L1133">
            <v>44878</v>
          </cell>
          <cell r="O1133" t="str">
            <v>U007 AGROSUPER S.A.</v>
          </cell>
          <cell r="P1133" t="str">
            <v>00GO</v>
          </cell>
          <cell r="Q1133" t="str">
            <v>AGROSUPER SHANGHAI</v>
          </cell>
          <cell r="R1133" t="str">
            <v>02</v>
          </cell>
          <cell r="S1133" t="str">
            <v>CHINA</v>
          </cell>
          <cell r="T1133" t="str">
            <v>000020 YANTIAN, CHINA</v>
          </cell>
          <cell r="U1133" t="str">
            <v>200002390</v>
          </cell>
          <cell r="V1133" t="str">
            <v>Agrosuper China Co., Ltd.</v>
          </cell>
          <cell r="W1133" t="str">
            <v/>
          </cell>
          <cell r="X1133" t="str">
            <v>CIF</v>
          </cell>
          <cell r="Y1133" t="str">
            <v>CTA CTE O CRED.DIRECTO</v>
          </cell>
          <cell r="Z1133" t="str">
            <v>CONGELADO</v>
          </cell>
          <cell r="AA1133" t="str">
            <v>CABEZA</v>
          </cell>
          <cell r="AB1133" t="str">
            <v>CABEZA ENTERA</v>
          </cell>
          <cell r="AC1133" t="str">
            <v>CABEZA ENTERA C/L</v>
          </cell>
          <cell r="AD1133" t="str">
            <v>NA</v>
          </cell>
        </row>
        <row r="1134">
          <cell r="D1134">
            <v>1022212</v>
          </cell>
          <cell r="E1134" t="str">
            <v>GO CAB ENT@ CJ 20K AS</v>
          </cell>
          <cell r="F1134">
            <v>24000</v>
          </cell>
          <cell r="G1134" t="str">
            <v>KG</v>
          </cell>
          <cell r="H1134" t="str">
            <v>PLANTA LO MIRANDA</v>
          </cell>
          <cell r="I1134" t="str">
            <v>CONFIRMADO</v>
          </cell>
          <cell r="J1134">
            <v>44832</v>
          </cell>
          <cell r="K1134">
            <v>44841</v>
          </cell>
          <cell r="L1134">
            <v>44879</v>
          </cell>
          <cell r="O1134" t="str">
            <v>U007 AGROSUPER S.A.</v>
          </cell>
          <cell r="P1134" t="str">
            <v>00GO</v>
          </cell>
          <cell r="Q1134" t="str">
            <v>AGROSUPER SHANGHAI</v>
          </cell>
          <cell r="R1134" t="str">
            <v>02</v>
          </cell>
          <cell r="S1134" t="str">
            <v>CHINA</v>
          </cell>
          <cell r="T1134" t="str">
            <v>000020 YANTIAN, CHINA</v>
          </cell>
          <cell r="U1134" t="str">
            <v>200002390</v>
          </cell>
          <cell r="V1134" t="str">
            <v>Agrosuper China Co., Ltd.</v>
          </cell>
          <cell r="W1134" t="str">
            <v/>
          </cell>
          <cell r="X1134" t="str">
            <v>CIF</v>
          </cell>
          <cell r="Y1134" t="str">
            <v>CTA CTE O CRED.DIRECTO</v>
          </cell>
          <cell r="Z1134" t="str">
            <v>CONGELADO</v>
          </cell>
          <cell r="AA1134" t="str">
            <v>CABEZA</v>
          </cell>
          <cell r="AB1134" t="str">
            <v>CABEZA ENTERA</v>
          </cell>
          <cell r="AC1134" t="str">
            <v>CABEZA ENTERA C/L</v>
          </cell>
          <cell r="AD1134" t="str">
            <v>NA</v>
          </cell>
        </row>
        <row r="1135">
          <cell r="D1135">
            <v>1022212</v>
          </cell>
          <cell r="E1135" t="str">
            <v>GO CAB ENT@ CJ 20K AS</v>
          </cell>
          <cell r="F1135">
            <v>24000</v>
          </cell>
          <cell r="G1135" t="str">
            <v>KG</v>
          </cell>
          <cell r="H1135" t="str">
            <v>PLANTA LO MIRANDA</v>
          </cell>
          <cell r="I1135" t="str">
            <v>CONFIRMADO</v>
          </cell>
          <cell r="J1135">
            <v>44832</v>
          </cell>
          <cell r="K1135">
            <v>44841</v>
          </cell>
          <cell r="L1135">
            <v>44880</v>
          </cell>
          <cell r="O1135" t="str">
            <v>U007 AGROSUPER S.A.</v>
          </cell>
          <cell r="P1135" t="str">
            <v>00GO</v>
          </cell>
          <cell r="Q1135" t="str">
            <v>AGROSUPER SHANGHAI</v>
          </cell>
          <cell r="R1135" t="str">
            <v>02</v>
          </cell>
          <cell r="S1135" t="str">
            <v>CHINA</v>
          </cell>
          <cell r="T1135" t="str">
            <v>000020 YANTIAN, CHINA</v>
          </cell>
          <cell r="U1135" t="str">
            <v>200002390</v>
          </cell>
          <cell r="V1135" t="str">
            <v>Agrosuper China Co., Ltd.</v>
          </cell>
          <cell r="W1135" t="str">
            <v/>
          </cell>
          <cell r="X1135" t="str">
            <v>CIF</v>
          </cell>
          <cell r="Y1135" t="str">
            <v>CTA CTE O CRED.DIRECTO</v>
          </cell>
          <cell r="Z1135" t="str">
            <v>CONGELADO</v>
          </cell>
          <cell r="AA1135" t="str">
            <v>CABEZA</v>
          </cell>
          <cell r="AB1135" t="str">
            <v>CABEZA ENTERA</v>
          </cell>
          <cell r="AC1135" t="str">
            <v>CABEZA ENTERA C/L</v>
          </cell>
          <cell r="AD1135" t="str">
            <v>NA</v>
          </cell>
        </row>
        <row r="1136">
          <cell r="D1136">
            <v>1022212</v>
          </cell>
          <cell r="E1136" t="str">
            <v>GO CAB ENT@ CJ 20K AS</v>
          </cell>
          <cell r="F1136">
            <v>24000</v>
          </cell>
          <cell r="G1136" t="str">
            <v>KG</v>
          </cell>
          <cell r="H1136" t="str">
            <v>PLANTA LO MIRANDA</v>
          </cell>
          <cell r="I1136" t="str">
            <v>CONFIRMADO</v>
          </cell>
          <cell r="J1136">
            <v>44832</v>
          </cell>
          <cell r="K1136">
            <v>44841</v>
          </cell>
          <cell r="L1136">
            <v>44881</v>
          </cell>
          <cell r="O1136" t="str">
            <v>U007 AGROSUPER S.A.</v>
          </cell>
          <cell r="P1136" t="str">
            <v>00GO</v>
          </cell>
          <cell r="Q1136" t="str">
            <v>AGROSUPER SHANGHAI</v>
          </cell>
          <cell r="R1136" t="str">
            <v>02</v>
          </cell>
          <cell r="S1136" t="str">
            <v>CHINA</v>
          </cell>
          <cell r="T1136" t="str">
            <v>000302 TIANJIN XINGANG, CHINA</v>
          </cell>
          <cell r="U1136" t="str">
            <v>200002390</v>
          </cell>
          <cell r="V1136" t="str">
            <v>Agrosuper China Co., Ltd.</v>
          </cell>
          <cell r="W1136" t="str">
            <v/>
          </cell>
          <cell r="X1136" t="str">
            <v>CIF</v>
          </cell>
          <cell r="Y1136" t="str">
            <v>CTA CTE O CRED.DIRECTO</v>
          </cell>
          <cell r="Z1136" t="str">
            <v>CONGELADO</v>
          </cell>
          <cell r="AA1136" t="str">
            <v>CABEZA</v>
          </cell>
          <cell r="AB1136" t="str">
            <v>CABEZA ENTERA</v>
          </cell>
          <cell r="AC1136" t="str">
            <v>CABEZA ENTERA C/L</v>
          </cell>
          <cell r="AD1136" t="str">
            <v>NA</v>
          </cell>
        </row>
        <row r="1137">
          <cell r="D1137">
            <v>1022212</v>
          </cell>
          <cell r="E1137" t="str">
            <v>GO CAB ENT@ CJ 20K AS</v>
          </cell>
          <cell r="F1137">
            <v>24000</v>
          </cell>
          <cell r="G1137" t="str">
            <v>KG</v>
          </cell>
          <cell r="H1137" t="str">
            <v>PLANTA LO MIRANDA</v>
          </cell>
          <cell r="I1137" t="str">
            <v>CONFIRMADO</v>
          </cell>
          <cell r="J1137">
            <v>44832</v>
          </cell>
          <cell r="K1137">
            <v>44841</v>
          </cell>
          <cell r="L1137">
            <v>44882</v>
          </cell>
          <cell r="O1137" t="str">
            <v>U007 AGROSUPER S.A.</v>
          </cell>
          <cell r="P1137" t="str">
            <v>00GO</v>
          </cell>
          <cell r="Q1137" t="str">
            <v>AGROSUPER SHANGHAI</v>
          </cell>
          <cell r="R1137" t="str">
            <v>02</v>
          </cell>
          <cell r="S1137" t="str">
            <v>CHINA</v>
          </cell>
          <cell r="T1137" t="str">
            <v>000302 TIANJIN XINGANG, CHINA</v>
          </cell>
          <cell r="U1137" t="str">
            <v>200002390</v>
          </cell>
          <cell r="V1137" t="str">
            <v>Agrosuper China Co., Ltd.</v>
          </cell>
          <cell r="W1137" t="str">
            <v/>
          </cell>
          <cell r="X1137" t="str">
            <v>CIF</v>
          </cell>
          <cell r="Y1137" t="str">
            <v>CTA CTE O CRED.DIRECTO</v>
          </cell>
          <cell r="Z1137" t="str">
            <v>CONGELADO</v>
          </cell>
          <cell r="AA1137" t="str">
            <v>CABEZA</v>
          </cell>
          <cell r="AB1137" t="str">
            <v>CABEZA ENTERA</v>
          </cell>
          <cell r="AC1137" t="str">
            <v>CABEZA ENTERA C/L</v>
          </cell>
          <cell r="AD1137" t="str">
            <v>NA</v>
          </cell>
        </row>
        <row r="1138">
          <cell r="D1138">
            <v>1022212</v>
          </cell>
          <cell r="E1138" t="str">
            <v>GO CAB ENT@ CJ 20K AS</v>
          </cell>
          <cell r="F1138">
            <v>24000</v>
          </cell>
          <cell r="G1138" t="str">
            <v>KG</v>
          </cell>
          <cell r="H1138" t="str">
            <v>PLANTA LO MIRANDA</v>
          </cell>
          <cell r="I1138" t="str">
            <v>CONFIRMADO</v>
          </cell>
          <cell r="J1138">
            <v>44832</v>
          </cell>
          <cell r="K1138">
            <v>44841</v>
          </cell>
          <cell r="L1138">
            <v>44883</v>
          </cell>
          <cell r="O1138" t="str">
            <v>U007 AGROSUPER S.A.</v>
          </cell>
          <cell r="P1138" t="str">
            <v>00GO</v>
          </cell>
          <cell r="Q1138" t="str">
            <v>AGROSUPER SHANGHAI</v>
          </cell>
          <cell r="R1138" t="str">
            <v>02</v>
          </cell>
          <cell r="S1138" t="str">
            <v>CHINA</v>
          </cell>
          <cell r="T1138" t="str">
            <v>000302 TIANJIN XINGANG, CHINA</v>
          </cell>
          <cell r="U1138" t="str">
            <v>200002390</v>
          </cell>
          <cell r="V1138" t="str">
            <v>Agrosuper China Co., Ltd.</v>
          </cell>
          <cell r="W1138" t="str">
            <v/>
          </cell>
          <cell r="X1138" t="str">
            <v>CIF</v>
          </cell>
          <cell r="Y1138" t="str">
            <v>CTA CTE O CRED.DIRECTO</v>
          </cell>
          <cell r="Z1138" t="str">
            <v>CONGELADO</v>
          </cell>
          <cell r="AA1138" t="str">
            <v>CABEZA</v>
          </cell>
          <cell r="AB1138" t="str">
            <v>CABEZA ENTERA</v>
          </cell>
          <cell r="AC1138" t="str">
            <v>CABEZA ENTERA C/L</v>
          </cell>
          <cell r="AD1138" t="str">
            <v>NA</v>
          </cell>
        </row>
        <row r="1139">
          <cell r="D1139">
            <v>1022212</v>
          </cell>
          <cell r="E1139" t="str">
            <v>GO CAB ENT@ CJ 20K AS</v>
          </cell>
          <cell r="F1139">
            <v>24000</v>
          </cell>
          <cell r="G1139" t="str">
            <v>KG</v>
          </cell>
          <cell r="H1139" t="str">
            <v>PLANTA LO MIRANDA</v>
          </cell>
          <cell r="I1139" t="str">
            <v>EN PRODUCCION</v>
          </cell>
          <cell r="J1139">
            <v>44832</v>
          </cell>
          <cell r="K1139">
            <v>44841</v>
          </cell>
          <cell r="O1139" t="str">
            <v>U007 AGROSUPER S.A.</v>
          </cell>
          <cell r="P1139" t="str">
            <v>00GO</v>
          </cell>
          <cell r="Q1139" t="str">
            <v>AGROSUPER SHANGHAI</v>
          </cell>
          <cell r="R1139" t="str">
            <v>02</v>
          </cell>
          <cell r="S1139" t="str">
            <v>CHINA</v>
          </cell>
          <cell r="T1139" t="str">
            <v>000302 TIANJIN XINGANG, CHINA</v>
          </cell>
          <cell r="U1139" t="str">
            <v>200002390</v>
          </cell>
          <cell r="V1139" t="str">
            <v>Agrosuper China Co., Ltd.</v>
          </cell>
          <cell r="W1139" t="str">
            <v/>
          </cell>
          <cell r="X1139" t="str">
            <v>CIF</v>
          </cell>
          <cell r="Y1139" t="str">
            <v>CTA CTE O CRED.DIRECTO</v>
          </cell>
          <cell r="Z1139" t="str">
            <v>CONGELADO</v>
          </cell>
          <cell r="AA1139" t="str">
            <v>CABEZA</v>
          </cell>
          <cell r="AB1139" t="str">
            <v>CABEZA ENTERA</v>
          </cell>
          <cell r="AC1139" t="str">
            <v>CABEZA ENTERA C/L</v>
          </cell>
          <cell r="AD1139" t="str">
            <v>NA</v>
          </cell>
        </row>
        <row r="1140">
          <cell r="D1140">
            <v>1022212</v>
          </cell>
          <cell r="E1140" t="str">
            <v>GO CAB ENT@ CJ 20K AS</v>
          </cell>
          <cell r="F1140">
            <v>24000</v>
          </cell>
          <cell r="G1140" t="str">
            <v>KG</v>
          </cell>
          <cell r="H1140" t="str">
            <v>PLANTA LO MIRANDA</v>
          </cell>
          <cell r="I1140" t="str">
            <v>EN PRODUCCION</v>
          </cell>
          <cell r="J1140">
            <v>44832</v>
          </cell>
          <cell r="K1140">
            <v>44841</v>
          </cell>
          <cell r="O1140" t="str">
            <v>U007 AGROSUPER S.A.</v>
          </cell>
          <cell r="P1140" t="str">
            <v>00GO</v>
          </cell>
          <cell r="Q1140" t="str">
            <v>AGROSUPER SHANGHAI</v>
          </cell>
          <cell r="R1140" t="str">
            <v>02</v>
          </cell>
          <cell r="S1140" t="str">
            <v>CHINA</v>
          </cell>
          <cell r="T1140" t="str">
            <v>000302 TIANJIN XINGANG, CHINA</v>
          </cell>
          <cell r="U1140" t="str">
            <v>200002390</v>
          </cell>
          <cell r="V1140" t="str">
            <v>Agrosuper China Co., Ltd.</v>
          </cell>
          <cell r="W1140" t="str">
            <v/>
          </cell>
          <cell r="X1140" t="str">
            <v>CIF</v>
          </cell>
          <cell r="Y1140" t="str">
            <v>CTA CTE O CRED.DIRECTO</v>
          </cell>
          <cell r="Z1140" t="str">
            <v>CONGELADO</v>
          </cell>
          <cell r="AA1140" t="str">
            <v>CABEZA</v>
          </cell>
          <cell r="AB1140" t="str">
            <v>CABEZA ENTERA</v>
          </cell>
          <cell r="AC1140" t="str">
            <v>CABEZA ENTERA C/L</v>
          </cell>
          <cell r="AD1140" t="str">
            <v>NA</v>
          </cell>
        </row>
        <row r="1141">
          <cell r="D1141">
            <v>1022212</v>
          </cell>
          <cell r="E1141" t="str">
            <v>GO CAB ENT@ CJ 20K AS</v>
          </cell>
          <cell r="F1141">
            <v>24000</v>
          </cell>
          <cell r="G1141" t="str">
            <v>KG</v>
          </cell>
          <cell r="H1141" t="str">
            <v>PLANTA LO MIRANDA</v>
          </cell>
          <cell r="I1141" t="str">
            <v>EN PRODUCCION</v>
          </cell>
          <cell r="J1141">
            <v>44832</v>
          </cell>
          <cell r="K1141">
            <v>44841</v>
          </cell>
          <cell r="O1141" t="str">
            <v>U007 AGROSUPER S.A.</v>
          </cell>
          <cell r="P1141" t="str">
            <v>00GO</v>
          </cell>
          <cell r="Q1141" t="str">
            <v>AGROSUPER SHANGHAI</v>
          </cell>
          <cell r="R1141" t="str">
            <v>02</v>
          </cell>
          <cell r="S1141" t="str">
            <v>CHINA</v>
          </cell>
          <cell r="T1141" t="str">
            <v>000302 TIANJIN XINGANG, CHINA</v>
          </cell>
          <cell r="U1141" t="str">
            <v>200002390</v>
          </cell>
          <cell r="V1141" t="str">
            <v>Agrosuper China Co., Ltd.</v>
          </cell>
          <cell r="W1141" t="str">
            <v/>
          </cell>
          <cell r="X1141" t="str">
            <v>CIF</v>
          </cell>
          <cell r="Y1141" t="str">
            <v>CTA CTE O CRED.DIRECTO</v>
          </cell>
          <cell r="Z1141" t="str">
            <v>CONGELADO</v>
          </cell>
          <cell r="AA1141" t="str">
            <v>CABEZA</v>
          </cell>
          <cell r="AB1141" t="str">
            <v>CABEZA ENTERA</v>
          </cell>
          <cell r="AC1141" t="str">
            <v>CABEZA ENTERA C/L</v>
          </cell>
          <cell r="AD1141" t="str">
            <v>NA</v>
          </cell>
        </row>
        <row r="1142">
          <cell r="D1142">
            <v>1022212</v>
          </cell>
          <cell r="E1142" t="str">
            <v>GO CAB ENT@ CJ 20K AS</v>
          </cell>
          <cell r="F1142">
            <v>24000</v>
          </cell>
          <cell r="G1142" t="str">
            <v>KG</v>
          </cell>
          <cell r="H1142" t="str">
            <v>PLANTA LO MIRANDA</v>
          </cell>
          <cell r="I1142" t="str">
            <v>EN PRODUCCION</v>
          </cell>
          <cell r="J1142">
            <v>44832</v>
          </cell>
          <cell r="K1142">
            <v>44841</v>
          </cell>
          <cell r="O1142" t="str">
            <v>U007 AGROSUPER S.A.</v>
          </cell>
          <cell r="P1142" t="str">
            <v>00GO</v>
          </cell>
          <cell r="Q1142" t="str">
            <v>AGROSUPER SHANGHAI</v>
          </cell>
          <cell r="R1142" t="str">
            <v>02</v>
          </cell>
          <cell r="S1142" t="str">
            <v>CHINA</v>
          </cell>
          <cell r="T1142" t="str">
            <v>000302 TIANJIN XINGANG, CHINA</v>
          </cell>
          <cell r="U1142" t="str">
            <v>200002390</v>
          </cell>
          <cell r="V1142" t="str">
            <v>Agrosuper China Co., Ltd.</v>
          </cell>
          <cell r="W1142" t="str">
            <v/>
          </cell>
          <cell r="X1142" t="str">
            <v>CIF</v>
          </cell>
          <cell r="Y1142" t="str">
            <v>CTA CTE O CRED.DIRECTO</v>
          </cell>
          <cell r="Z1142" t="str">
            <v>CONGELADO</v>
          </cell>
          <cell r="AA1142" t="str">
            <v>CABEZA</v>
          </cell>
          <cell r="AB1142" t="str">
            <v>CABEZA ENTERA</v>
          </cell>
          <cell r="AC1142" t="str">
            <v>CABEZA ENTERA C/L</v>
          </cell>
          <cell r="AD1142" t="str">
            <v>NA</v>
          </cell>
        </row>
        <row r="1143">
          <cell r="D1143">
            <v>1022212</v>
          </cell>
          <cell r="E1143" t="str">
            <v>GO CAB ENT@ CJ 20K AS</v>
          </cell>
          <cell r="F1143">
            <v>24000</v>
          </cell>
          <cell r="G1143" t="str">
            <v>KG</v>
          </cell>
          <cell r="H1143" t="str">
            <v>PLANTA LO MIRANDA</v>
          </cell>
          <cell r="I1143" t="str">
            <v>EN PRODUCCION</v>
          </cell>
          <cell r="J1143">
            <v>44832</v>
          </cell>
          <cell r="K1143">
            <v>44841</v>
          </cell>
          <cell r="O1143" t="str">
            <v>U007 AGROSUPER S.A.</v>
          </cell>
          <cell r="P1143" t="str">
            <v>00GO</v>
          </cell>
          <cell r="Q1143" t="str">
            <v>AGROSUPER SHANGHAI</v>
          </cell>
          <cell r="R1143" t="str">
            <v>02</v>
          </cell>
          <cell r="S1143" t="str">
            <v>CHINA</v>
          </cell>
          <cell r="T1143" t="str">
            <v>000302 TIANJIN XINGANG, CHINA</v>
          </cell>
          <cell r="U1143" t="str">
            <v>200002390</v>
          </cell>
          <cell r="V1143" t="str">
            <v>Agrosuper China Co., Ltd.</v>
          </cell>
          <cell r="W1143" t="str">
            <v/>
          </cell>
          <cell r="X1143" t="str">
            <v>CIF</v>
          </cell>
          <cell r="Y1143" t="str">
            <v>CTA CTE O CRED.DIRECTO</v>
          </cell>
          <cell r="Z1143" t="str">
            <v>CONGELADO</v>
          </cell>
          <cell r="AA1143" t="str">
            <v>CABEZA</v>
          </cell>
          <cell r="AB1143" t="str">
            <v>CABEZA ENTERA</v>
          </cell>
          <cell r="AC1143" t="str">
            <v>CABEZA ENTERA C/L</v>
          </cell>
          <cell r="AD1143" t="str">
            <v>NA</v>
          </cell>
        </row>
        <row r="1144">
          <cell r="D1144">
            <v>1022212</v>
          </cell>
          <cell r="E1144" t="str">
            <v>GO CAB ENT@ CJ 20K AS</v>
          </cell>
          <cell r="F1144">
            <v>24000</v>
          </cell>
          <cell r="G1144" t="str">
            <v>KG</v>
          </cell>
          <cell r="H1144" t="str">
            <v>PLANTA LO MIRANDA</v>
          </cell>
          <cell r="I1144" t="str">
            <v>EN PRODUCCION</v>
          </cell>
          <cell r="J1144">
            <v>44832</v>
          </cell>
          <cell r="K1144">
            <v>44841</v>
          </cell>
          <cell r="O1144" t="str">
            <v>U007 AGROSUPER S.A.</v>
          </cell>
          <cell r="P1144" t="str">
            <v>00GO</v>
          </cell>
          <cell r="Q1144" t="str">
            <v>AGROSUPER SHANGHAI</v>
          </cell>
          <cell r="R1144" t="str">
            <v>02</v>
          </cell>
          <cell r="S1144" t="str">
            <v>CHINA</v>
          </cell>
          <cell r="T1144" t="str">
            <v>000302 TIANJIN XINGANG, CHINA</v>
          </cell>
          <cell r="U1144" t="str">
            <v>200002390</v>
          </cell>
          <cell r="V1144" t="str">
            <v>Agrosuper China Co., Ltd.</v>
          </cell>
          <cell r="W1144" t="str">
            <v/>
          </cell>
          <cell r="X1144" t="str">
            <v>CIF</v>
          </cell>
          <cell r="Y1144" t="str">
            <v>CTA CTE O CRED.DIRECTO</v>
          </cell>
          <cell r="Z1144" t="str">
            <v>CONGELADO</v>
          </cell>
          <cell r="AA1144" t="str">
            <v>CABEZA</v>
          </cell>
          <cell r="AB1144" t="str">
            <v>CABEZA ENTERA</v>
          </cell>
          <cell r="AC1144" t="str">
            <v>CABEZA ENTERA C/L</v>
          </cell>
          <cell r="AD1144" t="str">
            <v>NA</v>
          </cell>
        </row>
        <row r="1145">
          <cell r="D1145">
            <v>1022212</v>
          </cell>
          <cell r="E1145" t="str">
            <v>GO CAB ENT@ CJ 20K AS</v>
          </cell>
          <cell r="F1145">
            <v>24000</v>
          </cell>
          <cell r="G1145" t="str">
            <v>KG</v>
          </cell>
          <cell r="H1145" t="str">
            <v>PLANTA LO MIRANDA</v>
          </cell>
          <cell r="I1145" t="str">
            <v>EN PRODUCCION</v>
          </cell>
          <cell r="J1145">
            <v>44832</v>
          </cell>
          <cell r="K1145">
            <v>44841</v>
          </cell>
          <cell r="O1145" t="str">
            <v>U007 AGROSUPER S.A.</v>
          </cell>
          <cell r="P1145" t="str">
            <v>00GO</v>
          </cell>
          <cell r="Q1145" t="str">
            <v>AGROSUPER SHANGHAI</v>
          </cell>
          <cell r="R1145" t="str">
            <v>02</v>
          </cell>
          <cell r="S1145" t="str">
            <v>CHINA</v>
          </cell>
          <cell r="T1145" t="str">
            <v>000302 TIANJIN XINGANG, CHINA</v>
          </cell>
          <cell r="U1145" t="str">
            <v>200002390</v>
          </cell>
          <cell r="V1145" t="str">
            <v>Agrosuper China Co., Ltd.</v>
          </cell>
          <cell r="W1145" t="str">
            <v/>
          </cell>
          <cell r="X1145" t="str">
            <v>CIF</v>
          </cell>
          <cell r="Y1145" t="str">
            <v>CTA CTE O CRED.DIRECTO</v>
          </cell>
          <cell r="Z1145" t="str">
            <v>CONGELADO</v>
          </cell>
          <cell r="AA1145" t="str">
            <v>CABEZA</v>
          </cell>
          <cell r="AB1145" t="str">
            <v>CABEZA ENTERA</v>
          </cell>
          <cell r="AC1145" t="str">
            <v>CABEZA ENTERA C/L</v>
          </cell>
          <cell r="AD1145" t="str">
            <v>NA</v>
          </cell>
        </row>
        <row r="1146">
          <cell r="D1146">
            <v>1022212</v>
          </cell>
          <cell r="E1146" t="str">
            <v>GO CAB ENT@ CJ 20K AS</v>
          </cell>
          <cell r="F1146">
            <v>24000</v>
          </cell>
          <cell r="G1146" t="str">
            <v>KG</v>
          </cell>
          <cell r="H1146" t="str">
            <v>PLANTA LO MIRANDA</v>
          </cell>
          <cell r="I1146" t="str">
            <v>EN PRODUCCION</v>
          </cell>
          <cell r="J1146">
            <v>44832</v>
          </cell>
          <cell r="K1146">
            <v>44841</v>
          </cell>
          <cell r="O1146" t="str">
            <v>U007 AGROSUPER S.A.</v>
          </cell>
          <cell r="P1146" t="str">
            <v>00GO</v>
          </cell>
          <cell r="Q1146" t="str">
            <v>AGROSUPER SHANGHAI</v>
          </cell>
          <cell r="R1146" t="str">
            <v>02</v>
          </cell>
          <cell r="S1146" t="str">
            <v>CHINA</v>
          </cell>
          <cell r="T1146" t="str">
            <v>000021 SHANGHAI, CHINA</v>
          </cell>
          <cell r="U1146" t="str">
            <v>200002390</v>
          </cell>
          <cell r="V1146" t="str">
            <v>Agrosuper China Co., Ltd.</v>
          </cell>
          <cell r="W1146" t="str">
            <v/>
          </cell>
          <cell r="X1146" t="str">
            <v>CIF</v>
          </cell>
          <cell r="Y1146" t="str">
            <v>CTA CTE O CRED.DIRECTO</v>
          </cell>
          <cell r="Z1146" t="str">
            <v>CONGELADO</v>
          </cell>
          <cell r="AA1146" t="str">
            <v>CABEZA</v>
          </cell>
          <cell r="AB1146" t="str">
            <v>CABEZA ENTERA</v>
          </cell>
          <cell r="AC1146" t="str">
            <v>CABEZA ENTERA C/L</v>
          </cell>
          <cell r="AD1146" t="str">
            <v>NA</v>
          </cell>
        </row>
        <row r="1147">
          <cell r="D1147">
            <v>1022639</v>
          </cell>
          <cell r="E1147" t="str">
            <v>GO CAB BCA ENT S/L@ CJ 20K AS</v>
          </cell>
          <cell r="F1147">
            <v>24000</v>
          </cell>
          <cell r="G1147" t="str">
            <v>KG</v>
          </cell>
          <cell r="H1147" t="str">
            <v>FRIGORÍFICO EL MILAGRO</v>
          </cell>
          <cell r="I1147" t="str">
            <v>PROGRAMADO</v>
          </cell>
          <cell r="J1147">
            <v>44832</v>
          </cell>
          <cell r="K1147">
            <v>44841</v>
          </cell>
          <cell r="L1147">
            <v>44871</v>
          </cell>
          <cell r="O1147" t="str">
            <v>U007 AGROSUPER S.A.</v>
          </cell>
          <cell r="P1147" t="str">
            <v>00GO</v>
          </cell>
          <cell r="Q1147" t="str">
            <v>AGROSUPER SHANGHAI</v>
          </cell>
          <cell r="R1147" t="str">
            <v>02</v>
          </cell>
          <cell r="S1147" t="str">
            <v>CHINA</v>
          </cell>
          <cell r="T1147" t="str">
            <v>000020 YANTIAN, CHINA</v>
          </cell>
          <cell r="U1147" t="str">
            <v>200002390</v>
          </cell>
          <cell r="V1147" t="str">
            <v>Agrosuper China Co., Ltd.</v>
          </cell>
          <cell r="W1147" t="str">
            <v/>
          </cell>
          <cell r="X1147" t="str">
            <v>CIF</v>
          </cell>
          <cell r="Y1147" t="str">
            <v>CTA CTE O CRED.DIRECTO</v>
          </cell>
          <cell r="Z1147" t="str">
            <v>CONGELADO</v>
          </cell>
          <cell r="AA1147" t="str">
            <v>CABEZA</v>
          </cell>
          <cell r="AB1147" t="str">
            <v>CABEZA ENTERA</v>
          </cell>
          <cell r="AC1147" t="str">
            <v>CABEZA ENTERA S/L</v>
          </cell>
          <cell r="AD1147" t="str">
            <v>NA</v>
          </cell>
        </row>
        <row r="1148">
          <cell r="D1148">
            <v>1022639</v>
          </cell>
          <cell r="E1148" t="str">
            <v>GO CAB BCA ENT S/L@ CJ 20K AS</v>
          </cell>
          <cell r="F1148">
            <v>24000</v>
          </cell>
          <cell r="G1148" t="str">
            <v>KG</v>
          </cell>
          <cell r="H1148" t="str">
            <v>FRIGORÍFICO EL MILAGRO</v>
          </cell>
          <cell r="I1148" t="str">
            <v>PROGRAMADO</v>
          </cell>
          <cell r="J1148">
            <v>44832</v>
          </cell>
          <cell r="K1148">
            <v>44841</v>
          </cell>
          <cell r="L1148">
            <v>44871</v>
          </cell>
          <cell r="O1148" t="str">
            <v>U007 AGROSUPER S.A.</v>
          </cell>
          <cell r="P1148" t="str">
            <v>00GO</v>
          </cell>
          <cell r="Q1148" t="str">
            <v>AGROSUPER SHANGHAI</v>
          </cell>
          <cell r="R1148" t="str">
            <v>02</v>
          </cell>
          <cell r="S1148" t="str">
            <v>CHINA</v>
          </cell>
          <cell r="T1148" t="str">
            <v>000020 YANTIAN, CHINA</v>
          </cell>
          <cell r="U1148" t="str">
            <v>200002390</v>
          </cell>
          <cell r="V1148" t="str">
            <v>Agrosuper China Co., Ltd.</v>
          </cell>
          <cell r="W1148" t="str">
            <v/>
          </cell>
          <cell r="X1148" t="str">
            <v>CIF</v>
          </cell>
          <cell r="Y1148" t="str">
            <v>CTA CTE O CRED.DIRECTO</v>
          </cell>
          <cell r="Z1148" t="str">
            <v>CONGELADO</v>
          </cell>
          <cell r="AA1148" t="str">
            <v>CABEZA</v>
          </cell>
          <cell r="AB1148" t="str">
            <v>CABEZA ENTERA</v>
          </cell>
          <cell r="AC1148" t="str">
            <v>CABEZA ENTERA S/L</v>
          </cell>
          <cell r="AD1148" t="str">
            <v>NA</v>
          </cell>
        </row>
        <row r="1149">
          <cell r="D1149">
            <v>1022639</v>
          </cell>
          <cell r="E1149" t="str">
            <v>GO CAB BCA ENT S/L@ CJ 20K AS</v>
          </cell>
          <cell r="F1149">
            <v>24000</v>
          </cell>
          <cell r="G1149" t="str">
            <v>KG</v>
          </cell>
          <cell r="H1149" t="str">
            <v>PLANTA LO MIRANDA</v>
          </cell>
          <cell r="I1149" t="str">
            <v>CONFIRMADO</v>
          </cell>
          <cell r="J1149">
            <v>44832</v>
          </cell>
          <cell r="K1149">
            <v>44841</v>
          </cell>
          <cell r="L1149">
            <v>44872</v>
          </cell>
          <cell r="O1149" t="str">
            <v>U007 AGROSUPER S.A.</v>
          </cell>
          <cell r="P1149" t="str">
            <v>00GO</v>
          </cell>
          <cell r="Q1149" t="str">
            <v>AGROSUPER SHANGHAI</v>
          </cell>
          <cell r="R1149" t="str">
            <v>02</v>
          </cell>
          <cell r="S1149" t="str">
            <v>CHINA</v>
          </cell>
          <cell r="T1149" t="str">
            <v>000020 YANTIAN, CHINA</v>
          </cell>
          <cell r="U1149" t="str">
            <v>200002390</v>
          </cell>
          <cell r="V1149" t="str">
            <v>Agrosuper China Co., Ltd.</v>
          </cell>
          <cell r="W1149" t="str">
            <v/>
          </cell>
          <cell r="X1149" t="str">
            <v>CIF</v>
          </cell>
          <cell r="Y1149" t="str">
            <v>CTA CTE O CRED.DIRECTO</v>
          </cell>
          <cell r="Z1149" t="str">
            <v>CONGELADO</v>
          </cell>
          <cell r="AA1149" t="str">
            <v>CABEZA</v>
          </cell>
          <cell r="AB1149" t="str">
            <v>CABEZA ENTERA</v>
          </cell>
          <cell r="AC1149" t="str">
            <v>CABEZA ENTERA S/L</v>
          </cell>
          <cell r="AD1149" t="str">
            <v>NA</v>
          </cell>
        </row>
        <row r="1150">
          <cell r="D1150">
            <v>1022639</v>
          </cell>
          <cell r="E1150" t="str">
            <v>GO CAB BCA ENT S/L@ CJ 20K AS</v>
          </cell>
          <cell r="F1150">
            <v>24000</v>
          </cell>
          <cell r="G1150" t="str">
            <v>KG</v>
          </cell>
          <cell r="H1150" t="str">
            <v>PLANTA LO MIRANDA</v>
          </cell>
          <cell r="I1150" t="str">
            <v>CONFIRMADO</v>
          </cell>
          <cell r="J1150">
            <v>44832</v>
          </cell>
          <cell r="K1150">
            <v>44841</v>
          </cell>
          <cell r="L1150">
            <v>44872</v>
          </cell>
          <cell r="O1150" t="str">
            <v>U007 AGROSUPER S.A.</v>
          </cell>
          <cell r="P1150" t="str">
            <v>00GO</v>
          </cell>
          <cell r="Q1150" t="str">
            <v>AGROSUPER SHANGHAI</v>
          </cell>
          <cell r="R1150" t="str">
            <v>02</v>
          </cell>
          <cell r="S1150" t="str">
            <v>CHINA</v>
          </cell>
          <cell r="T1150" t="str">
            <v>000020 YANTIAN, CHINA</v>
          </cell>
          <cell r="U1150" t="str">
            <v>200002390</v>
          </cell>
          <cell r="V1150" t="str">
            <v>Agrosuper China Co., Ltd.</v>
          </cell>
          <cell r="W1150" t="str">
            <v/>
          </cell>
          <cell r="X1150" t="str">
            <v>CIF</v>
          </cell>
          <cell r="Y1150" t="str">
            <v>CTA CTE O CRED.DIRECTO</v>
          </cell>
          <cell r="Z1150" t="str">
            <v>CONGELADO</v>
          </cell>
          <cell r="AA1150" t="str">
            <v>CABEZA</v>
          </cell>
          <cell r="AB1150" t="str">
            <v>CABEZA ENTERA</v>
          </cell>
          <cell r="AC1150" t="str">
            <v>CABEZA ENTERA S/L</v>
          </cell>
          <cell r="AD1150" t="str">
            <v>NA</v>
          </cell>
        </row>
        <row r="1151">
          <cell r="D1151">
            <v>1022639</v>
          </cell>
          <cell r="E1151" t="str">
            <v>GO CAB BCA ENT S/L@ CJ 20K AS</v>
          </cell>
          <cell r="F1151">
            <v>24000</v>
          </cell>
          <cell r="G1151" t="str">
            <v>KG</v>
          </cell>
          <cell r="H1151" t="str">
            <v>PLANTA LO MIRANDA</v>
          </cell>
          <cell r="I1151" t="str">
            <v>CONFIRMADO</v>
          </cell>
          <cell r="J1151">
            <v>44832</v>
          </cell>
          <cell r="K1151">
            <v>44841</v>
          </cell>
          <cell r="L1151">
            <v>44873</v>
          </cell>
          <cell r="O1151" t="str">
            <v>U007 AGROSUPER S.A.</v>
          </cell>
          <cell r="P1151" t="str">
            <v>00GO</v>
          </cell>
          <cell r="Q1151" t="str">
            <v>AGROSUPER SHANGHAI</v>
          </cell>
          <cell r="R1151" t="str">
            <v>02</v>
          </cell>
          <cell r="S1151" t="str">
            <v>CHINA</v>
          </cell>
          <cell r="T1151" t="str">
            <v>000020 YANTIAN, CHINA</v>
          </cell>
          <cell r="U1151" t="str">
            <v>200002390</v>
          </cell>
          <cell r="V1151" t="str">
            <v>Agrosuper China Co., Ltd.</v>
          </cell>
          <cell r="W1151" t="str">
            <v/>
          </cell>
          <cell r="X1151" t="str">
            <v>CIF</v>
          </cell>
          <cell r="Y1151" t="str">
            <v>CTA CTE O CRED.DIRECTO</v>
          </cell>
          <cell r="Z1151" t="str">
            <v>CONGELADO</v>
          </cell>
          <cell r="AA1151" t="str">
            <v>CABEZA</v>
          </cell>
          <cell r="AB1151" t="str">
            <v>CABEZA ENTERA</v>
          </cell>
          <cell r="AC1151" t="str">
            <v>CABEZA ENTERA S/L</v>
          </cell>
          <cell r="AD1151" t="str">
            <v>NA</v>
          </cell>
        </row>
        <row r="1152">
          <cell r="D1152">
            <v>1022639</v>
          </cell>
          <cell r="E1152" t="str">
            <v>GO CAB BCA ENT S/L@ CJ 20K AS</v>
          </cell>
          <cell r="F1152">
            <v>24000</v>
          </cell>
          <cell r="G1152" t="str">
            <v>KG</v>
          </cell>
          <cell r="H1152" t="str">
            <v>PLANTA LO MIRANDA</v>
          </cell>
          <cell r="I1152" t="str">
            <v>CONFIRMADO</v>
          </cell>
          <cell r="J1152">
            <v>44832</v>
          </cell>
          <cell r="K1152">
            <v>44841</v>
          </cell>
          <cell r="L1152">
            <v>44875</v>
          </cell>
          <cell r="O1152" t="str">
            <v>U007 AGROSUPER S.A.</v>
          </cell>
          <cell r="P1152" t="str">
            <v>00GO</v>
          </cell>
          <cell r="Q1152" t="str">
            <v>AGROSUPER SHANGHAI</v>
          </cell>
          <cell r="R1152" t="str">
            <v>02</v>
          </cell>
          <cell r="S1152" t="str">
            <v>CHINA</v>
          </cell>
          <cell r="T1152" t="str">
            <v>000020 YANTIAN, CHINA</v>
          </cell>
          <cell r="U1152" t="str">
            <v>200002390</v>
          </cell>
          <cell r="V1152" t="str">
            <v>Agrosuper China Co., Ltd.</v>
          </cell>
          <cell r="W1152" t="str">
            <v/>
          </cell>
          <cell r="X1152" t="str">
            <v>CIF</v>
          </cell>
          <cell r="Y1152" t="str">
            <v>CTA CTE O CRED.DIRECTO</v>
          </cell>
          <cell r="Z1152" t="str">
            <v>CONGELADO</v>
          </cell>
          <cell r="AA1152" t="str">
            <v>CABEZA</v>
          </cell>
          <cell r="AB1152" t="str">
            <v>CABEZA ENTERA</v>
          </cell>
          <cell r="AC1152" t="str">
            <v>CABEZA ENTERA S/L</v>
          </cell>
          <cell r="AD1152" t="str">
            <v>NA</v>
          </cell>
        </row>
        <row r="1153">
          <cell r="D1153">
            <v>1022639</v>
          </cell>
          <cell r="E1153" t="str">
            <v>GO CAB BCA ENT S/L@ CJ 20K AS</v>
          </cell>
          <cell r="F1153">
            <v>24000</v>
          </cell>
          <cell r="G1153" t="str">
            <v>KG</v>
          </cell>
          <cell r="H1153" t="str">
            <v>PLANTA LO MIRANDA</v>
          </cell>
          <cell r="I1153" t="str">
            <v>CONFIRMADO</v>
          </cell>
          <cell r="J1153">
            <v>44832</v>
          </cell>
          <cell r="K1153">
            <v>44841</v>
          </cell>
          <cell r="L1153">
            <v>44875</v>
          </cell>
          <cell r="O1153" t="str">
            <v>U007 AGROSUPER S.A.</v>
          </cell>
          <cell r="P1153" t="str">
            <v>00GO</v>
          </cell>
          <cell r="Q1153" t="str">
            <v>AGROSUPER SHANGHAI</v>
          </cell>
          <cell r="R1153" t="str">
            <v>02</v>
          </cell>
          <cell r="S1153" t="str">
            <v>CHINA</v>
          </cell>
          <cell r="T1153" t="str">
            <v>000021 SHANGHAI, CHINA</v>
          </cell>
          <cell r="U1153" t="str">
            <v>200002390</v>
          </cell>
          <cell r="V1153" t="str">
            <v>Agrosuper China Co., Ltd.</v>
          </cell>
          <cell r="W1153" t="str">
            <v/>
          </cell>
          <cell r="X1153" t="str">
            <v>CIF</v>
          </cell>
          <cell r="Y1153" t="str">
            <v>CTA CTE O CRED.DIRECTO</v>
          </cell>
          <cell r="Z1153" t="str">
            <v>CONGELADO</v>
          </cell>
          <cell r="AA1153" t="str">
            <v>CABEZA</v>
          </cell>
          <cell r="AB1153" t="str">
            <v>CABEZA ENTERA</v>
          </cell>
          <cell r="AC1153" t="str">
            <v>CABEZA ENTERA S/L</v>
          </cell>
          <cell r="AD1153" t="str">
            <v>NA</v>
          </cell>
        </row>
        <row r="1154">
          <cell r="D1154">
            <v>1022639</v>
          </cell>
          <cell r="E1154" t="str">
            <v>GO CAB BCA ENT S/L@ CJ 20K AS</v>
          </cell>
          <cell r="F1154">
            <v>24000</v>
          </cell>
          <cell r="G1154" t="str">
            <v>KG</v>
          </cell>
          <cell r="H1154" t="str">
            <v>PLANTA LO MIRANDA</v>
          </cell>
          <cell r="I1154" t="str">
            <v>CONFIRMADO</v>
          </cell>
          <cell r="J1154">
            <v>44832</v>
          </cell>
          <cell r="K1154">
            <v>44841</v>
          </cell>
          <cell r="L1154">
            <v>44876</v>
          </cell>
          <cell r="O1154" t="str">
            <v>U007 AGROSUPER S.A.</v>
          </cell>
          <cell r="P1154" t="str">
            <v>00GO</v>
          </cell>
          <cell r="Q1154" t="str">
            <v>AGROSUPER SHANGHAI</v>
          </cell>
          <cell r="R1154" t="str">
            <v>02</v>
          </cell>
          <cell r="S1154" t="str">
            <v>CHINA</v>
          </cell>
          <cell r="T1154" t="str">
            <v>000021 SHANGHAI, CHINA</v>
          </cell>
          <cell r="U1154" t="str">
            <v>200002390</v>
          </cell>
          <cell r="V1154" t="str">
            <v>Agrosuper China Co., Ltd.</v>
          </cell>
          <cell r="W1154" t="str">
            <v/>
          </cell>
          <cell r="X1154" t="str">
            <v>CIF</v>
          </cell>
          <cell r="Y1154" t="str">
            <v>CTA CTE O CRED.DIRECTO</v>
          </cell>
          <cell r="Z1154" t="str">
            <v>CONGELADO</v>
          </cell>
          <cell r="AA1154" t="str">
            <v>CABEZA</v>
          </cell>
          <cell r="AB1154" t="str">
            <v>CABEZA ENTERA</v>
          </cell>
          <cell r="AC1154" t="str">
            <v>CABEZA ENTERA S/L</v>
          </cell>
          <cell r="AD1154" t="str">
            <v>NA</v>
          </cell>
        </row>
        <row r="1155">
          <cell r="D1155">
            <v>1022639</v>
          </cell>
          <cell r="E1155" t="str">
            <v>GO CAB BCA ENT S/L@ CJ 20K AS</v>
          </cell>
          <cell r="F1155">
            <v>24000</v>
          </cell>
          <cell r="G1155" t="str">
            <v>KG</v>
          </cell>
          <cell r="H1155" t="str">
            <v>PLANTA LO MIRANDA</v>
          </cell>
          <cell r="I1155" t="str">
            <v>CONFIRMADO</v>
          </cell>
          <cell r="J1155">
            <v>44832</v>
          </cell>
          <cell r="K1155">
            <v>44841</v>
          </cell>
          <cell r="L1155">
            <v>44877</v>
          </cell>
          <cell r="O1155" t="str">
            <v>U007 AGROSUPER S.A.</v>
          </cell>
          <cell r="P1155" t="str">
            <v>00GO</v>
          </cell>
          <cell r="Q1155" t="str">
            <v>AGROSUPER SHANGHAI</v>
          </cell>
          <cell r="R1155" t="str">
            <v>02</v>
          </cell>
          <cell r="S1155" t="str">
            <v>CHINA</v>
          </cell>
          <cell r="T1155" t="str">
            <v>000021 SHANGHAI, CHINA</v>
          </cell>
          <cell r="U1155" t="str">
            <v>200002390</v>
          </cell>
          <cell r="V1155" t="str">
            <v>Agrosuper China Co., Ltd.</v>
          </cell>
          <cell r="W1155" t="str">
            <v/>
          </cell>
          <cell r="X1155" t="str">
            <v>CIF</v>
          </cell>
          <cell r="Y1155" t="str">
            <v>CTA CTE O CRED.DIRECTO</v>
          </cell>
          <cell r="Z1155" t="str">
            <v>CONGELADO</v>
          </cell>
          <cell r="AA1155" t="str">
            <v>CABEZA</v>
          </cell>
          <cell r="AB1155" t="str">
            <v>CABEZA ENTERA</v>
          </cell>
          <cell r="AC1155" t="str">
            <v>CABEZA ENTERA S/L</v>
          </cell>
          <cell r="AD1155" t="str">
            <v>NA</v>
          </cell>
        </row>
        <row r="1156">
          <cell r="D1156">
            <v>1022639</v>
          </cell>
          <cell r="E1156" t="str">
            <v>GO CAB BCA ENT S/L@ CJ 20K AS</v>
          </cell>
          <cell r="F1156">
            <v>24000</v>
          </cell>
          <cell r="G1156" t="str">
            <v>KG</v>
          </cell>
          <cell r="H1156" t="str">
            <v>PLANTA LO MIRANDA</v>
          </cell>
          <cell r="I1156" t="str">
            <v>CONFIRMADO</v>
          </cell>
          <cell r="J1156">
            <v>44832</v>
          </cell>
          <cell r="K1156">
            <v>44841</v>
          </cell>
          <cell r="L1156">
            <v>44877</v>
          </cell>
          <cell r="O1156" t="str">
            <v>U007 AGROSUPER S.A.</v>
          </cell>
          <cell r="P1156" t="str">
            <v>00GO</v>
          </cell>
          <cell r="Q1156" t="str">
            <v>AGROSUPER SHANGHAI</v>
          </cell>
          <cell r="R1156" t="str">
            <v>02</v>
          </cell>
          <cell r="S1156" t="str">
            <v>CHINA</v>
          </cell>
          <cell r="T1156" t="str">
            <v>000021 SHANGHAI, CHINA</v>
          </cell>
          <cell r="U1156" t="str">
            <v>200002390</v>
          </cell>
          <cell r="V1156" t="str">
            <v>Agrosuper China Co., Ltd.</v>
          </cell>
          <cell r="W1156" t="str">
            <v/>
          </cell>
          <cell r="X1156" t="str">
            <v>CIF</v>
          </cell>
          <cell r="Y1156" t="str">
            <v>CTA CTE O CRED.DIRECTO</v>
          </cell>
          <cell r="Z1156" t="str">
            <v>CONGELADO</v>
          </cell>
          <cell r="AA1156" t="str">
            <v>CABEZA</v>
          </cell>
          <cell r="AB1156" t="str">
            <v>CABEZA ENTERA</v>
          </cell>
          <cell r="AC1156" t="str">
            <v>CABEZA ENTERA S/L</v>
          </cell>
          <cell r="AD1156" t="str">
            <v>NA</v>
          </cell>
        </row>
        <row r="1157">
          <cell r="D1157">
            <v>1022639</v>
          </cell>
          <cell r="E1157" t="str">
            <v>GO CAB BCA ENT S/L@ CJ 20K AS</v>
          </cell>
          <cell r="F1157">
            <v>24000</v>
          </cell>
          <cell r="G1157" t="str">
            <v>KG</v>
          </cell>
          <cell r="H1157" t="str">
            <v>PLANTA LO MIRANDA</v>
          </cell>
          <cell r="I1157" t="str">
            <v>CONFIRMADO</v>
          </cell>
          <cell r="J1157">
            <v>44832</v>
          </cell>
          <cell r="K1157">
            <v>44841</v>
          </cell>
          <cell r="L1157">
            <v>44878</v>
          </cell>
          <cell r="O1157" t="str">
            <v>U007 AGROSUPER S.A.</v>
          </cell>
          <cell r="P1157" t="str">
            <v>00GO</v>
          </cell>
          <cell r="Q1157" t="str">
            <v>AGROSUPER SHANGHAI</v>
          </cell>
          <cell r="R1157" t="str">
            <v>02</v>
          </cell>
          <cell r="S1157" t="str">
            <v>CHINA</v>
          </cell>
          <cell r="T1157" t="str">
            <v>000021 SHANGHAI, CHINA</v>
          </cell>
          <cell r="U1157" t="str">
            <v>200002390</v>
          </cell>
          <cell r="V1157" t="str">
            <v>Agrosuper China Co., Ltd.</v>
          </cell>
          <cell r="W1157" t="str">
            <v/>
          </cell>
          <cell r="X1157" t="str">
            <v>CIF</v>
          </cell>
          <cell r="Y1157" t="str">
            <v>CTA CTE O CRED.DIRECTO</v>
          </cell>
          <cell r="Z1157" t="str">
            <v>CONGELADO</v>
          </cell>
          <cell r="AA1157" t="str">
            <v>CABEZA</v>
          </cell>
          <cell r="AB1157" t="str">
            <v>CABEZA ENTERA</v>
          </cell>
          <cell r="AC1157" t="str">
            <v>CABEZA ENTERA S/L</v>
          </cell>
          <cell r="AD1157" t="str">
            <v>NA</v>
          </cell>
        </row>
        <row r="1158">
          <cell r="D1158">
            <v>1022639</v>
          </cell>
          <cell r="E1158" t="str">
            <v>GO CAB BCA ENT S/L@ CJ 20K AS</v>
          </cell>
          <cell r="F1158">
            <v>24000</v>
          </cell>
          <cell r="G1158" t="str">
            <v>KG</v>
          </cell>
          <cell r="H1158" t="str">
            <v>PLANTA LO MIRANDA</v>
          </cell>
          <cell r="I1158" t="str">
            <v>CONFIRMADO</v>
          </cell>
          <cell r="J1158">
            <v>44832</v>
          </cell>
          <cell r="K1158">
            <v>44841</v>
          </cell>
          <cell r="L1158">
            <v>44878</v>
          </cell>
          <cell r="O1158" t="str">
            <v>U007 AGROSUPER S.A.</v>
          </cell>
          <cell r="P1158" t="str">
            <v>00GO</v>
          </cell>
          <cell r="Q1158" t="str">
            <v>AGROSUPER SHANGHAI</v>
          </cell>
          <cell r="R1158" t="str">
            <v>02</v>
          </cell>
          <cell r="S1158" t="str">
            <v>CHINA</v>
          </cell>
          <cell r="T1158" t="str">
            <v>000021 SHANGHAI, CHINA</v>
          </cell>
          <cell r="U1158" t="str">
            <v>200002390</v>
          </cell>
          <cell r="V1158" t="str">
            <v>Agrosuper China Co., Ltd.</v>
          </cell>
          <cell r="W1158" t="str">
            <v/>
          </cell>
          <cell r="X1158" t="str">
            <v>CIF</v>
          </cell>
          <cell r="Y1158" t="str">
            <v>CTA CTE O CRED.DIRECTO</v>
          </cell>
          <cell r="Z1158" t="str">
            <v>CONGELADO</v>
          </cell>
          <cell r="AA1158" t="str">
            <v>CABEZA</v>
          </cell>
          <cell r="AB1158" t="str">
            <v>CABEZA ENTERA</v>
          </cell>
          <cell r="AC1158" t="str">
            <v>CABEZA ENTERA S/L</v>
          </cell>
          <cell r="AD1158" t="str">
            <v>NA</v>
          </cell>
        </row>
        <row r="1159">
          <cell r="D1159">
            <v>1022639</v>
          </cell>
          <cell r="E1159" t="str">
            <v>GO CAB BCA ENT S/L@ CJ 20K AS</v>
          </cell>
          <cell r="F1159">
            <v>24000</v>
          </cell>
          <cell r="G1159" t="str">
            <v>KG</v>
          </cell>
          <cell r="H1159" t="str">
            <v>PLANTA LO MIRANDA</v>
          </cell>
          <cell r="I1159" t="str">
            <v>CONFIRMADO</v>
          </cell>
          <cell r="J1159">
            <v>44832</v>
          </cell>
          <cell r="K1159">
            <v>44841</v>
          </cell>
          <cell r="L1159">
            <v>44879</v>
          </cell>
          <cell r="O1159" t="str">
            <v>U007 AGROSUPER S.A.</v>
          </cell>
          <cell r="P1159" t="str">
            <v>00GO</v>
          </cell>
          <cell r="Q1159" t="str">
            <v>AGROSUPER SHANGHAI</v>
          </cell>
          <cell r="R1159" t="str">
            <v>02</v>
          </cell>
          <cell r="S1159" t="str">
            <v>CHINA</v>
          </cell>
          <cell r="T1159" t="str">
            <v>000021 SHANGHAI, CHINA</v>
          </cell>
          <cell r="U1159" t="str">
            <v>200002390</v>
          </cell>
          <cell r="V1159" t="str">
            <v>Agrosuper China Co., Ltd.</v>
          </cell>
          <cell r="W1159" t="str">
            <v/>
          </cell>
          <cell r="X1159" t="str">
            <v>CIF</v>
          </cell>
          <cell r="Y1159" t="str">
            <v>CTA CTE O CRED.DIRECTO</v>
          </cell>
          <cell r="Z1159" t="str">
            <v>CONGELADO</v>
          </cell>
          <cell r="AA1159" t="str">
            <v>CABEZA</v>
          </cell>
          <cell r="AB1159" t="str">
            <v>CABEZA ENTERA</v>
          </cell>
          <cell r="AC1159" t="str">
            <v>CABEZA ENTERA S/L</v>
          </cell>
          <cell r="AD1159" t="str">
            <v>NA</v>
          </cell>
        </row>
        <row r="1160">
          <cell r="D1160">
            <v>1022639</v>
          </cell>
          <cell r="E1160" t="str">
            <v>GO CAB BCA ENT S/L@ CJ 20K AS</v>
          </cell>
          <cell r="F1160">
            <v>24000</v>
          </cell>
          <cell r="G1160" t="str">
            <v>KG</v>
          </cell>
          <cell r="H1160" t="str">
            <v>PLANTA LO MIRANDA</v>
          </cell>
          <cell r="I1160" t="str">
            <v>CONFIRMADO</v>
          </cell>
          <cell r="J1160">
            <v>44832</v>
          </cell>
          <cell r="K1160">
            <v>44841</v>
          </cell>
          <cell r="L1160">
            <v>44879</v>
          </cell>
          <cell r="O1160" t="str">
            <v>U007 AGROSUPER S.A.</v>
          </cell>
          <cell r="P1160" t="str">
            <v>00GO</v>
          </cell>
          <cell r="Q1160" t="str">
            <v>AGROSUPER SHANGHAI</v>
          </cell>
          <cell r="R1160" t="str">
            <v>02</v>
          </cell>
          <cell r="S1160" t="str">
            <v>CHINA</v>
          </cell>
          <cell r="T1160" t="str">
            <v>000021 SHANGHAI, CHINA</v>
          </cell>
          <cell r="U1160" t="str">
            <v>200002390</v>
          </cell>
          <cell r="V1160" t="str">
            <v>Agrosuper China Co., Ltd.</v>
          </cell>
          <cell r="W1160" t="str">
            <v/>
          </cell>
          <cell r="X1160" t="str">
            <v>CIF</v>
          </cell>
          <cell r="Y1160" t="str">
            <v>CTA CTE O CRED.DIRECTO</v>
          </cell>
          <cell r="Z1160" t="str">
            <v>CONGELADO</v>
          </cell>
          <cell r="AA1160" t="str">
            <v>CABEZA</v>
          </cell>
          <cell r="AB1160" t="str">
            <v>CABEZA ENTERA</v>
          </cell>
          <cell r="AC1160" t="str">
            <v>CABEZA ENTERA S/L</v>
          </cell>
          <cell r="AD1160" t="str">
            <v>NA</v>
          </cell>
        </row>
        <row r="1161">
          <cell r="D1161">
            <v>1022639</v>
          </cell>
          <cell r="E1161" t="str">
            <v>GO CAB BCA ENT S/L@ CJ 20K AS</v>
          </cell>
          <cell r="F1161">
            <v>24000</v>
          </cell>
          <cell r="G1161" t="str">
            <v>KG</v>
          </cell>
          <cell r="H1161" t="str">
            <v>PLANTA LO MIRANDA</v>
          </cell>
          <cell r="I1161" t="str">
            <v>CONFIRMADO</v>
          </cell>
          <cell r="J1161">
            <v>44832</v>
          </cell>
          <cell r="K1161">
            <v>44841</v>
          </cell>
          <cell r="O1161" t="str">
            <v>U007 AGROSUPER S.A.</v>
          </cell>
          <cell r="P1161" t="str">
            <v>00GO</v>
          </cell>
          <cell r="Q1161" t="str">
            <v>AGROSUPER SHANGHAI</v>
          </cell>
          <cell r="R1161" t="str">
            <v>02</v>
          </cell>
          <cell r="S1161" t="str">
            <v>CHINA</v>
          </cell>
          <cell r="T1161" t="str">
            <v>000021 SHANGHAI, CHINA</v>
          </cell>
          <cell r="U1161" t="str">
            <v>200002390</v>
          </cell>
          <cell r="V1161" t="str">
            <v>Agrosuper China Co., Ltd.</v>
          </cell>
          <cell r="W1161" t="str">
            <v/>
          </cell>
          <cell r="X1161" t="str">
            <v>CIF</v>
          </cell>
          <cell r="Y1161" t="str">
            <v>CTA CTE O CRED.DIRECTO</v>
          </cell>
          <cell r="Z1161" t="str">
            <v>CONGELADO</v>
          </cell>
          <cell r="AA1161" t="str">
            <v>CABEZA</v>
          </cell>
          <cell r="AB1161" t="str">
            <v>CABEZA ENTERA</v>
          </cell>
          <cell r="AC1161" t="str">
            <v>CABEZA ENTERA S/L</v>
          </cell>
          <cell r="AD1161" t="str">
            <v>NA</v>
          </cell>
        </row>
        <row r="1162">
          <cell r="D1162">
            <v>1022639</v>
          </cell>
          <cell r="E1162" t="str">
            <v>GO CAB BCA ENT S/L@ CJ 20K AS</v>
          </cell>
          <cell r="F1162">
            <v>24000</v>
          </cell>
          <cell r="G1162" t="str">
            <v>KG</v>
          </cell>
          <cell r="H1162" t="str">
            <v>PLANTA LO MIRANDA</v>
          </cell>
          <cell r="I1162" t="str">
            <v>EN PRODUCCION</v>
          </cell>
          <cell r="J1162">
            <v>44832</v>
          </cell>
          <cell r="K1162">
            <v>44841</v>
          </cell>
          <cell r="O1162" t="str">
            <v>U007 AGROSUPER S.A.</v>
          </cell>
          <cell r="P1162" t="str">
            <v>00GO</v>
          </cell>
          <cell r="Q1162" t="str">
            <v>AGROSUPER SHANGHAI</v>
          </cell>
          <cell r="R1162" t="str">
            <v>02</v>
          </cell>
          <cell r="S1162" t="str">
            <v>CHINA</v>
          </cell>
          <cell r="T1162" t="str">
            <v>000021 SHANGHAI, CHINA</v>
          </cell>
          <cell r="U1162" t="str">
            <v>200002390</v>
          </cell>
          <cell r="V1162" t="str">
            <v>Agrosuper China Co., Ltd.</v>
          </cell>
          <cell r="W1162" t="str">
            <v/>
          </cell>
          <cell r="X1162" t="str">
            <v>CIF</v>
          </cell>
          <cell r="Y1162" t="str">
            <v>CTA CTE O CRED.DIRECTO</v>
          </cell>
          <cell r="Z1162" t="str">
            <v>CONGELADO</v>
          </cell>
          <cell r="AA1162" t="str">
            <v>CABEZA</v>
          </cell>
          <cell r="AB1162" t="str">
            <v>CABEZA ENTERA</v>
          </cell>
          <cell r="AC1162" t="str">
            <v>CABEZA ENTERA S/L</v>
          </cell>
          <cell r="AD1162" t="str">
            <v>NA</v>
          </cell>
        </row>
        <row r="1163">
          <cell r="D1163">
            <v>1022639</v>
          </cell>
          <cell r="E1163" t="str">
            <v>GO CAB BCA ENT S/L@ CJ 20K AS</v>
          </cell>
          <cell r="F1163">
            <v>24000</v>
          </cell>
          <cell r="G1163" t="str">
            <v>KG</v>
          </cell>
          <cell r="H1163" t="str">
            <v>PLANTA LO MIRANDA</v>
          </cell>
          <cell r="I1163" t="str">
            <v>EN PRODUCCION</v>
          </cell>
          <cell r="J1163">
            <v>44832</v>
          </cell>
          <cell r="K1163">
            <v>44841</v>
          </cell>
          <cell r="O1163" t="str">
            <v>U007 AGROSUPER S.A.</v>
          </cell>
          <cell r="P1163" t="str">
            <v>00GO</v>
          </cell>
          <cell r="Q1163" t="str">
            <v>AGROSUPER SHANGHAI</v>
          </cell>
          <cell r="R1163" t="str">
            <v>02</v>
          </cell>
          <cell r="S1163" t="str">
            <v>CHINA</v>
          </cell>
          <cell r="T1163" t="str">
            <v>000302 TIANJIN XINGANG, CHINA</v>
          </cell>
          <cell r="U1163" t="str">
            <v>200002390</v>
          </cell>
          <cell r="V1163" t="str">
            <v>Agrosuper China Co., Ltd.</v>
          </cell>
          <cell r="W1163" t="str">
            <v/>
          </cell>
          <cell r="X1163" t="str">
            <v>CIF</v>
          </cell>
          <cell r="Y1163" t="str">
            <v>CTA CTE O CRED.DIRECTO</v>
          </cell>
          <cell r="Z1163" t="str">
            <v>CONGELADO</v>
          </cell>
          <cell r="AA1163" t="str">
            <v>CABEZA</v>
          </cell>
          <cell r="AB1163" t="str">
            <v>CABEZA ENTERA</v>
          </cell>
          <cell r="AC1163" t="str">
            <v>CABEZA ENTERA S/L</v>
          </cell>
          <cell r="AD1163" t="str">
            <v>NA</v>
          </cell>
        </row>
        <row r="1164">
          <cell r="D1164">
            <v>1022639</v>
          </cell>
          <cell r="E1164" t="str">
            <v>GO CAB BCA ENT S/L@ CJ 20K AS</v>
          </cell>
          <cell r="F1164">
            <v>24000</v>
          </cell>
          <cell r="G1164" t="str">
            <v>KG</v>
          </cell>
          <cell r="H1164" t="str">
            <v>PLANTA LO MIRANDA</v>
          </cell>
          <cell r="I1164" t="str">
            <v>EN PRODUCCION</v>
          </cell>
          <cell r="J1164">
            <v>44832</v>
          </cell>
          <cell r="K1164">
            <v>44841</v>
          </cell>
          <cell r="O1164" t="str">
            <v>U007 AGROSUPER S.A.</v>
          </cell>
          <cell r="P1164" t="str">
            <v>00GO</v>
          </cell>
          <cell r="Q1164" t="str">
            <v>AGROSUPER SHANGHAI</v>
          </cell>
          <cell r="R1164" t="str">
            <v>02</v>
          </cell>
          <cell r="S1164" t="str">
            <v>CHINA</v>
          </cell>
          <cell r="T1164" t="str">
            <v>000302 TIANJIN XINGANG, CHINA</v>
          </cell>
          <cell r="U1164" t="str">
            <v>200002390</v>
          </cell>
          <cell r="V1164" t="str">
            <v>Agrosuper China Co., Ltd.</v>
          </cell>
          <cell r="W1164" t="str">
            <v/>
          </cell>
          <cell r="X1164" t="str">
            <v>CIF</v>
          </cell>
          <cell r="Y1164" t="str">
            <v>CTA CTE O CRED.DIRECTO</v>
          </cell>
          <cell r="Z1164" t="str">
            <v>CONGELADO</v>
          </cell>
          <cell r="AA1164" t="str">
            <v>CABEZA</v>
          </cell>
          <cell r="AB1164" t="str">
            <v>CABEZA ENTERA</v>
          </cell>
          <cell r="AC1164" t="str">
            <v>CABEZA ENTERA S/L</v>
          </cell>
          <cell r="AD1164" t="str">
            <v>NA</v>
          </cell>
        </row>
        <row r="1165">
          <cell r="D1165">
            <v>1022639</v>
          </cell>
          <cell r="E1165" t="str">
            <v>GO CAB BCA ENT S/L@ CJ 20K AS</v>
          </cell>
          <cell r="F1165">
            <v>24000</v>
          </cell>
          <cell r="G1165" t="str">
            <v>KG</v>
          </cell>
          <cell r="H1165" t="str">
            <v>PLANTA LO MIRANDA</v>
          </cell>
          <cell r="I1165" t="str">
            <v>EN PRODUCCION</v>
          </cell>
          <cell r="J1165">
            <v>44832</v>
          </cell>
          <cell r="K1165">
            <v>44841</v>
          </cell>
          <cell r="O1165" t="str">
            <v>U007 AGROSUPER S.A.</v>
          </cell>
          <cell r="P1165" t="str">
            <v>00GO</v>
          </cell>
          <cell r="Q1165" t="str">
            <v>AGROSUPER SHANGHAI</v>
          </cell>
          <cell r="R1165" t="str">
            <v>02</v>
          </cell>
          <cell r="S1165" t="str">
            <v>CHINA</v>
          </cell>
          <cell r="T1165" t="str">
            <v>000302 TIANJIN XINGANG, CHINA</v>
          </cell>
          <cell r="U1165" t="str">
            <v>200002390</v>
          </cell>
          <cell r="V1165" t="str">
            <v>Agrosuper China Co., Ltd.</v>
          </cell>
          <cell r="W1165" t="str">
            <v/>
          </cell>
          <cell r="X1165" t="str">
            <v>CIF</v>
          </cell>
          <cell r="Y1165" t="str">
            <v>CTA CTE O CRED.DIRECTO</v>
          </cell>
          <cell r="Z1165" t="str">
            <v>CONGELADO</v>
          </cell>
          <cell r="AA1165" t="str">
            <v>CABEZA</v>
          </cell>
          <cell r="AB1165" t="str">
            <v>CABEZA ENTERA</v>
          </cell>
          <cell r="AC1165" t="str">
            <v>CABEZA ENTERA S/L</v>
          </cell>
          <cell r="AD1165" t="str">
            <v>NA</v>
          </cell>
        </row>
        <row r="1166">
          <cell r="D1166">
            <v>1022639</v>
          </cell>
          <cell r="E1166" t="str">
            <v>GO CAB BCA ENT S/L@ CJ 20K AS</v>
          </cell>
          <cell r="F1166">
            <v>24000</v>
          </cell>
          <cell r="G1166" t="str">
            <v>KG</v>
          </cell>
          <cell r="H1166" t="str">
            <v>PLANTA LO MIRANDA</v>
          </cell>
          <cell r="I1166" t="str">
            <v>EN PRODUCCION</v>
          </cell>
          <cell r="J1166">
            <v>44832</v>
          </cell>
          <cell r="K1166">
            <v>44841</v>
          </cell>
          <cell r="O1166" t="str">
            <v>U007 AGROSUPER S.A.</v>
          </cell>
          <cell r="P1166" t="str">
            <v>00GO</v>
          </cell>
          <cell r="Q1166" t="str">
            <v>AGROSUPER SHANGHAI</v>
          </cell>
          <cell r="R1166" t="str">
            <v>02</v>
          </cell>
          <cell r="S1166" t="str">
            <v>CHINA</v>
          </cell>
          <cell r="T1166" t="str">
            <v>000302 TIANJIN XINGANG, CHINA</v>
          </cell>
          <cell r="U1166" t="str">
            <v>200002390</v>
          </cell>
          <cell r="V1166" t="str">
            <v>Agrosuper China Co., Ltd.</v>
          </cell>
          <cell r="W1166" t="str">
            <v/>
          </cell>
          <cell r="X1166" t="str">
            <v>CIF</v>
          </cell>
          <cell r="Y1166" t="str">
            <v>CTA CTE O CRED.DIRECTO</v>
          </cell>
          <cell r="Z1166" t="str">
            <v>CONGELADO</v>
          </cell>
          <cell r="AA1166" t="str">
            <v>CABEZA</v>
          </cell>
          <cell r="AB1166" t="str">
            <v>CABEZA ENTERA</v>
          </cell>
          <cell r="AC1166" t="str">
            <v>CABEZA ENTERA S/L</v>
          </cell>
          <cell r="AD1166" t="str">
            <v>NA</v>
          </cell>
        </row>
        <row r="1167">
          <cell r="D1167">
            <v>1022639</v>
          </cell>
          <cell r="E1167" t="str">
            <v>GO CAB BCA ENT S/L@ CJ 20K AS</v>
          </cell>
          <cell r="F1167">
            <v>24000</v>
          </cell>
          <cell r="G1167" t="str">
            <v>KG</v>
          </cell>
          <cell r="H1167" t="str">
            <v>PLANTA LO MIRANDA</v>
          </cell>
          <cell r="I1167" t="str">
            <v>EN PRODUCCION</v>
          </cell>
          <cell r="J1167">
            <v>44832</v>
          </cell>
          <cell r="K1167">
            <v>44841</v>
          </cell>
          <cell r="O1167" t="str">
            <v>U007 AGROSUPER S.A.</v>
          </cell>
          <cell r="P1167" t="str">
            <v>00GO</v>
          </cell>
          <cell r="Q1167" t="str">
            <v>AGROSUPER SHANGHAI</v>
          </cell>
          <cell r="R1167" t="str">
            <v>02</v>
          </cell>
          <cell r="S1167" t="str">
            <v>CHINA</v>
          </cell>
          <cell r="T1167" t="str">
            <v>000302 TIANJIN XINGANG, CHINA</v>
          </cell>
          <cell r="U1167" t="str">
            <v>200002390</v>
          </cell>
          <cell r="V1167" t="str">
            <v>Agrosuper China Co., Ltd.</v>
          </cell>
          <cell r="W1167" t="str">
            <v/>
          </cell>
          <cell r="X1167" t="str">
            <v>CIF</v>
          </cell>
          <cell r="Y1167" t="str">
            <v>CTA CTE O CRED.DIRECTO</v>
          </cell>
          <cell r="Z1167" t="str">
            <v>CONGELADO</v>
          </cell>
          <cell r="AA1167" t="str">
            <v>CABEZA</v>
          </cell>
          <cell r="AB1167" t="str">
            <v>CABEZA ENTERA</v>
          </cell>
          <cell r="AC1167" t="str">
            <v>CABEZA ENTERA S/L</v>
          </cell>
          <cell r="AD1167" t="str">
            <v>NA</v>
          </cell>
        </row>
        <row r="1168">
          <cell r="D1168">
            <v>1023291</v>
          </cell>
          <cell r="E1168" t="str">
            <v>GO HSO COSTILLA 4X 5KG @ CJ 20K AS</v>
          </cell>
          <cell r="F1168">
            <v>24000</v>
          </cell>
          <cell r="G1168" t="str">
            <v>KG</v>
          </cell>
          <cell r="H1168" t="str">
            <v>PLANTA LO MIRANDA</v>
          </cell>
          <cell r="I1168" t="str">
            <v>CONFIRMADO</v>
          </cell>
          <cell r="J1168">
            <v>44832</v>
          </cell>
          <cell r="K1168">
            <v>44841</v>
          </cell>
          <cell r="L1168">
            <v>44879</v>
          </cell>
          <cell r="O1168" t="str">
            <v>U007 AGROSUPER S.A.</v>
          </cell>
          <cell r="P1168" t="str">
            <v>00GO</v>
          </cell>
          <cell r="Q1168" t="str">
            <v>AGROSUPER SHANGHAI</v>
          </cell>
          <cell r="R1168" t="str">
            <v>02</v>
          </cell>
          <cell r="S1168" t="str">
            <v>CHINA</v>
          </cell>
          <cell r="T1168" t="str">
            <v>000020 YANTIAN, CHINA</v>
          </cell>
          <cell r="U1168" t="str">
            <v>200002390</v>
          </cell>
          <cell r="V1168" t="str">
            <v>Agrosuper China Co., Ltd.</v>
          </cell>
          <cell r="W1168" t="str">
            <v/>
          </cell>
          <cell r="X1168" t="str">
            <v>CIF</v>
          </cell>
          <cell r="Y1168" t="str">
            <v>CTA CTE O CRED.DIRECTO</v>
          </cell>
          <cell r="Z1168" t="str">
            <v>CONGELADO</v>
          </cell>
          <cell r="AA1168" t="str">
            <v>HUESOS</v>
          </cell>
          <cell r="AB1168" t="str">
            <v>HUESOS CUARTO CENTRAL</v>
          </cell>
          <cell r="AC1168" t="str">
            <v>HUESOS CUATRO CENTRAL COSTILLAR</v>
          </cell>
          <cell r="AD1168" t="str">
            <v>NA</v>
          </cell>
        </row>
        <row r="1169">
          <cell r="D1169">
            <v>1022291</v>
          </cell>
          <cell r="E1169" t="str">
            <v>GO PERNILM B@ BO CJ 20K AS</v>
          </cell>
          <cell r="F1169">
            <v>24000</v>
          </cell>
          <cell r="G1169" t="str">
            <v>KG</v>
          </cell>
          <cell r="H1169" t="str">
            <v>PLANTA LO MIRANDA</v>
          </cell>
          <cell r="I1169" t="str">
            <v>EN PRODUCCION</v>
          </cell>
          <cell r="J1169">
            <v>44832</v>
          </cell>
          <cell r="K1169">
            <v>44841</v>
          </cell>
          <cell r="O1169" t="str">
            <v>U007 AGROSUPER S.A.</v>
          </cell>
          <cell r="P1169" t="str">
            <v>00GO</v>
          </cell>
          <cell r="Q1169" t="str">
            <v>AGROSUPER SHANGHAI</v>
          </cell>
          <cell r="R1169" t="str">
            <v>02</v>
          </cell>
          <cell r="S1169" t="str">
            <v>CHINA</v>
          </cell>
          <cell r="T1169" t="str">
            <v>000021 SHANGHAI, CHINA</v>
          </cell>
          <cell r="U1169" t="str">
            <v>200002390</v>
          </cell>
          <cell r="V1169" t="str">
            <v>Agrosuper China Co., Ltd.</v>
          </cell>
          <cell r="W1169" t="str">
            <v/>
          </cell>
          <cell r="X1169" t="str">
            <v>CIF</v>
          </cell>
          <cell r="Y1169" t="str">
            <v>CTA CTE O CRED.DIRECTO</v>
          </cell>
          <cell r="Z1169" t="str">
            <v>CONGELADO</v>
          </cell>
          <cell r="AA1169" t="str">
            <v>PERNIL</v>
          </cell>
          <cell r="AB1169" t="str">
            <v>PERNIL MANO</v>
          </cell>
          <cell r="AC1169" t="str">
            <v>PERNIL MANO B</v>
          </cell>
          <cell r="AD1169" t="str">
            <v>NA</v>
          </cell>
        </row>
        <row r="1170">
          <cell r="D1170">
            <v>1023109</v>
          </cell>
          <cell r="E1170" t="str">
            <v>GO RECO 20/80 @ CJ 20K AS</v>
          </cell>
          <cell r="F1170">
            <v>24000</v>
          </cell>
          <cell r="G1170" t="str">
            <v>KG</v>
          </cell>
          <cell r="H1170" t="str">
            <v>PLANTA LO MIRANDA</v>
          </cell>
          <cell r="I1170" t="str">
            <v>CONFIRMADO</v>
          </cell>
          <cell r="J1170">
            <v>44832</v>
          </cell>
          <cell r="K1170">
            <v>44841</v>
          </cell>
          <cell r="L1170">
            <v>44865</v>
          </cell>
          <cell r="O1170" t="str">
            <v>U007 AGROSUPER S.A.</v>
          </cell>
          <cell r="P1170" t="str">
            <v>00GO</v>
          </cell>
          <cell r="Q1170" t="str">
            <v>AGROSUPER SHANGHAI</v>
          </cell>
          <cell r="R1170" t="str">
            <v>02</v>
          </cell>
          <cell r="S1170" t="str">
            <v>CHINA</v>
          </cell>
          <cell r="T1170" t="str">
            <v>000021 SHANGHAI, CHINA</v>
          </cell>
          <cell r="U1170" t="str">
            <v>200002390</v>
          </cell>
          <cell r="V1170" t="str">
            <v>Agrosuper China Co., Ltd.</v>
          </cell>
          <cell r="W1170" t="str">
            <v/>
          </cell>
          <cell r="X1170" t="str">
            <v>CIF</v>
          </cell>
          <cell r="Y1170" t="str">
            <v>CTA CTE O CRED.DIRECTO</v>
          </cell>
          <cell r="Z1170" t="str">
            <v>CONGELADO</v>
          </cell>
          <cell r="AA1170" t="str">
            <v>GRASAS</v>
          </cell>
          <cell r="AB1170" t="str">
            <v>GRASA GORDURA</v>
          </cell>
          <cell r="AC1170" t="str">
            <v>SUBPROD GRASA GORDURA REBAJE</v>
          </cell>
          <cell r="AD1170" t="str">
            <v>NA</v>
          </cell>
        </row>
        <row r="1171">
          <cell r="D1171">
            <v>1023109</v>
          </cell>
          <cell r="E1171" t="str">
            <v>GO RECO 20/80 @ CJ 20K AS</v>
          </cell>
          <cell r="F1171">
            <v>24000</v>
          </cell>
          <cell r="G1171" t="str">
            <v>KG</v>
          </cell>
          <cell r="H1171" t="str">
            <v>PLANTA LO MIRANDA</v>
          </cell>
          <cell r="I1171" t="str">
            <v>SOBRE INGRESO</v>
          </cell>
          <cell r="J1171">
            <v>44832</v>
          </cell>
          <cell r="K1171">
            <v>44841</v>
          </cell>
          <cell r="O1171" t="str">
            <v>U007 AGROSUPER S.A.</v>
          </cell>
          <cell r="P1171" t="str">
            <v>00GO</v>
          </cell>
          <cell r="Q1171" t="str">
            <v>AGROSUPER SHANGHAI</v>
          </cell>
          <cell r="R1171" t="str">
            <v>02</v>
          </cell>
          <cell r="S1171" t="str">
            <v>CHINA</v>
          </cell>
          <cell r="T1171" t="str">
            <v>000021 SHANGHAI, CHINA</v>
          </cell>
          <cell r="U1171" t="str">
            <v>200002390</v>
          </cell>
          <cell r="V1171" t="str">
            <v>Agrosuper China Co., Ltd.</v>
          </cell>
          <cell r="W1171" t="str">
            <v/>
          </cell>
          <cell r="X1171" t="str">
            <v>CIF</v>
          </cell>
          <cell r="Y1171" t="str">
            <v>CTA CTE O CRED.DIRECTO</v>
          </cell>
          <cell r="Z1171" t="str">
            <v>CONGELADO</v>
          </cell>
          <cell r="AA1171" t="str">
            <v>GRASAS</v>
          </cell>
          <cell r="AB1171" t="str">
            <v>GRASA GORDURA</v>
          </cell>
          <cell r="AC1171" t="str">
            <v>SUBPROD GRASA GORDURA REBAJE</v>
          </cell>
          <cell r="AD1171" t="str">
            <v>NA</v>
          </cell>
        </row>
        <row r="1172">
          <cell r="D1172">
            <v>1023109</v>
          </cell>
          <cell r="E1172" t="str">
            <v>GO RECO 20/80 @ CJ 20K AS</v>
          </cell>
          <cell r="F1172">
            <v>24000</v>
          </cell>
          <cell r="G1172" t="str">
            <v>KG</v>
          </cell>
          <cell r="H1172" t="str">
            <v>PLANTA LO MIRANDA</v>
          </cell>
          <cell r="I1172" t="str">
            <v>SOBRE INGRESO</v>
          </cell>
          <cell r="J1172">
            <v>44832</v>
          </cell>
          <cell r="K1172">
            <v>44841</v>
          </cell>
          <cell r="O1172" t="str">
            <v>U007 AGROSUPER S.A.</v>
          </cell>
          <cell r="P1172" t="str">
            <v>00GO</v>
          </cell>
          <cell r="Q1172" t="str">
            <v>AGROSUPER SHANGHAI</v>
          </cell>
          <cell r="R1172" t="str">
            <v>02</v>
          </cell>
          <cell r="S1172" t="str">
            <v>CHINA</v>
          </cell>
          <cell r="T1172" t="str">
            <v>000021 SHANGHAI, CHINA</v>
          </cell>
          <cell r="U1172" t="str">
            <v>200002390</v>
          </cell>
          <cell r="V1172" t="str">
            <v>Agrosuper China Co., Ltd.</v>
          </cell>
          <cell r="W1172" t="str">
            <v/>
          </cell>
          <cell r="X1172" t="str">
            <v>CIF</v>
          </cell>
          <cell r="Y1172" t="str">
            <v>CTA CTE O CRED.DIRECTO</v>
          </cell>
          <cell r="Z1172" t="str">
            <v>CONGELADO</v>
          </cell>
          <cell r="AA1172" t="str">
            <v>GRASAS</v>
          </cell>
          <cell r="AB1172" t="str">
            <v>GRASA GORDURA</v>
          </cell>
          <cell r="AC1172" t="str">
            <v>SUBPROD GRASA GORDURA REBAJE</v>
          </cell>
          <cell r="AD1172" t="str">
            <v>NA</v>
          </cell>
        </row>
        <row r="1173">
          <cell r="D1173">
            <v>1022186</v>
          </cell>
          <cell r="E1173" t="str">
            <v>GO RESTO TIRA HSO CTRO@ BO CJ 20K AS</v>
          </cell>
          <cell r="F1173">
            <v>24000</v>
          </cell>
          <cell r="G1173" t="str">
            <v>KG</v>
          </cell>
          <cell r="H1173" t="str">
            <v>PLANTA LO MIRANDA</v>
          </cell>
          <cell r="I1173" t="str">
            <v>CONFIRMADO</v>
          </cell>
          <cell r="J1173">
            <v>44832</v>
          </cell>
          <cell r="K1173">
            <v>44841</v>
          </cell>
          <cell r="L1173">
            <v>44872</v>
          </cell>
          <cell r="O1173" t="str">
            <v>U007 AGROSUPER S.A.</v>
          </cell>
          <cell r="P1173" t="str">
            <v>00GO</v>
          </cell>
          <cell r="Q1173" t="str">
            <v>AGROSUPER SHANGHAI</v>
          </cell>
          <cell r="R1173" t="str">
            <v>02</v>
          </cell>
          <cell r="S1173" t="str">
            <v>CHINA</v>
          </cell>
          <cell r="T1173" t="str">
            <v>000302 TIANJIN XINGANG, CHINA</v>
          </cell>
          <cell r="U1173" t="str">
            <v>200002390</v>
          </cell>
          <cell r="V1173" t="str">
            <v>Agrosuper China Co., Ltd.</v>
          </cell>
          <cell r="W1173" t="str">
            <v/>
          </cell>
          <cell r="X1173" t="str">
            <v>CIF</v>
          </cell>
          <cell r="Y1173" t="str">
            <v>CTA CTE O CRED.DIRECTO</v>
          </cell>
          <cell r="Z1173" t="str">
            <v>CONGELADO</v>
          </cell>
          <cell r="AA1173" t="str">
            <v>HUESOS</v>
          </cell>
          <cell r="AB1173" t="str">
            <v>HUESOS CUARTO CENTRAL</v>
          </cell>
          <cell r="AC1173" t="str">
            <v>HUESOS CUARTO CENTRAL RESTO TIRA HUESO</v>
          </cell>
          <cell r="AD1173" t="str">
            <v>NA</v>
          </cell>
        </row>
        <row r="1174">
          <cell r="D1174">
            <v>1022186</v>
          </cell>
          <cell r="E1174" t="str">
            <v>GO RESTO TIRA HSO CTRO@ BO CJ 20K AS</v>
          </cell>
          <cell r="F1174">
            <v>24000</v>
          </cell>
          <cell r="G1174" t="str">
            <v>KG</v>
          </cell>
          <cell r="H1174" t="str">
            <v>PLANTA LO MIRANDA</v>
          </cell>
          <cell r="I1174" t="str">
            <v>EN PRODUCCION</v>
          </cell>
          <cell r="J1174">
            <v>44832</v>
          </cell>
          <cell r="K1174">
            <v>44841</v>
          </cell>
          <cell r="O1174" t="str">
            <v>U007 AGROSUPER S.A.</v>
          </cell>
          <cell r="P1174" t="str">
            <v>00GO</v>
          </cell>
          <cell r="Q1174" t="str">
            <v>AGROSUPER SHANGHAI</v>
          </cell>
          <cell r="R1174" t="str">
            <v>02</v>
          </cell>
          <cell r="S1174" t="str">
            <v>CHINA</v>
          </cell>
          <cell r="T1174" t="str">
            <v>000302 TIANJIN XINGANG, CHINA</v>
          </cell>
          <cell r="U1174" t="str">
            <v>200002390</v>
          </cell>
          <cell r="V1174" t="str">
            <v>Agrosuper China Co., Ltd.</v>
          </cell>
          <cell r="W1174" t="str">
            <v/>
          </cell>
          <cell r="X1174" t="str">
            <v>CIF</v>
          </cell>
          <cell r="Y1174" t="str">
            <v>CTA CTE O CRED.DIRECTO</v>
          </cell>
          <cell r="Z1174" t="str">
            <v>CONGELADO</v>
          </cell>
          <cell r="AA1174" t="str">
            <v>HUESOS</v>
          </cell>
          <cell r="AB1174" t="str">
            <v>HUESOS CUARTO CENTRAL</v>
          </cell>
          <cell r="AC1174" t="str">
            <v>HUESOS CUARTO CENTRAL RESTO TIRA HUESO</v>
          </cell>
          <cell r="AD1174" t="str">
            <v>NA</v>
          </cell>
        </row>
        <row r="1175">
          <cell r="D1175">
            <v>1022378</v>
          </cell>
          <cell r="E1175" t="str">
            <v>GO RESTO TIRA HSO@ FI CJ 10K AS</v>
          </cell>
          <cell r="F1175">
            <v>24000</v>
          </cell>
          <cell r="G1175" t="str">
            <v>KG</v>
          </cell>
          <cell r="H1175" t="str">
            <v>PLANTA LO MIRANDA</v>
          </cell>
          <cell r="I1175" t="str">
            <v>CONFIRMADO</v>
          </cell>
          <cell r="J1175">
            <v>44832</v>
          </cell>
          <cell r="K1175">
            <v>44841</v>
          </cell>
          <cell r="O1175" t="str">
            <v>U007 AGROSUPER S.A.</v>
          </cell>
          <cell r="P1175" t="str">
            <v>00GO</v>
          </cell>
          <cell r="Q1175" t="str">
            <v>AGROSUPER SHANGHAI</v>
          </cell>
          <cell r="R1175" t="str">
            <v>02</v>
          </cell>
          <cell r="S1175" t="str">
            <v>CHINA</v>
          </cell>
          <cell r="T1175" t="str">
            <v>000020 YANTIAN, CHINA</v>
          </cell>
          <cell r="U1175" t="str">
            <v>200002390</v>
          </cell>
          <cell r="V1175" t="str">
            <v>Agrosuper China Co., Ltd.</v>
          </cell>
          <cell r="W1175" t="str">
            <v/>
          </cell>
          <cell r="X1175" t="str">
            <v>CIF</v>
          </cell>
          <cell r="Y1175" t="str">
            <v>CTA CTE O CRED.DIRECTO</v>
          </cell>
          <cell r="Z1175" t="str">
            <v>CONGELADO</v>
          </cell>
          <cell r="AA1175" t="str">
            <v>HUESOS</v>
          </cell>
          <cell r="AB1175" t="str">
            <v>HUESOS CUARTO CENTRAL</v>
          </cell>
          <cell r="AC1175" t="str">
            <v>HUESOS CUARTO CENTRAL RESTO TIRA HUESO</v>
          </cell>
          <cell r="AD1175" t="str">
            <v>NA</v>
          </cell>
        </row>
        <row r="1176">
          <cell r="D1176">
            <v>1022378</v>
          </cell>
          <cell r="E1176" t="str">
            <v>GO RESTO TIRA HSO@ FI CJ 10K AS</v>
          </cell>
          <cell r="F1176">
            <v>24000</v>
          </cell>
          <cell r="G1176" t="str">
            <v>KG</v>
          </cell>
          <cell r="H1176" t="str">
            <v>PLANTA LO MIRANDA</v>
          </cell>
          <cell r="I1176" t="str">
            <v>EN PRODUCCION</v>
          </cell>
          <cell r="J1176">
            <v>44832</v>
          </cell>
          <cell r="K1176">
            <v>44841</v>
          </cell>
          <cell r="O1176" t="str">
            <v>U007 AGROSUPER S.A.</v>
          </cell>
          <cell r="P1176" t="str">
            <v>00GO</v>
          </cell>
          <cell r="Q1176" t="str">
            <v>AGROSUPER SHANGHAI</v>
          </cell>
          <cell r="R1176" t="str">
            <v>02</v>
          </cell>
          <cell r="S1176" t="str">
            <v>CHINA</v>
          </cell>
          <cell r="T1176" t="str">
            <v>000020 YANTIAN, CHINA</v>
          </cell>
          <cell r="U1176" t="str">
            <v>200002390</v>
          </cell>
          <cell r="V1176" t="str">
            <v>Agrosuper China Co., Ltd.</v>
          </cell>
          <cell r="W1176" t="str">
            <v/>
          </cell>
          <cell r="X1176" t="str">
            <v>CIF</v>
          </cell>
          <cell r="Y1176" t="str">
            <v>CTA CTE O CRED.DIRECTO</v>
          </cell>
          <cell r="Z1176" t="str">
            <v>CONGELADO</v>
          </cell>
          <cell r="AA1176" t="str">
            <v>HUESOS</v>
          </cell>
          <cell r="AB1176" t="str">
            <v>HUESOS CUARTO CENTRAL</v>
          </cell>
          <cell r="AC1176" t="str">
            <v>HUESOS CUARTO CENTRAL RESTO TIRA HUESO</v>
          </cell>
          <cell r="AD1176" t="str">
            <v>NA</v>
          </cell>
        </row>
        <row r="1177">
          <cell r="D1177">
            <v>1030566</v>
          </cell>
          <cell r="E1177" t="str">
            <v>PV CTRO PTA ALA B MA@ BO CJ SO</v>
          </cell>
          <cell r="F1177">
            <v>24000</v>
          </cell>
          <cell r="G1177" t="str">
            <v>KG</v>
          </cell>
          <cell r="H1177" t="str">
            <v>PLANTA LO MIRANDA</v>
          </cell>
          <cell r="I1177" t="str">
            <v>EN PRODUCCION</v>
          </cell>
          <cell r="J1177">
            <v>44832</v>
          </cell>
          <cell r="K1177">
            <v>44841</v>
          </cell>
          <cell r="O1177" t="str">
            <v>U007 AGROSUPER S.A.</v>
          </cell>
          <cell r="P1177" t="str">
            <v>00GO</v>
          </cell>
          <cell r="Q1177" t="str">
            <v>AGROSUPER SHANGHAI</v>
          </cell>
          <cell r="R1177" t="str">
            <v>03</v>
          </cell>
          <cell r="S1177" t="str">
            <v>CHINA</v>
          </cell>
          <cell r="T1177" t="str">
            <v>000020 YANTIAN, CHINA</v>
          </cell>
          <cell r="U1177" t="str">
            <v>200002390</v>
          </cell>
          <cell r="V1177" t="str">
            <v>Agrosuper China Co., Ltd.</v>
          </cell>
          <cell r="W1177" t="str">
            <v/>
          </cell>
          <cell r="X1177" t="str">
            <v>CIF</v>
          </cell>
          <cell r="Y1177" t="str">
            <v>CTA CTE O CRED.DIRECTO</v>
          </cell>
          <cell r="Z1177" t="str">
            <v>CONGELADO</v>
          </cell>
          <cell r="AA1177" t="str">
            <v>ALA</v>
          </cell>
          <cell r="AB1177" t="str">
            <v>ALA CENTRO PUNTA</v>
          </cell>
          <cell r="AC1177" t="str">
            <v>ALA CENTRO PUNTA</v>
          </cell>
          <cell r="AD1177" t="str">
            <v>NA</v>
          </cell>
        </row>
        <row r="1178">
          <cell r="D1178">
            <v>1030525</v>
          </cell>
          <cell r="E1178" t="str">
            <v>PV TRU ALA@ EX BLO CJ 15K SO</v>
          </cell>
          <cell r="F1178">
            <v>24000</v>
          </cell>
          <cell r="G1178" t="str">
            <v>KG</v>
          </cell>
          <cell r="H1178" t="str">
            <v>SOPRAVAL PLANTA / CECINAS 2</v>
          </cell>
          <cell r="I1178" t="str">
            <v>CONFIRMADO</v>
          </cell>
          <cell r="J1178">
            <v>44832</v>
          </cell>
          <cell r="K1178">
            <v>44841</v>
          </cell>
          <cell r="L1178">
            <v>44880</v>
          </cell>
          <cell r="O1178" t="str">
            <v>U007 AGROSUPER S.A.</v>
          </cell>
          <cell r="P1178" t="str">
            <v>00GO</v>
          </cell>
          <cell r="Q1178" t="str">
            <v>AGROSUPER SHANGHAI</v>
          </cell>
          <cell r="R1178" t="str">
            <v>03</v>
          </cell>
          <cell r="S1178" t="str">
            <v>CHINA</v>
          </cell>
          <cell r="T1178" t="str">
            <v>000021 SHANGHAI, CHINA</v>
          </cell>
          <cell r="U1178" t="str">
            <v>200002390</v>
          </cell>
          <cell r="V1178" t="str">
            <v>Agrosuper China Co., Ltd.</v>
          </cell>
          <cell r="W1178" t="str">
            <v/>
          </cell>
          <cell r="X1178" t="str">
            <v>CIF</v>
          </cell>
          <cell r="Y1178" t="str">
            <v>CTA CTE O CRED.DIRECTO</v>
          </cell>
          <cell r="Z1178" t="str">
            <v>CONGELADO</v>
          </cell>
          <cell r="AA1178" t="str">
            <v>ALA</v>
          </cell>
          <cell r="AB1178" t="str">
            <v>ALA TRUTRO</v>
          </cell>
          <cell r="AC1178" t="str">
            <v>ALA TRUTRO NORMAL</v>
          </cell>
          <cell r="AD1178" t="str">
            <v>NA</v>
          </cell>
        </row>
        <row r="1179">
          <cell r="D1179">
            <v>1030525</v>
          </cell>
          <cell r="E1179" t="str">
            <v>PV TRU ALA@ EX BLO CJ 15K SO</v>
          </cell>
          <cell r="F1179">
            <v>24000</v>
          </cell>
          <cell r="G1179" t="str">
            <v>KG</v>
          </cell>
          <cell r="H1179" t="str">
            <v>SOPRAVAL PLANTA / CECINAS 2</v>
          </cell>
          <cell r="I1179" t="str">
            <v>CONFIRMADO</v>
          </cell>
          <cell r="J1179">
            <v>44832</v>
          </cell>
          <cell r="K1179">
            <v>44841</v>
          </cell>
          <cell r="L1179">
            <v>44878</v>
          </cell>
          <cell r="O1179" t="str">
            <v>U007 AGROSUPER S.A.</v>
          </cell>
          <cell r="P1179" t="str">
            <v>00GO</v>
          </cell>
          <cell r="Q1179" t="str">
            <v>AGROSUPER SHANGHAI</v>
          </cell>
          <cell r="R1179" t="str">
            <v>03</v>
          </cell>
          <cell r="S1179" t="str">
            <v>CHINA</v>
          </cell>
          <cell r="T1179" t="str">
            <v>000021 SHANGHAI, CHINA</v>
          </cell>
          <cell r="U1179" t="str">
            <v>200002390</v>
          </cell>
          <cell r="V1179" t="str">
            <v>Agrosuper China Co., Ltd.</v>
          </cell>
          <cell r="W1179" t="str">
            <v/>
          </cell>
          <cell r="X1179" t="str">
            <v>CIF</v>
          </cell>
          <cell r="Y1179" t="str">
            <v>CTA CTE O CRED.DIRECTO</v>
          </cell>
          <cell r="Z1179" t="str">
            <v>CONGELADO</v>
          </cell>
          <cell r="AA1179" t="str">
            <v>ALA</v>
          </cell>
          <cell r="AB1179" t="str">
            <v>ALA TRUTRO</v>
          </cell>
          <cell r="AC1179" t="str">
            <v>ALA TRUTRO NORMAL</v>
          </cell>
          <cell r="AD1179" t="str">
            <v>NA</v>
          </cell>
        </row>
        <row r="1180">
          <cell r="D1180">
            <v>1030525</v>
          </cell>
          <cell r="E1180" t="str">
            <v>PV TRU ALA@ EX BLO CJ 15K SO</v>
          </cell>
          <cell r="F1180">
            <v>12000</v>
          </cell>
          <cell r="G1180" t="str">
            <v>KG</v>
          </cell>
          <cell r="H1180" t="str">
            <v>PLANTA LO MIRANDA</v>
          </cell>
          <cell r="I1180" t="str">
            <v>EN PRODUCCION</v>
          </cell>
          <cell r="J1180">
            <v>44832</v>
          </cell>
          <cell r="K1180">
            <v>44841</v>
          </cell>
          <cell r="O1180" t="str">
            <v>U007 AGROSUPER S.A.</v>
          </cell>
          <cell r="P1180" t="str">
            <v>00GO</v>
          </cell>
          <cell r="Q1180" t="str">
            <v>AGROSUPER SHANGHAI</v>
          </cell>
          <cell r="R1180" t="str">
            <v>03</v>
          </cell>
          <cell r="S1180" t="str">
            <v>CHINA</v>
          </cell>
          <cell r="T1180" t="str">
            <v>000020 YANTIAN, CHINA</v>
          </cell>
          <cell r="U1180" t="str">
            <v>200002390</v>
          </cell>
          <cell r="V1180" t="str">
            <v>Agrosuper China Co., Ltd.</v>
          </cell>
          <cell r="W1180" t="str">
            <v/>
          </cell>
          <cell r="X1180" t="str">
            <v>CIF</v>
          </cell>
          <cell r="Y1180" t="str">
            <v>CTA CTE O CRED.DIRECTO</v>
          </cell>
          <cell r="Z1180" t="str">
            <v>CONGELADO</v>
          </cell>
          <cell r="AA1180" t="str">
            <v>ALA</v>
          </cell>
          <cell r="AB1180" t="str">
            <v>ALA TRUTRO</v>
          </cell>
          <cell r="AC1180" t="str">
            <v>ALA TRUTRO NORMAL</v>
          </cell>
          <cell r="AD1180" t="str">
            <v>NA</v>
          </cell>
        </row>
        <row r="1181">
          <cell r="D1181">
            <v>1030566</v>
          </cell>
          <cell r="E1181" t="str">
            <v>PV CTRO PTA ALA B MA@ BO CJ SO</v>
          </cell>
          <cell r="F1181">
            <v>12000</v>
          </cell>
          <cell r="G1181" t="str">
            <v>KG</v>
          </cell>
          <cell r="H1181" t="str">
            <v>PLANTA LO MIRANDA</v>
          </cell>
          <cell r="I1181" t="str">
            <v>EN PRODUCCION</v>
          </cell>
          <cell r="J1181">
            <v>44832</v>
          </cell>
          <cell r="K1181">
            <v>44841</v>
          </cell>
          <cell r="O1181" t="str">
            <v>U007 AGROSUPER S.A.</v>
          </cell>
          <cell r="P1181" t="str">
            <v>00GO</v>
          </cell>
          <cell r="Q1181" t="str">
            <v>AGROSUPER SHANGHAI</v>
          </cell>
          <cell r="R1181" t="str">
            <v>03</v>
          </cell>
          <cell r="S1181" t="str">
            <v>CHINA</v>
          </cell>
          <cell r="T1181" t="str">
            <v>000020 YANTIAN, CHINA</v>
          </cell>
          <cell r="U1181" t="str">
            <v>200002390</v>
          </cell>
          <cell r="V1181" t="str">
            <v>Agrosuper China Co., Ltd.</v>
          </cell>
          <cell r="W1181" t="str">
            <v/>
          </cell>
          <cell r="X1181" t="str">
            <v>CIF</v>
          </cell>
          <cell r="Y1181" t="str">
            <v>CTA CTE O CRED.DIRECTO</v>
          </cell>
          <cell r="Z1181" t="str">
            <v>CONGELADO</v>
          </cell>
          <cell r="AA1181" t="str">
            <v>ALA</v>
          </cell>
          <cell r="AB1181" t="str">
            <v>ALA CENTRO PUNTA</v>
          </cell>
          <cell r="AC1181" t="str">
            <v>ALA CENTRO PUNTA</v>
          </cell>
          <cell r="AD1181" t="str">
            <v>NA</v>
          </cell>
        </row>
        <row r="1182">
          <cell r="D1182">
            <v>1030685</v>
          </cell>
          <cell r="E1182" t="str">
            <v>PV CTRO PTA ALA@ BO CJ 15K AS</v>
          </cell>
          <cell r="F1182">
            <v>24000</v>
          </cell>
          <cell r="G1182" t="str">
            <v>KG</v>
          </cell>
          <cell r="H1182" t="str">
            <v>SOPRAVAL PLANTA / CECINAS 2</v>
          </cell>
          <cell r="I1182" t="str">
            <v>A PROGRAMAR</v>
          </cell>
          <cell r="J1182">
            <v>44832</v>
          </cell>
          <cell r="K1182">
            <v>44841</v>
          </cell>
          <cell r="L1182">
            <v>44880</v>
          </cell>
          <cell r="O1182" t="str">
            <v>U007 AGROSUPER S.A.</v>
          </cell>
          <cell r="P1182" t="str">
            <v>00GO</v>
          </cell>
          <cell r="Q1182" t="str">
            <v>AGROSUPER SHANGHAI</v>
          </cell>
          <cell r="R1182" t="str">
            <v>03</v>
          </cell>
          <cell r="S1182" t="str">
            <v>CHINA</v>
          </cell>
          <cell r="T1182" t="str">
            <v>000021 SHANGHAI, CHINA</v>
          </cell>
          <cell r="U1182" t="str">
            <v>200002390</v>
          </cell>
          <cell r="V1182" t="str">
            <v>Agrosuper China Co., Ltd.</v>
          </cell>
          <cell r="W1182" t="str">
            <v/>
          </cell>
          <cell r="X1182" t="str">
            <v>CIF</v>
          </cell>
          <cell r="Y1182" t="str">
            <v>CTA CTE O CRED.DIRECTO</v>
          </cell>
          <cell r="Z1182" t="str">
            <v>CONGELADO</v>
          </cell>
          <cell r="AA1182" t="str">
            <v>ALA</v>
          </cell>
          <cell r="AB1182" t="str">
            <v>ALA CENTRO PUNTA</v>
          </cell>
          <cell r="AC1182" t="str">
            <v>ALA CENTRO PUNTA</v>
          </cell>
          <cell r="AD1182" t="str">
            <v>NA</v>
          </cell>
        </row>
        <row r="1183">
          <cell r="D1183">
            <v>1030685</v>
          </cell>
          <cell r="E1183" t="str">
            <v>PV CTRO PTA ALA@ BO CJ 15K AS</v>
          </cell>
          <cell r="F1183">
            <v>24000</v>
          </cell>
          <cell r="G1183" t="str">
            <v>KG</v>
          </cell>
          <cell r="H1183" t="str">
            <v>SOPRAVAL PLANTA / CECINAS 2</v>
          </cell>
          <cell r="I1183" t="str">
            <v>CONFIRMADO</v>
          </cell>
          <cell r="J1183">
            <v>44832</v>
          </cell>
          <cell r="K1183">
            <v>44841</v>
          </cell>
          <cell r="L1183">
            <v>44878</v>
          </cell>
          <cell r="O1183" t="str">
            <v>U007 AGROSUPER S.A.</v>
          </cell>
          <cell r="P1183" t="str">
            <v>00GO</v>
          </cell>
          <cell r="Q1183" t="str">
            <v>AGROSUPER SHANGHAI</v>
          </cell>
          <cell r="R1183" t="str">
            <v>03</v>
          </cell>
          <cell r="S1183" t="str">
            <v>CHINA</v>
          </cell>
          <cell r="T1183" t="str">
            <v>000021 SHANGHAI, CHINA</v>
          </cell>
          <cell r="U1183" t="str">
            <v>200002390</v>
          </cell>
          <cell r="V1183" t="str">
            <v>Agrosuper China Co., Ltd.</v>
          </cell>
          <cell r="W1183" t="str">
            <v/>
          </cell>
          <cell r="X1183" t="str">
            <v>CIF</v>
          </cell>
          <cell r="Y1183" t="str">
            <v>CTA CTE O CRED.DIRECTO</v>
          </cell>
          <cell r="Z1183" t="str">
            <v>CONGELADO</v>
          </cell>
          <cell r="AA1183" t="str">
            <v>ALA</v>
          </cell>
          <cell r="AB1183" t="str">
            <v>ALA CENTRO PUNTA</v>
          </cell>
          <cell r="AC1183" t="str">
            <v>ALA CENTRO PUNTA</v>
          </cell>
          <cell r="AD1183" t="str">
            <v>NA</v>
          </cell>
        </row>
        <row r="1184">
          <cell r="D1184">
            <v>1030683</v>
          </cell>
          <cell r="E1184" t="str">
            <v>PV TRU LARG@ BO CJ 15K AS</v>
          </cell>
          <cell r="F1184">
            <v>24000</v>
          </cell>
          <cell r="G1184" t="str">
            <v>KG</v>
          </cell>
          <cell r="H1184" t="str">
            <v>SOPRAVAL PLANTA / CECINAS 2</v>
          </cell>
          <cell r="I1184" t="str">
            <v>CONFIRMADO</v>
          </cell>
          <cell r="J1184">
            <v>44832</v>
          </cell>
          <cell r="K1184">
            <v>44841</v>
          </cell>
          <cell r="O1184" t="str">
            <v>U007 AGROSUPER S.A.</v>
          </cell>
          <cell r="P1184" t="str">
            <v>00GO</v>
          </cell>
          <cell r="Q1184" t="str">
            <v>AGROSUPER SHANGHAI</v>
          </cell>
          <cell r="R1184" t="str">
            <v>03</v>
          </cell>
          <cell r="S1184" t="str">
            <v>CHINA</v>
          </cell>
          <cell r="T1184" t="str">
            <v>000302 TIANJIN XINGANG, CHINA</v>
          </cell>
          <cell r="U1184" t="str">
            <v>200002390</v>
          </cell>
          <cell r="V1184" t="str">
            <v>Agrosuper China Co., Ltd.</v>
          </cell>
          <cell r="W1184" t="str">
            <v/>
          </cell>
          <cell r="X1184" t="str">
            <v>CIF</v>
          </cell>
          <cell r="Y1184" t="str">
            <v>CTA CTE O CRED.DIRECTO</v>
          </cell>
          <cell r="Z1184" t="str">
            <v>CONGELADO</v>
          </cell>
          <cell r="AA1184" t="str">
            <v>TRUTRO</v>
          </cell>
          <cell r="AB1184" t="str">
            <v>TRUTRO LARGO</v>
          </cell>
          <cell r="AC1184" t="str">
            <v>TRUTRO LARGO NORMAL</v>
          </cell>
          <cell r="AD1184" t="str">
            <v>NA</v>
          </cell>
        </row>
        <row r="1185">
          <cell r="D1185">
            <v>1030683</v>
          </cell>
          <cell r="E1185" t="str">
            <v>PV TRU LARG@ BO CJ 15K AS</v>
          </cell>
          <cell r="F1185">
            <v>24000</v>
          </cell>
          <cell r="G1185" t="str">
            <v>KG</v>
          </cell>
          <cell r="H1185" t="str">
            <v>SOPRAVAL PLANTA / CECINAS 2</v>
          </cell>
          <cell r="I1185" t="str">
            <v>CONFIRMADO</v>
          </cell>
          <cell r="J1185">
            <v>44832</v>
          </cell>
          <cell r="K1185">
            <v>44841</v>
          </cell>
          <cell r="L1185">
            <v>44865</v>
          </cell>
          <cell r="O1185" t="str">
            <v>U007 AGROSUPER S.A.</v>
          </cell>
          <cell r="P1185" t="str">
            <v>00GO</v>
          </cell>
          <cell r="Q1185" t="str">
            <v>AGROSUPER SHANGHAI</v>
          </cell>
          <cell r="R1185" t="str">
            <v>03</v>
          </cell>
          <cell r="S1185" t="str">
            <v>CHINA</v>
          </cell>
          <cell r="T1185" t="str">
            <v>000302 TIANJIN XINGANG, CHINA</v>
          </cell>
          <cell r="U1185" t="str">
            <v>200002390</v>
          </cell>
          <cell r="V1185" t="str">
            <v>Agrosuper China Co., Ltd.</v>
          </cell>
          <cell r="W1185" t="str">
            <v/>
          </cell>
          <cell r="X1185" t="str">
            <v>CIF</v>
          </cell>
          <cell r="Y1185" t="str">
            <v>CTA CTE O CRED.DIRECTO</v>
          </cell>
          <cell r="Z1185" t="str">
            <v>CONGELADO</v>
          </cell>
          <cell r="AA1185" t="str">
            <v>TRUTRO</v>
          </cell>
          <cell r="AB1185" t="str">
            <v>TRUTRO LARGO</v>
          </cell>
          <cell r="AC1185" t="str">
            <v>TRUTRO LARGO NORMAL</v>
          </cell>
          <cell r="AD1185" t="str">
            <v>NA</v>
          </cell>
        </row>
        <row r="1186">
          <cell r="D1186">
            <v>1030683</v>
          </cell>
          <cell r="E1186" t="str">
            <v>PV TRU LARG@ BO CJ 15K AS</v>
          </cell>
          <cell r="F1186">
            <v>24000</v>
          </cell>
          <cell r="G1186" t="str">
            <v>KG</v>
          </cell>
          <cell r="H1186" t="str">
            <v>SOPRAVAL PLANTA / CECINAS 2</v>
          </cell>
          <cell r="I1186" t="str">
            <v>CONFIRMADO</v>
          </cell>
          <cell r="J1186">
            <v>44832</v>
          </cell>
          <cell r="K1186">
            <v>44841</v>
          </cell>
          <cell r="L1186">
            <v>44878</v>
          </cell>
          <cell r="O1186" t="str">
            <v>U007 AGROSUPER S.A.</v>
          </cell>
          <cell r="P1186" t="str">
            <v>00GO</v>
          </cell>
          <cell r="Q1186" t="str">
            <v>AGROSUPER SHANGHAI</v>
          </cell>
          <cell r="R1186" t="str">
            <v>03</v>
          </cell>
          <cell r="S1186" t="str">
            <v>CHINA</v>
          </cell>
          <cell r="T1186" t="str">
            <v>000021 SHANGHAI, CHINA</v>
          </cell>
          <cell r="U1186" t="str">
            <v>200002390</v>
          </cell>
          <cell r="V1186" t="str">
            <v>Agrosuper China Co., Ltd.</v>
          </cell>
          <cell r="W1186" t="str">
            <v/>
          </cell>
          <cell r="X1186" t="str">
            <v>CIF</v>
          </cell>
          <cell r="Y1186" t="str">
            <v>CTA CTE O CRED.DIRECTO</v>
          </cell>
          <cell r="Z1186" t="str">
            <v>CONGELADO</v>
          </cell>
          <cell r="AA1186" t="str">
            <v>TRUTRO</v>
          </cell>
          <cell r="AB1186" t="str">
            <v>TRUTRO LARGO</v>
          </cell>
          <cell r="AC1186" t="str">
            <v>TRUTRO LARGO NORMAL</v>
          </cell>
          <cell r="AD1186" t="str">
            <v>NA</v>
          </cell>
        </row>
        <row r="1187">
          <cell r="D1187">
            <v>1030683</v>
          </cell>
          <cell r="E1187" t="str">
            <v>PV TRU LARG@ BO CJ 15K AS</v>
          </cell>
          <cell r="F1187">
            <v>24000</v>
          </cell>
          <cell r="G1187" t="str">
            <v>KG</v>
          </cell>
          <cell r="H1187" t="str">
            <v>SOPRAVAL PLANTA / CECINAS 2</v>
          </cell>
          <cell r="I1187" t="str">
            <v>CONFIRMADO</v>
          </cell>
          <cell r="J1187">
            <v>44832</v>
          </cell>
          <cell r="K1187">
            <v>44841</v>
          </cell>
          <cell r="L1187">
            <v>44879</v>
          </cell>
          <cell r="O1187" t="str">
            <v>U007 AGROSUPER S.A.</v>
          </cell>
          <cell r="P1187" t="str">
            <v>00GO</v>
          </cell>
          <cell r="Q1187" t="str">
            <v>AGROSUPER SHANGHAI</v>
          </cell>
          <cell r="R1187" t="str">
            <v>03</v>
          </cell>
          <cell r="S1187" t="str">
            <v>CHINA</v>
          </cell>
          <cell r="T1187" t="str">
            <v>000021 SHANGHAI, CHINA</v>
          </cell>
          <cell r="U1187" t="str">
            <v>200002390</v>
          </cell>
          <cell r="V1187" t="str">
            <v>Agrosuper China Co., Ltd.</v>
          </cell>
          <cell r="W1187" t="str">
            <v/>
          </cell>
          <cell r="X1187" t="str">
            <v>CIF</v>
          </cell>
          <cell r="Y1187" t="str">
            <v>CTA CTE O CRED.DIRECTO</v>
          </cell>
          <cell r="Z1187" t="str">
            <v>CONGELADO</v>
          </cell>
          <cell r="AA1187" t="str">
            <v>TRUTRO</v>
          </cell>
          <cell r="AB1187" t="str">
            <v>TRUTRO LARGO</v>
          </cell>
          <cell r="AC1187" t="str">
            <v>TRUTRO LARGO NORMAL</v>
          </cell>
          <cell r="AD1187" t="str">
            <v>NA</v>
          </cell>
        </row>
        <row r="1188">
          <cell r="D1188">
            <v>1030683</v>
          </cell>
          <cell r="E1188" t="str">
            <v>PV TRU LARG@ BO CJ 15K AS</v>
          </cell>
          <cell r="F1188">
            <v>24000</v>
          </cell>
          <cell r="G1188" t="str">
            <v>KG</v>
          </cell>
          <cell r="H1188" t="str">
            <v>SOPRAVAL PLANTA / CECINAS 2</v>
          </cell>
          <cell r="I1188" t="str">
            <v>CONFIRMADO</v>
          </cell>
          <cell r="J1188">
            <v>44832</v>
          </cell>
          <cell r="K1188">
            <v>44841</v>
          </cell>
          <cell r="O1188" t="str">
            <v>U007 AGROSUPER S.A.</v>
          </cell>
          <cell r="P1188" t="str">
            <v>00GO</v>
          </cell>
          <cell r="Q1188" t="str">
            <v>AGROSUPER SHANGHAI</v>
          </cell>
          <cell r="R1188" t="str">
            <v>03</v>
          </cell>
          <cell r="S1188" t="str">
            <v>CHINA</v>
          </cell>
          <cell r="T1188" t="str">
            <v>000021 SHANGHAI, CHINA</v>
          </cell>
          <cell r="U1188" t="str">
            <v>200002390</v>
          </cell>
          <cell r="V1188" t="str">
            <v>Agrosuper China Co., Ltd.</v>
          </cell>
          <cell r="W1188" t="str">
            <v/>
          </cell>
          <cell r="X1188" t="str">
            <v>CIF</v>
          </cell>
          <cell r="Y1188" t="str">
            <v>CTA CTE O CRED.DIRECTO</v>
          </cell>
          <cell r="Z1188" t="str">
            <v>CONGELADO</v>
          </cell>
          <cell r="AA1188" t="str">
            <v>TRUTRO</v>
          </cell>
          <cell r="AB1188" t="str">
            <v>TRUTRO LARGO</v>
          </cell>
          <cell r="AC1188" t="str">
            <v>TRUTRO LARGO NORMAL</v>
          </cell>
          <cell r="AD1188" t="str">
            <v>NA</v>
          </cell>
        </row>
        <row r="1189">
          <cell r="D1189">
            <v>1030683</v>
          </cell>
          <cell r="E1189" t="str">
            <v>PV TRU LARG@ BO CJ 15K AS</v>
          </cell>
          <cell r="F1189">
            <v>24000</v>
          </cell>
          <cell r="G1189" t="str">
            <v>KG</v>
          </cell>
          <cell r="H1189" t="str">
            <v>SOPRAVAL PLANTA / CECINAS 2</v>
          </cell>
          <cell r="I1189" t="str">
            <v>EN PRODUCCION</v>
          </cell>
          <cell r="J1189">
            <v>44832</v>
          </cell>
          <cell r="K1189">
            <v>44841</v>
          </cell>
          <cell r="O1189" t="str">
            <v>U007 AGROSUPER S.A.</v>
          </cell>
          <cell r="P1189" t="str">
            <v>00GO</v>
          </cell>
          <cell r="Q1189" t="str">
            <v>AGROSUPER SHANGHAI</v>
          </cell>
          <cell r="R1189" t="str">
            <v>03</v>
          </cell>
          <cell r="S1189" t="str">
            <v>CHINA</v>
          </cell>
          <cell r="T1189" t="str">
            <v>000021 SHANGHAI, CHINA</v>
          </cell>
          <cell r="U1189" t="str">
            <v>200002390</v>
          </cell>
          <cell r="V1189" t="str">
            <v>Agrosuper China Co., Ltd.</v>
          </cell>
          <cell r="W1189" t="str">
            <v/>
          </cell>
          <cell r="X1189" t="str">
            <v>CIF</v>
          </cell>
          <cell r="Y1189" t="str">
            <v>CTA CTE O CRED.DIRECTO</v>
          </cell>
          <cell r="Z1189" t="str">
            <v>CONGELADO</v>
          </cell>
          <cell r="AA1189" t="str">
            <v>TRUTRO</v>
          </cell>
          <cell r="AB1189" t="str">
            <v>TRUTRO LARGO</v>
          </cell>
          <cell r="AC1189" t="str">
            <v>TRUTRO LARGO NORMAL</v>
          </cell>
          <cell r="AD1189" t="str">
            <v>NA</v>
          </cell>
        </row>
        <row r="1190">
          <cell r="D1190">
            <v>1030683</v>
          </cell>
          <cell r="E1190" t="str">
            <v>PV TRU LARG@ BO CJ 15K AS</v>
          </cell>
          <cell r="F1190">
            <v>24000</v>
          </cell>
          <cell r="G1190" t="str">
            <v>KG</v>
          </cell>
          <cell r="H1190" t="str">
            <v>SOPRAVAL PLANTA / CECINAS 2</v>
          </cell>
          <cell r="I1190" t="str">
            <v>EN PRODUCCION</v>
          </cell>
          <cell r="J1190">
            <v>44832</v>
          </cell>
          <cell r="K1190">
            <v>44841</v>
          </cell>
          <cell r="O1190" t="str">
            <v>U007 AGROSUPER S.A.</v>
          </cell>
          <cell r="P1190" t="str">
            <v>00GO</v>
          </cell>
          <cell r="Q1190" t="str">
            <v>AGROSUPER SHANGHAI</v>
          </cell>
          <cell r="R1190" t="str">
            <v>03</v>
          </cell>
          <cell r="S1190" t="str">
            <v>CHINA</v>
          </cell>
          <cell r="T1190" t="str">
            <v>000021 SHANGHAI, CHINA</v>
          </cell>
          <cell r="U1190" t="str">
            <v>200002390</v>
          </cell>
          <cell r="V1190" t="str">
            <v>Agrosuper China Co., Ltd.</v>
          </cell>
          <cell r="W1190" t="str">
            <v/>
          </cell>
          <cell r="X1190" t="str">
            <v>CIF</v>
          </cell>
          <cell r="Y1190" t="str">
            <v>CTA CTE O CRED.DIRECTO</v>
          </cell>
          <cell r="Z1190" t="str">
            <v>CONGELADO</v>
          </cell>
          <cell r="AA1190" t="str">
            <v>TRUTRO</v>
          </cell>
          <cell r="AB1190" t="str">
            <v>TRUTRO LARGO</v>
          </cell>
          <cell r="AC1190" t="str">
            <v>TRUTRO LARGO NORMAL</v>
          </cell>
          <cell r="AD1190" t="str">
            <v>NA</v>
          </cell>
        </row>
        <row r="1191">
          <cell r="D1191">
            <v>1030683</v>
          </cell>
          <cell r="E1191" t="str">
            <v>PV TRU LARG@ BO CJ 15K AS</v>
          </cell>
          <cell r="F1191">
            <v>24000</v>
          </cell>
          <cell r="G1191" t="str">
            <v>KG</v>
          </cell>
          <cell r="H1191" t="str">
            <v>SOPRAVAL PLANTA / CECINAS 2</v>
          </cell>
          <cell r="I1191" t="str">
            <v>EN PRODUCCION</v>
          </cell>
          <cell r="J1191">
            <v>44832</v>
          </cell>
          <cell r="K1191">
            <v>44841</v>
          </cell>
          <cell r="O1191" t="str">
            <v>U007 AGROSUPER S.A.</v>
          </cell>
          <cell r="P1191" t="str">
            <v>00GO</v>
          </cell>
          <cell r="Q1191" t="str">
            <v>AGROSUPER SHANGHAI</v>
          </cell>
          <cell r="R1191" t="str">
            <v>03</v>
          </cell>
          <cell r="S1191" t="str">
            <v>CHINA</v>
          </cell>
          <cell r="T1191" t="str">
            <v>000021 SHANGHAI, CHINA</v>
          </cell>
          <cell r="U1191" t="str">
            <v>200002390</v>
          </cell>
          <cell r="V1191" t="str">
            <v>Agrosuper China Co., Ltd.</v>
          </cell>
          <cell r="W1191" t="str">
            <v/>
          </cell>
          <cell r="X1191" t="str">
            <v>CIF</v>
          </cell>
          <cell r="Y1191" t="str">
            <v>CTA CTE O CRED.DIRECTO</v>
          </cell>
          <cell r="Z1191" t="str">
            <v>CONGELADO</v>
          </cell>
          <cell r="AA1191" t="str">
            <v>TRUTRO</v>
          </cell>
          <cell r="AB1191" t="str">
            <v>TRUTRO LARGO</v>
          </cell>
          <cell r="AC1191" t="str">
            <v>TRUTRO LARGO NORMAL</v>
          </cell>
          <cell r="AD1191" t="str">
            <v>NA</v>
          </cell>
        </row>
        <row r="1192">
          <cell r="D1192">
            <v>1030683</v>
          </cell>
          <cell r="E1192" t="str">
            <v>PV TRU LARG@ BO CJ 15K AS</v>
          </cell>
          <cell r="F1192">
            <v>24000</v>
          </cell>
          <cell r="G1192" t="str">
            <v>KG</v>
          </cell>
          <cell r="H1192" t="str">
            <v>SOPRAVAL PLANTA / CECINAS 2</v>
          </cell>
          <cell r="I1192" t="str">
            <v>EN PRODUCCION</v>
          </cell>
          <cell r="J1192">
            <v>44832</v>
          </cell>
          <cell r="K1192">
            <v>44841</v>
          </cell>
          <cell r="O1192" t="str">
            <v>U007 AGROSUPER S.A.</v>
          </cell>
          <cell r="P1192" t="str">
            <v>00GO</v>
          </cell>
          <cell r="Q1192" t="str">
            <v>AGROSUPER SHANGHAI</v>
          </cell>
          <cell r="R1192" t="str">
            <v>03</v>
          </cell>
          <cell r="S1192" t="str">
            <v>CHINA</v>
          </cell>
          <cell r="T1192" t="str">
            <v>000021 SHANGHAI, CHINA</v>
          </cell>
          <cell r="U1192" t="str">
            <v>200002390</v>
          </cell>
          <cell r="V1192" t="str">
            <v>Agrosuper China Co., Ltd.</v>
          </cell>
          <cell r="W1192" t="str">
            <v/>
          </cell>
          <cell r="X1192" t="str">
            <v>CIF</v>
          </cell>
          <cell r="Y1192" t="str">
            <v>CTA CTE O CRED.DIRECTO</v>
          </cell>
          <cell r="Z1192" t="str">
            <v>CONGELADO</v>
          </cell>
          <cell r="AA1192" t="str">
            <v>TRUTRO</v>
          </cell>
          <cell r="AB1192" t="str">
            <v>TRUTRO LARGO</v>
          </cell>
          <cell r="AC1192" t="str">
            <v>TRUTRO LARGO NORMAL</v>
          </cell>
          <cell r="AD1192" t="str">
            <v>NA</v>
          </cell>
        </row>
        <row r="1193">
          <cell r="D1193">
            <v>1030683</v>
          </cell>
          <cell r="E1193" t="str">
            <v>PV TRU LARG@ BO CJ 15K AS</v>
          </cell>
          <cell r="F1193">
            <v>24000</v>
          </cell>
          <cell r="G1193" t="str">
            <v>KG</v>
          </cell>
          <cell r="H1193" t="str">
            <v>SOPRAVAL PLANTA / CECINAS 2</v>
          </cell>
          <cell r="I1193" t="str">
            <v>EN PRODUCCION</v>
          </cell>
          <cell r="J1193">
            <v>44832</v>
          </cell>
          <cell r="K1193">
            <v>44841</v>
          </cell>
          <cell r="O1193" t="str">
            <v>U007 AGROSUPER S.A.</v>
          </cell>
          <cell r="P1193" t="str">
            <v>00GO</v>
          </cell>
          <cell r="Q1193" t="str">
            <v>AGROSUPER SHANGHAI</v>
          </cell>
          <cell r="R1193" t="str">
            <v>03</v>
          </cell>
          <cell r="S1193" t="str">
            <v>CHINA</v>
          </cell>
          <cell r="T1193" t="str">
            <v>000021 SHANGHAI, CHINA</v>
          </cell>
          <cell r="U1193" t="str">
            <v>200002390</v>
          </cell>
          <cell r="V1193" t="str">
            <v>Agrosuper China Co., Ltd.</v>
          </cell>
          <cell r="W1193" t="str">
            <v/>
          </cell>
          <cell r="X1193" t="str">
            <v>CIF</v>
          </cell>
          <cell r="Y1193" t="str">
            <v>CTA CTE O CRED.DIRECTO</v>
          </cell>
          <cell r="Z1193" t="str">
            <v>CONGELADO</v>
          </cell>
          <cell r="AA1193" t="str">
            <v>TRUTRO</v>
          </cell>
          <cell r="AB1193" t="str">
            <v>TRUTRO LARGO</v>
          </cell>
          <cell r="AC1193" t="str">
            <v>TRUTRO LARGO NORMAL</v>
          </cell>
          <cell r="AD1193" t="str">
            <v>NA</v>
          </cell>
        </row>
        <row r="1194">
          <cell r="D1194">
            <v>1030683</v>
          </cell>
          <cell r="E1194" t="str">
            <v>PV TRU LARG@ BO CJ 15K AS</v>
          </cell>
          <cell r="F1194">
            <v>24000</v>
          </cell>
          <cell r="G1194" t="str">
            <v>KG</v>
          </cell>
          <cell r="H1194" t="str">
            <v>SOPRAVAL PLANTA / CECINAS 2</v>
          </cell>
          <cell r="I1194" t="str">
            <v>EN PRODUCCION</v>
          </cell>
          <cell r="J1194">
            <v>44832</v>
          </cell>
          <cell r="K1194">
            <v>44841</v>
          </cell>
          <cell r="O1194" t="str">
            <v>U007 AGROSUPER S.A.</v>
          </cell>
          <cell r="P1194" t="str">
            <v>00GO</v>
          </cell>
          <cell r="Q1194" t="str">
            <v>AGROSUPER SHANGHAI</v>
          </cell>
          <cell r="R1194" t="str">
            <v>03</v>
          </cell>
          <cell r="S1194" t="str">
            <v>CHINA</v>
          </cell>
          <cell r="T1194" t="str">
            <v>000021 SHANGHAI, CHINA</v>
          </cell>
          <cell r="U1194" t="str">
            <v>200002390</v>
          </cell>
          <cell r="V1194" t="str">
            <v>Agrosuper China Co., Ltd.</v>
          </cell>
          <cell r="W1194" t="str">
            <v/>
          </cell>
          <cell r="X1194" t="str">
            <v>CIF</v>
          </cell>
          <cell r="Y1194" t="str">
            <v>CTA CTE O CRED.DIRECTO</v>
          </cell>
          <cell r="Z1194" t="str">
            <v>CONGELADO</v>
          </cell>
          <cell r="AA1194" t="str">
            <v>TRUTRO</v>
          </cell>
          <cell r="AB1194" t="str">
            <v>TRUTRO LARGO</v>
          </cell>
          <cell r="AC1194" t="str">
            <v>TRUTRO LARGO NORMAL</v>
          </cell>
          <cell r="AD1194" t="str">
            <v>NA</v>
          </cell>
        </row>
        <row r="1195">
          <cell r="D1195">
            <v>1030683</v>
          </cell>
          <cell r="E1195" t="str">
            <v>PV TRU LARG@ BO CJ 15K AS</v>
          </cell>
          <cell r="F1195">
            <v>24000</v>
          </cell>
          <cell r="G1195" t="str">
            <v>KG</v>
          </cell>
          <cell r="H1195" t="str">
            <v>SOPRAVAL PLANTA / CECINAS 2</v>
          </cell>
          <cell r="I1195" t="str">
            <v>EN PRODUCCION</v>
          </cell>
          <cell r="J1195">
            <v>44832</v>
          </cell>
          <cell r="K1195">
            <v>44841</v>
          </cell>
          <cell r="O1195" t="str">
            <v>U007 AGROSUPER S.A.</v>
          </cell>
          <cell r="P1195" t="str">
            <v>00GO</v>
          </cell>
          <cell r="Q1195" t="str">
            <v>AGROSUPER SHANGHAI</v>
          </cell>
          <cell r="R1195" t="str">
            <v>03</v>
          </cell>
          <cell r="S1195" t="str">
            <v>CHINA</v>
          </cell>
          <cell r="T1195" t="str">
            <v>000021 SHANGHAI, CHINA</v>
          </cell>
          <cell r="U1195" t="str">
            <v>200002390</v>
          </cell>
          <cell r="V1195" t="str">
            <v>Agrosuper China Co., Ltd.</v>
          </cell>
          <cell r="W1195" t="str">
            <v/>
          </cell>
          <cell r="X1195" t="str">
            <v>CIF</v>
          </cell>
          <cell r="Y1195" t="str">
            <v>CTA CTE O CRED.DIRECTO</v>
          </cell>
          <cell r="Z1195" t="str">
            <v>CONGELADO</v>
          </cell>
          <cell r="AA1195" t="str">
            <v>TRUTRO</v>
          </cell>
          <cell r="AB1195" t="str">
            <v>TRUTRO LARGO</v>
          </cell>
          <cell r="AC1195" t="str">
            <v>TRUTRO LARGO NORMAL</v>
          </cell>
          <cell r="AD1195" t="str">
            <v>NA</v>
          </cell>
        </row>
        <row r="1196">
          <cell r="D1196">
            <v>1030683</v>
          </cell>
          <cell r="E1196" t="str">
            <v>PV TRU LARG@ BO CJ 15K AS</v>
          </cell>
          <cell r="F1196">
            <v>19000</v>
          </cell>
          <cell r="G1196" t="str">
            <v>KG</v>
          </cell>
          <cell r="H1196" t="str">
            <v>SOPRAVAL PLANTA / CECINAS 2</v>
          </cell>
          <cell r="I1196" t="str">
            <v>EN PRODUCCION</v>
          </cell>
          <cell r="J1196">
            <v>44832</v>
          </cell>
          <cell r="K1196">
            <v>44841</v>
          </cell>
          <cell r="O1196" t="str">
            <v>U007 AGROSUPER S.A.</v>
          </cell>
          <cell r="P1196" t="str">
            <v>00GO</v>
          </cell>
          <cell r="Q1196" t="str">
            <v>AGROSUPER SHANGHAI</v>
          </cell>
          <cell r="R1196" t="str">
            <v>03</v>
          </cell>
          <cell r="S1196" t="str">
            <v>CHINA</v>
          </cell>
          <cell r="T1196" t="str">
            <v>000021 SHANGHAI, CHINA</v>
          </cell>
          <cell r="U1196" t="str">
            <v>200002390</v>
          </cell>
          <cell r="V1196" t="str">
            <v>Agrosuper China Co., Ltd.</v>
          </cell>
          <cell r="W1196" t="str">
            <v/>
          </cell>
          <cell r="X1196" t="str">
            <v>CIF</v>
          </cell>
          <cell r="Y1196" t="str">
            <v>CTA CTE O CRED.DIRECTO</v>
          </cell>
          <cell r="Z1196" t="str">
            <v>CONGELADO</v>
          </cell>
          <cell r="AA1196" t="str">
            <v>TRUTRO</v>
          </cell>
          <cell r="AB1196" t="str">
            <v>TRUTRO LARGO</v>
          </cell>
          <cell r="AC1196" t="str">
            <v>TRUTRO LARGO NORMAL</v>
          </cell>
          <cell r="AD1196" t="str">
            <v>NA</v>
          </cell>
        </row>
        <row r="1197">
          <cell r="D1197">
            <v>1030791</v>
          </cell>
          <cell r="E1197" t="str">
            <v>PV MA TRU LAR@ BO CJ 15K AS</v>
          </cell>
          <cell r="F1197">
            <v>5000</v>
          </cell>
          <cell r="G1197" t="str">
            <v>KG</v>
          </cell>
          <cell r="H1197" t="str">
            <v>SOPRAVAL PLANTA / CECINAS 2</v>
          </cell>
          <cell r="I1197" t="str">
            <v>EN PRODUCCION</v>
          </cell>
          <cell r="J1197">
            <v>44832</v>
          </cell>
          <cell r="K1197">
            <v>44841</v>
          </cell>
          <cell r="O1197" t="str">
            <v>U007 AGROSUPER S.A.</v>
          </cell>
          <cell r="P1197" t="str">
            <v>00GO</v>
          </cell>
          <cell r="Q1197" t="str">
            <v>AGROSUPER SHANGHAI</v>
          </cell>
          <cell r="R1197" t="str">
            <v>03</v>
          </cell>
          <cell r="S1197" t="str">
            <v>CHINA</v>
          </cell>
          <cell r="T1197" t="str">
            <v>000021 SHANGHAI, CHINA</v>
          </cell>
          <cell r="U1197" t="str">
            <v>200002390</v>
          </cell>
          <cell r="V1197" t="str">
            <v>Agrosuper China Co., Ltd.</v>
          </cell>
          <cell r="W1197" t="str">
            <v/>
          </cell>
          <cell r="X1197" t="str">
            <v>CIF</v>
          </cell>
          <cell r="Y1197" t="str">
            <v>CTA CTE O CRED.DIRECTO</v>
          </cell>
          <cell r="Z1197" t="str">
            <v>CONGELADO</v>
          </cell>
          <cell r="AA1197" t="str">
            <v>TRUTRO</v>
          </cell>
          <cell r="AB1197" t="str">
            <v>TRUTRO LARGO</v>
          </cell>
          <cell r="AC1197" t="str">
            <v>TRUTRO LARGO NORMAL</v>
          </cell>
          <cell r="AD1197" t="str">
            <v>NA</v>
          </cell>
        </row>
        <row r="1198">
          <cell r="D1198">
            <v>1030686</v>
          </cell>
          <cell r="E1198" t="str">
            <v>PV COG S/PIEL MA@ BO CJ 15K AS</v>
          </cell>
          <cell r="F1198">
            <v>24000</v>
          </cell>
          <cell r="G1198" t="str">
            <v>KG</v>
          </cell>
          <cell r="H1198" t="str">
            <v>SOPRAVAL PLANTA / CECINAS 2</v>
          </cell>
          <cell r="I1198" t="str">
            <v>CONFIRMADO</v>
          </cell>
          <cell r="J1198">
            <v>44832</v>
          </cell>
          <cell r="K1198">
            <v>44841</v>
          </cell>
          <cell r="L1198">
            <v>44880</v>
          </cell>
          <cell r="O1198" t="str">
            <v>U007 AGROSUPER S.A.</v>
          </cell>
          <cell r="P1198" t="str">
            <v>00GO</v>
          </cell>
          <cell r="Q1198" t="str">
            <v>AGROSUPER SHANGHAI</v>
          </cell>
          <cell r="R1198" t="str">
            <v>03</v>
          </cell>
          <cell r="S1198" t="str">
            <v>CHINA</v>
          </cell>
          <cell r="T1198" t="str">
            <v>000021 SHANGHAI, CHINA</v>
          </cell>
          <cell r="U1198" t="str">
            <v>200002390</v>
          </cell>
          <cell r="V1198" t="str">
            <v>Agrosuper China Co., Ltd.</v>
          </cell>
          <cell r="W1198" t="str">
            <v/>
          </cell>
          <cell r="X1198" t="str">
            <v>CIF</v>
          </cell>
          <cell r="Y1198" t="str">
            <v>CTA CTE O CRED.DIRECTO</v>
          </cell>
          <cell r="Z1198" t="str">
            <v>CONGELADO</v>
          </cell>
          <cell r="AA1198" t="str">
            <v>MENUDENCIAS</v>
          </cell>
          <cell r="AB1198" t="str">
            <v>MENUDENCIAS COGOTE</v>
          </cell>
          <cell r="AC1198" t="str">
            <v>MENUDENCIAS COGOTE MACHO</v>
          </cell>
          <cell r="AD1198" t="str">
            <v>NA</v>
          </cell>
        </row>
        <row r="1199">
          <cell r="D1199">
            <v>1030686</v>
          </cell>
          <cell r="E1199" t="str">
            <v>PV COG S/PIEL MA@ BO CJ 15K AS</v>
          </cell>
          <cell r="F1199">
            <v>24000</v>
          </cell>
          <cell r="G1199" t="str">
            <v>KG</v>
          </cell>
          <cell r="H1199" t="str">
            <v>SOPRAVAL PLANTA / CECINAS 2</v>
          </cell>
          <cell r="I1199" t="str">
            <v>CONFIRMADO</v>
          </cell>
          <cell r="J1199">
            <v>44832</v>
          </cell>
          <cell r="K1199">
            <v>44841</v>
          </cell>
          <cell r="L1199">
            <v>44876</v>
          </cell>
          <cell r="O1199" t="str">
            <v>U007 AGROSUPER S.A.</v>
          </cell>
          <cell r="P1199" t="str">
            <v>00GO</v>
          </cell>
          <cell r="Q1199" t="str">
            <v>AGROSUPER SHANGHAI</v>
          </cell>
          <cell r="R1199" t="str">
            <v>03</v>
          </cell>
          <cell r="S1199" t="str">
            <v>CHINA</v>
          </cell>
          <cell r="T1199" t="str">
            <v>000021 SHANGHAI, CHINA</v>
          </cell>
          <cell r="U1199" t="str">
            <v>200002390</v>
          </cell>
          <cell r="V1199" t="str">
            <v>Agrosuper China Co., Ltd.</v>
          </cell>
          <cell r="W1199" t="str">
            <v/>
          </cell>
          <cell r="X1199" t="str">
            <v>CIF</v>
          </cell>
          <cell r="Y1199" t="str">
            <v>CTA CTE O CRED.DIRECTO</v>
          </cell>
          <cell r="Z1199" t="str">
            <v>CONGELADO</v>
          </cell>
          <cell r="AA1199" t="str">
            <v>MENUDENCIAS</v>
          </cell>
          <cell r="AB1199" t="str">
            <v>MENUDENCIAS COGOTE</v>
          </cell>
          <cell r="AC1199" t="str">
            <v>MENUDENCIAS COGOTE MACHO</v>
          </cell>
          <cell r="AD1199" t="str">
            <v>NA</v>
          </cell>
        </row>
        <row r="1200">
          <cell r="D1200">
            <v>1030686</v>
          </cell>
          <cell r="E1200" t="str">
            <v>PV COG S/PIEL MA@ BO CJ 15K AS</v>
          </cell>
          <cell r="F1200">
            <v>24000</v>
          </cell>
          <cell r="G1200" t="str">
            <v>KG</v>
          </cell>
          <cell r="H1200" t="str">
            <v>SOPRAVAL PLANTA / CECINAS 2</v>
          </cell>
          <cell r="I1200" t="str">
            <v>EN PRODUCCION</v>
          </cell>
          <cell r="J1200">
            <v>44832</v>
          </cell>
          <cell r="K1200">
            <v>44841</v>
          </cell>
          <cell r="O1200" t="str">
            <v>U007 AGROSUPER S.A.</v>
          </cell>
          <cell r="P1200" t="str">
            <v>00GO</v>
          </cell>
          <cell r="Q1200" t="str">
            <v>AGROSUPER SHANGHAI</v>
          </cell>
          <cell r="R1200" t="str">
            <v>03</v>
          </cell>
          <cell r="S1200" t="str">
            <v>CHINA</v>
          </cell>
          <cell r="T1200" t="str">
            <v>000021 SHANGHAI, CHINA</v>
          </cell>
          <cell r="U1200" t="str">
            <v>200002390</v>
          </cell>
          <cell r="V1200" t="str">
            <v>Agrosuper China Co., Ltd.</v>
          </cell>
          <cell r="W1200" t="str">
            <v/>
          </cell>
          <cell r="X1200" t="str">
            <v>CIF</v>
          </cell>
          <cell r="Y1200" t="str">
            <v>CTA CTE O CRED.DIRECTO</v>
          </cell>
          <cell r="Z1200" t="str">
            <v>CONGELADO</v>
          </cell>
          <cell r="AA1200" t="str">
            <v>MENUDENCIAS</v>
          </cell>
          <cell r="AB1200" t="str">
            <v>MENUDENCIAS COGOTE</v>
          </cell>
          <cell r="AC1200" t="str">
            <v>MENUDENCIAS COGOTE MACHO</v>
          </cell>
          <cell r="AD1200" t="str">
            <v>NA</v>
          </cell>
        </row>
        <row r="1201">
          <cell r="D1201">
            <v>1030686</v>
          </cell>
          <cell r="E1201" t="str">
            <v>PV COG S/PIEL MA@ BO CJ 15K AS</v>
          </cell>
          <cell r="F1201">
            <v>24000</v>
          </cell>
          <cell r="G1201" t="str">
            <v>KG</v>
          </cell>
          <cell r="H1201" t="str">
            <v>SOPRAVAL PLANTA / CECINAS 2</v>
          </cell>
          <cell r="I1201" t="str">
            <v>EN PRODUCCION</v>
          </cell>
          <cell r="J1201">
            <v>44832</v>
          </cell>
          <cell r="K1201">
            <v>44841</v>
          </cell>
          <cell r="O1201" t="str">
            <v>U007 AGROSUPER S.A.</v>
          </cell>
          <cell r="P1201" t="str">
            <v>00GO</v>
          </cell>
          <cell r="Q1201" t="str">
            <v>AGROSUPER SHANGHAI</v>
          </cell>
          <cell r="R1201" t="str">
            <v>03</v>
          </cell>
          <cell r="S1201" t="str">
            <v>CHINA</v>
          </cell>
          <cell r="T1201" t="str">
            <v>000021 SHANGHAI, CHINA</v>
          </cell>
          <cell r="U1201" t="str">
            <v>200002390</v>
          </cell>
          <cell r="V1201" t="str">
            <v>Agrosuper China Co., Ltd.</v>
          </cell>
          <cell r="W1201" t="str">
            <v/>
          </cell>
          <cell r="X1201" t="str">
            <v>CIF</v>
          </cell>
          <cell r="Y1201" t="str">
            <v>CTA CTE O CRED.DIRECTO</v>
          </cell>
          <cell r="Z1201" t="str">
            <v>CONGELADO</v>
          </cell>
          <cell r="AA1201" t="str">
            <v>MENUDENCIAS</v>
          </cell>
          <cell r="AB1201" t="str">
            <v>MENUDENCIAS COGOTE</v>
          </cell>
          <cell r="AC1201" t="str">
            <v>MENUDENCIAS COGOTE MACHO</v>
          </cell>
          <cell r="AD1201" t="str">
            <v>NA</v>
          </cell>
        </row>
        <row r="1202">
          <cell r="D1202">
            <v>1030686</v>
          </cell>
          <cell r="E1202" t="str">
            <v>PV COG S/PIEL MA@ BO CJ 15K AS</v>
          </cell>
          <cell r="F1202">
            <v>24000</v>
          </cell>
          <cell r="G1202" t="str">
            <v>KG</v>
          </cell>
          <cell r="H1202" t="str">
            <v>SOPRAVAL PLANTA / CECINAS 2</v>
          </cell>
          <cell r="I1202" t="str">
            <v>EN PRODUCCION</v>
          </cell>
          <cell r="J1202">
            <v>44832</v>
          </cell>
          <cell r="K1202">
            <v>44841</v>
          </cell>
          <cell r="O1202" t="str">
            <v>U007 AGROSUPER S.A.</v>
          </cell>
          <cell r="P1202" t="str">
            <v>00GO</v>
          </cell>
          <cell r="Q1202" t="str">
            <v>AGROSUPER SHANGHAI</v>
          </cell>
          <cell r="R1202" t="str">
            <v>03</v>
          </cell>
          <cell r="S1202" t="str">
            <v>CHINA</v>
          </cell>
          <cell r="T1202" t="str">
            <v>000021 SHANGHAI, CHINA</v>
          </cell>
          <cell r="U1202" t="str">
            <v>200002390</v>
          </cell>
          <cell r="V1202" t="str">
            <v>Agrosuper China Co., Ltd.</v>
          </cell>
          <cell r="W1202" t="str">
            <v/>
          </cell>
          <cell r="X1202" t="str">
            <v>CIF</v>
          </cell>
          <cell r="Y1202" t="str">
            <v>CTA CTE O CRED.DIRECTO</v>
          </cell>
          <cell r="Z1202" t="str">
            <v>CONGELADO</v>
          </cell>
          <cell r="AA1202" t="str">
            <v>MENUDENCIAS</v>
          </cell>
          <cell r="AB1202" t="str">
            <v>MENUDENCIAS COGOTE</v>
          </cell>
          <cell r="AC1202" t="str">
            <v>MENUDENCIAS COGOTE MACHO</v>
          </cell>
          <cell r="AD1202" t="str">
            <v>NA</v>
          </cell>
        </row>
        <row r="1203">
          <cell r="D1203">
            <v>1021385</v>
          </cell>
          <cell r="E1203" t="str">
            <v>GO CUE GRANEL ESP CC@ CJ 20K AS</v>
          </cell>
          <cell r="F1203">
            <v>24000</v>
          </cell>
          <cell r="G1203" t="str">
            <v>KG</v>
          </cell>
          <cell r="H1203" t="str">
            <v>PLANTA ROSARIO</v>
          </cell>
          <cell r="I1203" t="str">
            <v>A PROGRAMAR</v>
          </cell>
          <cell r="J1203">
            <v>44832</v>
          </cell>
          <cell r="K1203">
            <v>44844</v>
          </cell>
          <cell r="O1203" t="str">
            <v>U007 AGROSUPER S.A.</v>
          </cell>
          <cell r="P1203" t="str">
            <v>00AS</v>
          </cell>
          <cell r="Q1203" t="str">
            <v>AGRO SUDAMERICA</v>
          </cell>
          <cell r="R1203" t="str">
            <v>02</v>
          </cell>
          <cell r="S1203" t="str">
            <v>COSTA RICA</v>
          </cell>
          <cell r="T1203" t="str">
            <v>000206 CALDERA, PUERTO</v>
          </cell>
          <cell r="U1203" t="str">
            <v>200002916</v>
          </cell>
          <cell r="V1203" t="str">
            <v>Corporación Pipasa, S.R.L.</v>
          </cell>
          <cell r="W1203" t="str">
            <v/>
          </cell>
          <cell r="X1203" t="str">
            <v>CIP</v>
          </cell>
          <cell r="Y1203" t="str">
            <v>CTA CTE O CRED.DIRECTO</v>
          </cell>
          <cell r="Z1203" t="str">
            <v>CONGELADO</v>
          </cell>
          <cell r="AA1203" t="str">
            <v>CUEROS</v>
          </cell>
          <cell r="AB1203" t="str">
            <v>CUERO MIXTO</v>
          </cell>
          <cell r="AC1203" t="str">
            <v>CUERO GRANEL ESPECIAL</v>
          </cell>
          <cell r="AD1203" t="str">
            <v>EX</v>
          </cell>
        </row>
        <row r="1204">
          <cell r="D1204">
            <v>1020848</v>
          </cell>
          <cell r="E1204" t="str">
            <v>GO LOM CTRO 27@ CJ 20K AS</v>
          </cell>
          <cell r="F1204">
            <v>24000</v>
          </cell>
          <cell r="G1204" t="str">
            <v>KG</v>
          </cell>
          <cell r="H1204" t="str">
            <v>PLANTA ROSARIO</v>
          </cell>
          <cell r="I1204" t="str">
            <v>CONFIRMADO</v>
          </cell>
          <cell r="J1204">
            <v>44832</v>
          </cell>
          <cell r="K1204">
            <v>44844</v>
          </cell>
          <cell r="O1204" t="str">
            <v>U007 AGROSUPER S.A.</v>
          </cell>
          <cell r="P1204" t="str">
            <v>00AS</v>
          </cell>
          <cell r="Q1204" t="str">
            <v>AGRO SUDAMERICA</v>
          </cell>
          <cell r="R1204" t="str">
            <v>02</v>
          </cell>
          <cell r="S1204" t="str">
            <v>COLOMBIA</v>
          </cell>
          <cell r="T1204" t="str">
            <v>000218 CARTAGENA, PUERTO</v>
          </cell>
          <cell r="U1204" t="str">
            <v>200004228</v>
          </cell>
          <cell r="V1204" t="str">
            <v>IMP. Y COM.  DE ALIMENTOS R &amp; B S.A</v>
          </cell>
          <cell r="W1204" t="str">
            <v>***</v>
          </cell>
          <cell r="X1204" t="str">
            <v>CIF</v>
          </cell>
          <cell r="Y1204" t="str">
            <v>CTA CTE O CRED.DIRECTO</v>
          </cell>
          <cell r="Z1204" t="str">
            <v>CONGELADO</v>
          </cell>
          <cell r="AA1204" t="str">
            <v>LOMO</v>
          </cell>
          <cell r="AB1204" t="str">
            <v>LOMO CENTRO</v>
          </cell>
          <cell r="AC1204" t="str">
            <v>LOMO CENTRO 27 S/FILETE</v>
          </cell>
          <cell r="AD1204" t="str">
            <v>EX</v>
          </cell>
        </row>
        <row r="1205">
          <cell r="D1205">
            <v>1020086</v>
          </cell>
          <cell r="E1205" t="str">
            <v>GO LOM CTRO 27 S/F@ VA CJ T-F AS</v>
          </cell>
          <cell r="F1205">
            <v>24000</v>
          </cell>
          <cell r="G1205" t="str">
            <v>KG</v>
          </cell>
          <cell r="H1205" t="str">
            <v>PLANTA ROSARIO</v>
          </cell>
          <cell r="I1205" t="str">
            <v>EMITIDO</v>
          </cell>
          <cell r="J1205">
            <v>44832</v>
          </cell>
          <cell r="K1205">
            <v>44854</v>
          </cell>
          <cell r="O1205" t="str">
            <v>U007 AGROSUPER S.A.</v>
          </cell>
          <cell r="P1205" t="str">
            <v>00AS</v>
          </cell>
          <cell r="Q1205" t="str">
            <v>AGRO SUDAMERICA</v>
          </cell>
          <cell r="R1205" t="str">
            <v>02</v>
          </cell>
          <cell r="S1205" t="str">
            <v>COLOMBIA</v>
          </cell>
          <cell r="T1205" t="str">
            <v>000218 CARTAGENA, PUERTO</v>
          </cell>
          <cell r="U1205" t="str">
            <v>200004228</v>
          </cell>
          <cell r="V1205" t="str">
            <v>IMP. Y COM.  DE ALIMENTOS R &amp; B S.A</v>
          </cell>
          <cell r="W1205" t="str">
            <v>****</v>
          </cell>
          <cell r="X1205" t="str">
            <v>CIF</v>
          </cell>
          <cell r="Y1205" t="str">
            <v>CTA CTE O CRED.DIRECTO</v>
          </cell>
          <cell r="Z1205" t="str">
            <v>CONGELADO</v>
          </cell>
          <cell r="AA1205" t="str">
            <v>LOMO</v>
          </cell>
          <cell r="AB1205" t="str">
            <v>LOMO CENTRO</v>
          </cell>
          <cell r="AC1205" t="str">
            <v>LOMO CENTRO 27 S/FILETE</v>
          </cell>
          <cell r="AD1205" t="str">
            <v>EX</v>
          </cell>
        </row>
        <row r="1206">
          <cell r="D1206">
            <v>1012534</v>
          </cell>
          <cell r="E1206" t="str">
            <v>PO PECH C/H C/P BLO@ CJ 20K AS</v>
          </cell>
          <cell r="F1206">
            <v>20000</v>
          </cell>
          <cell r="G1206" t="str">
            <v>KG</v>
          </cell>
          <cell r="H1206" t="str">
            <v>F. SAN VICENTE</v>
          </cell>
          <cell r="I1206" t="str">
            <v>EN PRODUCCION</v>
          </cell>
          <cell r="J1206">
            <v>44832</v>
          </cell>
          <cell r="K1206">
            <v>44842</v>
          </cell>
          <cell r="O1206" t="str">
            <v>U020 AGROSUPER COMER ALIM</v>
          </cell>
          <cell r="P1206" t="str">
            <v>00AM</v>
          </cell>
          <cell r="Q1206" t="str">
            <v>AGRO MEXICO</v>
          </cell>
          <cell r="R1206" t="str">
            <v>01</v>
          </cell>
          <cell r="S1206" t="str">
            <v>MEXICO</v>
          </cell>
          <cell r="T1206" t="str">
            <v>000050 MANZANILLO, PUERTO</v>
          </cell>
          <cell r="U1206" t="str">
            <v>200000432</v>
          </cell>
          <cell r="V1206" t="str">
            <v>Productos Alimenticios Super</v>
          </cell>
          <cell r="W1206" t="str">
            <v/>
          </cell>
          <cell r="X1206" t="str">
            <v>CIF</v>
          </cell>
          <cell r="Y1206" t="str">
            <v>CTA CTE O CRED.DIRECTO</v>
          </cell>
          <cell r="Z1206" t="str">
            <v>CONGELADO</v>
          </cell>
          <cell r="AA1206" t="str">
            <v>PECHUGA</v>
          </cell>
          <cell r="AB1206" t="str">
            <v>PECHUGA ENTERA</v>
          </cell>
          <cell r="AC1206" t="str">
            <v>PECHUGA ENTERA SELECCIÓN</v>
          </cell>
          <cell r="AD1206" t="str">
            <v>NA</v>
          </cell>
        </row>
        <row r="1207">
          <cell r="D1207">
            <v>1012534</v>
          </cell>
          <cell r="E1207" t="str">
            <v>PO PECH C/H C/P BLO@ CJ 20K AS</v>
          </cell>
          <cell r="F1207">
            <v>20000</v>
          </cell>
          <cell r="G1207" t="str">
            <v>KG</v>
          </cell>
          <cell r="H1207" t="str">
            <v>F. SAN VICENTE</v>
          </cell>
          <cell r="I1207" t="str">
            <v>EN PRODUCCION</v>
          </cell>
          <cell r="J1207">
            <v>44832</v>
          </cell>
          <cell r="K1207">
            <v>44840</v>
          </cell>
          <cell r="O1207" t="str">
            <v>U020 AGROSUPER COMER ALIM</v>
          </cell>
          <cell r="P1207" t="str">
            <v>00AM</v>
          </cell>
          <cell r="Q1207" t="str">
            <v>AGRO MEXICO</v>
          </cell>
          <cell r="R1207" t="str">
            <v>01</v>
          </cell>
          <cell r="S1207" t="str">
            <v>MEXICO</v>
          </cell>
          <cell r="T1207" t="str">
            <v>000050 MANZANILLO, PUERTO</v>
          </cell>
          <cell r="U1207" t="str">
            <v>200000432</v>
          </cell>
          <cell r="V1207" t="str">
            <v>Productos Alimenticios Super</v>
          </cell>
          <cell r="W1207" t="str">
            <v/>
          </cell>
          <cell r="X1207" t="str">
            <v>CIF</v>
          </cell>
          <cell r="Y1207" t="str">
            <v>CTA CTE O CRED.DIRECTO</v>
          </cell>
          <cell r="Z1207" t="str">
            <v>CONGELADO</v>
          </cell>
          <cell r="AA1207" t="str">
            <v>PECHUGA</v>
          </cell>
          <cell r="AB1207" t="str">
            <v>PECHUGA ENTERA</v>
          </cell>
          <cell r="AC1207" t="str">
            <v>PECHUGA ENTERA SELECCIÓN</v>
          </cell>
          <cell r="AD1207" t="str">
            <v>NA</v>
          </cell>
        </row>
        <row r="1208">
          <cell r="D1208">
            <v>1012534</v>
          </cell>
          <cell r="E1208" t="str">
            <v>PO PECH C/H C/P BLO@ CJ 20K AS</v>
          </cell>
          <cell r="F1208">
            <v>20000</v>
          </cell>
          <cell r="G1208" t="str">
            <v>KG</v>
          </cell>
          <cell r="H1208" t="str">
            <v>F. SAN VICENTE</v>
          </cell>
          <cell r="I1208" t="str">
            <v>EN PRODUCCION</v>
          </cell>
          <cell r="J1208">
            <v>44832</v>
          </cell>
          <cell r="K1208">
            <v>44844</v>
          </cell>
          <cell r="O1208" t="str">
            <v>U020 AGROSUPER COMER ALIM</v>
          </cell>
          <cell r="P1208" t="str">
            <v>00AM</v>
          </cell>
          <cell r="Q1208" t="str">
            <v>AGRO MEXICO</v>
          </cell>
          <cell r="R1208" t="str">
            <v>01</v>
          </cell>
          <cell r="S1208" t="str">
            <v>MEXICO</v>
          </cell>
          <cell r="T1208" t="str">
            <v>000050 MANZANILLO, PUERTO</v>
          </cell>
          <cell r="U1208" t="str">
            <v>200000432</v>
          </cell>
          <cell r="V1208" t="str">
            <v>Productos Alimenticios Super</v>
          </cell>
          <cell r="W1208" t="str">
            <v/>
          </cell>
          <cell r="X1208" t="str">
            <v>CIF</v>
          </cell>
          <cell r="Y1208" t="str">
            <v>CTA CTE O CRED.DIRECTO</v>
          </cell>
          <cell r="Z1208" t="str">
            <v>CONGELADO</v>
          </cell>
          <cell r="AA1208" t="str">
            <v>PECHUGA</v>
          </cell>
          <cell r="AB1208" t="str">
            <v>PECHUGA ENTERA</v>
          </cell>
          <cell r="AC1208" t="str">
            <v>PECHUGA ENTERA SELECCIÓN</v>
          </cell>
          <cell r="AD1208" t="str">
            <v>NA</v>
          </cell>
        </row>
        <row r="1209">
          <cell r="D1209">
            <v>1012534</v>
          </cell>
          <cell r="E1209" t="str">
            <v>PO PECH C/H C/P BLO@ CJ 20K AS</v>
          </cell>
          <cell r="F1209">
            <v>20000</v>
          </cell>
          <cell r="G1209" t="str">
            <v>KG</v>
          </cell>
          <cell r="H1209" t="str">
            <v>F. SAN VICENTE</v>
          </cell>
          <cell r="I1209" t="str">
            <v>EN PRODUCCION</v>
          </cell>
          <cell r="J1209">
            <v>44832</v>
          </cell>
          <cell r="K1209">
            <v>44844</v>
          </cell>
          <cell r="O1209" t="str">
            <v>U020 AGROSUPER COMER ALIM</v>
          </cell>
          <cell r="P1209" t="str">
            <v>00AM</v>
          </cell>
          <cell r="Q1209" t="str">
            <v>AGRO MEXICO</v>
          </cell>
          <cell r="R1209" t="str">
            <v>01</v>
          </cell>
          <cell r="S1209" t="str">
            <v>MEXICO</v>
          </cell>
          <cell r="T1209" t="str">
            <v>000050 MANZANILLO, PUERTO</v>
          </cell>
          <cell r="U1209" t="str">
            <v>200000432</v>
          </cell>
          <cell r="V1209" t="str">
            <v>Productos Alimenticios Super</v>
          </cell>
          <cell r="W1209" t="str">
            <v/>
          </cell>
          <cell r="X1209" t="str">
            <v>CIF</v>
          </cell>
          <cell r="Y1209" t="str">
            <v>CTA CTE O CRED.DIRECTO</v>
          </cell>
          <cell r="Z1209" t="str">
            <v>CONGELADO</v>
          </cell>
          <cell r="AA1209" t="str">
            <v>PECHUGA</v>
          </cell>
          <cell r="AB1209" t="str">
            <v>PECHUGA ENTERA</v>
          </cell>
          <cell r="AC1209" t="str">
            <v>PECHUGA ENTERA SELECCIÓN</v>
          </cell>
          <cell r="AD1209" t="str">
            <v>NA</v>
          </cell>
        </row>
        <row r="1210">
          <cell r="D1210">
            <v>1022709</v>
          </cell>
          <cell r="E1210" t="str">
            <v>GO PPPNA 57@ BO CJ AS</v>
          </cell>
          <cell r="F1210">
            <v>24000</v>
          </cell>
          <cell r="G1210" t="str">
            <v>KG</v>
          </cell>
          <cell r="H1210" t="str">
            <v>PLANTA ROSARIO</v>
          </cell>
          <cell r="I1210" t="str">
            <v>A PROGRAMAR</v>
          </cell>
          <cell r="J1210">
            <v>44832</v>
          </cell>
          <cell r="K1210">
            <v>44844</v>
          </cell>
          <cell r="L1210">
            <v>44879</v>
          </cell>
          <cell r="O1210" t="str">
            <v>U007 AGROSUPER S.A.</v>
          </cell>
          <cell r="P1210" t="str">
            <v>00AS</v>
          </cell>
          <cell r="Q1210" t="str">
            <v>AGRO SUDAMERICA</v>
          </cell>
          <cell r="R1210" t="str">
            <v>02</v>
          </cell>
          <cell r="S1210" t="str">
            <v>COLOMBIA</v>
          </cell>
          <cell r="T1210" t="str">
            <v>000023 BUENAVENTURA, PUERTO</v>
          </cell>
          <cell r="U1210" t="str">
            <v>200002729</v>
          </cell>
          <cell r="V1210" t="str">
            <v>INDUSTRIA DE ALIMENTOS CARBEL S.A</v>
          </cell>
          <cell r="W1210" t="str">
            <v>***</v>
          </cell>
          <cell r="X1210" t="str">
            <v>CIF</v>
          </cell>
          <cell r="Y1210" t="str">
            <v>CTA CTE O CRED.DIRECTO</v>
          </cell>
          <cell r="Z1210" t="str">
            <v>CONGELADO</v>
          </cell>
          <cell r="AA1210" t="str">
            <v>PIERNA</v>
          </cell>
          <cell r="AB1210" t="str">
            <v>PIERNA PULPA</v>
          </cell>
          <cell r="AC1210" t="str">
            <v>PIERNA PULPA 57</v>
          </cell>
          <cell r="AD1210" t="str">
            <v>EX</v>
          </cell>
        </row>
        <row r="1211">
          <cell r="D1211">
            <v>1022709</v>
          </cell>
          <cell r="E1211" t="str">
            <v>GO PPPNA 57@ BO CJ AS</v>
          </cell>
          <cell r="F1211">
            <v>24000</v>
          </cell>
          <cell r="G1211" t="str">
            <v>KG</v>
          </cell>
          <cell r="H1211" t="str">
            <v>PLANTA ROSARIO</v>
          </cell>
          <cell r="I1211" t="str">
            <v>EN PRODUCCION</v>
          </cell>
          <cell r="J1211">
            <v>44832</v>
          </cell>
          <cell r="K1211">
            <v>44859</v>
          </cell>
          <cell r="O1211" t="str">
            <v>U007 AGROSUPER S.A.</v>
          </cell>
          <cell r="P1211" t="str">
            <v>00AS</v>
          </cell>
          <cell r="Q1211" t="str">
            <v>AGRO SUDAMERICA</v>
          </cell>
          <cell r="R1211" t="str">
            <v>02</v>
          </cell>
          <cell r="S1211" t="str">
            <v>COLOMBIA</v>
          </cell>
          <cell r="T1211" t="str">
            <v>000023 BUENAVENTURA, PUERTO</v>
          </cell>
          <cell r="U1211" t="str">
            <v>200002729</v>
          </cell>
          <cell r="V1211" t="str">
            <v>INDUSTRIA DE ALIMENTOS CARBEL S.A</v>
          </cell>
          <cell r="W1211" t="str">
            <v>***</v>
          </cell>
          <cell r="X1211" t="str">
            <v>CIF</v>
          </cell>
          <cell r="Y1211" t="str">
            <v>CTA CTE O CRED.DIRECTO</v>
          </cell>
          <cell r="Z1211" t="str">
            <v>CONGELADO</v>
          </cell>
          <cell r="AA1211" t="str">
            <v>PIERNA</v>
          </cell>
          <cell r="AB1211" t="str">
            <v>PIERNA PULPA</v>
          </cell>
          <cell r="AC1211" t="str">
            <v>PIERNA PULPA 57</v>
          </cell>
          <cell r="AD1211" t="str">
            <v>EX</v>
          </cell>
        </row>
        <row r="1212">
          <cell r="D1212">
            <v>1020412</v>
          </cell>
          <cell r="E1212" t="str">
            <v>GO CNE LONG@ CJ T-F AS</v>
          </cell>
          <cell r="F1212">
            <v>24000</v>
          </cell>
          <cell r="G1212" t="str">
            <v>KG</v>
          </cell>
          <cell r="H1212" t="str">
            <v>PLANTA ROSARIO</v>
          </cell>
          <cell r="I1212" t="str">
            <v>CONFIRMADO</v>
          </cell>
          <cell r="J1212">
            <v>44832</v>
          </cell>
          <cell r="K1212">
            <v>44864</v>
          </cell>
          <cell r="O1212" t="str">
            <v>U007 AGROSUPER S.A.</v>
          </cell>
          <cell r="P1212" t="str">
            <v>00AS</v>
          </cell>
          <cell r="Q1212" t="str">
            <v>AGRO SUDAMERICA</v>
          </cell>
          <cell r="R1212" t="str">
            <v>02</v>
          </cell>
          <cell r="S1212" t="str">
            <v>COLOMBIA</v>
          </cell>
          <cell r="T1212" t="str">
            <v>000218 CARTAGENA, PUERTO</v>
          </cell>
          <cell r="U1212" t="str">
            <v>200003895</v>
          </cell>
          <cell r="V1212" t="str">
            <v>COM. HERMANOS ALVAREZ NUÑEZ SAS</v>
          </cell>
          <cell r="W1212" t="str">
            <v/>
          </cell>
          <cell r="X1212" t="str">
            <v>CIF</v>
          </cell>
          <cell r="Y1212" t="str">
            <v>CTA CTE O CRED.DIRECTO</v>
          </cell>
          <cell r="Z1212" t="str">
            <v>CONGELADO</v>
          </cell>
          <cell r="AA1212" t="str">
            <v>RECORTES</v>
          </cell>
          <cell r="AB1212" t="str">
            <v>RECORTES NO MAGRO</v>
          </cell>
          <cell r="AC1212" t="str">
            <v>RECORTES NO MAGRO CARNE DE LONGANIZA</v>
          </cell>
          <cell r="AD1212" t="str">
            <v>EX</v>
          </cell>
        </row>
        <row r="1213">
          <cell r="D1213">
            <v>1020412</v>
          </cell>
          <cell r="E1213" t="str">
            <v>GO CNE LONG@ CJ T-F AS</v>
          </cell>
          <cell r="F1213">
            <v>24000</v>
          </cell>
          <cell r="G1213" t="str">
            <v>KG</v>
          </cell>
          <cell r="H1213" t="str">
            <v>PLANTA ROSARIO</v>
          </cell>
          <cell r="I1213" t="str">
            <v>CONFIRMADO</v>
          </cell>
          <cell r="J1213">
            <v>44832</v>
          </cell>
          <cell r="K1213">
            <v>44864</v>
          </cell>
          <cell r="O1213" t="str">
            <v>U007 AGROSUPER S.A.</v>
          </cell>
          <cell r="P1213" t="str">
            <v>00AS</v>
          </cell>
          <cell r="Q1213" t="str">
            <v>AGRO SUDAMERICA</v>
          </cell>
          <cell r="R1213" t="str">
            <v>02</v>
          </cell>
          <cell r="S1213" t="str">
            <v>COLOMBIA</v>
          </cell>
          <cell r="T1213" t="str">
            <v>000218 CARTAGENA, PUERTO</v>
          </cell>
          <cell r="U1213" t="str">
            <v>200003895</v>
          </cell>
          <cell r="V1213" t="str">
            <v>COM. HERMANOS ALVAREZ NUÑEZ SAS</v>
          </cell>
          <cell r="W1213" t="str">
            <v/>
          </cell>
          <cell r="X1213" t="str">
            <v>CIF</v>
          </cell>
          <cell r="Y1213" t="str">
            <v>CTA CTE O CRED.DIRECTO</v>
          </cell>
          <cell r="Z1213" t="str">
            <v>CONGELADO</v>
          </cell>
          <cell r="AA1213" t="str">
            <v>RECORTES</v>
          </cell>
          <cell r="AB1213" t="str">
            <v>RECORTES NO MAGRO</v>
          </cell>
          <cell r="AC1213" t="str">
            <v>RECORTES NO MAGRO CARNE DE LONGANIZA</v>
          </cell>
          <cell r="AD1213" t="str">
            <v>EX</v>
          </cell>
        </row>
        <row r="1214">
          <cell r="D1214">
            <v>1022923</v>
          </cell>
          <cell r="E1214" t="str">
            <v>GO GORD LOM TOCINO@ CJ 20K AS</v>
          </cell>
          <cell r="F1214">
            <v>24000</v>
          </cell>
          <cell r="G1214" t="str">
            <v>KG</v>
          </cell>
          <cell r="H1214" t="str">
            <v>PLANTA LO MIRANDA</v>
          </cell>
          <cell r="I1214" t="str">
            <v>EMITIDO</v>
          </cell>
          <cell r="J1214">
            <v>44832</v>
          </cell>
          <cell r="K1214">
            <v>44851</v>
          </cell>
          <cell r="O1214" t="str">
            <v>U007 AGROSUPER S.A.</v>
          </cell>
          <cell r="P1214" t="str">
            <v>00AS</v>
          </cell>
          <cell r="Q1214" t="str">
            <v>AGRO SUDAMERICA</v>
          </cell>
          <cell r="R1214" t="str">
            <v>02</v>
          </cell>
          <cell r="S1214" t="str">
            <v>URUGUAY</v>
          </cell>
          <cell r="T1214" t="str">
            <v>000074 MONTEVIDEO, TERRESTRE</v>
          </cell>
          <cell r="U1214" t="str">
            <v>200001829</v>
          </cell>
          <cell r="V1214" t="str">
            <v>Establecimientos Juan Sarubbi S.A</v>
          </cell>
          <cell r="W1214" t="str">
            <v/>
          </cell>
          <cell r="X1214" t="str">
            <v>CIP</v>
          </cell>
          <cell r="Y1214" t="str">
            <v>CTA CTE O CRED.DIRECTO</v>
          </cell>
          <cell r="Z1214" t="str">
            <v>CONGELADO</v>
          </cell>
          <cell r="AA1214" t="str">
            <v>GRASAS</v>
          </cell>
          <cell r="AB1214" t="str">
            <v>GRASA GORDURA</v>
          </cell>
          <cell r="AC1214" t="str">
            <v>SUBPROD GRASA GORDURA LOMO TOCINO</v>
          </cell>
          <cell r="AD1214" t="str">
            <v>EX</v>
          </cell>
        </row>
        <row r="1215">
          <cell r="D1215">
            <v>1022924</v>
          </cell>
          <cell r="E1215" t="str">
            <v>GO LOM TOCINO@ CJ 20K AS</v>
          </cell>
          <cell r="F1215">
            <v>24000</v>
          </cell>
          <cell r="G1215" t="str">
            <v>KG</v>
          </cell>
          <cell r="H1215" t="str">
            <v>PLANTA LO MIRANDA</v>
          </cell>
          <cell r="I1215" t="str">
            <v>CONFIRMADO</v>
          </cell>
          <cell r="J1215">
            <v>44832</v>
          </cell>
          <cell r="K1215">
            <v>44839</v>
          </cell>
          <cell r="O1215" t="str">
            <v>U007 AGROSUPER S.A.</v>
          </cell>
          <cell r="P1215" t="str">
            <v>00AS</v>
          </cell>
          <cell r="Q1215" t="str">
            <v>AGRO SUDAMERICA</v>
          </cell>
          <cell r="R1215" t="str">
            <v>02</v>
          </cell>
          <cell r="S1215" t="str">
            <v>URUGUAY</v>
          </cell>
          <cell r="T1215" t="str">
            <v>000074 MONTEVIDEO, TERRESTRE</v>
          </cell>
          <cell r="U1215" t="str">
            <v>200001829</v>
          </cell>
          <cell r="V1215" t="str">
            <v>Establecimientos Juan Sarubbi S.A</v>
          </cell>
          <cell r="W1215" t="str">
            <v/>
          </cell>
          <cell r="X1215" t="str">
            <v>CIP</v>
          </cell>
          <cell r="Y1215" t="str">
            <v>CTA CTE O CRED.DIRECTO</v>
          </cell>
          <cell r="Z1215" t="str">
            <v>CONGELADO</v>
          </cell>
          <cell r="AA1215" t="str">
            <v>GRASAS</v>
          </cell>
          <cell r="AB1215" t="str">
            <v>GRASA LOMO TOCINO</v>
          </cell>
          <cell r="AC1215" t="str">
            <v>GRASA LOMO TOCINO</v>
          </cell>
          <cell r="AD1215" t="str">
            <v>EX</v>
          </cell>
        </row>
        <row r="1216">
          <cell r="D1216">
            <v>1022924</v>
          </cell>
          <cell r="E1216" t="str">
            <v>GO LOM TOCINO@ CJ 20K AS</v>
          </cell>
          <cell r="F1216">
            <v>24000</v>
          </cell>
          <cell r="G1216" t="str">
            <v>KG</v>
          </cell>
          <cell r="H1216" t="str">
            <v>PLANTA LO MIRANDA</v>
          </cell>
          <cell r="I1216" t="str">
            <v>CONFIRMADO</v>
          </cell>
          <cell r="J1216">
            <v>44832</v>
          </cell>
          <cell r="K1216">
            <v>44839</v>
          </cell>
          <cell r="O1216" t="str">
            <v>U007 AGROSUPER S.A.</v>
          </cell>
          <cell r="P1216" t="str">
            <v>00AS</v>
          </cell>
          <cell r="Q1216" t="str">
            <v>AGRO SUDAMERICA</v>
          </cell>
          <cell r="R1216" t="str">
            <v>02</v>
          </cell>
          <cell r="S1216" t="str">
            <v>URUGUAY</v>
          </cell>
          <cell r="T1216" t="str">
            <v>000074 MONTEVIDEO, TERRESTRE</v>
          </cell>
          <cell r="U1216" t="str">
            <v>200001829</v>
          </cell>
          <cell r="V1216" t="str">
            <v>Establecimientos Juan Sarubbi S.A</v>
          </cell>
          <cell r="W1216" t="str">
            <v/>
          </cell>
          <cell r="X1216" t="str">
            <v>CIP</v>
          </cell>
          <cell r="Y1216" t="str">
            <v>CTA CTE O CRED.DIRECTO</v>
          </cell>
          <cell r="Z1216" t="str">
            <v>CONGELADO</v>
          </cell>
          <cell r="AA1216" t="str">
            <v>GRASAS</v>
          </cell>
          <cell r="AB1216" t="str">
            <v>GRASA LOMO TOCINO</v>
          </cell>
          <cell r="AC1216" t="str">
            <v>GRASA LOMO TOCINO</v>
          </cell>
          <cell r="AD1216" t="str">
            <v>EX</v>
          </cell>
        </row>
        <row r="1217">
          <cell r="D1217">
            <v>1023318</v>
          </cell>
          <cell r="E1217" t="str">
            <v>GO RECO 80/20 @ BO CJ 20K AS</v>
          </cell>
          <cell r="F1217">
            <v>24000</v>
          </cell>
          <cell r="G1217" t="str">
            <v>KG</v>
          </cell>
          <cell r="H1217" t="str">
            <v>PLANTA LO MIRANDA</v>
          </cell>
          <cell r="I1217" t="str">
            <v>EN PRODUCCION</v>
          </cell>
          <cell r="J1217">
            <v>44832</v>
          </cell>
          <cell r="K1217">
            <v>44840</v>
          </cell>
          <cell r="O1217" t="str">
            <v>U020 AGROSUPER COMER ALIM</v>
          </cell>
          <cell r="P1217" t="str">
            <v>00AM</v>
          </cell>
          <cell r="Q1217" t="str">
            <v>AGRO MEXICO</v>
          </cell>
          <cell r="R1217" t="str">
            <v>02</v>
          </cell>
          <cell r="S1217" t="str">
            <v>MEXICO</v>
          </cell>
          <cell r="T1217" t="str">
            <v>000050 MANZANILLO, PUERTO</v>
          </cell>
          <cell r="U1217" t="str">
            <v>200000432</v>
          </cell>
          <cell r="V1217" t="str">
            <v>Productos Alimenticios Super</v>
          </cell>
          <cell r="W1217" t="str">
            <v/>
          </cell>
          <cell r="X1217" t="str">
            <v>CIF</v>
          </cell>
          <cell r="Y1217" t="str">
            <v>CTA CTE O CRED.DIRECTO</v>
          </cell>
          <cell r="Z1217" t="str">
            <v>CONGELADO</v>
          </cell>
          <cell r="AA1217" t="str">
            <v>RECORTES</v>
          </cell>
          <cell r="AB1217" t="str">
            <v>RECORTES NO MAGRO</v>
          </cell>
          <cell r="AC1217" t="str">
            <v>RECORTES NO MAGRO TRIMING 80/20</v>
          </cell>
          <cell r="AD1217" t="str">
            <v>NA</v>
          </cell>
        </row>
        <row r="1218">
          <cell r="D1218">
            <v>1021936</v>
          </cell>
          <cell r="E1218" t="str">
            <v>GO PPPAL PIMENTADA@ CJ 20K AS</v>
          </cell>
          <cell r="F1218">
            <v>24000</v>
          </cell>
          <cell r="G1218" t="str">
            <v>KG</v>
          </cell>
          <cell r="H1218" t="str">
            <v>PLANTA ROSARIO</v>
          </cell>
          <cell r="I1218" t="str">
            <v>PROGRAMADO</v>
          </cell>
          <cell r="J1218">
            <v>44833</v>
          </cell>
          <cell r="K1218">
            <v>44847</v>
          </cell>
          <cell r="O1218" t="str">
            <v>U007 AGROSUPER S.A.</v>
          </cell>
          <cell r="P1218" t="str">
            <v>00AJ</v>
          </cell>
          <cell r="Q1218" t="str">
            <v>ANDES ASIA</v>
          </cell>
          <cell r="R1218" t="str">
            <v>02</v>
          </cell>
          <cell r="S1218" t="str">
            <v>JAPÓN</v>
          </cell>
          <cell r="T1218" t="str">
            <v>2000 YOKOHAMA (ADUANA PRINCIPA</v>
          </cell>
          <cell r="U1218" t="str">
            <v>200000018</v>
          </cell>
          <cell r="V1218" t="str">
            <v>Andes Asia, Inc.</v>
          </cell>
          <cell r="W1218" t="str">
            <v>AA2849</v>
          </cell>
          <cell r="X1218" t="str">
            <v>CIF</v>
          </cell>
          <cell r="Y1218" t="str">
            <v>CTA CTE O CRED.DIRECTO</v>
          </cell>
          <cell r="Z1218" t="str">
            <v>CONGELADO</v>
          </cell>
          <cell r="AA1218" t="str">
            <v>PALETA</v>
          </cell>
          <cell r="AB1218" t="str">
            <v>PALETA PULPA</v>
          </cell>
          <cell r="AC1218" t="str">
            <v>PALETA PULPA JAPON</v>
          </cell>
          <cell r="AD1218" t="str">
            <v>NA</v>
          </cell>
        </row>
        <row r="1219">
          <cell r="D1219">
            <v>1022918</v>
          </cell>
          <cell r="E1219" t="str">
            <v>GO LOM TOCINO@ CJ 20K AA</v>
          </cell>
          <cell r="F1219">
            <v>24000</v>
          </cell>
          <cell r="G1219" t="str">
            <v>KG</v>
          </cell>
          <cell r="H1219" t="str">
            <v>PLANTA LO MIRANDA</v>
          </cell>
          <cell r="I1219" t="str">
            <v>CONFIRMADO</v>
          </cell>
          <cell r="J1219">
            <v>44833</v>
          </cell>
          <cell r="K1219">
            <v>44847</v>
          </cell>
          <cell r="O1219" t="str">
            <v>U007 AGROSUPER S.A.</v>
          </cell>
          <cell r="P1219" t="str">
            <v>00AJ</v>
          </cell>
          <cell r="Q1219" t="str">
            <v>ANDES ASIA</v>
          </cell>
          <cell r="R1219" t="str">
            <v>02</v>
          </cell>
          <cell r="S1219" t="str">
            <v>JAPÓN</v>
          </cell>
          <cell r="T1219" t="str">
            <v>2000 YOKOHAMA (ADUANA PRINCIPA</v>
          </cell>
          <cell r="U1219" t="str">
            <v>200000018</v>
          </cell>
          <cell r="V1219" t="str">
            <v>Andes Asia, Inc.</v>
          </cell>
          <cell r="W1219" t="str">
            <v>AA2850</v>
          </cell>
          <cell r="X1219" t="str">
            <v>CIF</v>
          </cell>
          <cell r="Y1219" t="str">
            <v>CTA CTE O CRED.DIRECTO</v>
          </cell>
          <cell r="Z1219" t="str">
            <v>CONGELADO</v>
          </cell>
          <cell r="AA1219" t="str">
            <v>GRASAS</v>
          </cell>
          <cell r="AB1219" t="str">
            <v>GRASA LOMO TOCINO</v>
          </cell>
          <cell r="AC1219" t="str">
            <v>GRASA LOMO TOCINO JAPÓN</v>
          </cell>
          <cell r="AD1219" t="str">
            <v>NA</v>
          </cell>
        </row>
        <row r="1220">
          <cell r="D1220">
            <v>1022914</v>
          </cell>
          <cell r="E1220" t="str">
            <v>GO LOM TOCINO @ BO CJ 20K AS</v>
          </cell>
          <cell r="F1220">
            <v>24000</v>
          </cell>
          <cell r="G1220" t="str">
            <v>KG</v>
          </cell>
          <cell r="H1220" t="str">
            <v>PLANTA LO MIRANDA</v>
          </cell>
          <cell r="I1220" t="str">
            <v>EN PRODUCCION</v>
          </cell>
          <cell r="J1220">
            <v>44833</v>
          </cell>
          <cell r="K1220">
            <v>44847</v>
          </cell>
          <cell r="O1220" t="str">
            <v>U007 AGROSUPER S.A.</v>
          </cell>
          <cell r="P1220" t="str">
            <v>00AJ</v>
          </cell>
          <cell r="Q1220" t="str">
            <v>ANDES ASIA</v>
          </cell>
          <cell r="R1220" t="str">
            <v>02</v>
          </cell>
          <cell r="S1220" t="str">
            <v>JAPÓN</v>
          </cell>
          <cell r="T1220" t="str">
            <v>2000 YOKOHAMA (ADUANA PRINCIPA</v>
          </cell>
          <cell r="U1220" t="str">
            <v>200000018</v>
          </cell>
          <cell r="V1220" t="str">
            <v>Andes Asia, Inc.</v>
          </cell>
          <cell r="W1220" t="str">
            <v>AA2851</v>
          </cell>
          <cell r="X1220" t="str">
            <v>CIF</v>
          </cell>
          <cell r="Y1220" t="str">
            <v>CTA CTE O CRED.DIRECTO</v>
          </cell>
          <cell r="Z1220" t="str">
            <v>CONGELADO</v>
          </cell>
          <cell r="AA1220" t="str">
            <v>GRASAS</v>
          </cell>
          <cell r="AB1220" t="str">
            <v>GRASA LOMO TOCINO</v>
          </cell>
          <cell r="AC1220" t="str">
            <v>GRASA LOMO TOCINO JAPÓN</v>
          </cell>
          <cell r="AD1220" t="str">
            <v>NA</v>
          </cell>
        </row>
        <row r="1221">
          <cell r="D1221">
            <v>1021936</v>
          </cell>
          <cell r="E1221" t="str">
            <v>GO PPPAL PIMENTADA@ CJ 20K AS</v>
          </cell>
          <cell r="F1221">
            <v>24000</v>
          </cell>
          <cell r="G1221" t="str">
            <v>KG</v>
          </cell>
          <cell r="H1221" t="str">
            <v>PLANTA LO MIRANDA</v>
          </cell>
          <cell r="I1221" t="str">
            <v>A PROGRAMAR</v>
          </cell>
          <cell r="J1221">
            <v>44833</v>
          </cell>
          <cell r="K1221">
            <v>44854</v>
          </cell>
          <cell r="O1221" t="str">
            <v>U007 AGROSUPER S.A.</v>
          </cell>
          <cell r="P1221" t="str">
            <v>00AJ</v>
          </cell>
          <cell r="Q1221" t="str">
            <v>ANDES ASIA</v>
          </cell>
          <cell r="R1221" t="str">
            <v>02</v>
          </cell>
          <cell r="S1221" t="str">
            <v>JAPÓN</v>
          </cell>
          <cell r="T1221" t="str">
            <v>2000 YOKOHAMA (ADUANA PRINCIPA</v>
          </cell>
          <cell r="U1221" t="str">
            <v>200000018</v>
          </cell>
          <cell r="V1221" t="str">
            <v>Andes Asia, Inc.</v>
          </cell>
          <cell r="W1221" t="str">
            <v>AA2852</v>
          </cell>
          <cell r="X1221" t="str">
            <v>CIF</v>
          </cell>
          <cell r="Y1221" t="str">
            <v>CTA CTE O CRED.DIRECTO</v>
          </cell>
          <cell r="Z1221" t="str">
            <v>CONGELADO</v>
          </cell>
          <cell r="AA1221" t="str">
            <v>PALETA</v>
          </cell>
          <cell r="AB1221" t="str">
            <v>PALETA PULPA</v>
          </cell>
          <cell r="AC1221" t="str">
            <v>PALETA PULPA JAPON</v>
          </cell>
          <cell r="AD1221" t="str">
            <v>NA</v>
          </cell>
        </row>
        <row r="1222">
          <cell r="D1222">
            <v>1021936</v>
          </cell>
          <cell r="E1222" t="str">
            <v>GO PPPAL PIMENTADA@ CJ 20K AS</v>
          </cell>
          <cell r="F1222">
            <v>24000</v>
          </cell>
          <cell r="G1222" t="str">
            <v>KG</v>
          </cell>
          <cell r="H1222" t="str">
            <v>PLANTA LO MIRANDA</v>
          </cell>
          <cell r="I1222" t="str">
            <v>A PROGRAMAR</v>
          </cell>
          <cell r="J1222">
            <v>44833</v>
          </cell>
          <cell r="K1222">
            <v>44854</v>
          </cell>
          <cell r="L1222">
            <v>44876</v>
          </cell>
          <cell r="O1222" t="str">
            <v>U007 AGROSUPER S.A.</v>
          </cell>
          <cell r="P1222" t="str">
            <v>00AJ</v>
          </cell>
          <cell r="Q1222" t="str">
            <v>ANDES ASIA</v>
          </cell>
          <cell r="R1222" t="str">
            <v>02</v>
          </cell>
          <cell r="S1222" t="str">
            <v>JAPÓN</v>
          </cell>
          <cell r="T1222" t="str">
            <v>2000 YOKOHAMA (ADUANA PRINCIPA</v>
          </cell>
          <cell r="U1222" t="str">
            <v>200000018</v>
          </cell>
          <cell r="V1222" t="str">
            <v>Andes Asia, Inc.</v>
          </cell>
          <cell r="W1222" t="str">
            <v>AA2853</v>
          </cell>
          <cell r="X1222" t="str">
            <v>CIF</v>
          </cell>
          <cell r="Y1222" t="str">
            <v>CTA CTE O CRED.DIRECTO</v>
          </cell>
          <cell r="Z1222" t="str">
            <v>CONGELADO</v>
          </cell>
          <cell r="AA1222" t="str">
            <v>PALETA</v>
          </cell>
          <cell r="AB1222" t="str">
            <v>PALETA PULPA</v>
          </cell>
          <cell r="AC1222" t="str">
            <v>PALETA PULPA JAPON</v>
          </cell>
          <cell r="AD1222" t="str">
            <v>NA</v>
          </cell>
        </row>
        <row r="1223">
          <cell r="D1223">
            <v>1021936</v>
          </cell>
          <cell r="E1223" t="str">
            <v>GO PPPAL PIMENTADA@ CJ 20K AS</v>
          </cell>
          <cell r="F1223">
            <v>24000</v>
          </cell>
          <cell r="G1223" t="str">
            <v>KG</v>
          </cell>
          <cell r="H1223" t="str">
            <v>PLANTA LO MIRANDA</v>
          </cell>
          <cell r="I1223" t="str">
            <v>A PROGRAMAR</v>
          </cell>
          <cell r="J1223">
            <v>44833</v>
          </cell>
          <cell r="K1223">
            <v>44854</v>
          </cell>
          <cell r="L1223">
            <v>44877</v>
          </cell>
          <cell r="O1223" t="str">
            <v>U007 AGROSUPER S.A.</v>
          </cell>
          <cell r="P1223" t="str">
            <v>00AJ</v>
          </cell>
          <cell r="Q1223" t="str">
            <v>ANDES ASIA</v>
          </cell>
          <cell r="R1223" t="str">
            <v>02</v>
          </cell>
          <cell r="S1223" t="str">
            <v>JAPÓN</v>
          </cell>
          <cell r="T1223" t="str">
            <v>2000 YOKOHAMA (ADUANA PRINCIPA</v>
          </cell>
          <cell r="U1223" t="str">
            <v>200000018</v>
          </cell>
          <cell r="V1223" t="str">
            <v>Andes Asia, Inc.</v>
          </cell>
          <cell r="W1223" t="str">
            <v>AA2854</v>
          </cell>
          <cell r="X1223" t="str">
            <v>CIF</v>
          </cell>
          <cell r="Y1223" t="str">
            <v>CTA CTE O CRED.DIRECTO</v>
          </cell>
          <cell r="Z1223" t="str">
            <v>CONGELADO</v>
          </cell>
          <cell r="AA1223" t="str">
            <v>PALETA</v>
          </cell>
          <cell r="AB1223" t="str">
            <v>PALETA PULPA</v>
          </cell>
          <cell r="AC1223" t="str">
            <v>PALETA PULPA JAPON</v>
          </cell>
          <cell r="AD1223" t="str">
            <v>NA</v>
          </cell>
        </row>
        <row r="1224">
          <cell r="D1224">
            <v>1021936</v>
          </cell>
          <cell r="E1224" t="str">
            <v>GO PPPAL PIMENTADA@ CJ 20K AS</v>
          </cell>
          <cell r="F1224">
            <v>24000</v>
          </cell>
          <cell r="G1224" t="str">
            <v>KG</v>
          </cell>
          <cell r="H1224" t="str">
            <v>PLANTA LO MIRANDA</v>
          </cell>
          <cell r="I1224" t="str">
            <v>A PROGRAMAR</v>
          </cell>
          <cell r="J1224">
            <v>44833</v>
          </cell>
          <cell r="K1224">
            <v>44854</v>
          </cell>
          <cell r="L1224">
            <v>44877</v>
          </cell>
          <cell r="O1224" t="str">
            <v>U007 AGROSUPER S.A.</v>
          </cell>
          <cell r="P1224" t="str">
            <v>00AJ</v>
          </cell>
          <cell r="Q1224" t="str">
            <v>ANDES ASIA</v>
          </cell>
          <cell r="R1224" t="str">
            <v>02</v>
          </cell>
          <cell r="S1224" t="str">
            <v>JAPÓN</v>
          </cell>
          <cell r="T1224" t="str">
            <v>2000 YOKOHAMA (ADUANA PRINCIPA</v>
          </cell>
          <cell r="U1224" t="str">
            <v>200000018</v>
          </cell>
          <cell r="V1224" t="str">
            <v>Andes Asia, Inc.</v>
          </cell>
          <cell r="W1224" t="str">
            <v>AA2855</v>
          </cell>
          <cell r="X1224" t="str">
            <v>CIF</v>
          </cell>
          <cell r="Y1224" t="str">
            <v>CTA CTE O CRED.DIRECTO</v>
          </cell>
          <cell r="Z1224" t="str">
            <v>CONGELADO</v>
          </cell>
          <cell r="AA1224" t="str">
            <v>PALETA</v>
          </cell>
          <cell r="AB1224" t="str">
            <v>PALETA PULPA</v>
          </cell>
          <cell r="AC1224" t="str">
            <v>PALETA PULPA JAPON</v>
          </cell>
          <cell r="AD1224" t="str">
            <v>NA</v>
          </cell>
        </row>
        <row r="1225">
          <cell r="D1225">
            <v>1021936</v>
          </cell>
          <cell r="E1225" t="str">
            <v>GO PPPAL PIMENTADA@ CJ 20K AS</v>
          </cell>
          <cell r="F1225">
            <v>24000</v>
          </cell>
          <cell r="G1225" t="str">
            <v>KG</v>
          </cell>
          <cell r="H1225" t="str">
            <v>PLANTA LO MIRANDA</v>
          </cell>
          <cell r="I1225" t="str">
            <v>A PROGRAMAR</v>
          </cell>
          <cell r="J1225">
            <v>44833</v>
          </cell>
          <cell r="K1225">
            <v>44854</v>
          </cell>
          <cell r="L1225">
            <v>44878</v>
          </cell>
          <cell r="O1225" t="str">
            <v>U007 AGROSUPER S.A.</v>
          </cell>
          <cell r="P1225" t="str">
            <v>00AJ</v>
          </cell>
          <cell r="Q1225" t="str">
            <v>ANDES ASIA</v>
          </cell>
          <cell r="R1225" t="str">
            <v>02</v>
          </cell>
          <cell r="S1225" t="str">
            <v>JAPÓN</v>
          </cell>
          <cell r="T1225" t="str">
            <v>2000 YOKOHAMA (ADUANA PRINCIPA</v>
          </cell>
          <cell r="U1225" t="str">
            <v>200000018</v>
          </cell>
          <cell r="V1225" t="str">
            <v>Andes Asia, Inc.</v>
          </cell>
          <cell r="W1225" t="str">
            <v>AA2856</v>
          </cell>
          <cell r="X1225" t="str">
            <v>CIF</v>
          </cell>
          <cell r="Y1225" t="str">
            <v>CTA CTE O CRED.DIRECTO</v>
          </cell>
          <cell r="Z1225" t="str">
            <v>CONGELADO</v>
          </cell>
          <cell r="AA1225" t="str">
            <v>PALETA</v>
          </cell>
          <cell r="AB1225" t="str">
            <v>PALETA PULPA</v>
          </cell>
          <cell r="AC1225" t="str">
            <v>PALETA PULPA JAPON</v>
          </cell>
          <cell r="AD1225" t="str">
            <v>NA</v>
          </cell>
        </row>
        <row r="1226">
          <cell r="D1226">
            <v>1022918</v>
          </cell>
          <cell r="E1226" t="str">
            <v>GO LOM TOCINO@ CJ 20K AA</v>
          </cell>
          <cell r="F1226">
            <v>24000</v>
          </cell>
          <cell r="G1226" t="str">
            <v>KG</v>
          </cell>
          <cell r="H1226" t="str">
            <v>PLANTA LO MIRANDA</v>
          </cell>
          <cell r="I1226" t="str">
            <v>EN PRODUCCION</v>
          </cell>
          <cell r="J1226">
            <v>44833</v>
          </cell>
          <cell r="K1226">
            <v>44854</v>
          </cell>
          <cell r="O1226" t="str">
            <v>U007 AGROSUPER S.A.</v>
          </cell>
          <cell r="P1226" t="str">
            <v>00AJ</v>
          </cell>
          <cell r="Q1226" t="str">
            <v>ANDES ASIA</v>
          </cell>
          <cell r="R1226" t="str">
            <v>02</v>
          </cell>
          <cell r="S1226" t="str">
            <v>JAPÓN</v>
          </cell>
          <cell r="T1226" t="str">
            <v>2000 YOKOHAMA (ADUANA PRINCIPA</v>
          </cell>
          <cell r="U1226" t="str">
            <v>200000018</v>
          </cell>
          <cell r="V1226" t="str">
            <v>Andes Asia, Inc.</v>
          </cell>
          <cell r="W1226" t="str">
            <v>AA2857</v>
          </cell>
          <cell r="X1226" t="str">
            <v>CIF</v>
          </cell>
          <cell r="Y1226" t="str">
            <v>CTA CTE O CRED.DIRECTO</v>
          </cell>
          <cell r="Z1226" t="str">
            <v>CONGELADO</v>
          </cell>
          <cell r="AA1226" t="str">
            <v>GRASAS</v>
          </cell>
          <cell r="AB1226" t="str">
            <v>GRASA LOMO TOCINO</v>
          </cell>
          <cell r="AC1226" t="str">
            <v>GRASA LOMO TOCINO JAPÓN</v>
          </cell>
          <cell r="AD1226" t="str">
            <v>NA</v>
          </cell>
        </row>
        <row r="1227">
          <cell r="D1227">
            <v>1021936</v>
          </cell>
          <cell r="E1227" t="str">
            <v>GO PPPAL PIMENTADA@ CJ 20K AS</v>
          </cell>
          <cell r="F1227">
            <v>24000</v>
          </cell>
          <cell r="G1227" t="str">
            <v>KG</v>
          </cell>
          <cell r="H1227" t="str">
            <v>PLANTA LO MIRANDA</v>
          </cell>
          <cell r="I1227" t="str">
            <v>A PROGRAMAR</v>
          </cell>
          <cell r="J1227">
            <v>44833</v>
          </cell>
          <cell r="K1227">
            <v>44861</v>
          </cell>
          <cell r="L1227">
            <v>44879</v>
          </cell>
          <cell r="O1227" t="str">
            <v>U007 AGROSUPER S.A.</v>
          </cell>
          <cell r="P1227" t="str">
            <v>00AJ</v>
          </cell>
          <cell r="Q1227" t="str">
            <v>ANDES ASIA</v>
          </cell>
          <cell r="R1227" t="str">
            <v>02</v>
          </cell>
          <cell r="S1227" t="str">
            <v>JAPÓN</v>
          </cell>
          <cell r="T1227" t="str">
            <v>2000 YOKOHAMA (ADUANA PRINCIPA</v>
          </cell>
          <cell r="U1227" t="str">
            <v>200000018</v>
          </cell>
          <cell r="V1227" t="str">
            <v>Andes Asia, Inc.</v>
          </cell>
          <cell r="W1227" t="str">
            <v>AA2858</v>
          </cell>
          <cell r="X1227" t="str">
            <v>CIF</v>
          </cell>
          <cell r="Y1227" t="str">
            <v>CTA CTE O CRED.DIRECTO</v>
          </cell>
          <cell r="Z1227" t="str">
            <v>CONGELADO</v>
          </cell>
          <cell r="AA1227" t="str">
            <v>PALETA</v>
          </cell>
          <cell r="AB1227" t="str">
            <v>PALETA PULPA</v>
          </cell>
          <cell r="AC1227" t="str">
            <v>PALETA PULPA JAPON</v>
          </cell>
          <cell r="AD1227" t="str">
            <v>NA</v>
          </cell>
        </row>
        <row r="1228">
          <cell r="D1228">
            <v>1021936</v>
          </cell>
          <cell r="E1228" t="str">
            <v>GO PPPAL PIMENTADA@ CJ 20K AS</v>
          </cell>
          <cell r="F1228">
            <v>24000</v>
          </cell>
          <cell r="G1228" t="str">
            <v>KG</v>
          </cell>
          <cell r="H1228" t="str">
            <v>PLANTA LO MIRANDA</v>
          </cell>
          <cell r="I1228" t="str">
            <v>A PROGRAMAR</v>
          </cell>
          <cell r="J1228">
            <v>44833</v>
          </cell>
          <cell r="K1228">
            <v>44861</v>
          </cell>
          <cell r="L1228">
            <v>44879</v>
          </cell>
          <cell r="O1228" t="str">
            <v>U007 AGROSUPER S.A.</v>
          </cell>
          <cell r="P1228" t="str">
            <v>00AJ</v>
          </cell>
          <cell r="Q1228" t="str">
            <v>ANDES ASIA</v>
          </cell>
          <cell r="R1228" t="str">
            <v>02</v>
          </cell>
          <cell r="S1228" t="str">
            <v>JAPÓN</v>
          </cell>
          <cell r="T1228" t="str">
            <v>2000 YOKOHAMA (ADUANA PRINCIPA</v>
          </cell>
          <cell r="U1228" t="str">
            <v>200000018</v>
          </cell>
          <cell r="V1228" t="str">
            <v>Andes Asia, Inc.</v>
          </cell>
          <cell r="W1228" t="str">
            <v>AA2859</v>
          </cell>
          <cell r="X1228" t="str">
            <v>CIF</v>
          </cell>
          <cell r="Y1228" t="str">
            <v>CTA CTE O CRED.DIRECTO</v>
          </cell>
          <cell r="Z1228" t="str">
            <v>CONGELADO</v>
          </cell>
          <cell r="AA1228" t="str">
            <v>PALETA</v>
          </cell>
          <cell r="AB1228" t="str">
            <v>PALETA PULPA</v>
          </cell>
          <cell r="AC1228" t="str">
            <v>PALETA PULPA JAPON</v>
          </cell>
          <cell r="AD1228" t="str">
            <v>NA</v>
          </cell>
        </row>
        <row r="1229">
          <cell r="D1229">
            <v>1021936</v>
          </cell>
          <cell r="E1229" t="str">
            <v>GO PPPAL PIMENTADA@ CJ 20K AS</v>
          </cell>
          <cell r="F1229">
            <v>24000</v>
          </cell>
          <cell r="G1229" t="str">
            <v>KG</v>
          </cell>
          <cell r="H1229" t="str">
            <v>PLANTA LO MIRANDA</v>
          </cell>
          <cell r="I1229" t="str">
            <v>A PROGRAMAR</v>
          </cell>
          <cell r="J1229">
            <v>44833</v>
          </cell>
          <cell r="K1229">
            <v>44861</v>
          </cell>
          <cell r="O1229" t="str">
            <v>U007 AGROSUPER S.A.</v>
          </cell>
          <cell r="P1229" t="str">
            <v>00AJ</v>
          </cell>
          <cell r="Q1229" t="str">
            <v>ANDES ASIA</v>
          </cell>
          <cell r="R1229" t="str">
            <v>02</v>
          </cell>
          <cell r="S1229" t="str">
            <v>JAPÓN</v>
          </cell>
          <cell r="T1229" t="str">
            <v>2000 YOKOHAMA (ADUANA PRINCIPA</v>
          </cell>
          <cell r="U1229" t="str">
            <v>200000018</v>
          </cell>
          <cell r="V1229" t="str">
            <v>Andes Asia, Inc.</v>
          </cell>
          <cell r="W1229" t="str">
            <v>AA2860</v>
          </cell>
          <cell r="X1229" t="str">
            <v>CIF</v>
          </cell>
          <cell r="Y1229" t="str">
            <v>CTA CTE O CRED.DIRECTO</v>
          </cell>
          <cell r="Z1229" t="str">
            <v>CONGELADO</v>
          </cell>
          <cell r="AA1229" t="str">
            <v>PALETA</v>
          </cell>
          <cell r="AB1229" t="str">
            <v>PALETA PULPA</v>
          </cell>
          <cell r="AC1229" t="str">
            <v>PALETA PULPA JAPON</v>
          </cell>
          <cell r="AD1229" t="str">
            <v>NA</v>
          </cell>
        </row>
        <row r="1230">
          <cell r="D1230">
            <v>1021936</v>
          </cell>
          <cell r="E1230" t="str">
            <v>GO PPPAL PIMENTADA@ CJ 20K AS</v>
          </cell>
          <cell r="F1230">
            <v>24000</v>
          </cell>
          <cell r="G1230" t="str">
            <v>KG</v>
          </cell>
          <cell r="H1230" t="str">
            <v>PLANTA LO MIRANDA</v>
          </cell>
          <cell r="I1230" t="str">
            <v>A PROGRAMAR</v>
          </cell>
          <cell r="J1230">
            <v>44833</v>
          </cell>
          <cell r="K1230">
            <v>44861</v>
          </cell>
          <cell r="O1230" t="str">
            <v>U007 AGROSUPER S.A.</v>
          </cell>
          <cell r="P1230" t="str">
            <v>00AJ</v>
          </cell>
          <cell r="Q1230" t="str">
            <v>ANDES ASIA</v>
          </cell>
          <cell r="R1230" t="str">
            <v>02</v>
          </cell>
          <cell r="S1230" t="str">
            <v>JAPÓN</v>
          </cell>
          <cell r="T1230" t="str">
            <v>2000 YOKOHAMA (ADUANA PRINCIPA</v>
          </cell>
          <cell r="U1230" t="str">
            <v>200000018</v>
          </cell>
          <cell r="V1230" t="str">
            <v>Andes Asia, Inc.</v>
          </cell>
          <cell r="W1230" t="str">
            <v>AA2861</v>
          </cell>
          <cell r="X1230" t="str">
            <v>CIF</v>
          </cell>
          <cell r="Y1230" t="str">
            <v>CTA CTE O CRED.DIRECTO</v>
          </cell>
          <cell r="Z1230" t="str">
            <v>CONGELADO</v>
          </cell>
          <cell r="AA1230" t="str">
            <v>PALETA</v>
          </cell>
          <cell r="AB1230" t="str">
            <v>PALETA PULPA</v>
          </cell>
          <cell r="AC1230" t="str">
            <v>PALETA PULPA JAPON</v>
          </cell>
          <cell r="AD1230" t="str">
            <v>NA</v>
          </cell>
        </row>
        <row r="1231">
          <cell r="D1231">
            <v>1022914</v>
          </cell>
          <cell r="E1231" t="str">
            <v>GO LOM TOCINO @ BO CJ 20K AS</v>
          </cell>
          <cell r="F1231">
            <v>24000</v>
          </cell>
          <cell r="G1231" t="str">
            <v>KG</v>
          </cell>
          <cell r="H1231" t="str">
            <v>PLANTA LO MIRANDA</v>
          </cell>
          <cell r="I1231" t="str">
            <v>EN PRODUCCION</v>
          </cell>
          <cell r="J1231">
            <v>44833</v>
          </cell>
          <cell r="K1231">
            <v>44861</v>
          </cell>
          <cell r="O1231" t="str">
            <v>U007 AGROSUPER S.A.</v>
          </cell>
          <cell r="P1231" t="str">
            <v>00AJ</v>
          </cell>
          <cell r="Q1231" t="str">
            <v>ANDES ASIA</v>
          </cell>
          <cell r="R1231" t="str">
            <v>02</v>
          </cell>
          <cell r="S1231" t="str">
            <v>JAPÓN</v>
          </cell>
          <cell r="T1231" t="str">
            <v>2000 YOKOHAMA (ADUANA PRINCIPA</v>
          </cell>
          <cell r="U1231" t="str">
            <v>200000018</v>
          </cell>
          <cell r="V1231" t="str">
            <v>Andes Asia, Inc.</v>
          </cell>
          <cell r="W1231" t="str">
            <v>AA2862</v>
          </cell>
          <cell r="X1231" t="str">
            <v>CIF</v>
          </cell>
          <cell r="Y1231" t="str">
            <v>CTA CTE O CRED.DIRECTO</v>
          </cell>
          <cell r="Z1231" t="str">
            <v>CONGELADO</v>
          </cell>
          <cell r="AA1231" t="str">
            <v>GRASAS</v>
          </cell>
          <cell r="AB1231" t="str">
            <v>GRASA LOMO TOCINO</v>
          </cell>
          <cell r="AC1231" t="str">
            <v>GRASA LOMO TOCINO JAPÓN</v>
          </cell>
          <cell r="AD1231" t="str">
            <v>NA</v>
          </cell>
        </row>
        <row r="1232">
          <cell r="D1232">
            <v>1021936</v>
          </cell>
          <cell r="E1232" t="str">
            <v>GO PPPAL PIMENTADA@ CJ 20K AS</v>
          </cell>
          <cell r="F1232">
            <v>24000</v>
          </cell>
          <cell r="G1232" t="str">
            <v>KG</v>
          </cell>
          <cell r="H1232" t="str">
            <v>PLANTA LO MIRANDA</v>
          </cell>
          <cell r="I1232" t="str">
            <v>A PROGRAMAR</v>
          </cell>
          <cell r="J1232">
            <v>44833</v>
          </cell>
          <cell r="K1232">
            <v>44847</v>
          </cell>
          <cell r="O1232" t="str">
            <v>U007 AGROSUPER S.A.</v>
          </cell>
          <cell r="P1232" t="str">
            <v>00AJ</v>
          </cell>
          <cell r="Q1232" t="str">
            <v>ANDES ASIA</v>
          </cell>
          <cell r="R1232" t="str">
            <v>02</v>
          </cell>
          <cell r="S1232" t="str">
            <v>JAPÓN</v>
          </cell>
          <cell r="T1232" t="str">
            <v>2000 YOKOHAMA (ADUANA PRINCIPA</v>
          </cell>
          <cell r="U1232" t="str">
            <v>200000018</v>
          </cell>
          <cell r="V1232" t="str">
            <v>Andes Asia, Inc.</v>
          </cell>
          <cell r="W1232" t="str">
            <v>AA2845</v>
          </cell>
          <cell r="X1232" t="str">
            <v>CIF</v>
          </cell>
          <cell r="Y1232" t="str">
            <v>CTA CTE O CRED.DIRECTO</v>
          </cell>
          <cell r="Z1232" t="str">
            <v>CONGELADO</v>
          </cell>
          <cell r="AA1232" t="str">
            <v>PALETA</v>
          </cell>
          <cell r="AB1232" t="str">
            <v>PALETA PULPA</v>
          </cell>
          <cell r="AC1232" t="str">
            <v>PALETA PULPA JAPON</v>
          </cell>
          <cell r="AD1232" t="str">
            <v>NA</v>
          </cell>
        </row>
        <row r="1233">
          <cell r="D1233">
            <v>1021936</v>
          </cell>
          <cell r="E1233" t="str">
            <v>GO PPPAL PIMENTADA@ CJ 20K AS</v>
          </cell>
          <cell r="F1233">
            <v>24000</v>
          </cell>
          <cell r="G1233" t="str">
            <v>KG</v>
          </cell>
          <cell r="H1233" t="str">
            <v>PLANTA LO MIRANDA</v>
          </cell>
          <cell r="I1233" t="str">
            <v>A PROGRAMAR</v>
          </cell>
          <cell r="J1233">
            <v>44833</v>
          </cell>
          <cell r="K1233">
            <v>44847</v>
          </cell>
          <cell r="O1233" t="str">
            <v>U007 AGROSUPER S.A.</v>
          </cell>
          <cell r="P1233" t="str">
            <v>00AJ</v>
          </cell>
          <cell r="Q1233" t="str">
            <v>ANDES ASIA</v>
          </cell>
          <cell r="R1233" t="str">
            <v>02</v>
          </cell>
          <cell r="S1233" t="str">
            <v>JAPÓN</v>
          </cell>
          <cell r="T1233" t="str">
            <v>2000 YOKOHAMA (ADUANA PRINCIPA</v>
          </cell>
          <cell r="U1233" t="str">
            <v>200000018</v>
          </cell>
          <cell r="V1233" t="str">
            <v>Andes Asia, Inc.</v>
          </cell>
          <cell r="W1233" t="str">
            <v>AA2846</v>
          </cell>
          <cell r="X1233" t="str">
            <v>CIF</v>
          </cell>
          <cell r="Y1233" t="str">
            <v>CTA CTE O CRED.DIRECTO</v>
          </cell>
          <cell r="Z1233" t="str">
            <v>CONGELADO</v>
          </cell>
          <cell r="AA1233" t="str">
            <v>PALETA</v>
          </cell>
          <cell r="AB1233" t="str">
            <v>PALETA PULPA</v>
          </cell>
          <cell r="AC1233" t="str">
            <v>PALETA PULPA JAPON</v>
          </cell>
          <cell r="AD1233" t="str">
            <v>NA</v>
          </cell>
        </row>
        <row r="1234">
          <cell r="D1234">
            <v>1020848</v>
          </cell>
          <cell r="E1234" t="str">
            <v>GO LOM CTRO 27@ CJ 20K AS</v>
          </cell>
          <cell r="F1234">
            <v>24000</v>
          </cell>
          <cell r="G1234" t="str">
            <v>KG</v>
          </cell>
          <cell r="H1234" t="str">
            <v>PLANTA ROSARIO</v>
          </cell>
          <cell r="I1234" t="str">
            <v>A PROGRAMAR</v>
          </cell>
          <cell r="J1234">
            <v>44833</v>
          </cell>
          <cell r="K1234">
            <v>44849</v>
          </cell>
          <cell r="L1234">
            <v>44863</v>
          </cell>
          <cell r="O1234" t="str">
            <v>U007 AGROSUPER S.A.</v>
          </cell>
          <cell r="P1234" t="str">
            <v>00AS</v>
          </cell>
          <cell r="Q1234" t="str">
            <v>AGRO SUDAMERICA</v>
          </cell>
          <cell r="R1234" t="str">
            <v>02</v>
          </cell>
          <cell r="S1234" t="str">
            <v>COSTA RICA</v>
          </cell>
          <cell r="T1234" t="str">
            <v>000206 CALDERA, PUERTO</v>
          </cell>
          <cell r="U1234" t="str">
            <v>200002586</v>
          </cell>
          <cell r="V1234" t="str">
            <v>Exportadora PMT S.A.</v>
          </cell>
          <cell r="W1234" t="str">
            <v/>
          </cell>
          <cell r="X1234" t="str">
            <v>CIF</v>
          </cell>
          <cell r="Y1234" t="str">
            <v>CTA CTE O CRED.DIRECTO</v>
          </cell>
          <cell r="Z1234" t="str">
            <v>CONGELADO</v>
          </cell>
          <cell r="AA1234" t="str">
            <v>LOMO</v>
          </cell>
          <cell r="AB1234" t="str">
            <v>LOMO CENTRO</v>
          </cell>
          <cell r="AC1234" t="str">
            <v>LOMO CENTRO 27 S/FILETE</v>
          </cell>
          <cell r="AD1234" t="str">
            <v>EX</v>
          </cell>
        </row>
        <row r="1235">
          <cell r="D1235">
            <v>1020848</v>
          </cell>
          <cell r="E1235" t="str">
            <v>GO LOM CTRO 27@ CJ 20K AS</v>
          </cell>
          <cell r="F1235">
            <v>24000</v>
          </cell>
          <cell r="G1235" t="str">
            <v>KG</v>
          </cell>
          <cell r="H1235" t="str">
            <v>PLANTA ROSARIO</v>
          </cell>
          <cell r="I1235" t="str">
            <v>EN PRODUCCION</v>
          </cell>
          <cell r="J1235">
            <v>44833</v>
          </cell>
          <cell r="K1235">
            <v>44859</v>
          </cell>
          <cell r="O1235" t="str">
            <v>U007 AGROSUPER S.A.</v>
          </cell>
          <cell r="P1235" t="str">
            <v>00AS</v>
          </cell>
          <cell r="Q1235" t="str">
            <v>AGRO SUDAMERICA</v>
          </cell>
          <cell r="R1235" t="str">
            <v>02</v>
          </cell>
          <cell r="S1235" t="str">
            <v>COLOMBIA</v>
          </cell>
          <cell r="T1235" t="str">
            <v>000218 CARTAGENA, PUERTO</v>
          </cell>
          <cell r="U1235" t="str">
            <v>200004247</v>
          </cell>
          <cell r="V1235" t="str">
            <v>Mer-k-pollos del Caribe SAS</v>
          </cell>
          <cell r="W1235" t="str">
            <v>***</v>
          </cell>
          <cell r="X1235" t="str">
            <v>CIF</v>
          </cell>
          <cell r="Y1235" t="str">
            <v>PAGO ANTIC. – PAGO C/COPIA DOC</v>
          </cell>
          <cell r="Z1235" t="str">
            <v>CONGELADO</v>
          </cell>
          <cell r="AA1235" t="str">
            <v>LOMO</v>
          </cell>
          <cell r="AB1235" t="str">
            <v>LOMO CENTRO</v>
          </cell>
          <cell r="AC1235" t="str">
            <v>LOMO CENTRO 27 S/FILETE</v>
          </cell>
          <cell r="AD1235" t="str">
            <v>EX</v>
          </cell>
        </row>
        <row r="1236">
          <cell r="D1236">
            <v>1012278</v>
          </cell>
          <cell r="E1236" t="str">
            <v>PO TRU ALA MEX@ CJ 9K AS</v>
          </cell>
          <cell r="F1236">
            <v>20007</v>
          </cell>
          <cell r="G1236" t="str">
            <v>KG</v>
          </cell>
          <cell r="H1236" t="str">
            <v>F. SAN VICENTE</v>
          </cell>
          <cell r="I1236" t="str">
            <v>A PROGRAMAR</v>
          </cell>
          <cell r="J1236">
            <v>44833</v>
          </cell>
          <cell r="K1236">
            <v>44855</v>
          </cell>
          <cell r="L1236">
            <v>44876</v>
          </cell>
          <cell r="O1236" t="str">
            <v>U020 AGROSUPER COMER ALIM</v>
          </cell>
          <cell r="P1236" t="str">
            <v>00AM</v>
          </cell>
          <cell r="Q1236" t="str">
            <v>AGRO MEXICO</v>
          </cell>
          <cell r="R1236" t="str">
            <v>01</v>
          </cell>
          <cell r="S1236" t="str">
            <v>MEXICO</v>
          </cell>
          <cell r="T1236" t="str">
            <v>000050 MANZANILLO, PUERTO</v>
          </cell>
          <cell r="U1236" t="str">
            <v>200000432</v>
          </cell>
          <cell r="V1236" t="str">
            <v>Productos Alimenticios Super</v>
          </cell>
          <cell r="W1236" t="str">
            <v/>
          </cell>
          <cell r="X1236" t="str">
            <v>CIF</v>
          </cell>
          <cell r="Y1236" t="str">
            <v>CTA CTE O CRED.DIRECTO</v>
          </cell>
          <cell r="Z1236" t="str">
            <v>CONGELADO</v>
          </cell>
          <cell r="AA1236" t="str">
            <v>ALA</v>
          </cell>
          <cell r="AB1236" t="str">
            <v>ALA TRUTRO</v>
          </cell>
          <cell r="AC1236" t="str">
            <v>ALA TRUTRO NORMAL</v>
          </cell>
          <cell r="AD1236" t="str">
            <v>NA</v>
          </cell>
        </row>
        <row r="1237">
          <cell r="D1237">
            <v>1012278</v>
          </cell>
          <cell r="E1237" t="str">
            <v>PO TRU ALA MEX@ CJ 9K AS</v>
          </cell>
          <cell r="F1237">
            <v>20007</v>
          </cell>
          <cell r="G1237" t="str">
            <v>KG</v>
          </cell>
          <cell r="H1237" t="str">
            <v>F. SAN VICENTE</v>
          </cell>
          <cell r="I1237" t="str">
            <v>EN PRODUCCION</v>
          </cell>
          <cell r="J1237">
            <v>44833</v>
          </cell>
          <cell r="K1237">
            <v>44862</v>
          </cell>
          <cell r="O1237" t="str">
            <v>U020 AGROSUPER COMER ALIM</v>
          </cell>
          <cell r="P1237" t="str">
            <v>00AM</v>
          </cell>
          <cell r="Q1237" t="str">
            <v>AGRO MEXICO</v>
          </cell>
          <cell r="R1237" t="str">
            <v>01</v>
          </cell>
          <cell r="S1237" t="str">
            <v>MEXICO</v>
          </cell>
          <cell r="T1237" t="str">
            <v>000050 MANZANILLO, PUERTO</v>
          </cell>
          <cell r="U1237" t="str">
            <v>200000432</v>
          </cell>
          <cell r="V1237" t="str">
            <v>Productos Alimenticios Super</v>
          </cell>
          <cell r="W1237" t="str">
            <v/>
          </cell>
          <cell r="X1237" t="str">
            <v>CIF</v>
          </cell>
          <cell r="Y1237" t="str">
            <v>CTA CTE O CRED.DIRECTO</v>
          </cell>
          <cell r="Z1237" t="str">
            <v>CONGELADO</v>
          </cell>
          <cell r="AA1237" t="str">
            <v>ALA</v>
          </cell>
          <cell r="AB1237" t="str">
            <v>ALA TRUTRO</v>
          </cell>
          <cell r="AC1237" t="str">
            <v>ALA TRUTRO NORMAL</v>
          </cell>
          <cell r="AD1237" t="str">
            <v>NA</v>
          </cell>
        </row>
        <row r="1238">
          <cell r="D1238">
            <v>1012278</v>
          </cell>
          <cell r="E1238" t="str">
            <v>PO TRU ALA MEX@ CJ 9K AS</v>
          </cell>
          <cell r="F1238">
            <v>20007</v>
          </cell>
          <cell r="G1238" t="str">
            <v>KG</v>
          </cell>
          <cell r="H1238" t="str">
            <v>F. SAN VICENTE</v>
          </cell>
          <cell r="I1238" t="str">
            <v>PROGRAMADO</v>
          </cell>
          <cell r="J1238">
            <v>44833</v>
          </cell>
          <cell r="K1238">
            <v>44848</v>
          </cell>
          <cell r="L1238">
            <v>44865</v>
          </cell>
          <cell r="O1238" t="str">
            <v>U020 AGROSUPER COMER ALIM</v>
          </cell>
          <cell r="P1238" t="str">
            <v>00AM</v>
          </cell>
          <cell r="Q1238" t="str">
            <v>AGRO MEXICO</v>
          </cell>
          <cell r="R1238" t="str">
            <v>01</v>
          </cell>
          <cell r="S1238" t="str">
            <v>MEXICO</v>
          </cell>
          <cell r="T1238" t="str">
            <v>000050 MANZANILLO, PUERTO</v>
          </cell>
          <cell r="U1238" t="str">
            <v>200000432</v>
          </cell>
          <cell r="V1238" t="str">
            <v>Productos Alimenticios Super</v>
          </cell>
          <cell r="W1238" t="str">
            <v/>
          </cell>
          <cell r="X1238" t="str">
            <v>CIF</v>
          </cell>
          <cell r="Y1238" t="str">
            <v>CTA CTE O CRED.DIRECTO</v>
          </cell>
          <cell r="Z1238" t="str">
            <v>CONGELADO</v>
          </cell>
          <cell r="AA1238" t="str">
            <v>ALA</v>
          </cell>
          <cell r="AB1238" t="str">
            <v>ALA TRUTRO</v>
          </cell>
          <cell r="AC1238" t="str">
            <v>ALA TRUTRO NORMAL</v>
          </cell>
          <cell r="AD1238" t="str">
            <v>NA</v>
          </cell>
        </row>
        <row r="1239">
          <cell r="D1239">
            <v>1012278</v>
          </cell>
          <cell r="E1239" t="str">
            <v>PO TRU ALA MEX@ CJ 9K AS</v>
          </cell>
          <cell r="F1239">
            <v>20007</v>
          </cell>
          <cell r="G1239" t="str">
            <v>KG</v>
          </cell>
          <cell r="H1239" t="str">
            <v>F. SAN VICENTE</v>
          </cell>
          <cell r="I1239" t="str">
            <v>A PROGRAMAR</v>
          </cell>
          <cell r="J1239">
            <v>44833</v>
          </cell>
          <cell r="K1239">
            <v>44855</v>
          </cell>
          <cell r="L1239">
            <v>44879</v>
          </cell>
          <cell r="O1239" t="str">
            <v>U020 AGROSUPER COMER ALIM</v>
          </cell>
          <cell r="P1239" t="str">
            <v>00AM</v>
          </cell>
          <cell r="Q1239" t="str">
            <v>AGRO MEXICO</v>
          </cell>
          <cell r="R1239" t="str">
            <v>01</v>
          </cell>
          <cell r="S1239" t="str">
            <v>MEXICO</v>
          </cell>
          <cell r="T1239" t="str">
            <v>000050 MANZANILLO, PUERTO</v>
          </cell>
          <cell r="U1239" t="str">
            <v>200000432</v>
          </cell>
          <cell r="V1239" t="str">
            <v>Productos Alimenticios Super</v>
          </cell>
          <cell r="W1239" t="str">
            <v/>
          </cell>
          <cell r="X1239" t="str">
            <v>CIF</v>
          </cell>
          <cell r="Y1239" t="str">
            <v>CTA CTE O CRED.DIRECTO</v>
          </cell>
          <cell r="Z1239" t="str">
            <v>CONGELADO</v>
          </cell>
          <cell r="AA1239" t="str">
            <v>ALA</v>
          </cell>
          <cell r="AB1239" t="str">
            <v>ALA TRUTRO</v>
          </cell>
          <cell r="AC1239" t="str">
            <v>ALA TRUTRO NORMAL</v>
          </cell>
          <cell r="AD1239" t="str">
            <v>NA</v>
          </cell>
        </row>
        <row r="1240">
          <cell r="D1240">
            <v>1011151</v>
          </cell>
          <cell r="E1240" t="str">
            <v>PO FILE MEX@ CJ 9K AS</v>
          </cell>
          <cell r="F1240">
            <v>20007</v>
          </cell>
          <cell r="G1240" t="str">
            <v>KG</v>
          </cell>
          <cell r="H1240" t="str">
            <v>F. SAN VICENTE</v>
          </cell>
          <cell r="I1240" t="str">
            <v>A PROGRAMAR</v>
          </cell>
          <cell r="J1240">
            <v>44833</v>
          </cell>
          <cell r="K1240">
            <v>44862</v>
          </cell>
          <cell r="O1240" t="str">
            <v>U020 AGROSUPER COMER ALIM</v>
          </cell>
          <cell r="P1240" t="str">
            <v>00AM</v>
          </cell>
          <cell r="Q1240" t="str">
            <v>AGRO MEXICO</v>
          </cell>
          <cell r="R1240" t="str">
            <v>01</v>
          </cell>
          <cell r="S1240" t="str">
            <v>MEXICO</v>
          </cell>
          <cell r="T1240" t="str">
            <v>000050 MANZANILLO, PUERTO</v>
          </cell>
          <cell r="U1240" t="str">
            <v>200000432</v>
          </cell>
          <cell r="V1240" t="str">
            <v>Productos Alimenticios Super</v>
          </cell>
          <cell r="W1240" t="str">
            <v/>
          </cell>
          <cell r="X1240" t="str">
            <v>CIF</v>
          </cell>
          <cell r="Y1240" t="str">
            <v>CTA CTE O CRED.DIRECTO</v>
          </cell>
          <cell r="Z1240" t="str">
            <v>CONGELADO</v>
          </cell>
          <cell r="AA1240" t="str">
            <v>FILETE</v>
          </cell>
          <cell r="AB1240" t="str">
            <v>FILETE</v>
          </cell>
          <cell r="AC1240" t="str">
            <v>FILETE NORMAL</v>
          </cell>
          <cell r="AD1240" t="str">
            <v>NA</v>
          </cell>
        </row>
        <row r="1241">
          <cell r="D1241">
            <v>1011127</v>
          </cell>
          <cell r="E1241" t="str">
            <v>PO PCHDEH RANDOM MR MEX@ CJ 10K AS</v>
          </cell>
          <cell r="F1241">
            <v>22800</v>
          </cell>
          <cell r="G1241" t="str">
            <v>KG</v>
          </cell>
          <cell r="H1241" t="str">
            <v>F. SAN VICENTE</v>
          </cell>
          <cell r="I1241" t="str">
            <v>PROGRAMADO</v>
          </cell>
          <cell r="J1241">
            <v>44833</v>
          </cell>
          <cell r="K1241">
            <v>44862</v>
          </cell>
          <cell r="L1241">
            <v>44872</v>
          </cell>
          <cell r="O1241" t="str">
            <v>U020 AGROSUPER COMER ALIM</v>
          </cell>
          <cell r="P1241" t="str">
            <v>00AM</v>
          </cell>
          <cell r="Q1241" t="str">
            <v>AGRO MEXICO</v>
          </cell>
          <cell r="R1241" t="str">
            <v>01</v>
          </cell>
          <cell r="S1241" t="str">
            <v>MEXICO</v>
          </cell>
          <cell r="T1241" t="str">
            <v>000050 MANZANILLO, PUERTO</v>
          </cell>
          <cell r="U1241" t="str">
            <v>200000432</v>
          </cell>
          <cell r="V1241" t="str">
            <v>Productos Alimenticios Super</v>
          </cell>
          <cell r="W1241" t="str">
            <v/>
          </cell>
          <cell r="X1241" t="str">
            <v>CIF</v>
          </cell>
          <cell r="Y1241" t="str">
            <v>CTA CTE O CRED.DIRECTO</v>
          </cell>
          <cell r="Z1241" t="str">
            <v>CONGELADO</v>
          </cell>
          <cell r="AA1241" t="str">
            <v>PECHUGA DESH</v>
          </cell>
          <cell r="AB1241" t="str">
            <v>PECHUGA DESH S/PIEL S/GRASA S/FILETE</v>
          </cell>
          <cell r="AC1241" t="str">
            <v>PECHUGA DESH S/CALIBRE</v>
          </cell>
          <cell r="AD1241" t="str">
            <v>NA</v>
          </cell>
        </row>
        <row r="1242">
          <cell r="D1242">
            <v>1011127</v>
          </cell>
          <cell r="E1242" t="str">
            <v>PO PCHDEH RANDOM MR MEX@ CJ 10K AS</v>
          </cell>
          <cell r="F1242">
            <v>22800</v>
          </cell>
          <cell r="G1242" t="str">
            <v>KG</v>
          </cell>
          <cell r="H1242" t="str">
            <v>PLANTA LO MIRANDA</v>
          </cell>
          <cell r="I1242" t="str">
            <v>PROGRAMADO</v>
          </cell>
          <cell r="J1242">
            <v>44833</v>
          </cell>
          <cell r="K1242">
            <v>44855</v>
          </cell>
          <cell r="L1242">
            <v>44870</v>
          </cell>
          <cell r="O1242" t="str">
            <v>U020 AGROSUPER COMER ALIM</v>
          </cell>
          <cell r="P1242" t="str">
            <v>00AM</v>
          </cell>
          <cell r="Q1242" t="str">
            <v>AGRO MEXICO</v>
          </cell>
          <cell r="R1242" t="str">
            <v>01</v>
          </cell>
          <cell r="S1242" t="str">
            <v>MEXICO</v>
          </cell>
          <cell r="T1242" t="str">
            <v>000050 MANZANILLO, PUERTO</v>
          </cell>
          <cell r="U1242" t="str">
            <v>200000432</v>
          </cell>
          <cell r="V1242" t="str">
            <v>Productos Alimenticios Super</v>
          </cell>
          <cell r="W1242" t="str">
            <v/>
          </cell>
          <cell r="X1242" t="str">
            <v>CIF</v>
          </cell>
          <cell r="Y1242" t="str">
            <v>CTA CTE O CRED.DIRECTO</v>
          </cell>
          <cell r="Z1242" t="str">
            <v>CONGELADO</v>
          </cell>
          <cell r="AA1242" t="str">
            <v>PECHUGA DESH</v>
          </cell>
          <cell r="AB1242" t="str">
            <v>PECHUGA DESH S/PIEL S/GRASA S/FILETE</v>
          </cell>
          <cell r="AC1242" t="str">
            <v>PECHUGA DESH S/CALIBRE</v>
          </cell>
          <cell r="AD1242" t="str">
            <v>NA</v>
          </cell>
        </row>
        <row r="1243">
          <cell r="D1243">
            <v>1011127</v>
          </cell>
          <cell r="E1243" t="str">
            <v>PO PCHDEH RANDOM MR MEX@ CJ 10K AS</v>
          </cell>
          <cell r="F1243">
            <v>22800</v>
          </cell>
          <cell r="G1243" t="str">
            <v>KG</v>
          </cell>
          <cell r="H1243" t="str">
            <v>F. SAN VICENTE</v>
          </cell>
          <cell r="I1243" t="str">
            <v>A PROGRAMAR</v>
          </cell>
          <cell r="J1243">
            <v>44833</v>
          </cell>
          <cell r="K1243">
            <v>44862</v>
          </cell>
          <cell r="L1243">
            <v>44877</v>
          </cell>
          <cell r="O1243" t="str">
            <v>U020 AGROSUPER COMER ALIM</v>
          </cell>
          <cell r="P1243" t="str">
            <v>00AM</v>
          </cell>
          <cell r="Q1243" t="str">
            <v>AGRO MEXICO</v>
          </cell>
          <cell r="R1243" t="str">
            <v>01</v>
          </cell>
          <cell r="S1243" t="str">
            <v>MEXICO</v>
          </cell>
          <cell r="T1243" t="str">
            <v>000050 MANZANILLO, PUERTO</v>
          </cell>
          <cell r="U1243" t="str">
            <v>200000432</v>
          </cell>
          <cell r="V1243" t="str">
            <v>Productos Alimenticios Super</v>
          </cell>
          <cell r="W1243" t="str">
            <v/>
          </cell>
          <cell r="X1243" t="str">
            <v>CIF</v>
          </cell>
          <cell r="Y1243" t="str">
            <v>CTA CTE O CRED.DIRECTO</v>
          </cell>
          <cell r="Z1243" t="str">
            <v>CONGELADO</v>
          </cell>
          <cell r="AA1243" t="str">
            <v>PECHUGA DESH</v>
          </cell>
          <cell r="AB1243" t="str">
            <v>PECHUGA DESH S/PIEL S/GRASA S/FILETE</v>
          </cell>
          <cell r="AC1243" t="str">
            <v>PECHUGA DESH S/CALIBRE</v>
          </cell>
          <cell r="AD1243" t="str">
            <v>NA</v>
          </cell>
        </row>
        <row r="1244">
          <cell r="D1244">
            <v>1011127</v>
          </cell>
          <cell r="E1244" t="str">
            <v>PO PCHDEH RANDOM MR MEX@ CJ 10K AS</v>
          </cell>
          <cell r="F1244">
            <v>22800</v>
          </cell>
          <cell r="G1244" t="str">
            <v>KG</v>
          </cell>
          <cell r="H1244" t="str">
            <v>F. SAN VICENTE</v>
          </cell>
          <cell r="I1244" t="str">
            <v>A PROGRAMAR</v>
          </cell>
          <cell r="J1244">
            <v>44833</v>
          </cell>
          <cell r="K1244">
            <v>44862</v>
          </cell>
          <cell r="L1244">
            <v>44879</v>
          </cell>
          <cell r="O1244" t="str">
            <v>U020 AGROSUPER COMER ALIM</v>
          </cell>
          <cell r="P1244" t="str">
            <v>00AM</v>
          </cell>
          <cell r="Q1244" t="str">
            <v>AGRO MEXICO</v>
          </cell>
          <cell r="R1244" t="str">
            <v>01</v>
          </cell>
          <cell r="S1244" t="str">
            <v>MEXICO</v>
          </cell>
          <cell r="T1244" t="str">
            <v>000050 MANZANILLO, PUERTO</v>
          </cell>
          <cell r="U1244" t="str">
            <v>200000432</v>
          </cell>
          <cell r="V1244" t="str">
            <v>Productos Alimenticios Super</v>
          </cell>
          <cell r="W1244" t="str">
            <v/>
          </cell>
          <cell r="X1244" t="str">
            <v>CIF</v>
          </cell>
          <cell r="Y1244" t="str">
            <v>CTA CTE O CRED.DIRECTO</v>
          </cell>
          <cell r="Z1244" t="str">
            <v>CONGELADO</v>
          </cell>
          <cell r="AA1244" t="str">
            <v>PECHUGA DESH</v>
          </cell>
          <cell r="AB1244" t="str">
            <v>PECHUGA DESH S/PIEL S/GRASA S/FILETE</v>
          </cell>
          <cell r="AC1244" t="str">
            <v>PECHUGA DESH S/CALIBRE</v>
          </cell>
          <cell r="AD1244" t="str">
            <v>NA</v>
          </cell>
        </row>
        <row r="1245">
          <cell r="D1245">
            <v>1011127</v>
          </cell>
          <cell r="E1245" t="str">
            <v>PO PCHDEH RANDOM MR MEX@ CJ 10K AS</v>
          </cell>
          <cell r="F1245">
            <v>22800</v>
          </cell>
          <cell r="G1245" t="str">
            <v>KG</v>
          </cell>
          <cell r="H1245" t="str">
            <v>F. SAN VICENTE</v>
          </cell>
          <cell r="I1245" t="str">
            <v>A PROGRAMAR</v>
          </cell>
          <cell r="J1245">
            <v>44833</v>
          </cell>
          <cell r="K1245">
            <v>44862</v>
          </cell>
          <cell r="O1245" t="str">
            <v>U020 AGROSUPER COMER ALIM</v>
          </cell>
          <cell r="P1245" t="str">
            <v>00AM</v>
          </cell>
          <cell r="Q1245" t="str">
            <v>AGRO MEXICO</v>
          </cell>
          <cell r="R1245" t="str">
            <v>01</v>
          </cell>
          <cell r="S1245" t="str">
            <v>MEXICO</v>
          </cell>
          <cell r="T1245" t="str">
            <v>000050 MANZANILLO, PUERTO</v>
          </cell>
          <cell r="U1245" t="str">
            <v>200000432</v>
          </cell>
          <cell r="V1245" t="str">
            <v>Productos Alimenticios Super</v>
          </cell>
          <cell r="W1245" t="str">
            <v/>
          </cell>
          <cell r="X1245" t="str">
            <v>CIF</v>
          </cell>
          <cell r="Y1245" t="str">
            <v>CTA CTE O CRED.DIRECTO</v>
          </cell>
          <cell r="Z1245" t="str">
            <v>CONGELADO</v>
          </cell>
          <cell r="AA1245" t="str">
            <v>PECHUGA DESH</v>
          </cell>
          <cell r="AB1245" t="str">
            <v>PECHUGA DESH S/PIEL S/GRASA S/FILETE</v>
          </cell>
          <cell r="AC1245" t="str">
            <v>PECHUGA DESH S/CALIBRE</v>
          </cell>
          <cell r="AD1245" t="str">
            <v>NA</v>
          </cell>
        </row>
        <row r="1246">
          <cell r="D1246">
            <v>1011127</v>
          </cell>
          <cell r="E1246" t="str">
            <v>PO PCHDEH RANDOM MR MEX@ CJ 10K AS</v>
          </cell>
          <cell r="F1246">
            <v>22800</v>
          </cell>
          <cell r="G1246" t="str">
            <v>KG</v>
          </cell>
          <cell r="H1246" t="str">
            <v>F. SAN VICENTE</v>
          </cell>
          <cell r="I1246" t="str">
            <v>A PROGRAMAR</v>
          </cell>
          <cell r="J1246">
            <v>44833</v>
          </cell>
          <cell r="K1246">
            <v>44862</v>
          </cell>
          <cell r="O1246" t="str">
            <v>U020 AGROSUPER COMER ALIM</v>
          </cell>
          <cell r="P1246" t="str">
            <v>00AM</v>
          </cell>
          <cell r="Q1246" t="str">
            <v>AGRO MEXICO</v>
          </cell>
          <cell r="R1246" t="str">
            <v>01</v>
          </cell>
          <cell r="S1246" t="str">
            <v>MEXICO</v>
          </cell>
          <cell r="T1246" t="str">
            <v>000050 MANZANILLO, PUERTO</v>
          </cell>
          <cell r="U1246" t="str">
            <v>200000432</v>
          </cell>
          <cell r="V1246" t="str">
            <v>Productos Alimenticios Super</v>
          </cell>
          <cell r="W1246" t="str">
            <v/>
          </cell>
          <cell r="X1246" t="str">
            <v>CIF</v>
          </cell>
          <cell r="Y1246" t="str">
            <v>CTA CTE O CRED.DIRECTO</v>
          </cell>
          <cell r="Z1246" t="str">
            <v>CONGELADO</v>
          </cell>
          <cell r="AA1246" t="str">
            <v>PECHUGA DESH</v>
          </cell>
          <cell r="AB1246" t="str">
            <v>PECHUGA DESH S/PIEL S/GRASA S/FILETE</v>
          </cell>
          <cell r="AC1246" t="str">
            <v>PECHUGA DESH S/CALIBRE</v>
          </cell>
          <cell r="AD1246" t="str">
            <v>NA</v>
          </cell>
        </row>
        <row r="1247">
          <cell r="D1247">
            <v>1023421</v>
          </cell>
          <cell r="E1247" t="str">
            <v>GO COS 79@ BO CJ 20K AS</v>
          </cell>
          <cell r="F1247">
            <v>24000</v>
          </cell>
          <cell r="G1247" t="str">
            <v>KG</v>
          </cell>
          <cell r="H1247" t="str">
            <v>PRECISA</v>
          </cell>
          <cell r="I1247" t="str">
            <v>PROGRAMADO</v>
          </cell>
          <cell r="J1247">
            <v>44833</v>
          </cell>
          <cell r="K1247">
            <v>44848</v>
          </cell>
          <cell r="L1247">
            <v>44865</v>
          </cell>
          <cell r="O1247" t="str">
            <v>U020 AGROSUPER COMER ALIM</v>
          </cell>
          <cell r="P1247" t="str">
            <v>00AM</v>
          </cell>
          <cell r="Q1247" t="str">
            <v>AGRO MEXICO</v>
          </cell>
          <cell r="R1247" t="str">
            <v>02</v>
          </cell>
          <cell r="S1247" t="str">
            <v>MEXICO</v>
          </cell>
          <cell r="T1247" t="str">
            <v>000050 MANZANILLO, PUERTO</v>
          </cell>
          <cell r="U1247" t="str">
            <v>200000432</v>
          </cell>
          <cell r="V1247" t="str">
            <v>Productos Alimenticios Super</v>
          </cell>
          <cell r="W1247" t="str">
            <v/>
          </cell>
          <cell r="X1247" t="str">
            <v>CIF</v>
          </cell>
          <cell r="Y1247" t="str">
            <v>CTA CTE O CRED.DIRECTO</v>
          </cell>
          <cell r="Z1247" t="str">
            <v>CONGELADO</v>
          </cell>
          <cell r="AA1247" t="str">
            <v>COST-PEC</v>
          </cell>
          <cell r="AB1247" t="str">
            <v>COST-PEC ENTERO</v>
          </cell>
          <cell r="AC1247" t="str">
            <v>COST-PEC ENTERO COSTILLAR 79</v>
          </cell>
          <cell r="AD1247" t="str">
            <v>NA</v>
          </cell>
        </row>
        <row r="1248">
          <cell r="D1248">
            <v>1021272</v>
          </cell>
          <cell r="E1248" t="str">
            <v>GO PNA FORRO@ BO CJ 20K AS</v>
          </cell>
          <cell r="F1248">
            <v>24000</v>
          </cell>
          <cell r="G1248" t="str">
            <v>KG</v>
          </cell>
          <cell r="H1248" t="str">
            <v>PLANTA LO MIRANDA</v>
          </cell>
          <cell r="I1248" t="str">
            <v>A PROGRAMAR</v>
          </cell>
          <cell r="J1248">
            <v>44833</v>
          </cell>
          <cell r="K1248">
            <v>44855</v>
          </cell>
          <cell r="L1248">
            <v>44872</v>
          </cell>
          <cell r="O1248" t="str">
            <v>U020 AGROSUPER COMER ALIM</v>
          </cell>
          <cell r="P1248" t="str">
            <v>00AM</v>
          </cell>
          <cell r="Q1248" t="str">
            <v>AGRO MEXICO</v>
          </cell>
          <cell r="R1248" t="str">
            <v>02</v>
          </cell>
          <cell r="S1248" t="str">
            <v>MEXICO</v>
          </cell>
          <cell r="T1248" t="str">
            <v>000050 MANZANILLO, PUERTO</v>
          </cell>
          <cell r="U1248" t="str">
            <v>200000432</v>
          </cell>
          <cell r="V1248" t="str">
            <v>Productos Alimenticios Super</v>
          </cell>
          <cell r="W1248" t="str">
            <v/>
          </cell>
          <cell r="X1248" t="str">
            <v>CIF</v>
          </cell>
          <cell r="Y1248" t="str">
            <v>CTA CTE O CRED.DIRECTO</v>
          </cell>
          <cell r="Z1248" t="str">
            <v>CONGELADO</v>
          </cell>
          <cell r="AA1248" t="str">
            <v>CUEROS</v>
          </cell>
          <cell r="AB1248" t="str">
            <v>CUERO FORRO</v>
          </cell>
          <cell r="AC1248" t="str">
            <v>CUERO FORRO PIERNA</v>
          </cell>
          <cell r="AD1248" t="str">
            <v>NA</v>
          </cell>
        </row>
        <row r="1249">
          <cell r="D1249">
            <v>1021272</v>
          </cell>
          <cell r="E1249" t="str">
            <v>GO PNA FORRO@ BO CJ 20K AS</v>
          </cell>
          <cell r="F1249">
            <v>24000</v>
          </cell>
          <cell r="G1249" t="str">
            <v>KG</v>
          </cell>
          <cell r="H1249" t="str">
            <v>PLANTA LO MIRANDA</v>
          </cell>
          <cell r="I1249" t="str">
            <v>A PROGRAMAR</v>
          </cell>
          <cell r="J1249">
            <v>44833</v>
          </cell>
          <cell r="K1249">
            <v>44862</v>
          </cell>
          <cell r="L1249">
            <v>44879</v>
          </cell>
          <cell r="O1249" t="str">
            <v>U020 AGROSUPER COMER ALIM</v>
          </cell>
          <cell r="P1249" t="str">
            <v>00AM</v>
          </cell>
          <cell r="Q1249" t="str">
            <v>AGRO MEXICO</v>
          </cell>
          <cell r="R1249" t="str">
            <v>02</v>
          </cell>
          <cell r="S1249" t="str">
            <v>MEXICO</v>
          </cell>
          <cell r="T1249" t="str">
            <v>000050 MANZANILLO, PUERTO</v>
          </cell>
          <cell r="U1249" t="str">
            <v>200000432</v>
          </cell>
          <cell r="V1249" t="str">
            <v>Productos Alimenticios Super</v>
          </cell>
          <cell r="W1249" t="str">
            <v/>
          </cell>
          <cell r="X1249" t="str">
            <v>CIF</v>
          </cell>
          <cell r="Y1249" t="str">
            <v>CTA CTE O CRED.DIRECTO</v>
          </cell>
          <cell r="Z1249" t="str">
            <v>CONGELADO</v>
          </cell>
          <cell r="AA1249" t="str">
            <v>CUEROS</v>
          </cell>
          <cell r="AB1249" t="str">
            <v>CUERO FORRO</v>
          </cell>
          <cell r="AC1249" t="str">
            <v>CUERO FORRO PIERNA</v>
          </cell>
          <cell r="AD1249" t="str">
            <v>NA</v>
          </cell>
        </row>
        <row r="1250">
          <cell r="D1250">
            <v>1021272</v>
          </cell>
          <cell r="E1250" t="str">
            <v>GO PNA FORRO@ BO CJ 20K AS</v>
          </cell>
          <cell r="F1250">
            <v>24000</v>
          </cell>
          <cell r="G1250" t="str">
            <v>KG</v>
          </cell>
          <cell r="H1250" t="str">
            <v>PLANTA LO MIRANDA</v>
          </cell>
          <cell r="I1250" t="str">
            <v>A PROGRAMAR</v>
          </cell>
          <cell r="J1250">
            <v>44833</v>
          </cell>
          <cell r="K1250">
            <v>44855</v>
          </cell>
          <cell r="L1250">
            <v>44875</v>
          </cell>
          <cell r="O1250" t="str">
            <v>U020 AGROSUPER COMER ALIM</v>
          </cell>
          <cell r="P1250" t="str">
            <v>00AM</v>
          </cell>
          <cell r="Q1250" t="str">
            <v>AGRO MEXICO</v>
          </cell>
          <cell r="R1250" t="str">
            <v>02</v>
          </cell>
          <cell r="S1250" t="str">
            <v>MEXICO</v>
          </cell>
          <cell r="T1250" t="str">
            <v>000050 MANZANILLO, PUERTO</v>
          </cell>
          <cell r="U1250" t="str">
            <v>200000432</v>
          </cell>
          <cell r="V1250" t="str">
            <v>Productos Alimenticios Super</v>
          </cell>
          <cell r="W1250" t="str">
            <v/>
          </cell>
          <cell r="X1250" t="str">
            <v>CIF</v>
          </cell>
          <cell r="Y1250" t="str">
            <v>CTA CTE O CRED.DIRECTO</v>
          </cell>
          <cell r="Z1250" t="str">
            <v>CONGELADO</v>
          </cell>
          <cell r="AA1250" t="str">
            <v>CUEROS</v>
          </cell>
          <cell r="AB1250" t="str">
            <v>CUERO FORRO</v>
          </cell>
          <cell r="AC1250" t="str">
            <v>CUERO FORRO PIERNA</v>
          </cell>
          <cell r="AD1250" t="str">
            <v>NA</v>
          </cell>
        </row>
        <row r="1251">
          <cell r="D1251">
            <v>1021272</v>
          </cell>
          <cell r="E1251" t="str">
            <v>GO PNA FORRO@ BO CJ 20K AS</v>
          </cell>
          <cell r="F1251">
            <v>24000</v>
          </cell>
          <cell r="G1251" t="str">
            <v>KG</v>
          </cell>
          <cell r="H1251" t="str">
            <v>PLANTA LO MIRANDA</v>
          </cell>
          <cell r="I1251" t="str">
            <v>CONFIRMADO</v>
          </cell>
          <cell r="J1251">
            <v>44833</v>
          </cell>
          <cell r="K1251">
            <v>44862</v>
          </cell>
          <cell r="O1251" t="str">
            <v>U020 AGROSUPER COMER ALIM</v>
          </cell>
          <cell r="P1251" t="str">
            <v>00AM</v>
          </cell>
          <cell r="Q1251" t="str">
            <v>AGRO MEXICO</v>
          </cell>
          <cell r="R1251" t="str">
            <v>02</v>
          </cell>
          <cell r="S1251" t="str">
            <v>MEXICO</v>
          </cell>
          <cell r="T1251" t="str">
            <v>000050 MANZANILLO, PUERTO</v>
          </cell>
          <cell r="U1251" t="str">
            <v>200000432</v>
          </cell>
          <cell r="V1251" t="str">
            <v>Productos Alimenticios Super</v>
          </cell>
          <cell r="W1251" t="str">
            <v/>
          </cell>
          <cell r="X1251" t="str">
            <v>CIF</v>
          </cell>
          <cell r="Y1251" t="str">
            <v>CTA CTE O CRED.DIRECTO</v>
          </cell>
          <cell r="Z1251" t="str">
            <v>CONGELADO</v>
          </cell>
          <cell r="AA1251" t="str">
            <v>CUEROS</v>
          </cell>
          <cell r="AB1251" t="str">
            <v>CUERO FORRO</v>
          </cell>
          <cell r="AC1251" t="str">
            <v>CUERO FORRO PIERNA</v>
          </cell>
          <cell r="AD1251" t="str">
            <v>NA</v>
          </cell>
        </row>
        <row r="1252">
          <cell r="D1252">
            <v>1021272</v>
          </cell>
          <cell r="E1252" t="str">
            <v>GO PNA FORRO@ BO CJ 20K AS</v>
          </cell>
          <cell r="F1252">
            <v>24000</v>
          </cell>
          <cell r="G1252" t="str">
            <v>KG</v>
          </cell>
          <cell r="H1252" t="str">
            <v>PLANTA LO MIRANDA</v>
          </cell>
          <cell r="I1252" t="str">
            <v>A PROGRAMAR</v>
          </cell>
          <cell r="J1252">
            <v>44833</v>
          </cell>
          <cell r="K1252">
            <v>44848</v>
          </cell>
          <cell r="L1252">
            <v>44871</v>
          </cell>
          <cell r="O1252" t="str">
            <v>U020 AGROSUPER COMER ALIM</v>
          </cell>
          <cell r="P1252" t="str">
            <v>00AM</v>
          </cell>
          <cell r="Q1252" t="str">
            <v>AGRO MEXICO</v>
          </cell>
          <cell r="R1252" t="str">
            <v>02</v>
          </cell>
          <cell r="S1252" t="str">
            <v>MEXICO</v>
          </cell>
          <cell r="T1252" t="str">
            <v>000050 MANZANILLO, PUERTO</v>
          </cell>
          <cell r="U1252" t="str">
            <v>200000432</v>
          </cell>
          <cell r="V1252" t="str">
            <v>Productos Alimenticios Super</v>
          </cell>
          <cell r="W1252" t="str">
            <v/>
          </cell>
          <cell r="X1252" t="str">
            <v>CIF</v>
          </cell>
          <cell r="Y1252" t="str">
            <v>CTA CTE O CRED.DIRECTO</v>
          </cell>
          <cell r="Z1252" t="str">
            <v>CONGELADO</v>
          </cell>
          <cell r="AA1252" t="str">
            <v>CUEROS</v>
          </cell>
          <cell r="AB1252" t="str">
            <v>CUERO FORRO</v>
          </cell>
          <cell r="AC1252" t="str">
            <v>CUERO FORRO PIERNA</v>
          </cell>
          <cell r="AD1252" t="str">
            <v>NA</v>
          </cell>
        </row>
        <row r="1253">
          <cell r="D1253">
            <v>1021272</v>
          </cell>
          <cell r="E1253" t="str">
            <v>GO PNA FORRO@ BO CJ 20K AS</v>
          </cell>
          <cell r="F1253">
            <v>24000</v>
          </cell>
          <cell r="G1253" t="str">
            <v>KG</v>
          </cell>
          <cell r="H1253" t="str">
            <v>PLANTA LO MIRANDA</v>
          </cell>
          <cell r="I1253" t="str">
            <v>A PROGRAMAR</v>
          </cell>
          <cell r="J1253">
            <v>44833</v>
          </cell>
          <cell r="K1253">
            <v>44855</v>
          </cell>
          <cell r="L1253">
            <v>44877</v>
          </cell>
          <cell r="O1253" t="str">
            <v>U020 AGROSUPER COMER ALIM</v>
          </cell>
          <cell r="P1253" t="str">
            <v>00AM</v>
          </cell>
          <cell r="Q1253" t="str">
            <v>AGRO MEXICO</v>
          </cell>
          <cell r="R1253" t="str">
            <v>02</v>
          </cell>
          <cell r="S1253" t="str">
            <v>MEXICO</v>
          </cell>
          <cell r="T1253" t="str">
            <v>000050 MANZANILLO, PUERTO</v>
          </cell>
          <cell r="U1253" t="str">
            <v>200000432</v>
          </cell>
          <cell r="V1253" t="str">
            <v>Productos Alimenticios Super</v>
          </cell>
          <cell r="W1253" t="str">
            <v/>
          </cell>
          <cell r="X1253" t="str">
            <v>CIF</v>
          </cell>
          <cell r="Y1253" t="str">
            <v>CTA CTE O CRED.DIRECTO</v>
          </cell>
          <cell r="Z1253" t="str">
            <v>CONGELADO</v>
          </cell>
          <cell r="AA1253" t="str">
            <v>CUEROS</v>
          </cell>
          <cell r="AB1253" t="str">
            <v>CUERO FORRO</v>
          </cell>
          <cell r="AC1253" t="str">
            <v>CUERO FORRO PIERNA</v>
          </cell>
          <cell r="AD1253" t="str">
            <v>NA</v>
          </cell>
        </row>
        <row r="1254">
          <cell r="D1254">
            <v>1021596</v>
          </cell>
          <cell r="E1254" t="str">
            <v>GO CUE GRANEL ESP CC@ CJ 20K AS</v>
          </cell>
          <cell r="F1254">
            <v>24002</v>
          </cell>
          <cell r="G1254" t="str">
            <v>KG</v>
          </cell>
          <cell r="H1254" t="str">
            <v>PLANTA LO MIRANDA</v>
          </cell>
          <cell r="I1254" t="str">
            <v>EN PRODUCCION</v>
          </cell>
          <cell r="J1254">
            <v>44833</v>
          </cell>
          <cell r="K1254">
            <v>44862</v>
          </cell>
          <cell r="O1254" t="str">
            <v>U020 AGROSUPER COMER ALIM</v>
          </cell>
          <cell r="P1254" t="str">
            <v>00AM</v>
          </cell>
          <cell r="Q1254" t="str">
            <v>AGRO MEXICO</v>
          </cell>
          <cell r="R1254" t="str">
            <v>02</v>
          </cell>
          <cell r="S1254" t="str">
            <v>MEXICO</v>
          </cell>
          <cell r="T1254" t="str">
            <v>000050 MANZANILLO, PUERTO</v>
          </cell>
          <cell r="U1254" t="str">
            <v>200000432</v>
          </cell>
          <cell r="V1254" t="str">
            <v>Productos Alimenticios Super</v>
          </cell>
          <cell r="W1254" t="str">
            <v/>
          </cell>
          <cell r="X1254" t="str">
            <v>CIF</v>
          </cell>
          <cell r="Y1254" t="str">
            <v>CTA CTE O CRED.DIRECTO</v>
          </cell>
          <cell r="Z1254" t="str">
            <v>CONGELADO</v>
          </cell>
          <cell r="AA1254" t="str">
            <v>CUEROS</v>
          </cell>
          <cell r="AB1254" t="str">
            <v>CUERO MIXTO</v>
          </cell>
          <cell r="AC1254" t="str">
            <v>CUERO GRANEL ESPECIAL</v>
          </cell>
          <cell r="AD1254" t="str">
            <v>NA</v>
          </cell>
        </row>
        <row r="1255">
          <cell r="D1255">
            <v>1021026</v>
          </cell>
          <cell r="E1255" t="str">
            <v>GO GORD REBAJE@ CJ 20K AS</v>
          </cell>
          <cell r="F1255">
            <v>24002</v>
          </cell>
          <cell r="G1255" t="str">
            <v>KG</v>
          </cell>
          <cell r="H1255" t="str">
            <v>PLANTA LO MIRANDA</v>
          </cell>
          <cell r="I1255" t="str">
            <v>A PROGRAMAR</v>
          </cell>
          <cell r="J1255">
            <v>44833</v>
          </cell>
          <cell r="K1255">
            <v>44841</v>
          </cell>
          <cell r="L1255">
            <v>44856</v>
          </cell>
          <cell r="O1255" t="str">
            <v>U020 AGROSUPER COMER ALIM</v>
          </cell>
          <cell r="P1255" t="str">
            <v>00AM</v>
          </cell>
          <cell r="Q1255" t="str">
            <v>AGRO MEXICO</v>
          </cell>
          <cell r="R1255" t="str">
            <v>02</v>
          </cell>
          <cell r="S1255" t="str">
            <v>MEXICO</v>
          </cell>
          <cell r="T1255" t="str">
            <v>000050 MANZANILLO, PUERTO</v>
          </cell>
          <cell r="U1255" t="str">
            <v>200000432</v>
          </cell>
          <cell r="V1255" t="str">
            <v>Productos Alimenticios Super</v>
          </cell>
          <cell r="W1255" t="str">
            <v/>
          </cell>
          <cell r="X1255" t="str">
            <v>CIF</v>
          </cell>
          <cell r="Y1255" t="str">
            <v>CTA CTE O CRED.DIRECTO</v>
          </cell>
          <cell r="Z1255" t="str">
            <v>CONGELADO</v>
          </cell>
          <cell r="AA1255" t="str">
            <v>GRASAS</v>
          </cell>
          <cell r="AB1255" t="str">
            <v>GRASA GORDURA</v>
          </cell>
          <cell r="AC1255" t="str">
            <v>SUBPROD GRASA GORDURA REBAJE</v>
          </cell>
          <cell r="AD1255" t="str">
            <v>NA</v>
          </cell>
        </row>
        <row r="1256">
          <cell r="D1256">
            <v>1021874</v>
          </cell>
          <cell r="E1256" t="str">
            <v>GO GORD CHIC@ CJ 20K AS</v>
          </cell>
          <cell r="F1256">
            <v>24002</v>
          </cell>
          <cell r="G1256" t="str">
            <v>KG</v>
          </cell>
          <cell r="H1256" t="str">
            <v>PLANTA LO MIRANDA</v>
          </cell>
          <cell r="I1256" t="str">
            <v>A PROGRAMAR</v>
          </cell>
          <cell r="J1256">
            <v>44833</v>
          </cell>
          <cell r="K1256">
            <v>44848</v>
          </cell>
          <cell r="L1256">
            <v>44869</v>
          </cell>
          <cell r="O1256" t="str">
            <v>U020 AGROSUPER COMER ALIM</v>
          </cell>
          <cell r="P1256" t="str">
            <v>00AM</v>
          </cell>
          <cell r="Q1256" t="str">
            <v>AGRO MEXICO</v>
          </cell>
          <cell r="R1256" t="str">
            <v>02</v>
          </cell>
          <cell r="S1256" t="str">
            <v>MEXICO</v>
          </cell>
          <cell r="T1256" t="str">
            <v>000050 MANZANILLO, PUERTO</v>
          </cell>
          <cell r="U1256" t="str">
            <v>200000432</v>
          </cell>
          <cell r="V1256" t="str">
            <v>Productos Alimenticios Super</v>
          </cell>
          <cell r="W1256" t="str">
            <v/>
          </cell>
          <cell r="X1256" t="str">
            <v>CIF</v>
          </cell>
          <cell r="Y1256" t="str">
            <v>CTA CTE O CRED.DIRECTO</v>
          </cell>
          <cell r="Z1256" t="str">
            <v>CONGELADO</v>
          </cell>
          <cell r="AA1256" t="str">
            <v>GRASAS</v>
          </cell>
          <cell r="AB1256" t="str">
            <v>GRASA GORDURA</v>
          </cell>
          <cell r="AC1256" t="str">
            <v>SUBPROD GRASA GORDURA CHICA</v>
          </cell>
          <cell r="AD1256" t="str">
            <v>NA</v>
          </cell>
        </row>
        <row r="1257">
          <cell r="D1257">
            <v>1021874</v>
          </cell>
          <cell r="E1257" t="str">
            <v>GO GORD CHIC@ CJ 20K AS</v>
          </cell>
          <cell r="F1257">
            <v>24002</v>
          </cell>
          <cell r="G1257" t="str">
            <v>KG</v>
          </cell>
          <cell r="H1257" t="str">
            <v>PLANTA LO MIRANDA</v>
          </cell>
          <cell r="I1257" t="str">
            <v>A PROGRAMAR</v>
          </cell>
          <cell r="J1257">
            <v>44833</v>
          </cell>
          <cell r="K1257">
            <v>44855</v>
          </cell>
          <cell r="L1257">
            <v>44873</v>
          </cell>
          <cell r="O1257" t="str">
            <v>U020 AGROSUPER COMER ALIM</v>
          </cell>
          <cell r="P1257" t="str">
            <v>00AM</v>
          </cell>
          <cell r="Q1257" t="str">
            <v>AGRO MEXICO</v>
          </cell>
          <cell r="R1257" t="str">
            <v>02</v>
          </cell>
          <cell r="S1257" t="str">
            <v>MEXICO</v>
          </cell>
          <cell r="T1257" t="str">
            <v>000050 MANZANILLO, PUERTO</v>
          </cell>
          <cell r="U1257" t="str">
            <v>200000432</v>
          </cell>
          <cell r="V1257" t="str">
            <v>Productos Alimenticios Super</v>
          </cell>
          <cell r="W1257" t="str">
            <v/>
          </cell>
          <cell r="X1257" t="str">
            <v>CIF</v>
          </cell>
          <cell r="Y1257" t="str">
            <v>CTA CTE O CRED.DIRECTO</v>
          </cell>
          <cell r="Z1257" t="str">
            <v>CONGELADO</v>
          </cell>
          <cell r="AA1257" t="str">
            <v>GRASAS</v>
          </cell>
          <cell r="AB1257" t="str">
            <v>GRASA GORDURA</v>
          </cell>
          <cell r="AC1257" t="str">
            <v>SUBPROD GRASA GORDURA CHICA</v>
          </cell>
          <cell r="AD1257" t="str">
            <v>NA</v>
          </cell>
        </row>
        <row r="1258">
          <cell r="D1258">
            <v>1021874</v>
          </cell>
          <cell r="E1258" t="str">
            <v>GO GORD CHIC@ CJ 20K AS</v>
          </cell>
          <cell r="F1258">
            <v>24002</v>
          </cell>
          <cell r="G1258" t="str">
            <v>KG</v>
          </cell>
          <cell r="H1258" t="str">
            <v>PLANTA LO MIRANDA</v>
          </cell>
          <cell r="I1258" t="str">
            <v>A PROGRAMAR</v>
          </cell>
          <cell r="J1258">
            <v>44833</v>
          </cell>
          <cell r="K1258">
            <v>44862</v>
          </cell>
          <cell r="L1258">
            <v>44879</v>
          </cell>
          <cell r="O1258" t="str">
            <v>U020 AGROSUPER COMER ALIM</v>
          </cell>
          <cell r="P1258" t="str">
            <v>00AM</v>
          </cell>
          <cell r="Q1258" t="str">
            <v>AGRO MEXICO</v>
          </cell>
          <cell r="R1258" t="str">
            <v>02</v>
          </cell>
          <cell r="S1258" t="str">
            <v>MEXICO</v>
          </cell>
          <cell r="T1258" t="str">
            <v>000050 MANZANILLO, PUERTO</v>
          </cell>
          <cell r="U1258" t="str">
            <v>200000432</v>
          </cell>
          <cell r="V1258" t="str">
            <v>Productos Alimenticios Super</v>
          </cell>
          <cell r="W1258" t="str">
            <v/>
          </cell>
          <cell r="X1258" t="str">
            <v>CIF</v>
          </cell>
          <cell r="Y1258" t="str">
            <v>CTA CTE O CRED.DIRECTO</v>
          </cell>
          <cell r="Z1258" t="str">
            <v>CONGELADO</v>
          </cell>
          <cell r="AA1258" t="str">
            <v>GRASAS</v>
          </cell>
          <cell r="AB1258" t="str">
            <v>GRASA GORDURA</v>
          </cell>
          <cell r="AC1258" t="str">
            <v>SUBPROD GRASA GORDURA CHICA</v>
          </cell>
          <cell r="AD1258" t="str">
            <v>NA</v>
          </cell>
        </row>
        <row r="1259">
          <cell r="D1259">
            <v>1021874</v>
          </cell>
          <cell r="E1259" t="str">
            <v>GO GORD CHIC@ CJ 20K AS</v>
          </cell>
          <cell r="F1259">
            <v>24002</v>
          </cell>
          <cell r="G1259" t="str">
            <v>KG</v>
          </cell>
          <cell r="H1259" t="str">
            <v>PLANTA LO MIRANDA</v>
          </cell>
          <cell r="I1259" t="str">
            <v>A PROGRAMAR</v>
          </cell>
          <cell r="J1259">
            <v>44833</v>
          </cell>
          <cell r="K1259">
            <v>44848</v>
          </cell>
          <cell r="L1259">
            <v>44870</v>
          </cell>
          <cell r="O1259" t="str">
            <v>U020 AGROSUPER COMER ALIM</v>
          </cell>
          <cell r="P1259" t="str">
            <v>00AM</v>
          </cell>
          <cell r="Q1259" t="str">
            <v>AGRO MEXICO</v>
          </cell>
          <cell r="R1259" t="str">
            <v>02</v>
          </cell>
          <cell r="S1259" t="str">
            <v>MEXICO</v>
          </cell>
          <cell r="T1259" t="str">
            <v>000050 MANZANILLO, PUERTO</v>
          </cell>
          <cell r="U1259" t="str">
            <v>200000432</v>
          </cell>
          <cell r="V1259" t="str">
            <v>Productos Alimenticios Super</v>
          </cell>
          <cell r="W1259" t="str">
            <v/>
          </cell>
          <cell r="X1259" t="str">
            <v>CIF</v>
          </cell>
          <cell r="Y1259" t="str">
            <v>CTA CTE O CRED.DIRECTO</v>
          </cell>
          <cell r="Z1259" t="str">
            <v>CONGELADO</v>
          </cell>
          <cell r="AA1259" t="str">
            <v>GRASAS</v>
          </cell>
          <cell r="AB1259" t="str">
            <v>GRASA GORDURA</v>
          </cell>
          <cell r="AC1259" t="str">
            <v>SUBPROD GRASA GORDURA CHICA</v>
          </cell>
          <cell r="AD1259" t="str">
            <v>NA</v>
          </cell>
        </row>
        <row r="1260">
          <cell r="D1260">
            <v>1021874</v>
          </cell>
          <cell r="E1260" t="str">
            <v>GO GORD CHIC@ CJ 20K AS</v>
          </cell>
          <cell r="F1260">
            <v>24002</v>
          </cell>
          <cell r="G1260" t="str">
            <v>KG</v>
          </cell>
          <cell r="H1260" t="str">
            <v>PLANTA LO MIRANDA</v>
          </cell>
          <cell r="I1260" t="str">
            <v>A PROGRAMAR</v>
          </cell>
          <cell r="J1260">
            <v>44833</v>
          </cell>
          <cell r="K1260">
            <v>44855</v>
          </cell>
          <cell r="L1260">
            <v>44875</v>
          </cell>
          <cell r="O1260" t="str">
            <v>U020 AGROSUPER COMER ALIM</v>
          </cell>
          <cell r="P1260" t="str">
            <v>00AM</v>
          </cell>
          <cell r="Q1260" t="str">
            <v>AGRO MEXICO</v>
          </cell>
          <cell r="R1260" t="str">
            <v>02</v>
          </cell>
          <cell r="S1260" t="str">
            <v>MEXICO</v>
          </cell>
          <cell r="T1260" t="str">
            <v>000050 MANZANILLO, PUERTO</v>
          </cell>
          <cell r="U1260" t="str">
            <v>200000432</v>
          </cell>
          <cell r="V1260" t="str">
            <v>Productos Alimenticios Super</v>
          </cell>
          <cell r="W1260" t="str">
            <v/>
          </cell>
          <cell r="X1260" t="str">
            <v>CIF</v>
          </cell>
          <cell r="Y1260" t="str">
            <v>CTA CTE O CRED.DIRECTO</v>
          </cell>
          <cell r="Z1260" t="str">
            <v>CONGELADO</v>
          </cell>
          <cell r="AA1260" t="str">
            <v>GRASAS</v>
          </cell>
          <cell r="AB1260" t="str">
            <v>GRASA GORDURA</v>
          </cell>
          <cell r="AC1260" t="str">
            <v>SUBPROD GRASA GORDURA CHICA</v>
          </cell>
          <cell r="AD1260" t="str">
            <v>NA</v>
          </cell>
        </row>
        <row r="1261">
          <cell r="D1261">
            <v>1021874</v>
          </cell>
          <cell r="E1261" t="str">
            <v>GO GORD CHIC@ CJ 20K AS</v>
          </cell>
          <cell r="F1261">
            <v>24002</v>
          </cell>
          <cell r="G1261" t="str">
            <v>KG</v>
          </cell>
          <cell r="H1261" t="str">
            <v>PLANTA LO MIRANDA</v>
          </cell>
          <cell r="I1261" t="str">
            <v>A PROGRAMAR</v>
          </cell>
          <cell r="J1261">
            <v>44833</v>
          </cell>
          <cell r="K1261">
            <v>44862</v>
          </cell>
          <cell r="L1261">
            <v>44882</v>
          </cell>
          <cell r="O1261" t="str">
            <v>U020 AGROSUPER COMER ALIM</v>
          </cell>
          <cell r="P1261" t="str">
            <v>00AM</v>
          </cell>
          <cell r="Q1261" t="str">
            <v>AGRO MEXICO</v>
          </cell>
          <cell r="R1261" t="str">
            <v>02</v>
          </cell>
          <cell r="S1261" t="str">
            <v>MEXICO</v>
          </cell>
          <cell r="T1261" t="str">
            <v>000050 MANZANILLO, PUERTO</v>
          </cell>
          <cell r="U1261" t="str">
            <v>200000432</v>
          </cell>
          <cell r="V1261" t="str">
            <v>Productos Alimenticios Super</v>
          </cell>
          <cell r="W1261" t="str">
            <v/>
          </cell>
          <cell r="X1261" t="str">
            <v>CIF</v>
          </cell>
          <cell r="Y1261" t="str">
            <v>CTA CTE O CRED.DIRECTO</v>
          </cell>
          <cell r="Z1261" t="str">
            <v>CONGELADO</v>
          </cell>
          <cell r="AA1261" t="str">
            <v>GRASAS</v>
          </cell>
          <cell r="AB1261" t="str">
            <v>GRASA GORDURA</v>
          </cell>
          <cell r="AC1261" t="str">
            <v>SUBPROD GRASA GORDURA CHICA</v>
          </cell>
          <cell r="AD1261" t="str">
            <v>NA</v>
          </cell>
        </row>
        <row r="1262">
          <cell r="D1262">
            <v>1021874</v>
          </cell>
          <cell r="E1262" t="str">
            <v>GO GORD CHIC@ CJ 20K AS</v>
          </cell>
          <cell r="F1262">
            <v>24002</v>
          </cell>
          <cell r="G1262" t="str">
            <v>KG</v>
          </cell>
          <cell r="H1262" t="str">
            <v>PLANTA LO MIRANDA</v>
          </cell>
          <cell r="I1262" t="str">
            <v>A PROGRAMAR</v>
          </cell>
          <cell r="J1262">
            <v>44833</v>
          </cell>
          <cell r="K1262">
            <v>44855</v>
          </cell>
          <cell r="L1262">
            <v>44876</v>
          </cell>
          <cell r="O1262" t="str">
            <v>U020 AGROSUPER COMER ALIM</v>
          </cell>
          <cell r="P1262" t="str">
            <v>00AM</v>
          </cell>
          <cell r="Q1262" t="str">
            <v>AGRO MEXICO</v>
          </cell>
          <cell r="R1262" t="str">
            <v>02</v>
          </cell>
          <cell r="S1262" t="str">
            <v>MEXICO</v>
          </cell>
          <cell r="T1262" t="str">
            <v>000050 MANZANILLO, PUERTO</v>
          </cell>
          <cell r="U1262" t="str">
            <v>200000432</v>
          </cell>
          <cell r="V1262" t="str">
            <v>Productos Alimenticios Super</v>
          </cell>
          <cell r="W1262" t="str">
            <v/>
          </cell>
          <cell r="X1262" t="str">
            <v>CIF</v>
          </cell>
          <cell r="Y1262" t="str">
            <v>CTA CTE O CRED.DIRECTO</v>
          </cell>
          <cell r="Z1262" t="str">
            <v>CONGELADO</v>
          </cell>
          <cell r="AA1262" t="str">
            <v>GRASAS</v>
          </cell>
          <cell r="AB1262" t="str">
            <v>GRASA GORDURA</v>
          </cell>
          <cell r="AC1262" t="str">
            <v>SUBPROD GRASA GORDURA CHICA</v>
          </cell>
          <cell r="AD1262" t="str">
            <v>NA</v>
          </cell>
        </row>
        <row r="1263">
          <cell r="D1263">
            <v>1021874</v>
          </cell>
          <cell r="E1263" t="str">
            <v>GO GORD CHIC@ CJ 20K AS</v>
          </cell>
          <cell r="F1263">
            <v>24002</v>
          </cell>
          <cell r="G1263" t="str">
            <v>KG</v>
          </cell>
          <cell r="H1263" t="str">
            <v>PLANTA LO MIRANDA</v>
          </cell>
          <cell r="I1263" t="str">
            <v>CONFIRMADO</v>
          </cell>
          <cell r="J1263">
            <v>44833</v>
          </cell>
          <cell r="K1263">
            <v>44862</v>
          </cell>
          <cell r="O1263" t="str">
            <v>U020 AGROSUPER COMER ALIM</v>
          </cell>
          <cell r="P1263" t="str">
            <v>00AM</v>
          </cell>
          <cell r="Q1263" t="str">
            <v>AGRO MEXICO</v>
          </cell>
          <cell r="R1263" t="str">
            <v>02</v>
          </cell>
          <cell r="S1263" t="str">
            <v>MEXICO</v>
          </cell>
          <cell r="T1263" t="str">
            <v>000050 MANZANILLO, PUERTO</v>
          </cell>
          <cell r="U1263" t="str">
            <v>200000432</v>
          </cell>
          <cell r="V1263" t="str">
            <v>Productos Alimenticios Super</v>
          </cell>
          <cell r="W1263" t="str">
            <v/>
          </cell>
          <cell r="X1263" t="str">
            <v>CIF</v>
          </cell>
          <cell r="Y1263" t="str">
            <v>CTA CTE O CRED.DIRECTO</v>
          </cell>
          <cell r="Z1263" t="str">
            <v>CONGELADO</v>
          </cell>
          <cell r="AA1263" t="str">
            <v>GRASAS</v>
          </cell>
          <cell r="AB1263" t="str">
            <v>GRASA GORDURA</v>
          </cell>
          <cell r="AC1263" t="str">
            <v>SUBPROD GRASA GORDURA CHICA</v>
          </cell>
          <cell r="AD1263" t="str">
            <v>NA</v>
          </cell>
        </row>
        <row r="1264">
          <cell r="D1264">
            <v>1021874</v>
          </cell>
          <cell r="E1264" t="str">
            <v>GO GORD CHIC@ CJ 20K AS</v>
          </cell>
          <cell r="F1264">
            <v>24002</v>
          </cell>
          <cell r="G1264" t="str">
            <v>KG</v>
          </cell>
          <cell r="H1264" t="str">
            <v>PLANTA LO MIRANDA</v>
          </cell>
          <cell r="I1264" t="str">
            <v>A PROGRAMAR</v>
          </cell>
          <cell r="J1264">
            <v>44833</v>
          </cell>
          <cell r="K1264">
            <v>44848</v>
          </cell>
          <cell r="L1264">
            <v>44872</v>
          </cell>
          <cell r="O1264" t="str">
            <v>U020 AGROSUPER COMER ALIM</v>
          </cell>
          <cell r="P1264" t="str">
            <v>00AM</v>
          </cell>
          <cell r="Q1264" t="str">
            <v>AGRO MEXICO</v>
          </cell>
          <cell r="R1264" t="str">
            <v>02</v>
          </cell>
          <cell r="S1264" t="str">
            <v>MEXICO</v>
          </cell>
          <cell r="T1264" t="str">
            <v>000050 MANZANILLO, PUERTO</v>
          </cell>
          <cell r="U1264" t="str">
            <v>200000432</v>
          </cell>
          <cell r="V1264" t="str">
            <v>Productos Alimenticios Super</v>
          </cell>
          <cell r="W1264" t="str">
            <v/>
          </cell>
          <cell r="X1264" t="str">
            <v>CIF</v>
          </cell>
          <cell r="Y1264" t="str">
            <v>CTA CTE O CRED.DIRECTO</v>
          </cell>
          <cell r="Z1264" t="str">
            <v>CONGELADO</v>
          </cell>
          <cell r="AA1264" t="str">
            <v>GRASAS</v>
          </cell>
          <cell r="AB1264" t="str">
            <v>GRASA GORDURA</v>
          </cell>
          <cell r="AC1264" t="str">
            <v>SUBPROD GRASA GORDURA CHICA</v>
          </cell>
          <cell r="AD1264" t="str">
            <v>NA</v>
          </cell>
        </row>
        <row r="1265">
          <cell r="D1265">
            <v>1021874</v>
          </cell>
          <cell r="E1265" t="str">
            <v>GO GORD CHIC@ CJ 20K AS</v>
          </cell>
          <cell r="F1265">
            <v>24002</v>
          </cell>
          <cell r="G1265" t="str">
            <v>KG</v>
          </cell>
          <cell r="H1265" t="str">
            <v>PLANTA LO MIRANDA</v>
          </cell>
          <cell r="I1265" t="str">
            <v>A PROGRAMAR</v>
          </cell>
          <cell r="J1265">
            <v>44833</v>
          </cell>
          <cell r="K1265">
            <v>44855</v>
          </cell>
          <cell r="L1265">
            <v>44877</v>
          </cell>
          <cell r="O1265" t="str">
            <v>U020 AGROSUPER COMER ALIM</v>
          </cell>
          <cell r="P1265" t="str">
            <v>00AM</v>
          </cell>
          <cell r="Q1265" t="str">
            <v>AGRO MEXICO</v>
          </cell>
          <cell r="R1265" t="str">
            <v>02</v>
          </cell>
          <cell r="S1265" t="str">
            <v>MEXICO</v>
          </cell>
          <cell r="T1265" t="str">
            <v>000050 MANZANILLO, PUERTO</v>
          </cell>
          <cell r="U1265" t="str">
            <v>200000432</v>
          </cell>
          <cell r="V1265" t="str">
            <v>Productos Alimenticios Super</v>
          </cell>
          <cell r="W1265" t="str">
            <v/>
          </cell>
          <cell r="X1265" t="str">
            <v>CIF</v>
          </cell>
          <cell r="Y1265" t="str">
            <v>CTA CTE O CRED.DIRECTO</v>
          </cell>
          <cell r="Z1265" t="str">
            <v>CONGELADO</v>
          </cell>
          <cell r="AA1265" t="str">
            <v>GRASAS</v>
          </cell>
          <cell r="AB1265" t="str">
            <v>GRASA GORDURA</v>
          </cell>
          <cell r="AC1265" t="str">
            <v>SUBPROD GRASA GORDURA CHICA</v>
          </cell>
          <cell r="AD1265" t="str">
            <v>NA</v>
          </cell>
        </row>
        <row r="1266">
          <cell r="D1266">
            <v>1021874</v>
          </cell>
          <cell r="E1266" t="str">
            <v>GO GORD CHIC@ CJ 20K AS</v>
          </cell>
          <cell r="F1266">
            <v>24002</v>
          </cell>
          <cell r="G1266" t="str">
            <v>KG</v>
          </cell>
          <cell r="H1266" t="str">
            <v>PLANTA LO MIRANDA</v>
          </cell>
          <cell r="I1266" t="str">
            <v>EN PRODUCCION</v>
          </cell>
          <cell r="J1266">
            <v>44833</v>
          </cell>
          <cell r="K1266">
            <v>44862</v>
          </cell>
          <cell r="O1266" t="str">
            <v>U020 AGROSUPER COMER ALIM</v>
          </cell>
          <cell r="P1266" t="str">
            <v>00AM</v>
          </cell>
          <cell r="Q1266" t="str">
            <v>AGRO MEXICO</v>
          </cell>
          <cell r="R1266" t="str">
            <v>02</v>
          </cell>
          <cell r="S1266" t="str">
            <v>MEXICO</v>
          </cell>
          <cell r="T1266" t="str">
            <v>000050 MANZANILLO, PUERTO</v>
          </cell>
          <cell r="U1266" t="str">
            <v>200000432</v>
          </cell>
          <cell r="V1266" t="str">
            <v>Productos Alimenticios Super</v>
          </cell>
          <cell r="W1266" t="str">
            <v/>
          </cell>
          <cell r="X1266" t="str">
            <v>CIF</v>
          </cell>
          <cell r="Y1266" t="str">
            <v>CTA CTE O CRED.DIRECTO</v>
          </cell>
          <cell r="Z1266" t="str">
            <v>CONGELADO</v>
          </cell>
          <cell r="AA1266" t="str">
            <v>GRASAS</v>
          </cell>
          <cell r="AB1266" t="str">
            <v>GRASA GORDURA</v>
          </cell>
          <cell r="AC1266" t="str">
            <v>SUBPROD GRASA GORDURA CHICA</v>
          </cell>
          <cell r="AD1266" t="str">
            <v>NA</v>
          </cell>
        </row>
        <row r="1267">
          <cell r="D1267">
            <v>1021874</v>
          </cell>
          <cell r="E1267" t="str">
            <v>GO GORD CHIC@ CJ 20K AS</v>
          </cell>
          <cell r="F1267">
            <v>24002</v>
          </cell>
          <cell r="G1267" t="str">
            <v>KG</v>
          </cell>
          <cell r="H1267" t="str">
            <v>PLANTA LO MIRANDA</v>
          </cell>
          <cell r="I1267" t="str">
            <v>A PROGRAMAR</v>
          </cell>
          <cell r="J1267">
            <v>44833</v>
          </cell>
          <cell r="K1267">
            <v>44848</v>
          </cell>
          <cell r="L1267">
            <v>44872</v>
          </cell>
          <cell r="O1267" t="str">
            <v>U020 AGROSUPER COMER ALIM</v>
          </cell>
          <cell r="P1267" t="str">
            <v>00AM</v>
          </cell>
          <cell r="Q1267" t="str">
            <v>AGRO MEXICO</v>
          </cell>
          <cell r="R1267" t="str">
            <v>02</v>
          </cell>
          <cell r="S1267" t="str">
            <v>MEXICO</v>
          </cell>
          <cell r="T1267" t="str">
            <v>000050 MANZANILLO, PUERTO</v>
          </cell>
          <cell r="U1267" t="str">
            <v>200000432</v>
          </cell>
          <cell r="V1267" t="str">
            <v>Productos Alimenticios Super</v>
          </cell>
          <cell r="W1267" t="str">
            <v/>
          </cell>
          <cell r="X1267" t="str">
            <v>CIF</v>
          </cell>
          <cell r="Y1267" t="str">
            <v>CTA CTE O CRED.DIRECTO</v>
          </cell>
          <cell r="Z1267" t="str">
            <v>CONGELADO</v>
          </cell>
          <cell r="AA1267" t="str">
            <v>GRASAS</v>
          </cell>
          <cell r="AB1267" t="str">
            <v>GRASA GORDURA</v>
          </cell>
          <cell r="AC1267" t="str">
            <v>SUBPROD GRASA GORDURA CHICA</v>
          </cell>
          <cell r="AD1267" t="str">
            <v>NA</v>
          </cell>
        </row>
        <row r="1268">
          <cell r="D1268">
            <v>1021874</v>
          </cell>
          <cell r="E1268" t="str">
            <v>GO GORD CHIC@ CJ 20K AS</v>
          </cell>
          <cell r="F1268">
            <v>24002</v>
          </cell>
          <cell r="G1268" t="str">
            <v>KG</v>
          </cell>
          <cell r="H1268" t="str">
            <v>PLANTA LO MIRANDA</v>
          </cell>
          <cell r="I1268" t="str">
            <v>A PROGRAMAR</v>
          </cell>
          <cell r="J1268">
            <v>44833</v>
          </cell>
          <cell r="K1268">
            <v>44855</v>
          </cell>
          <cell r="L1268">
            <v>44877</v>
          </cell>
          <cell r="O1268" t="str">
            <v>U020 AGROSUPER COMER ALIM</v>
          </cell>
          <cell r="P1268" t="str">
            <v>00AM</v>
          </cell>
          <cell r="Q1268" t="str">
            <v>AGRO MEXICO</v>
          </cell>
          <cell r="R1268" t="str">
            <v>02</v>
          </cell>
          <cell r="S1268" t="str">
            <v>MEXICO</v>
          </cell>
          <cell r="T1268" t="str">
            <v>000050 MANZANILLO, PUERTO</v>
          </cell>
          <cell r="U1268" t="str">
            <v>200000432</v>
          </cell>
          <cell r="V1268" t="str">
            <v>Productos Alimenticios Super</v>
          </cell>
          <cell r="W1268" t="str">
            <v/>
          </cell>
          <cell r="X1268" t="str">
            <v>CIF</v>
          </cell>
          <cell r="Y1268" t="str">
            <v>CTA CTE O CRED.DIRECTO</v>
          </cell>
          <cell r="Z1268" t="str">
            <v>CONGELADO</v>
          </cell>
          <cell r="AA1268" t="str">
            <v>GRASAS</v>
          </cell>
          <cell r="AB1268" t="str">
            <v>GRASA GORDURA</v>
          </cell>
          <cell r="AC1268" t="str">
            <v>SUBPROD GRASA GORDURA CHICA</v>
          </cell>
          <cell r="AD1268" t="str">
            <v>NA</v>
          </cell>
        </row>
        <row r="1269">
          <cell r="D1269">
            <v>1021874</v>
          </cell>
          <cell r="E1269" t="str">
            <v>GO GORD CHIC@ CJ 20K AS</v>
          </cell>
          <cell r="F1269">
            <v>24002</v>
          </cell>
          <cell r="G1269" t="str">
            <v>KG</v>
          </cell>
          <cell r="H1269" t="str">
            <v>PLANTA LO MIRANDA</v>
          </cell>
          <cell r="I1269" t="str">
            <v>EN PRODUCCION</v>
          </cell>
          <cell r="J1269">
            <v>44833</v>
          </cell>
          <cell r="K1269">
            <v>44862</v>
          </cell>
          <cell r="O1269" t="str">
            <v>U020 AGROSUPER COMER ALIM</v>
          </cell>
          <cell r="P1269" t="str">
            <v>00AM</v>
          </cell>
          <cell r="Q1269" t="str">
            <v>AGRO MEXICO</v>
          </cell>
          <cell r="R1269" t="str">
            <v>02</v>
          </cell>
          <cell r="S1269" t="str">
            <v>MEXICO</v>
          </cell>
          <cell r="T1269" t="str">
            <v>000050 MANZANILLO, PUERTO</v>
          </cell>
          <cell r="U1269" t="str">
            <v>200000432</v>
          </cell>
          <cell r="V1269" t="str">
            <v>Productos Alimenticios Super</v>
          </cell>
          <cell r="W1269" t="str">
            <v/>
          </cell>
          <cell r="X1269" t="str">
            <v>CIF</v>
          </cell>
          <cell r="Y1269" t="str">
            <v>CTA CTE O CRED.DIRECTO</v>
          </cell>
          <cell r="Z1269" t="str">
            <v>CONGELADO</v>
          </cell>
          <cell r="AA1269" t="str">
            <v>GRASAS</v>
          </cell>
          <cell r="AB1269" t="str">
            <v>GRASA GORDURA</v>
          </cell>
          <cell r="AC1269" t="str">
            <v>SUBPROD GRASA GORDURA CHICA</v>
          </cell>
          <cell r="AD1269" t="str">
            <v>NA</v>
          </cell>
        </row>
        <row r="1270">
          <cell r="D1270">
            <v>1023219</v>
          </cell>
          <cell r="E1270" t="str">
            <v>GO PERNILP@ BO CJ 20K AS</v>
          </cell>
          <cell r="F1270">
            <v>24000</v>
          </cell>
          <cell r="G1270" t="str">
            <v>KG</v>
          </cell>
          <cell r="H1270" t="str">
            <v>PLANTA LO MIRANDA</v>
          </cell>
          <cell r="I1270" t="str">
            <v>A PROGRAMAR</v>
          </cell>
          <cell r="J1270">
            <v>44833</v>
          </cell>
          <cell r="K1270">
            <v>44855</v>
          </cell>
          <cell r="L1270">
            <v>44868</v>
          </cell>
          <cell r="O1270" t="str">
            <v>U020 AGROSUPER COMER ALIM</v>
          </cell>
          <cell r="P1270" t="str">
            <v>00AM</v>
          </cell>
          <cell r="Q1270" t="str">
            <v>AGRO MEXICO</v>
          </cell>
          <cell r="R1270" t="str">
            <v>02</v>
          </cell>
          <cell r="S1270" t="str">
            <v>MEXICO</v>
          </cell>
          <cell r="T1270" t="str">
            <v>000050 MANZANILLO, PUERTO</v>
          </cell>
          <cell r="U1270" t="str">
            <v>200000432</v>
          </cell>
          <cell r="V1270" t="str">
            <v>Productos Alimenticios Super</v>
          </cell>
          <cell r="W1270" t="str">
            <v/>
          </cell>
          <cell r="X1270" t="str">
            <v>CIF</v>
          </cell>
          <cell r="Y1270" t="str">
            <v>CTA CTE O CRED.DIRECTO</v>
          </cell>
          <cell r="Z1270" t="str">
            <v>CONGELADO</v>
          </cell>
          <cell r="AA1270" t="str">
            <v>PERNIL</v>
          </cell>
          <cell r="AB1270" t="str">
            <v>PERNIL PIERNA</v>
          </cell>
          <cell r="AC1270" t="str">
            <v>PERNIL PIERNA NORMAL</v>
          </cell>
          <cell r="AD1270" t="str">
            <v>NA</v>
          </cell>
        </row>
        <row r="1271">
          <cell r="D1271">
            <v>1023219</v>
          </cell>
          <cell r="E1271" t="str">
            <v>GO PERNILP@ BO CJ 20K AS</v>
          </cell>
          <cell r="F1271">
            <v>24000</v>
          </cell>
          <cell r="G1271" t="str">
            <v>KG</v>
          </cell>
          <cell r="H1271" t="str">
            <v>PLANTA LO MIRANDA</v>
          </cell>
          <cell r="I1271" t="str">
            <v>A PROGRAMAR</v>
          </cell>
          <cell r="J1271">
            <v>44833</v>
          </cell>
          <cell r="K1271">
            <v>44862</v>
          </cell>
          <cell r="O1271" t="str">
            <v>U020 AGROSUPER COMER ALIM</v>
          </cell>
          <cell r="P1271" t="str">
            <v>00AM</v>
          </cell>
          <cell r="Q1271" t="str">
            <v>AGRO MEXICO</v>
          </cell>
          <cell r="R1271" t="str">
            <v>02</v>
          </cell>
          <cell r="S1271" t="str">
            <v>MEXICO</v>
          </cell>
          <cell r="T1271" t="str">
            <v>000050 MANZANILLO, PUERTO</v>
          </cell>
          <cell r="U1271" t="str">
            <v>200000432</v>
          </cell>
          <cell r="V1271" t="str">
            <v>Productos Alimenticios Super</v>
          </cell>
          <cell r="W1271" t="str">
            <v/>
          </cell>
          <cell r="X1271" t="str">
            <v>CIF</v>
          </cell>
          <cell r="Y1271" t="str">
            <v>CTA CTE O CRED.DIRECTO</v>
          </cell>
          <cell r="Z1271" t="str">
            <v>CONGELADO</v>
          </cell>
          <cell r="AA1271" t="str">
            <v>PERNIL</v>
          </cell>
          <cell r="AB1271" t="str">
            <v>PERNIL PIERNA</v>
          </cell>
          <cell r="AC1271" t="str">
            <v>PERNIL PIERNA NORMAL</v>
          </cell>
          <cell r="AD1271" t="str">
            <v>NA</v>
          </cell>
        </row>
        <row r="1272">
          <cell r="D1272">
            <v>1023319</v>
          </cell>
          <cell r="E1272" t="str">
            <v>GO RECO 90/10 @ BO CJ 20K AS</v>
          </cell>
          <cell r="F1272">
            <v>24000</v>
          </cell>
          <cell r="G1272" t="str">
            <v>KG</v>
          </cell>
          <cell r="H1272" t="str">
            <v>PLANTA LO MIRANDA</v>
          </cell>
          <cell r="I1272" t="str">
            <v>EN PRODUCCION</v>
          </cell>
          <cell r="J1272">
            <v>44833</v>
          </cell>
          <cell r="K1272">
            <v>44848</v>
          </cell>
          <cell r="O1272" t="str">
            <v>U020 AGROSUPER COMER ALIM</v>
          </cell>
          <cell r="P1272" t="str">
            <v>00AM</v>
          </cell>
          <cell r="Q1272" t="str">
            <v>AGRO MEXICO</v>
          </cell>
          <cell r="R1272" t="str">
            <v>02</v>
          </cell>
          <cell r="S1272" t="str">
            <v>MEXICO</v>
          </cell>
          <cell r="T1272" t="str">
            <v>000050 MANZANILLO, PUERTO</v>
          </cell>
          <cell r="U1272" t="str">
            <v>200000432</v>
          </cell>
          <cell r="V1272" t="str">
            <v>Productos Alimenticios Super</v>
          </cell>
          <cell r="W1272" t="str">
            <v/>
          </cell>
          <cell r="X1272" t="str">
            <v>CIF</v>
          </cell>
          <cell r="Y1272" t="str">
            <v>CTA CTE O CRED.DIRECTO</v>
          </cell>
          <cell r="Z1272" t="str">
            <v>CONGELADO</v>
          </cell>
          <cell r="AA1272" t="str">
            <v>RECORTES</v>
          </cell>
          <cell r="AB1272" t="str">
            <v>RECORTES NO MAGRO</v>
          </cell>
          <cell r="AC1272" t="str">
            <v>RECORTES NO MAGRO TRIMING 90/10</v>
          </cell>
          <cell r="AD1272" t="str">
            <v>NA</v>
          </cell>
        </row>
        <row r="1273">
          <cell r="D1273">
            <v>1023218</v>
          </cell>
          <cell r="E1273" t="str">
            <v>GO ESTOMAGO POUCH@ 20K AS</v>
          </cell>
          <cell r="F1273">
            <v>24000</v>
          </cell>
          <cell r="G1273" t="str">
            <v>KG</v>
          </cell>
          <cell r="H1273" t="str">
            <v>PLANTA LO MIRANDA</v>
          </cell>
          <cell r="I1273" t="str">
            <v>EN PRODUCCION</v>
          </cell>
          <cell r="J1273">
            <v>44833</v>
          </cell>
          <cell r="K1273">
            <v>44855</v>
          </cell>
          <cell r="O1273" t="str">
            <v>U020 AGROSUPER COMER ALIM</v>
          </cell>
          <cell r="P1273" t="str">
            <v>00AM</v>
          </cell>
          <cell r="Q1273" t="str">
            <v>AGRO MEXICO</v>
          </cell>
          <cell r="R1273" t="str">
            <v>02</v>
          </cell>
          <cell r="S1273" t="str">
            <v>MEXICO</v>
          </cell>
          <cell r="T1273" t="str">
            <v>000050 MANZANILLO, PUERTO</v>
          </cell>
          <cell r="U1273" t="str">
            <v>200000432</v>
          </cell>
          <cell r="V1273" t="str">
            <v>Productos Alimenticios Super</v>
          </cell>
          <cell r="W1273" t="str">
            <v/>
          </cell>
          <cell r="X1273" t="str">
            <v>CIF</v>
          </cell>
          <cell r="Y1273" t="str">
            <v>CTA CTE O CRED.DIRECTO</v>
          </cell>
          <cell r="Z1273" t="str">
            <v>CONGELADO</v>
          </cell>
          <cell r="AA1273" t="str">
            <v>SUBPROD</v>
          </cell>
          <cell r="AB1273" t="str">
            <v>SUBPROD VISCERAS</v>
          </cell>
          <cell r="AC1273" t="str">
            <v>SUBPROD VISCERAS ESTÓMAGO</v>
          </cell>
          <cell r="AD1273" t="str">
            <v>NA</v>
          </cell>
        </row>
        <row r="1274">
          <cell r="D1274">
            <v>1023218</v>
          </cell>
          <cell r="E1274" t="str">
            <v>GO ESTOMAGO POUCH@ 20K AS</v>
          </cell>
          <cell r="F1274">
            <v>24000</v>
          </cell>
          <cell r="G1274" t="str">
            <v>KG</v>
          </cell>
          <cell r="H1274" t="str">
            <v>PLANTA LO MIRANDA</v>
          </cell>
          <cell r="I1274" t="str">
            <v>EN PRODUCCION</v>
          </cell>
          <cell r="J1274">
            <v>44833</v>
          </cell>
          <cell r="K1274">
            <v>44862</v>
          </cell>
          <cell r="O1274" t="str">
            <v>U020 AGROSUPER COMER ALIM</v>
          </cell>
          <cell r="P1274" t="str">
            <v>00AM</v>
          </cell>
          <cell r="Q1274" t="str">
            <v>AGRO MEXICO</v>
          </cell>
          <cell r="R1274" t="str">
            <v>02</v>
          </cell>
          <cell r="S1274" t="str">
            <v>MEXICO</v>
          </cell>
          <cell r="T1274" t="str">
            <v>000050 MANZANILLO, PUERTO</v>
          </cell>
          <cell r="U1274" t="str">
            <v>200000432</v>
          </cell>
          <cell r="V1274" t="str">
            <v>Productos Alimenticios Super</v>
          </cell>
          <cell r="W1274" t="str">
            <v/>
          </cell>
          <cell r="X1274" t="str">
            <v>CIF</v>
          </cell>
          <cell r="Y1274" t="str">
            <v>CTA CTE O CRED.DIRECTO</v>
          </cell>
          <cell r="Z1274" t="str">
            <v>CONGELADO</v>
          </cell>
          <cell r="AA1274" t="str">
            <v>SUBPROD</v>
          </cell>
          <cell r="AB1274" t="str">
            <v>SUBPROD VISCERAS</v>
          </cell>
          <cell r="AC1274" t="str">
            <v>SUBPROD VISCERAS ESTÓMAGO</v>
          </cell>
          <cell r="AD1274" t="str">
            <v>NA</v>
          </cell>
        </row>
        <row r="1275">
          <cell r="D1275">
            <v>1023218</v>
          </cell>
          <cell r="E1275" t="str">
            <v>GO ESTOMAGO POUCH@ 20K AS</v>
          </cell>
          <cell r="F1275">
            <v>24000</v>
          </cell>
          <cell r="G1275" t="str">
            <v>KG</v>
          </cell>
          <cell r="H1275" t="str">
            <v>PLANTA LO MIRANDA</v>
          </cell>
          <cell r="I1275" t="str">
            <v>EN PRODUCCION</v>
          </cell>
          <cell r="J1275">
            <v>44833</v>
          </cell>
          <cell r="K1275">
            <v>44841</v>
          </cell>
          <cell r="O1275" t="str">
            <v>U020 AGROSUPER COMER ALIM</v>
          </cell>
          <cell r="P1275" t="str">
            <v>00AM</v>
          </cell>
          <cell r="Q1275" t="str">
            <v>AGRO MEXICO</v>
          </cell>
          <cell r="R1275" t="str">
            <v>02</v>
          </cell>
          <cell r="S1275" t="str">
            <v>MEXICO</v>
          </cell>
          <cell r="T1275" t="str">
            <v>000050 MANZANILLO, PUERTO</v>
          </cell>
          <cell r="U1275" t="str">
            <v>200000432</v>
          </cell>
          <cell r="V1275" t="str">
            <v>Productos Alimenticios Super</v>
          </cell>
          <cell r="W1275" t="str">
            <v/>
          </cell>
          <cell r="X1275" t="str">
            <v>CIF</v>
          </cell>
          <cell r="Y1275" t="str">
            <v>CTA CTE O CRED.DIRECTO</v>
          </cell>
          <cell r="Z1275" t="str">
            <v>CONGELADO</v>
          </cell>
          <cell r="AA1275" t="str">
            <v>SUBPROD</v>
          </cell>
          <cell r="AB1275" t="str">
            <v>SUBPROD VISCERAS</v>
          </cell>
          <cell r="AC1275" t="str">
            <v>SUBPROD VISCERAS ESTÓMAGO</v>
          </cell>
          <cell r="AD1275" t="str">
            <v>NA</v>
          </cell>
        </row>
        <row r="1276">
          <cell r="D1276">
            <v>1030337</v>
          </cell>
          <cell r="E1276" t="str">
            <v>PV PCHDEH@ BLO CJ 15K SO</v>
          </cell>
          <cell r="F1276">
            <v>24000</v>
          </cell>
          <cell r="G1276" t="str">
            <v>KG</v>
          </cell>
          <cell r="H1276" t="str">
            <v>SOPRAVAL PLANTA / CECINAS 2</v>
          </cell>
          <cell r="I1276" t="str">
            <v>A PROGRAMAR</v>
          </cell>
          <cell r="J1276">
            <v>44833</v>
          </cell>
          <cell r="K1276">
            <v>44862</v>
          </cell>
          <cell r="O1276" t="str">
            <v>U020 AGROSUPER COMER ALIM</v>
          </cell>
          <cell r="P1276" t="str">
            <v>00AM</v>
          </cell>
          <cell r="Q1276" t="str">
            <v>AGRO MEXICO</v>
          </cell>
          <cell r="R1276" t="str">
            <v>03</v>
          </cell>
          <cell r="S1276" t="str">
            <v>MEXICO</v>
          </cell>
          <cell r="T1276" t="str">
            <v>000050 MANZANILLO, PUERTO</v>
          </cell>
          <cell r="U1276" t="str">
            <v>200000432</v>
          </cell>
          <cell r="V1276" t="str">
            <v>Productos Alimenticios Super</v>
          </cell>
          <cell r="W1276" t="str">
            <v/>
          </cell>
          <cell r="X1276" t="str">
            <v>CIF</v>
          </cell>
          <cell r="Y1276" t="str">
            <v>CTA CTE O CRED.DIRECTO</v>
          </cell>
          <cell r="Z1276" t="str">
            <v>CONGELADO</v>
          </cell>
          <cell r="AA1276" t="str">
            <v>PECH DESH</v>
          </cell>
          <cell r="AB1276" t="str">
            <v>PECH DESH S/PIEL</v>
          </cell>
          <cell r="AC1276" t="str">
            <v>PECH DESH S/PIEL NORMAL</v>
          </cell>
          <cell r="AD1276" t="str">
            <v>NA</v>
          </cell>
        </row>
        <row r="1277">
          <cell r="D1277">
            <v>1030658</v>
          </cell>
          <cell r="E1277" t="str">
            <v>PV TRUDEH CORT S/H S/P @ CJ AS</v>
          </cell>
          <cell r="F1277">
            <v>24017.360000000001</v>
          </cell>
          <cell r="G1277" t="str">
            <v>KG</v>
          </cell>
          <cell r="H1277" t="str">
            <v>SOPRAVAL PLANTA / CECINAS 2</v>
          </cell>
          <cell r="I1277" t="str">
            <v>A PROGRAMAR</v>
          </cell>
          <cell r="J1277">
            <v>44833</v>
          </cell>
          <cell r="K1277">
            <v>44855</v>
          </cell>
          <cell r="L1277">
            <v>44880</v>
          </cell>
          <cell r="O1277" t="str">
            <v>U020 AGROSUPER COMER ALIM</v>
          </cell>
          <cell r="P1277" t="str">
            <v>00AM</v>
          </cell>
          <cell r="Q1277" t="str">
            <v>AGRO MEXICO</v>
          </cell>
          <cell r="R1277" t="str">
            <v>03</v>
          </cell>
          <cell r="S1277" t="str">
            <v>MEXICO</v>
          </cell>
          <cell r="T1277" t="str">
            <v>000050 MANZANILLO, PUERTO</v>
          </cell>
          <cell r="U1277" t="str">
            <v>200000432</v>
          </cell>
          <cell r="V1277" t="str">
            <v>Productos Alimenticios Super</v>
          </cell>
          <cell r="W1277" t="str">
            <v/>
          </cell>
          <cell r="X1277" t="str">
            <v>CIF</v>
          </cell>
          <cell r="Y1277" t="str">
            <v>CTA CTE O CRED.DIRECTO</v>
          </cell>
          <cell r="Z1277" t="str">
            <v>CONGELADO</v>
          </cell>
          <cell r="AA1277" t="str">
            <v>TRUTRO DESH</v>
          </cell>
          <cell r="AB1277" t="str">
            <v>TRUTRO DESH CORTO</v>
          </cell>
          <cell r="AC1277" t="str">
            <v>TRUTRO DESH CORTO S/PIEL</v>
          </cell>
          <cell r="AD1277" t="str">
            <v>NA</v>
          </cell>
        </row>
        <row r="1278">
          <cell r="D1278">
            <v>1030658</v>
          </cell>
          <cell r="E1278" t="str">
            <v>PV TRUDEH CORT S/H S/P @ CJ AS</v>
          </cell>
          <cell r="F1278">
            <v>24017.360000000001</v>
          </cell>
          <cell r="G1278" t="str">
            <v>KG</v>
          </cell>
          <cell r="H1278" t="str">
            <v>SOPRAVAL PLANTA / CECINAS 2</v>
          </cell>
          <cell r="I1278" t="str">
            <v>A PROGRAMAR</v>
          </cell>
          <cell r="J1278">
            <v>44833</v>
          </cell>
          <cell r="K1278">
            <v>44862</v>
          </cell>
          <cell r="L1278">
            <v>44880</v>
          </cell>
          <cell r="O1278" t="str">
            <v>U020 AGROSUPER COMER ALIM</v>
          </cell>
          <cell r="P1278" t="str">
            <v>00AM</v>
          </cell>
          <cell r="Q1278" t="str">
            <v>AGRO MEXICO</v>
          </cell>
          <cell r="R1278" t="str">
            <v>03</v>
          </cell>
          <cell r="S1278" t="str">
            <v>MEXICO</v>
          </cell>
          <cell r="T1278" t="str">
            <v>000050 MANZANILLO, PUERTO</v>
          </cell>
          <cell r="U1278" t="str">
            <v>200000432</v>
          </cell>
          <cell r="V1278" t="str">
            <v>Productos Alimenticios Super</v>
          </cell>
          <cell r="W1278" t="str">
            <v/>
          </cell>
          <cell r="X1278" t="str">
            <v>CIF</v>
          </cell>
          <cell r="Y1278" t="str">
            <v>CTA CTE O CRED.DIRECTO</v>
          </cell>
          <cell r="Z1278" t="str">
            <v>CONGELADO</v>
          </cell>
          <cell r="AA1278" t="str">
            <v>TRUTRO DESH</v>
          </cell>
          <cell r="AB1278" t="str">
            <v>TRUTRO DESH CORTO</v>
          </cell>
          <cell r="AC1278" t="str">
            <v>TRUTRO DESH CORTO S/PIEL</v>
          </cell>
          <cell r="AD1278" t="str">
            <v>NA</v>
          </cell>
        </row>
        <row r="1279">
          <cell r="D1279">
            <v>1030658</v>
          </cell>
          <cell r="E1279" t="str">
            <v>PV TRUDEH CORT S/H S/P @ CJ AS</v>
          </cell>
          <cell r="F1279">
            <v>24017.360000000001</v>
          </cell>
          <cell r="G1279" t="str">
            <v>KG</v>
          </cell>
          <cell r="H1279" t="str">
            <v>SOPRAVAL PLANTA / CECINAS 2</v>
          </cell>
          <cell r="I1279" t="str">
            <v>A PROGRAMAR</v>
          </cell>
          <cell r="J1279">
            <v>44833</v>
          </cell>
          <cell r="K1279">
            <v>44848</v>
          </cell>
          <cell r="L1279">
            <v>44878</v>
          </cell>
          <cell r="O1279" t="str">
            <v>U020 AGROSUPER COMER ALIM</v>
          </cell>
          <cell r="P1279" t="str">
            <v>00AM</v>
          </cell>
          <cell r="Q1279" t="str">
            <v>AGRO MEXICO</v>
          </cell>
          <cell r="R1279" t="str">
            <v>03</v>
          </cell>
          <cell r="S1279" t="str">
            <v>MEXICO</v>
          </cell>
          <cell r="T1279" t="str">
            <v>000050 MANZANILLO, PUERTO</v>
          </cell>
          <cell r="U1279" t="str">
            <v>200000432</v>
          </cell>
          <cell r="V1279" t="str">
            <v>Productos Alimenticios Super</v>
          </cell>
          <cell r="W1279" t="str">
            <v/>
          </cell>
          <cell r="X1279" t="str">
            <v>CIF</v>
          </cell>
          <cell r="Y1279" t="str">
            <v>CTA CTE O CRED.DIRECTO</v>
          </cell>
          <cell r="Z1279" t="str">
            <v>CONGELADO</v>
          </cell>
          <cell r="AA1279" t="str">
            <v>TRUTRO DESH</v>
          </cell>
          <cell r="AB1279" t="str">
            <v>TRUTRO DESH CORTO</v>
          </cell>
          <cell r="AC1279" t="str">
            <v>TRUTRO DESH CORTO S/PIEL</v>
          </cell>
          <cell r="AD1279" t="str">
            <v>NA</v>
          </cell>
        </row>
        <row r="1280">
          <cell r="D1280">
            <v>1030658</v>
          </cell>
          <cell r="E1280" t="str">
            <v>PV TRUDEH CORT S/H S/P @ CJ AS</v>
          </cell>
          <cell r="F1280">
            <v>24017.360000000001</v>
          </cell>
          <cell r="G1280" t="str">
            <v>KG</v>
          </cell>
          <cell r="H1280" t="str">
            <v>SOPRAVAL PLANTA / CECINAS 2</v>
          </cell>
          <cell r="I1280" t="str">
            <v>A PROGRAMAR</v>
          </cell>
          <cell r="J1280">
            <v>44833</v>
          </cell>
          <cell r="K1280">
            <v>44855</v>
          </cell>
          <cell r="L1280">
            <v>44879</v>
          </cell>
          <cell r="O1280" t="str">
            <v>U020 AGROSUPER COMER ALIM</v>
          </cell>
          <cell r="P1280" t="str">
            <v>00AM</v>
          </cell>
          <cell r="Q1280" t="str">
            <v>AGRO MEXICO</v>
          </cell>
          <cell r="R1280" t="str">
            <v>03</v>
          </cell>
          <cell r="S1280" t="str">
            <v>MEXICO</v>
          </cell>
          <cell r="T1280" t="str">
            <v>000050 MANZANILLO, PUERTO</v>
          </cell>
          <cell r="U1280" t="str">
            <v>200000432</v>
          </cell>
          <cell r="V1280" t="str">
            <v>Productos Alimenticios Super</v>
          </cell>
          <cell r="W1280" t="str">
            <v/>
          </cell>
          <cell r="X1280" t="str">
            <v>CIF</v>
          </cell>
          <cell r="Y1280" t="str">
            <v>CTA CTE O CRED.DIRECTO</v>
          </cell>
          <cell r="Z1280" t="str">
            <v>CONGELADO</v>
          </cell>
          <cell r="AA1280" t="str">
            <v>TRUTRO DESH</v>
          </cell>
          <cell r="AB1280" t="str">
            <v>TRUTRO DESH CORTO</v>
          </cell>
          <cell r="AC1280" t="str">
            <v>TRUTRO DESH CORTO S/PIEL</v>
          </cell>
          <cell r="AD1280" t="str">
            <v>NA</v>
          </cell>
        </row>
        <row r="1281">
          <cell r="D1281">
            <v>1021270</v>
          </cell>
          <cell r="E1281" t="str">
            <v>GO FORRO PAL@ BO CJ 20K AS</v>
          </cell>
          <cell r="F1281">
            <v>24000</v>
          </cell>
          <cell r="G1281" t="str">
            <v>KG</v>
          </cell>
          <cell r="H1281" t="str">
            <v>PLANTA LO MIRANDA</v>
          </cell>
          <cell r="I1281" t="str">
            <v>CONFIRMADO</v>
          </cell>
          <cell r="J1281">
            <v>44833</v>
          </cell>
          <cell r="K1281">
            <v>44862</v>
          </cell>
          <cell r="L1281">
            <v>44881</v>
          </cell>
          <cell r="O1281" t="str">
            <v>U020 AGROSUPER COMER ALIM</v>
          </cell>
          <cell r="P1281" t="str">
            <v>00AM</v>
          </cell>
          <cell r="Q1281" t="str">
            <v>AGRO MEXICO</v>
          </cell>
          <cell r="R1281" t="str">
            <v>02</v>
          </cell>
          <cell r="S1281" t="str">
            <v>MEXICO</v>
          </cell>
          <cell r="T1281" t="str">
            <v>000051 MAZATLAN, PUERTO</v>
          </cell>
          <cell r="U1281" t="str">
            <v>200000432</v>
          </cell>
          <cell r="V1281" t="str">
            <v>Productos Alimenticios Super</v>
          </cell>
          <cell r="W1281" t="str">
            <v/>
          </cell>
          <cell r="X1281" t="str">
            <v>CIF</v>
          </cell>
          <cell r="Y1281" t="str">
            <v>CTA CTE O CRED.DIRECTO</v>
          </cell>
          <cell r="Z1281" t="str">
            <v>CONGELADO</v>
          </cell>
          <cell r="AA1281" t="str">
            <v>CUEROS</v>
          </cell>
          <cell r="AB1281" t="str">
            <v>CUERO FORRO</v>
          </cell>
          <cell r="AC1281" t="str">
            <v>CUERO FORRO PALETA</v>
          </cell>
          <cell r="AD1281" t="str">
            <v>NA</v>
          </cell>
        </row>
        <row r="1282">
          <cell r="D1282">
            <v>1021270</v>
          </cell>
          <cell r="E1282" t="str">
            <v>GO FORRO PAL@ BO CJ 20K AS</v>
          </cell>
          <cell r="F1282">
            <v>24000</v>
          </cell>
          <cell r="G1282" t="str">
            <v>KG</v>
          </cell>
          <cell r="H1282" t="str">
            <v>PLANTA LO MIRANDA</v>
          </cell>
          <cell r="I1282" t="str">
            <v>A PROGRAMAR</v>
          </cell>
          <cell r="J1282">
            <v>44833</v>
          </cell>
          <cell r="K1282">
            <v>44855</v>
          </cell>
          <cell r="O1282" t="str">
            <v>U020 AGROSUPER COMER ALIM</v>
          </cell>
          <cell r="P1282" t="str">
            <v>00AM</v>
          </cell>
          <cell r="Q1282" t="str">
            <v>AGRO MEXICO</v>
          </cell>
          <cell r="R1282" t="str">
            <v>02</v>
          </cell>
          <cell r="S1282" t="str">
            <v>MEXICO</v>
          </cell>
          <cell r="T1282" t="str">
            <v>000051 MAZATLAN, PUERTO</v>
          </cell>
          <cell r="U1282" t="str">
            <v>200000432</v>
          </cell>
          <cell r="V1282" t="str">
            <v>Productos Alimenticios Super</v>
          </cell>
          <cell r="W1282" t="str">
            <v/>
          </cell>
          <cell r="X1282" t="str">
            <v>CIF</v>
          </cell>
          <cell r="Y1282" t="str">
            <v>CTA CTE O CRED.DIRECTO</v>
          </cell>
          <cell r="Z1282" t="str">
            <v>CONGELADO</v>
          </cell>
          <cell r="AA1282" t="str">
            <v>CUEROS</v>
          </cell>
          <cell r="AB1282" t="str">
            <v>CUERO FORRO</v>
          </cell>
          <cell r="AC1282" t="str">
            <v>CUERO FORRO PALETA</v>
          </cell>
          <cell r="AD1282" t="str">
            <v>NA</v>
          </cell>
        </row>
        <row r="1283">
          <cell r="D1283">
            <v>1021270</v>
          </cell>
          <cell r="E1283" t="str">
            <v>GO FORRO PAL@ BO CJ 20K AS</v>
          </cell>
          <cell r="F1283">
            <v>24000</v>
          </cell>
          <cell r="G1283" t="str">
            <v>KG</v>
          </cell>
          <cell r="H1283" t="str">
            <v>PLANTA LO MIRANDA</v>
          </cell>
          <cell r="I1283" t="str">
            <v>DECISION COMERCIAL</v>
          </cell>
          <cell r="J1283">
            <v>44833</v>
          </cell>
          <cell r="K1283">
            <v>44862</v>
          </cell>
          <cell r="O1283" t="str">
            <v>U020 AGROSUPER COMER ALIM</v>
          </cell>
          <cell r="P1283" t="str">
            <v>00AM</v>
          </cell>
          <cell r="Q1283" t="str">
            <v>AGRO MEXICO</v>
          </cell>
          <cell r="R1283" t="str">
            <v>02</v>
          </cell>
          <cell r="S1283" t="str">
            <v>MEXICO</v>
          </cell>
          <cell r="T1283" t="str">
            <v>000051 MAZATLAN, PUERTO</v>
          </cell>
          <cell r="U1283" t="str">
            <v>200000432</v>
          </cell>
          <cell r="V1283" t="str">
            <v>Productos Alimenticios Super</v>
          </cell>
          <cell r="W1283" t="str">
            <v/>
          </cell>
          <cell r="X1283" t="str">
            <v>CIF</v>
          </cell>
          <cell r="Y1283" t="str">
            <v>CTA CTE O CRED.DIRECTO</v>
          </cell>
          <cell r="Z1283" t="str">
            <v>CONGELADO</v>
          </cell>
          <cell r="AA1283" t="str">
            <v>CUEROS</v>
          </cell>
          <cell r="AB1283" t="str">
            <v>CUERO FORRO</v>
          </cell>
          <cell r="AC1283" t="str">
            <v>CUERO FORRO PALETA</v>
          </cell>
          <cell r="AD1283" t="str">
            <v>NA</v>
          </cell>
        </row>
        <row r="1284">
          <cell r="D1284">
            <v>1021270</v>
          </cell>
          <cell r="E1284" t="str">
            <v>GO FORRO PAL@ BO CJ 20K AS</v>
          </cell>
          <cell r="F1284">
            <v>24000</v>
          </cell>
          <cell r="G1284" t="str">
            <v>KG</v>
          </cell>
          <cell r="H1284" t="str">
            <v>FRIGORÍFICO EL MILAGRO</v>
          </cell>
          <cell r="I1284" t="str">
            <v>PROGRAMADO</v>
          </cell>
          <cell r="J1284">
            <v>44833</v>
          </cell>
          <cell r="K1284">
            <v>44848</v>
          </cell>
          <cell r="L1284">
            <v>44876</v>
          </cell>
          <cell r="O1284" t="str">
            <v>U020 AGROSUPER COMER ALIM</v>
          </cell>
          <cell r="P1284" t="str">
            <v>00AM</v>
          </cell>
          <cell r="Q1284" t="str">
            <v>AGRO MEXICO</v>
          </cell>
          <cell r="R1284" t="str">
            <v>02</v>
          </cell>
          <cell r="S1284" t="str">
            <v>MEXICO</v>
          </cell>
          <cell r="T1284" t="str">
            <v>000051 MAZATLAN, PUERTO</v>
          </cell>
          <cell r="U1284" t="str">
            <v>200000432</v>
          </cell>
          <cell r="V1284" t="str">
            <v>Productos Alimenticios Super</v>
          </cell>
          <cell r="W1284" t="str">
            <v/>
          </cell>
          <cell r="X1284" t="str">
            <v>CIF</v>
          </cell>
          <cell r="Y1284" t="str">
            <v>CTA CTE O CRED.DIRECTO</v>
          </cell>
          <cell r="Z1284" t="str">
            <v>CONGELADO</v>
          </cell>
          <cell r="AA1284" t="str">
            <v>CUEROS</v>
          </cell>
          <cell r="AB1284" t="str">
            <v>CUERO FORRO</v>
          </cell>
          <cell r="AC1284" t="str">
            <v>CUERO FORRO PALETA</v>
          </cell>
          <cell r="AD1284" t="str">
            <v>NA</v>
          </cell>
        </row>
        <row r="1285">
          <cell r="D1285">
            <v>1021555</v>
          </cell>
          <cell r="E1285" t="str">
            <v>GO GRASA DESP PAPDA@ CJ 20K AS</v>
          </cell>
          <cell r="F1285">
            <v>24002</v>
          </cell>
          <cell r="G1285" t="str">
            <v>KG</v>
          </cell>
          <cell r="H1285" t="str">
            <v>PLANTA LO MIRANDA</v>
          </cell>
          <cell r="I1285" t="str">
            <v>CONFIRMADO</v>
          </cell>
          <cell r="J1285">
            <v>44833</v>
          </cell>
          <cell r="K1285">
            <v>44841</v>
          </cell>
          <cell r="O1285" t="str">
            <v>U020 AGROSUPER COMER ALIM</v>
          </cell>
          <cell r="P1285" t="str">
            <v>00AM</v>
          </cell>
          <cell r="Q1285" t="str">
            <v>AGRO MEXICO</v>
          </cell>
          <cell r="R1285" t="str">
            <v>02</v>
          </cell>
          <cell r="S1285" t="str">
            <v>MEXICO</v>
          </cell>
          <cell r="T1285" t="str">
            <v>000051 MAZATLAN, PUERTO</v>
          </cell>
          <cell r="U1285" t="str">
            <v>200000432</v>
          </cell>
          <cell r="V1285" t="str">
            <v>Productos Alimenticios Super</v>
          </cell>
          <cell r="W1285" t="str">
            <v/>
          </cell>
          <cell r="X1285" t="str">
            <v>CIF</v>
          </cell>
          <cell r="Y1285" t="str">
            <v>CTA CTE O CRED.DIRECTO</v>
          </cell>
          <cell r="Z1285" t="str">
            <v>CONGELADO</v>
          </cell>
          <cell r="AA1285" t="str">
            <v>GRASAS</v>
          </cell>
          <cell r="AB1285" t="str">
            <v>GRASA GORDURA</v>
          </cell>
          <cell r="AC1285" t="str">
            <v>SUBPROD GRASA PAPADA</v>
          </cell>
          <cell r="AD1285" t="str">
            <v>NA</v>
          </cell>
        </row>
        <row r="1286">
          <cell r="D1286">
            <v>1021555</v>
          </cell>
          <cell r="E1286" t="str">
            <v>GO GRASA DESP PAPDA@ CJ 20K AS</v>
          </cell>
          <cell r="F1286">
            <v>24002</v>
          </cell>
          <cell r="G1286" t="str">
            <v>KG</v>
          </cell>
          <cell r="H1286" t="str">
            <v>PLANTA LO MIRANDA</v>
          </cell>
          <cell r="I1286" t="str">
            <v>EN PRODUCCION</v>
          </cell>
          <cell r="J1286">
            <v>44833</v>
          </cell>
          <cell r="K1286">
            <v>44841</v>
          </cell>
          <cell r="O1286" t="str">
            <v>U020 AGROSUPER COMER ALIM</v>
          </cell>
          <cell r="P1286" t="str">
            <v>00AM</v>
          </cell>
          <cell r="Q1286" t="str">
            <v>AGRO MEXICO</v>
          </cell>
          <cell r="R1286" t="str">
            <v>02</v>
          </cell>
          <cell r="S1286" t="str">
            <v>MEXICO</v>
          </cell>
          <cell r="T1286" t="str">
            <v>000051 MAZATLAN, PUERTO</v>
          </cell>
          <cell r="U1286" t="str">
            <v>200000432</v>
          </cell>
          <cell r="V1286" t="str">
            <v>Productos Alimenticios Super</v>
          </cell>
          <cell r="W1286" t="str">
            <v/>
          </cell>
          <cell r="X1286" t="str">
            <v>CIF</v>
          </cell>
          <cell r="Y1286" t="str">
            <v>CTA CTE O CRED.DIRECTO</v>
          </cell>
          <cell r="Z1286" t="str">
            <v>CONGELADO</v>
          </cell>
          <cell r="AA1286" t="str">
            <v>GRASAS</v>
          </cell>
          <cell r="AB1286" t="str">
            <v>GRASA GORDURA</v>
          </cell>
          <cell r="AC1286" t="str">
            <v>SUBPROD GRASA PAPADA</v>
          </cell>
          <cell r="AD1286" t="str">
            <v>NA</v>
          </cell>
        </row>
        <row r="1287">
          <cell r="D1287">
            <v>1021555</v>
          </cell>
          <cell r="E1287" t="str">
            <v>GO GRASA DESP PAPDA@ CJ 20K AS</v>
          </cell>
          <cell r="F1287">
            <v>24002</v>
          </cell>
          <cell r="G1287" t="str">
            <v>KG</v>
          </cell>
          <cell r="H1287" t="str">
            <v>PLANTA LO MIRANDA</v>
          </cell>
          <cell r="I1287" t="str">
            <v>EN PRODUCCION</v>
          </cell>
          <cell r="J1287">
            <v>44833</v>
          </cell>
          <cell r="K1287">
            <v>44841</v>
          </cell>
          <cell r="O1287" t="str">
            <v>U020 AGROSUPER COMER ALIM</v>
          </cell>
          <cell r="P1287" t="str">
            <v>00AM</v>
          </cell>
          <cell r="Q1287" t="str">
            <v>AGRO MEXICO</v>
          </cell>
          <cell r="R1287" t="str">
            <v>02</v>
          </cell>
          <cell r="S1287" t="str">
            <v>MEXICO</v>
          </cell>
          <cell r="T1287" t="str">
            <v>000051 MAZATLAN, PUERTO</v>
          </cell>
          <cell r="U1287" t="str">
            <v>200000432</v>
          </cell>
          <cell r="V1287" t="str">
            <v>Productos Alimenticios Super</v>
          </cell>
          <cell r="W1287" t="str">
            <v/>
          </cell>
          <cell r="X1287" t="str">
            <v>CIF</v>
          </cell>
          <cell r="Y1287" t="str">
            <v>CTA CTE O CRED.DIRECTO</v>
          </cell>
          <cell r="Z1287" t="str">
            <v>CONGELADO</v>
          </cell>
          <cell r="AA1287" t="str">
            <v>GRASAS</v>
          </cell>
          <cell r="AB1287" t="str">
            <v>GRASA GORDURA</v>
          </cell>
          <cell r="AC1287" t="str">
            <v>SUBPROD GRASA PAPADA</v>
          </cell>
          <cell r="AD1287" t="str">
            <v>NA</v>
          </cell>
        </row>
        <row r="1288">
          <cell r="D1288">
            <v>1020925</v>
          </cell>
          <cell r="E1288" t="str">
            <v>GO GRASA FORRO PNA LIMP@ CJ 20K AS</v>
          </cell>
          <cell r="F1288">
            <v>24000</v>
          </cell>
          <cell r="G1288" t="str">
            <v>KG</v>
          </cell>
          <cell r="H1288" t="str">
            <v>PLANTA ROSARIO</v>
          </cell>
          <cell r="I1288" t="str">
            <v>EMITIDO</v>
          </cell>
          <cell r="J1288">
            <v>44833</v>
          </cell>
          <cell r="K1288">
            <v>44855</v>
          </cell>
          <cell r="O1288" t="str">
            <v>U007 AGROSUPER S.A.</v>
          </cell>
          <cell r="P1288" t="str">
            <v>00AS</v>
          </cell>
          <cell r="Q1288" t="str">
            <v>AGRO SUDAMERICA</v>
          </cell>
          <cell r="R1288" t="str">
            <v>02</v>
          </cell>
          <cell r="S1288" t="str">
            <v>ECUADOR</v>
          </cell>
          <cell r="T1288" t="str">
            <v>000027 GUAYAQUIL, PUERTO</v>
          </cell>
          <cell r="U1288" t="str">
            <v>200000529</v>
          </cell>
          <cell r="V1288" t="str">
            <v>'Piggi's Embutidos Pigem Cia. Ltda.</v>
          </cell>
          <cell r="W1288" t="str">
            <v>LO MIRANDA</v>
          </cell>
          <cell r="X1288" t="str">
            <v>CFR</v>
          </cell>
          <cell r="Y1288" t="str">
            <v>CTA CTE O CRED.DIRECTO</v>
          </cell>
          <cell r="Z1288" t="str">
            <v>CONGELADO</v>
          </cell>
          <cell r="AA1288" t="str">
            <v>GRASAS</v>
          </cell>
          <cell r="AB1288" t="str">
            <v>GRASA FORRO</v>
          </cell>
          <cell r="AC1288" t="str">
            <v>SUBPROD GRASA FORRO PIERNA LIMPIO</v>
          </cell>
          <cell r="AD1288" t="str">
            <v>EX</v>
          </cell>
        </row>
        <row r="1289">
          <cell r="D1289">
            <v>1022150</v>
          </cell>
          <cell r="E1289" t="str">
            <v>GO GORD CHIC@ CJ 20K AS</v>
          </cell>
          <cell r="F1289">
            <v>24000</v>
          </cell>
          <cell r="G1289" t="str">
            <v>KG</v>
          </cell>
          <cell r="H1289" t="str">
            <v>PLANTA ROSARIO</v>
          </cell>
          <cell r="I1289" t="str">
            <v>EMITIDO</v>
          </cell>
          <cell r="J1289">
            <v>44833</v>
          </cell>
          <cell r="K1289">
            <v>44855</v>
          </cell>
          <cell r="O1289" t="str">
            <v>U007 AGROSUPER S.A.</v>
          </cell>
          <cell r="P1289" t="str">
            <v>00AS</v>
          </cell>
          <cell r="Q1289" t="str">
            <v>AGRO SUDAMERICA</v>
          </cell>
          <cell r="R1289" t="str">
            <v>02</v>
          </cell>
          <cell r="S1289" t="str">
            <v>ECUADOR</v>
          </cell>
          <cell r="T1289" t="str">
            <v>000027 GUAYAQUIL, PUERTO</v>
          </cell>
          <cell r="U1289" t="str">
            <v>200000529</v>
          </cell>
          <cell r="V1289" t="str">
            <v>'Piggi's Embutidos Pigem Cia. Ltda.</v>
          </cell>
          <cell r="W1289" t="str">
            <v>LO MIRANDA</v>
          </cell>
          <cell r="X1289" t="str">
            <v>CFR</v>
          </cell>
          <cell r="Y1289" t="str">
            <v>CTA CTE O CRED.DIRECTO</v>
          </cell>
          <cell r="Z1289" t="str">
            <v>CONGELADO</v>
          </cell>
          <cell r="AA1289" t="str">
            <v>GRASAS</v>
          </cell>
          <cell r="AB1289" t="str">
            <v>GRASA GORDURA</v>
          </cell>
          <cell r="AC1289" t="str">
            <v>SUBPROD GRASA GORDURA CHICA</v>
          </cell>
          <cell r="AD1289" t="str">
            <v>EX</v>
          </cell>
        </row>
        <row r="1290">
          <cell r="D1290">
            <v>1020086</v>
          </cell>
          <cell r="E1290" t="str">
            <v>GO LOM CTRO 27 S/F@ VA CJ T-F AS</v>
          </cell>
          <cell r="F1290">
            <v>24000</v>
          </cell>
          <cell r="G1290" t="str">
            <v>KG</v>
          </cell>
          <cell r="H1290" t="str">
            <v>PLANTA ROSARIO</v>
          </cell>
          <cell r="I1290" t="str">
            <v>EN PRODUCCION</v>
          </cell>
          <cell r="J1290">
            <v>44833</v>
          </cell>
          <cell r="K1290">
            <v>44864</v>
          </cell>
          <cell r="O1290" t="str">
            <v>U007 AGROSUPER S.A.</v>
          </cell>
          <cell r="P1290" t="str">
            <v>00AS</v>
          </cell>
          <cell r="Q1290" t="str">
            <v>AGRO SUDAMERICA</v>
          </cell>
          <cell r="R1290" t="str">
            <v>02</v>
          </cell>
          <cell r="S1290" t="str">
            <v>COLOMBIA</v>
          </cell>
          <cell r="T1290" t="str">
            <v>000218 CARTAGENA, PUERTO</v>
          </cell>
          <cell r="U1290" t="str">
            <v>200002121</v>
          </cell>
          <cell r="V1290" t="str">
            <v>Compañía Internacional de Alimentos</v>
          </cell>
          <cell r="W1290" t="str">
            <v/>
          </cell>
          <cell r="X1290" t="str">
            <v>CIF</v>
          </cell>
          <cell r="Y1290" t="str">
            <v>CTA CTE O CRED.DIRECTO</v>
          </cell>
          <cell r="Z1290" t="str">
            <v>CONGELADO</v>
          </cell>
          <cell r="AA1290" t="str">
            <v>LOMO</v>
          </cell>
          <cell r="AB1290" t="str">
            <v>LOMO CENTRO</v>
          </cell>
          <cell r="AC1290" t="str">
            <v>LOMO CENTRO 27 S/FILETE</v>
          </cell>
          <cell r="AD1290" t="str">
            <v>EX</v>
          </cell>
        </row>
        <row r="1291">
          <cell r="D1291">
            <v>1021385</v>
          </cell>
          <cell r="E1291" t="str">
            <v>GO CUE GRANEL ESP CC@ CJ 20K AS</v>
          </cell>
          <cell r="F1291">
            <v>24000</v>
          </cell>
          <cell r="G1291" t="str">
            <v>KG</v>
          </cell>
          <cell r="H1291" t="str">
            <v>PLANTA ROSARIO</v>
          </cell>
          <cell r="I1291" t="str">
            <v>A PROGRAMAR</v>
          </cell>
          <cell r="J1291">
            <v>44833</v>
          </cell>
          <cell r="K1291">
            <v>44849</v>
          </cell>
          <cell r="L1291">
            <v>44866</v>
          </cell>
          <cell r="O1291" t="str">
            <v>U007 AGROSUPER S.A.</v>
          </cell>
          <cell r="P1291" t="str">
            <v>00AS</v>
          </cell>
          <cell r="Q1291" t="str">
            <v>AGRO SUDAMERICA</v>
          </cell>
          <cell r="R1291" t="str">
            <v>02</v>
          </cell>
          <cell r="S1291" t="str">
            <v>COSTA RICA</v>
          </cell>
          <cell r="T1291" t="str">
            <v>000206 CALDERA, PUERTO</v>
          </cell>
          <cell r="U1291" t="str">
            <v>200002916</v>
          </cell>
          <cell r="V1291" t="str">
            <v>Corporación Pipasa, S.R.L.</v>
          </cell>
          <cell r="W1291" t="str">
            <v>PO# 5500904247</v>
          </cell>
          <cell r="X1291" t="str">
            <v>CIP</v>
          </cell>
          <cell r="Y1291" t="str">
            <v>CTA CTE O CRED.DIRECTO</v>
          </cell>
          <cell r="Z1291" t="str">
            <v>CONGELADO</v>
          </cell>
          <cell r="AA1291" t="str">
            <v>CUEROS</v>
          </cell>
          <cell r="AB1291" t="str">
            <v>CUERO MIXTO</v>
          </cell>
          <cell r="AC1291" t="str">
            <v>CUERO GRANEL ESPECIAL</v>
          </cell>
          <cell r="AD1291" t="str">
            <v>EX</v>
          </cell>
        </row>
        <row r="1292">
          <cell r="D1292">
            <v>1011701</v>
          </cell>
          <cell r="E1292" t="str">
            <v>PO PCHDEH NMR@ CJ 20K AS</v>
          </cell>
          <cell r="F1292">
            <v>18149.999897335998</v>
          </cell>
          <cell r="G1292" t="str">
            <v>KG</v>
          </cell>
          <cell r="H1292" t="str">
            <v>F. SAN VICENTE</v>
          </cell>
          <cell r="I1292" t="str">
            <v>A PROGRAMAR</v>
          </cell>
          <cell r="J1292">
            <v>44833</v>
          </cell>
          <cell r="K1292">
            <v>44842</v>
          </cell>
          <cell r="L1292">
            <v>44862</v>
          </cell>
          <cell r="O1292" t="str">
            <v>U007 AGROSUPER S.A.</v>
          </cell>
          <cell r="P1292" t="str">
            <v>00AA</v>
          </cell>
          <cell r="Q1292" t="str">
            <v>AGRO AMERICA</v>
          </cell>
          <cell r="R1292" t="str">
            <v>01</v>
          </cell>
          <cell r="S1292" t="str">
            <v>EE.UU.</v>
          </cell>
          <cell r="T1292" t="str">
            <v>000113 PORT EVERGLADES, PUERTO</v>
          </cell>
          <cell r="U1292" t="str">
            <v>200000004</v>
          </cell>
          <cell r="V1292" t="str">
            <v>Agro America LLC</v>
          </cell>
          <cell r="W1292" t="str">
            <v>NCL</v>
          </cell>
          <cell r="X1292" t="str">
            <v>CIF</v>
          </cell>
          <cell r="Y1292" t="str">
            <v>CTA CTE O CRED.DIRECTO</v>
          </cell>
          <cell r="Z1292" t="str">
            <v>CONGELADO</v>
          </cell>
          <cell r="AA1292" t="str">
            <v>PECHUGA DESH</v>
          </cell>
          <cell r="AB1292" t="str">
            <v>PECHUGA DESH S/PIEL S/GRASA S/FILETE</v>
          </cell>
          <cell r="AC1292" t="str">
            <v>PECHUGA DESH S/CALIBRE</v>
          </cell>
          <cell r="AD1292" t="str">
            <v>NA</v>
          </cell>
        </row>
        <row r="1293">
          <cell r="D1293">
            <v>1021385</v>
          </cell>
          <cell r="E1293" t="str">
            <v>GO CUE GRANEL ESP CC@ CJ 20K AS</v>
          </cell>
          <cell r="F1293">
            <v>11109</v>
          </cell>
          <cell r="G1293" t="str">
            <v>KG</v>
          </cell>
          <cell r="H1293" t="str">
            <v>PLANTA ROSARIO</v>
          </cell>
          <cell r="I1293" t="str">
            <v>A PROGRAMAR</v>
          </cell>
          <cell r="J1293">
            <v>44833</v>
          </cell>
          <cell r="K1293">
            <v>44844</v>
          </cell>
          <cell r="L1293">
            <v>44862</v>
          </cell>
          <cell r="O1293" t="str">
            <v>U007 AGROSUPER S.A.</v>
          </cell>
          <cell r="P1293" t="str">
            <v>00AS</v>
          </cell>
          <cell r="Q1293" t="str">
            <v>AGRO SUDAMERICA</v>
          </cell>
          <cell r="R1293" t="str">
            <v>02</v>
          </cell>
          <cell r="S1293" t="str">
            <v>PERÚ</v>
          </cell>
          <cell r="T1293" t="str">
            <v>000059 CALLAO, PUERTO</v>
          </cell>
          <cell r="U1293" t="str">
            <v>200000196</v>
          </cell>
          <cell r="V1293" t="str">
            <v>Productos Razzeto &amp; Nestorovic SAC</v>
          </cell>
          <cell r="W1293" t="str">
            <v>***</v>
          </cell>
          <cell r="X1293" t="str">
            <v>CIF</v>
          </cell>
          <cell r="Y1293" t="str">
            <v>CTA CTE O CRED.DIRECTO</v>
          </cell>
          <cell r="Z1293" t="str">
            <v>CONGELADO</v>
          </cell>
          <cell r="AA1293" t="str">
            <v>CUEROS</v>
          </cell>
          <cell r="AB1293" t="str">
            <v>CUERO MIXTO</v>
          </cell>
          <cell r="AC1293" t="str">
            <v>CUERO GRANEL ESPECIAL</v>
          </cell>
          <cell r="AD1293" t="str">
            <v>EX</v>
          </cell>
        </row>
        <row r="1294">
          <cell r="D1294">
            <v>1021596</v>
          </cell>
          <cell r="E1294" t="str">
            <v>GO CUE GRANEL ESP CC@ CJ 20K AS</v>
          </cell>
          <cell r="F1294">
            <v>12891</v>
          </cell>
          <cell r="G1294" t="str">
            <v>KG</v>
          </cell>
          <cell r="H1294" t="str">
            <v>F. SAN VICENTE</v>
          </cell>
          <cell r="I1294" t="str">
            <v>A PROGRAMAR</v>
          </cell>
          <cell r="J1294">
            <v>44833</v>
          </cell>
          <cell r="K1294">
            <v>44844</v>
          </cell>
          <cell r="L1294">
            <v>44862</v>
          </cell>
          <cell r="O1294" t="str">
            <v>U007 AGROSUPER S.A.</v>
          </cell>
          <cell r="P1294" t="str">
            <v>00AS</v>
          </cell>
          <cell r="Q1294" t="str">
            <v>AGRO SUDAMERICA</v>
          </cell>
          <cell r="R1294" t="str">
            <v>02</v>
          </cell>
          <cell r="S1294" t="str">
            <v>PERÚ</v>
          </cell>
          <cell r="T1294" t="str">
            <v>000059 CALLAO, PUERTO</v>
          </cell>
          <cell r="U1294" t="str">
            <v>200000196</v>
          </cell>
          <cell r="V1294" t="str">
            <v>Productos Razzeto &amp; Nestorovic SAC</v>
          </cell>
          <cell r="W1294" t="str">
            <v>***</v>
          </cell>
          <cell r="X1294" t="str">
            <v>CIF</v>
          </cell>
          <cell r="Y1294" t="str">
            <v>CTA CTE O CRED.DIRECTO</v>
          </cell>
          <cell r="Z1294" t="str">
            <v>CONGELADO</v>
          </cell>
          <cell r="AA1294" t="str">
            <v>CUEROS</v>
          </cell>
          <cell r="AB1294" t="str">
            <v>CUERO MIXTO</v>
          </cell>
          <cell r="AC1294" t="str">
            <v>CUERO GRANEL ESPECIAL</v>
          </cell>
          <cell r="AD1294" t="str">
            <v>EX</v>
          </cell>
        </row>
        <row r="1295">
          <cell r="D1295">
            <v>1021092</v>
          </cell>
          <cell r="E1295" t="str">
            <v>GO TRIMING 85/15@ CJ T-F 20K AS</v>
          </cell>
          <cell r="F1295">
            <v>24000</v>
          </cell>
          <cell r="G1295" t="str">
            <v>KG</v>
          </cell>
          <cell r="H1295" t="str">
            <v>PLANTA ROSARIO</v>
          </cell>
          <cell r="I1295" t="str">
            <v>A PROGRAMAR</v>
          </cell>
          <cell r="J1295">
            <v>44833</v>
          </cell>
          <cell r="K1295">
            <v>44844</v>
          </cell>
          <cell r="L1295">
            <v>44876</v>
          </cell>
          <cell r="O1295" t="str">
            <v>U007 AGROSUPER S.A.</v>
          </cell>
          <cell r="P1295" t="str">
            <v>00AS</v>
          </cell>
          <cell r="Q1295" t="str">
            <v>AGRO SUDAMERICA</v>
          </cell>
          <cell r="R1295" t="str">
            <v>02</v>
          </cell>
          <cell r="S1295" t="str">
            <v>PERÚ</v>
          </cell>
          <cell r="T1295" t="str">
            <v>000059 CALLAO, PUERTO</v>
          </cell>
          <cell r="U1295" t="str">
            <v>200000196</v>
          </cell>
          <cell r="V1295" t="str">
            <v>Productos Razzeto &amp; Nestorovic SAC</v>
          </cell>
          <cell r="W1295" t="str">
            <v>***</v>
          </cell>
          <cell r="X1295" t="str">
            <v>CIF</v>
          </cell>
          <cell r="Y1295" t="str">
            <v>CTA CTE O CRED.DIRECTO</v>
          </cell>
          <cell r="Z1295" t="str">
            <v>CONGELADO</v>
          </cell>
          <cell r="AA1295" t="str">
            <v>RECORTES</v>
          </cell>
          <cell r="AB1295" t="str">
            <v>RECORTES NO MAGRO</v>
          </cell>
          <cell r="AC1295" t="str">
            <v>RECORTES NO MAGRO TRIMING 85/15</v>
          </cell>
          <cell r="AD1295" t="str">
            <v>EX</v>
          </cell>
        </row>
        <row r="1296">
          <cell r="D1296">
            <v>1021092</v>
          </cell>
          <cell r="E1296" t="str">
            <v>GO TRIMING 85/15@ CJ T-F 20K AS</v>
          </cell>
          <cell r="F1296">
            <v>24000</v>
          </cell>
          <cell r="G1296" t="str">
            <v>KG</v>
          </cell>
          <cell r="H1296" t="str">
            <v>PLANTA ROSARIO</v>
          </cell>
          <cell r="I1296" t="str">
            <v>A PROGRAMAR</v>
          </cell>
          <cell r="J1296">
            <v>44833</v>
          </cell>
          <cell r="K1296">
            <v>44854</v>
          </cell>
          <cell r="L1296">
            <v>44883</v>
          </cell>
          <cell r="O1296" t="str">
            <v>U007 AGROSUPER S.A.</v>
          </cell>
          <cell r="P1296" t="str">
            <v>00AS</v>
          </cell>
          <cell r="Q1296" t="str">
            <v>AGRO SUDAMERICA</v>
          </cell>
          <cell r="R1296" t="str">
            <v>02</v>
          </cell>
          <cell r="S1296" t="str">
            <v>PERÚ</v>
          </cell>
          <cell r="T1296" t="str">
            <v>000059 CALLAO, PUERTO</v>
          </cell>
          <cell r="U1296" t="str">
            <v>200000196</v>
          </cell>
          <cell r="V1296" t="str">
            <v>Productos Razzeto &amp; Nestorovic SAC</v>
          </cell>
          <cell r="W1296" t="str">
            <v>***</v>
          </cell>
          <cell r="X1296" t="str">
            <v>CIF</v>
          </cell>
          <cell r="Y1296" t="str">
            <v>CTA CTE O CRED.DIRECTO</v>
          </cell>
          <cell r="Z1296" t="str">
            <v>CONGELADO</v>
          </cell>
          <cell r="AA1296" t="str">
            <v>RECORTES</v>
          </cell>
          <cell r="AB1296" t="str">
            <v>RECORTES NO MAGRO</v>
          </cell>
          <cell r="AC1296" t="str">
            <v>RECORTES NO MAGRO TRIMING 85/15</v>
          </cell>
          <cell r="AD1296" t="str">
            <v>EX</v>
          </cell>
        </row>
        <row r="1297">
          <cell r="D1297">
            <v>1012107</v>
          </cell>
          <cell r="E1297" t="str">
            <v>PO PCHDEH 4OZ MR@ CJ AS</v>
          </cell>
          <cell r="F1297">
            <v>7983.2191999999995</v>
          </cell>
          <cell r="G1297" t="str">
            <v>KG</v>
          </cell>
          <cell r="H1297" t="str">
            <v>F. SAN VICENTE</v>
          </cell>
          <cell r="I1297" t="str">
            <v>EN PRODUCCION</v>
          </cell>
          <cell r="J1297">
            <v>44834</v>
          </cell>
          <cell r="K1297">
            <v>44840</v>
          </cell>
          <cell r="O1297" t="str">
            <v>U007 AGROSUPER S.A.</v>
          </cell>
          <cell r="P1297" t="str">
            <v>00AA</v>
          </cell>
          <cell r="Q1297" t="str">
            <v>AGRO AMERICA</v>
          </cell>
          <cell r="R1297" t="str">
            <v>01</v>
          </cell>
          <cell r="S1297" t="str">
            <v>EE.UU.</v>
          </cell>
          <cell r="T1297" t="str">
            <v>000069 NEW YORK, PUERTO</v>
          </cell>
          <cell r="U1297" t="str">
            <v>200000004</v>
          </cell>
          <cell r="V1297" t="str">
            <v>Agro America LLC</v>
          </cell>
          <cell r="W1297" t="str">
            <v/>
          </cell>
          <cell r="X1297" t="str">
            <v>CIF</v>
          </cell>
          <cell r="Y1297" t="str">
            <v>CTA CTE O CRED.DIRECTO</v>
          </cell>
          <cell r="Z1297" t="str">
            <v>CONGELADO</v>
          </cell>
          <cell r="AA1297" t="str">
            <v>PECHUGA DESH</v>
          </cell>
          <cell r="AB1297" t="str">
            <v>PECHUGA DESH S/PIEL S/GRASA S/FILETE</v>
          </cell>
          <cell r="AC1297" t="str">
            <v>PECHUGA DESH 100-130 GR</v>
          </cell>
          <cell r="AD1297" t="str">
            <v>NA</v>
          </cell>
        </row>
        <row r="1298">
          <cell r="D1298">
            <v>1012519</v>
          </cell>
          <cell r="E1298" t="str">
            <v>PO PCHDEH 4OZ MR@ CJ AS</v>
          </cell>
          <cell r="F1298">
            <v>11974.828799999999</v>
          </cell>
          <cell r="G1298" t="str">
            <v>KG</v>
          </cell>
          <cell r="H1298" t="str">
            <v>F. SAN VICENTE</v>
          </cell>
          <cell r="I1298" t="str">
            <v>EN PRODUCCION</v>
          </cell>
          <cell r="J1298">
            <v>44834</v>
          </cell>
          <cell r="K1298">
            <v>44840</v>
          </cell>
          <cell r="O1298" t="str">
            <v>U007 AGROSUPER S.A.</v>
          </cell>
          <cell r="P1298" t="str">
            <v>00AA</v>
          </cell>
          <cell r="Q1298" t="str">
            <v>AGRO AMERICA</v>
          </cell>
          <cell r="R1298" t="str">
            <v>01</v>
          </cell>
          <cell r="S1298" t="str">
            <v>EE.UU.</v>
          </cell>
          <cell r="T1298" t="str">
            <v>000069 NEW YORK, PUERTO</v>
          </cell>
          <cell r="U1298" t="str">
            <v>200000004</v>
          </cell>
          <cell r="V1298" t="str">
            <v>Agro America LLC</v>
          </cell>
          <cell r="W1298" t="str">
            <v/>
          </cell>
          <cell r="X1298" t="str">
            <v>CIF</v>
          </cell>
          <cell r="Y1298" t="str">
            <v>CTA CTE O CRED.DIRECTO</v>
          </cell>
          <cell r="Z1298" t="str">
            <v>CONGELADO</v>
          </cell>
          <cell r="AA1298" t="str">
            <v>PECHUGA DESH</v>
          </cell>
          <cell r="AB1298" t="str">
            <v>PECHUGA DESH S/PIEL S/GRASA S/FILETE</v>
          </cell>
          <cell r="AC1298" t="str">
            <v>PECHUGA DESH 120-170G</v>
          </cell>
          <cell r="AD1298" t="str">
            <v>NA</v>
          </cell>
        </row>
        <row r="1299">
          <cell r="D1299">
            <v>1012108</v>
          </cell>
          <cell r="E1299" t="str">
            <v>PO PCHDEH 5OZ MR@ CJ AS</v>
          </cell>
          <cell r="F1299">
            <v>9979.3768945759984</v>
          </cell>
          <cell r="G1299" t="str">
            <v>KG</v>
          </cell>
          <cell r="H1299" t="str">
            <v>F. SAN VICENTE</v>
          </cell>
          <cell r="I1299" t="str">
            <v>EN PRODUCCION</v>
          </cell>
          <cell r="J1299">
            <v>44834</v>
          </cell>
          <cell r="K1299">
            <v>44846</v>
          </cell>
          <cell r="O1299" t="str">
            <v>U007 AGROSUPER S.A.</v>
          </cell>
          <cell r="P1299" t="str">
            <v>00AA</v>
          </cell>
          <cell r="Q1299" t="str">
            <v>AGRO AMERICA</v>
          </cell>
          <cell r="R1299" t="str">
            <v>01</v>
          </cell>
          <cell r="S1299" t="str">
            <v>EE.UU.</v>
          </cell>
          <cell r="T1299" t="str">
            <v>000113 PORT EVERGLADES, PUERTO</v>
          </cell>
          <cell r="U1299" t="str">
            <v>200000004</v>
          </cell>
          <cell r="V1299" t="str">
            <v>Agro America LLC</v>
          </cell>
          <cell r="W1299" t="str">
            <v/>
          </cell>
          <cell r="X1299" t="str">
            <v>CIF</v>
          </cell>
          <cell r="Y1299" t="str">
            <v>CTA CTE O CRED.DIRECTO</v>
          </cell>
          <cell r="Z1299" t="str">
            <v>CONGELADO</v>
          </cell>
          <cell r="AA1299" t="str">
            <v>PECHUGA DESH</v>
          </cell>
          <cell r="AB1299" t="str">
            <v>PECHUGA DESH S/PIEL S/GRASA S/FILETE</v>
          </cell>
          <cell r="AC1299" t="str">
            <v>PECHUGA DESH 130-160G</v>
          </cell>
          <cell r="AD1299" t="str">
            <v>NA</v>
          </cell>
        </row>
        <row r="1300">
          <cell r="D1300">
            <v>1012520</v>
          </cell>
          <cell r="E1300" t="str">
            <v>PO PCHDEH 5OZ MR@ CJ AS</v>
          </cell>
          <cell r="F1300">
            <v>9979.0239999999994</v>
          </cell>
          <cell r="G1300" t="str">
            <v>KG</v>
          </cell>
          <cell r="H1300" t="str">
            <v>F. SAN VICENTE</v>
          </cell>
          <cell r="I1300" t="str">
            <v>EN PRODUCCION</v>
          </cell>
          <cell r="J1300">
            <v>44834</v>
          </cell>
          <cell r="K1300">
            <v>44846</v>
          </cell>
          <cell r="O1300" t="str">
            <v>U007 AGROSUPER S.A.</v>
          </cell>
          <cell r="P1300" t="str">
            <v>00AA</v>
          </cell>
          <cell r="Q1300" t="str">
            <v>AGRO AMERICA</v>
          </cell>
          <cell r="R1300" t="str">
            <v>01</v>
          </cell>
          <cell r="S1300" t="str">
            <v>EE.UU.</v>
          </cell>
          <cell r="T1300" t="str">
            <v>000113 PORT EVERGLADES, PUERTO</v>
          </cell>
          <cell r="U1300" t="str">
            <v>200000004</v>
          </cell>
          <cell r="V1300" t="str">
            <v>Agro America LLC</v>
          </cell>
          <cell r="W1300" t="str">
            <v/>
          </cell>
          <cell r="X1300" t="str">
            <v>CIF</v>
          </cell>
          <cell r="Y1300" t="str">
            <v>CTA CTE O CRED.DIRECTO</v>
          </cell>
          <cell r="Z1300" t="str">
            <v>CONGELADO</v>
          </cell>
          <cell r="AA1300" t="str">
            <v>PECHUGA DESH</v>
          </cell>
          <cell r="AB1300" t="str">
            <v>PECHUGA DESH S/PIEL S/GRASA S/FILETE</v>
          </cell>
          <cell r="AC1300" t="str">
            <v>PECHUGA DESH 120-170G</v>
          </cell>
          <cell r="AD1300" t="str">
            <v>NA</v>
          </cell>
        </row>
        <row r="1301">
          <cell r="D1301">
            <v>1012108</v>
          </cell>
          <cell r="E1301" t="str">
            <v>PO PCHDEH 5OZ MR@ CJ AS</v>
          </cell>
          <cell r="F1301">
            <v>20012.831934575999</v>
          </cell>
          <cell r="G1301" t="str">
            <v>KG</v>
          </cell>
          <cell r="H1301" t="str">
            <v>F. SAN VICENTE</v>
          </cell>
          <cell r="I1301" t="str">
            <v>EN PRODUCCION</v>
          </cell>
          <cell r="J1301">
            <v>44834</v>
          </cell>
          <cell r="K1301">
            <v>44845</v>
          </cell>
          <cell r="O1301" t="str">
            <v>U007 AGROSUPER S.A.</v>
          </cell>
          <cell r="P1301" t="str">
            <v>00AA</v>
          </cell>
          <cell r="Q1301" t="str">
            <v>AGRO AMERICA</v>
          </cell>
          <cell r="R1301" t="str">
            <v>01</v>
          </cell>
          <cell r="S1301" t="str">
            <v>EE.UU.</v>
          </cell>
          <cell r="T1301" t="str">
            <v>000113 PORT EVERGLADES, PUERTO</v>
          </cell>
          <cell r="U1301" t="str">
            <v>200000004</v>
          </cell>
          <cell r="V1301" t="str">
            <v>Agro America LLC</v>
          </cell>
          <cell r="W1301" t="str">
            <v/>
          </cell>
          <cell r="X1301" t="str">
            <v>CIF</v>
          </cell>
          <cell r="Y1301" t="str">
            <v>CTA CTE O CRED.DIRECTO</v>
          </cell>
          <cell r="Z1301" t="str">
            <v>CONGELADO</v>
          </cell>
          <cell r="AA1301" t="str">
            <v>PECHUGA DESH</v>
          </cell>
          <cell r="AB1301" t="str">
            <v>PECHUGA DESH S/PIEL S/GRASA S/FILETE</v>
          </cell>
          <cell r="AC1301" t="str">
            <v>PECHUGA DESH 130-160G</v>
          </cell>
          <cell r="AD1301" t="str">
            <v>NA</v>
          </cell>
        </row>
        <row r="1302">
          <cell r="D1302">
            <v>1012108</v>
          </cell>
          <cell r="E1302" t="str">
            <v>PO PCHDEH 5OZ MR@ CJ AS</v>
          </cell>
          <cell r="F1302">
            <v>20012.831934575999</v>
          </cell>
          <cell r="G1302" t="str">
            <v>KG</v>
          </cell>
          <cell r="H1302" t="str">
            <v>F. SAN VICENTE</v>
          </cell>
          <cell r="I1302" t="str">
            <v>A PROGRAMAR</v>
          </cell>
          <cell r="J1302">
            <v>44834</v>
          </cell>
          <cell r="K1302">
            <v>44844</v>
          </cell>
          <cell r="L1302">
            <v>44879</v>
          </cell>
          <cell r="O1302" t="str">
            <v>U007 AGROSUPER S.A.</v>
          </cell>
          <cell r="P1302" t="str">
            <v>00AA</v>
          </cell>
          <cell r="Q1302" t="str">
            <v>AGRO AMERICA</v>
          </cell>
          <cell r="R1302" t="str">
            <v>01</v>
          </cell>
          <cell r="S1302" t="str">
            <v>EE.UU.</v>
          </cell>
          <cell r="T1302" t="str">
            <v>000144 NORFOLK, PUERTO</v>
          </cell>
          <cell r="U1302" t="str">
            <v>200000004</v>
          </cell>
          <cell r="V1302" t="str">
            <v>Agro America LLC</v>
          </cell>
          <cell r="W1302" t="str">
            <v/>
          </cell>
          <cell r="X1302" t="str">
            <v>CIF</v>
          </cell>
          <cell r="Y1302" t="str">
            <v>CTA CTE O CRED.DIRECTO</v>
          </cell>
          <cell r="Z1302" t="str">
            <v>CONGELADO</v>
          </cell>
          <cell r="AA1302" t="str">
            <v>PECHUGA DESH</v>
          </cell>
          <cell r="AB1302" t="str">
            <v>PECHUGA DESH S/PIEL S/GRASA S/FILETE</v>
          </cell>
          <cell r="AC1302" t="str">
            <v>PECHUGA DESH 130-160G</v>
          </cell>
          <cell r="AD1302" t="str">
            <v>NA</v>
          </cell>
        </row>
        <row r="1303">
          <cell r="D1303">
            <v>1012108</v>
          </cell>
          <cell r="E1303" t="str">
            <v>PO PCHDEH 5OZ MR@ CJ AS</v>
          </cell>
          <cell r="F1303">
            <v>20012.831934575999</v>
          </cell>
          <cell r="G1303" t="str">
            <v>KG</v>
          </cell>
          <cell r="H1303" t="str">
            <v>F. SAN VICENTE</v>
          </cell>
          <cell r="I1303" t="str">
            <v>A PROGRAMAR</v>
          </cell>
          <cell r="J1303">
            <v>44834</v>
          </cell>
          <cell r="K1303">
            <v>44843</v>
          </cell>
          <cell r="L1303">
            <v>44876</v>
          </cell>
          <cell r="O1303" t="str">
            <v>U007 AGROSUPER S.A.</v>
          </cell>
          <cell r="P1303" t="str">
            <v>00AA</v>
          </cell>
          <cell r="Q1303" t="str">
            <v>AGRO AMERICA</v>
          </cell>
          <cell r="R1303" t="str">
            <v>01</v>
          </cell>
          <cell r="S1303" t="str">
            <v>EE.UU.</v>
          </cell>
          <cell r="T1303" t="str">
            <v>000109 LONG BEACH, PUERTO</v>
          </cell>
          <cell r="U1303" t="str">
            <v>200000004</v>
          </cell>
          <cell r="V1303" t="str">
            <v>Agro America LLC</v>
          </cell>
          <cell r="W1303" t="str">
            <v/>
          </cell>
          <cell r="X1303" t="str">
            <v>CIF</v>
          </cell>
          <cell r="Y1303" t="str">
            <v>CTA CTE O CRED.DIRECTO</v>
          </cell>
          <cell r="Z1303" t="str">
            <v>CONGELADO</v>
          </cell>
          <cell r="AA1303" t="str">
            <v>PECHUGA DESH</v>
          </cell>
          <cell r="AB1303" t="str">
            <v>PECHUGA DESH S/PIEL S/GRASA S/FILETE</v>
          </cell>
          <cell r="AC1303" t="str">
            <v>PECHUGA DESH 130-160G</v>
          </cell>
          <cell r="AD1303" t="str">
            <v>NA</v>
          </cell>
        </row>
        <row r="1304">
          <cell r="D1304">
            <v>1012108</v>
          </cell>
          <cell r="E1304" t="str">
            <v>PO PCHDEH 5OZ MR@ CJ AS</v>
          </cell>
          <cell r="F1304">
            <v>20012.831934575999</v>
          </cell>
          <cell r="G1304" t="str">
            <v>KG</v>
          </cell>
          <cell r="H1304" t="str">
            <v>F. SAN VICENTE</v>
          </cell>
          <cell r="I1304" t="str">
            <v>A PROGRAMAR</v>
          </cell>
          <cell r="J1304">
            <v>44834</v>
          </cell>
          <cell r="K1304">
            <v>44842</v>
          </cell>
          <cell r="L1304">
            <v>44872</v>
          </cell>
          <cell r="O1304" t="str">
            <v>U007 AGROSUPER S.A.</v>
          </cell>
          <cell r="P1304" t="str">
            <v>00AA</v>
          </cell>
          <cell r="Q1304" t="str">
            <v>AGRO AMERICA</v>
          </cell>
          <cell r="R1304" t="str">
            <v>01</v>
          </cell>
          <cell r="S1304" t="str">
            <v>EE.UU.</v>
          </cell>
          <cell r="T1304" t="str">
            <v>000069 NEW YORK, PUERTO</v>
          </cell>
          <cell r="U1304" t="str">
            <v>200000004</v>
          </cell>
          <cell r="V1304" t="str">
            <v>Agro America LLC</v>
          </cell>
          <cell r="W1304" t="str">
            <v/>
          </cell>
          <cell r="X1304" t="str">
            <v>CIF</v>
          </cell>
          <cell r="Y1304" t="str">
            <v>CTA CTE O CRED.DIRECTO</v>
          </cell>
          <cell r="Z1304" t="str">
            <v>CONGELADO</v>
          </cell>
          <cell r="AA1304" t="str">
            <v>PECHUGA DESH</v>
          </cell>
          <cell r="AB1304" t="str">
            <v>PECHUGA DESH S/PIEL S/GRASA S/FILETE</v>
          </cell>
          <cell r="AC1304" t="str">
            <v>PECHUGA DESH 130-160G</v>
          </cell>
          <cell r="AD1304" t="str">
            <v>NA</v>
          </cell>
        </row>
        <row r="1305">
          <cell r="D1305">
            <v>1012164</v>
          </cell>
          <cell r="E1305" t="str">
            <v>PO ALA CTRO 4X10 MR@ ZI CJ 20K AS</v>
          </cell>
          <cell r="F1305">
            <v>19958.399987392</v>
          </cell>
          <cell r="G1305" t="str">
            <v>KG</v>
          </cell>
          <cell r="H1305" t="str">
            <v>F. SAN VICENTE</v>
          </cell>
          <cell r="I1305" t="str">
            <v>A PROGRAMAR</v>
          </cell>
          <cell r="J1305">
            <v>44834</v>
          </cell>
          <cell r="K1305">
            <v>44842</v>
          </cell>
          <cell r="L1305">
            <v>44872</v>
          </cell>
          <cell r="O1305" t="str">
            <v>U007 AGROSUPER S.A.</v>
          </cell>
          <cell r="P1305" t="str">
            <v>00AA</v>
          </cell>
          <cell r="Q1305" t="str">
            <v>AGRO AMERICA</v>
          </cell>
          <cell r="R1305" t="str">
            <v>01</v>
          </cell>
          <cell r="S1305" t="str">
            <v>EE.UU.</v>
          </cell>
          <cell r="T1305" t="str">
            <v>000069 NEW YORK, PUERTO</v>
          </cell>
          <cell r="U1305" t="str">
            <v>200000004</v>
          </cell>
          <cell r="V1305" t="str">
            <v>Agro America LLC</v>
          </cell>
          <cell r="W1305" t="str">
            <v/>
          </cell>
          <cell r="X1305" t="str">
            <v>CIF</v>
          </cell>
          <cell r="Y1305" t="str">
            <v>CTA CTE O CRED.DIRECTO</v>
          </cell>
          <cell r="Z1305" t="str">
            <v>CONGELADO</v>
          </cell>
          <cell r="AA1305" t="str">
            <v>ALA</v>
          </cell>
          <cell r="AB1305" t="str">
            <v>ALA CENTRO</v>
          </cell>
          <cell r="AC1305" t="str">
            <v>ALA CENTRO NORMAL</v>
          </cell>
          <cell r="AD1305" t="str">
            <v>NA</v>
          </cell>
        </row>
        <row r="1306">
          <cell r="D1306">
            <v>1020828</v>
          </cell>
          <cell r="E1306" t="str">
            <v>GO BB RIBS 20-24 OZ@ CJ 10K AS</v>
          </cell>
          <cell r="F1306">
            <v>11999.999980855999</v>
          </cell>
          <cell r="G1306" t="str">
            <v>KG</v>
          </cell>
          <cell r="H1306" t="str">
            <v>PLANTA LO MIRANDA</v>
          </cell>
          <cell r="I1306" t="str">
            <v>A PROGRAMAR</v>
          </cell>
          <cell r="J1306">
            <v>44834</v>
          </cell>
          <cell r="K1306">
            <v>44840</v>
          </cell>
          <cell r="L1306">
            <v>44873</v>
          </cell>
          <cell r="O1306" t="str">
            <v>U007 AGROSUPER S.A.</v>
          </cell>
          <cell r="P1306" t="str">
            <v>00AA</v>
          </cell>
          <cell r="Q1306" t="str">
            <v>AGRO AMERICA</v>
          </cell>
          <cell r="R1306" t="str">
            <v>02</v>
          </cell>
          <cell r="S1306" t="str">
            <v>EE.UU.</v>
          </cell>
          <cell r="T1306" t="str">
            <v>000139 HOUSTON, PUERTO</v>
          </cell>
          <cell r="U1306" t="str">
            <v>200000004</v>
          </cell>
          <cell r="V1306" t="str">
            <v>Agro America LLC</v>
          </cell>
          <cell r="W1306" t="str">
            <v/>
          </cell>
          <cell r="X1306" t="str">
            <v>CIF</v>
          </cell>
          <cell r="Y1306" t="str">
            <v>CTA CTE O CRED.DIRECTO</v>
          </cell>
          <cell r="Z1306" t="str">
            <v>CONGELADO</v>
          </cell>
          <cell r="AA1306" t="str">
            <v>CHULETA</v>
          </cell>
          <cell r="AB1306" t="str">
            <v>CHULETA HUESOS</v>
          </cell>
          <cell r="AC1306" t="str">
            <v>CHULETA HUESOS BABY BACK RIBS</v>
          </cell>
          <cell r="AD1306" t="str">
            <v>NA</v>
          </cell>
        </row>
        <row r="1307">
          <cell r="D1307">
            <v>1021538</v>
          </cell>
          <cell r="E1307" t="str">
            <v>GO PECHO BELLY S/P@ VP CJ AS</v>
          </cell>
          <cell r="F1307">
            <v>11999.999980855999</v>
          </cell>
          <cell r="G1307" t="str">
            <v>KG</v>
          </cell>
          <cell r="H1307" t="str">
            <v>PLANTA ROSARIO</v>
          </cell>
          <cell r="I1307" t="str">
            <v>A PROGRAMAR</v>
          </cell>
          <cell r="J1307">
            <v>44834</v>
          </cell>
          <cell r="K1307">
            <v>44840</v>
          </cell>
          <cell r="L1307">
            <v>44873</v>
          </cell>
          <cell r="O1307" t="str">
            <v>U007 AGROSUPER S.A.</v>
          </cell>
          <cell r="P1307" t="str">
            <v>00AA</v>
          </cell>
          <cell r="Q1307" t="str">
            <v>AGRO AMERICA</v>
          </cell>
          <cell r="R1307" t="str">
            <v>02</v>
          </cell>
          <cell r="S1307" t="str">
            <v>EE.UU.</v>
          </cell>
          <cell r="T1307" t="str">
            <v>000139 HOUSTON, PUERTO</v>
          </cell>
          <cell r="U1307" t="str">
            <v>200000004</v>
          </cell>
          <cell r="V1307" t="str">
            <v>Agro America LLC</v>
          </cell>
          <cell r="W1307" t="str">
            <v/>
          </cell>
          <cell r="X1307" t="str">
            <v>CIF</v>
          </cell>
          <cell r="Y1307" t="str">
            <v>CTA CTE O CRED.DIRECTO</v>
          </cell>
          <cell r="Z1307" t="str">
            <v>CONGELADO</v>
          </cell>
          <cell r="AA1307" t="str">
            <v>PANCETA</v>
          </cell>
          <cell r="AB1307" t="str">
            <v>PANCETA S/CUERO</v>
          </cell>
          <cell r="AC1307" t="str">
            <v>PANCETA S/CUERO BELLY</v>
          </cell>
          <cell r="AD1307" t="str">
            <v>NA</v>
          </cell>
        </row>
        <row r="1308">
          <cell r="D1308">
            <v>1021538</v>
          </cell>
          <cell r="E1308" t="str">
            <v>GO PECHO BELLY S/P@ VP CJ AS</v>
          </cell>
          <cell r="F1308">
            <v>24012.000191663999</v>
          </cell>
          <cell r="G1308" t="str">
            <v>KG</v>
          </cell>
          <cell r="H1308" t="str">
            <v>PLANTA LO MIRANDA</v>
          </cell>
          <cell r="I1308" t="str">
            <v>EN PRODUCCION</v>
          </cell>
          <cell r="J1308">
            <v>44834</v>
          </cell>
          <cell r="K1308">
            <v>44845</v>
          </cell>
          <cell r="O1308" t="str">
            <v>U007 AGROSUPER S.A.</v>
          </cell>
          <cell r="P1308" t="str">
            <v>00AA</v>
          </cell>
          <cell r="Q1308" t="str">
            <v>AGRO AMERICA</v>
          </cell>
          <cell r="R1308" t="str">
            <v>02</v>
          </cell>
          <cell r="S1308" t="str">
            <v>EE.UU.</v>
          </cell>
          <cell r="T1308" t="str">
            <v>000139 HOUSTON, PUERTO</v>
          </cell>
          <cell r="U1308" t="str">
            <v>200000004</v>
          </cell>
          <cell r="V1308" t="str">
            <v>Agro America LLC</v>
          </cell>
          <cell r="W1308" t="str">
            <v/>
          </cell>
          <cell r="X1308" t="str">
            <v>CIF</v>
          </cell>
          <cell r="Y1308" t="str">
            <v>CTA CTE O CRED.DIRECTO</v>
          </cell>
          <cell r="Z1308" t="str">
            <v>CONGELADO</v>
          </cell>
          <cell r="AA1308" t="str">
            <v>PANCETA</v>
          </cell>
          <cell r="AB1308" t="str">
            <v>PANCETA S/CUERO</v>
          </cell>
          <cell r="AC1308" t="str">
            <v>PANCETA S/CUERO BELLY</v>
          </cell>
          <cell r="AD1308" t="str">
            <v>NA</v>
          </cell>
        </row>
        <row r="1309">
          <cell r="D1309">
            <v>1021538</v>
          </cell>
          <cell r="E1309" t="str">
            <v>GO PECHO BELLY S/P@ VP CJ AS</v>
          </cell>
          <cell r="F1309">
            <v>11999.999980855999</v>
          </cell>
          <cell r="G1309" t="str">
            <v>KG</v>
          </cell>
          <cell r="H1309" t="str">
            <v>PLANTA LO MIRANDA</v>
          </cell>
          <cell r="I1309" t="str">
            <v>A PROGRAMAR</v>
          </cell>
          <cell r="J1309">
            <v>44834</v>
          </cell>
          <cell r="K1309">
            <v>44844</v>
          </cell>
          <cell r="L1309">
            <v>44878</v>
          </cell>
          <cell r="O1309" t="str">
            <v>U007 AGROSUPER S.A.</v>
          </cell>
          <cell r="P1309" t="str">
            <v>00AA</v>
          </cell>
          <cell r="Q1309" t="str">
            <v>AGRO AMERICA</v>
          </cell>
          <cell r="R1309" t="str">
            <v>02</v>
          </cell>
          <cell r="S1309" t="str">
            <v>EE.UU.</v>
          </cell>
          <cell r="T1309" t="str">
            <v>000144 NORFOLK, PUERTO</v>
          </cell>
          <cell r="U1309" t="str">
            <v>200000004</v>
          </cell>
          <cell r="V1309" t="str">
            <v>Agro America LLC</v>
          </cell>
          <cell r="W1309" t="str">
            <v/>
          </cell>
          <cell r="X1309" t="str">
            <v>CIF</v>
          </cell>
          <cell r="Y1309" t="str">
            <v>CTA CTE O CRED.DIRECTO</v>
          </cell>
          <cell r="Z1309" t="str">
            <v>CONGELADO</v>
          </cell>
          <cell r="AA1309" t="str">
            <v>PANCETA</v>
          </cell>
          <cell r="AB1309" t="str">
            <v>PANCETA S/CUERO</v>
          </cell>
          <cell r="AC1309" t="str">
            <v>PANCETA S/CUERO BELLY</v>
          </cell>
          <cell r="AD1309" t="str">
            <v>NA</v>
          </cell>
        </row>
        <row r="1310">
          <cell r="D1310">
            <v>1020828</v>
          </cell>
          <cell r="E1310" t="str">
            <v>GO BB RIBS 20-24 OZ@ CJ 10K AS</v>
          </cell>
          <cell r="F1310">
            <v>11999.999980855999</v>
          </cell>
          <cell r="G1310" t="str">
            <v>KG</v>
          </cell>
          <cell r="H1310" t="str">
            <v>PLANTA ROSARIO</v>
          </cell>
          <cell r="I1310" t="str">
            <v>A PROGRAMAR</v>
          </cell>
          <cell r="J1310">
            <v>44834</v>
          </cell>
          <cell r="K1310">
            <v>44844</v>
          </cell>
          <cell r="L1310">
            <v>44878</v>
          </cell>
          <cell r="O1310" t="str">
            <v>U007 AGROSUPER S.A.</v>
          </cell>
          <cell r="P1310" t="str">
            <v>00AA</v>
          </cell>
          <cell r="Q1310" t="str">
            <v>AGRO AMERICA</v>
          </cell>
          <cell r="R1310" t="str">
            <v>02</v>
          </cell>
          <cell r="S1310" t="str">
            <v>EE.UU.</v>
          </cell>
          <cell r="T1310" t="str">
            <v>000144 NORFOLK, PUERTO</v>
          </cell>
          <cell r="U1310" t="str">
            <v>200000004</v>
          </cell>
          <cell r="V1310" t="str">
            <v>Agro America LLC</v>
          </cell>
          <cell r="W1310" t="str">
            <v/>
          </cell>
          <cell r="X1310" t="str">
            <v>CIF</v>
          </cell>
          <cell r="Y1310" t="str">
            <v>CTA CTE O CRED.DIRECTO</v>
          </cell>
          <cell r="Z1310" t="str">
            <v>CONGELADO</v>
          </cell>
          <cell r="AA1310" t="str">
            <v>CHULETA</v>
          </cell>
          <cell r="AB1310" t="str">
            <v>CHULETA HUESOS</v>
          </cell>
          <cell r="AC1310" t="str">
            <v>CHULETA HUESOS BABY BACK RIBS</v>
          </cell>
          <cell r="AD1310" t="str">
            <v>NA</v>
          </cell>
        </row>
        <row r="1311">
          <cell r="D1311">
            <v>1021538</v>
          </cell>
          <cell r="E1311" t="str">
            <v>GO PECHO BELLY S/P@ VP CJ AS</v>
          </cell>
          <cell r="F1311">
            <v>24012.000191663999</v>
          </cell>
          <cell r="G1311" t="str">
            <v>KG</v>
          </cell>
          <cell r="H1311" t="str">
            <v>PLANTA LO MIRANDA</v>
          </cell>
          <cell r="I1311" t="str">
            <v>A PROGRAMAR</v>
          </cell>
          <cell r="J1311">
            <v>44834</v>
          </cell>
          <cell r="K1311">
            <v>44843</v>
          </cell>
          <cell r="L1311">
            <v>44874</v>
          </cell>
          <cell r="O1311" t="str">
            <v>U007 AGROSUPER S.A.</v>
          </cell>
          <cell r="P1311" t="str">
            <v>00AA</v>
          </cell>
          <cell r="Q1311" t="str">
            <v>AGRO AMERICA</v>
          </cell>
          <cell r="R1311" t="str">
            <v>02</v>
          </cell>
          <cell r="S1311" t="str">
            <v>EE.UU.</v>
          </cell>
          <cell r="T1311" t="str">
            <v>000069 NEW YORK, PUERTO</v>
          </cell>
          <cell r="U1311" t="str">
            <v>200000004</v>
          </cell>
          <cell r="V1311" t="str">
            <v>Agro America LLC</v>
          </cell>
          <cell r="W1311" t="str">
            <v/>
          </cell>
          <cell r="X1311" t="str">
            <v>CIF</v>
          </cell>
          <cell r="Y1311" t="str">
            <v>CTA CTE O CRED.DIRECTO</v>
          </cell>
          <cell r="Z1311" t="str">
            <v>CONGELADO</v>
          </cell>
          <cell r="AA1311" t="str">
            <v>PANCETA</v>
          </cell>
          <cell r="AB1311" t="str">
            <v>PANCETA S/CUERO</v>
          </cell>
          <cell r="AC1311" t="str">
            <v>PANCETA S/CUERO BELLY</v>
          </cell>
          <cell r="AD1311" t="str">
            <v>NA</v>
          </cell>
        </row>
        <row r="1312">
          <cell r="D1312">
            <v>1021538</v>
          </cell>
          <cell r="E1312" t="str">
            <v>GO PECHO BELLY S/P@ VP CJ AS</v>
          </cell>
          <cell r="F1312">
            <v>24012.000191663999</v>
          </cell>
          <cell r="G1312" t="str">
            <v>KG</v>
          </cell>
          <cell r="H1312" t="str">
            <v>PLANTA LO MIRANDA</v>
          </cell>
          <cell r="I1312" t="str">
            <v>A PROGRAMAR</v>
          </cell>
          <cell r="J1312">
            <v>44834</v>
          </cell>
          <cell r="K1312">
            <v>44842</v>
          </cell>
          <cell r="L1312">
            <v>44871</v>
          </cell>
          <cell r="O1312" t="str">
            <v>U007 AGROSUPER S.A.</v>
          </cell>
          <cell r="P1312" t="str">
            <v>00AA</v>
          </cell>
          <cell r="Q1312" t="str">
            <v>AGRO AMERICA</v>
          </cell>
          <cell r="R1312" t="str">
            <v>02</v>
          </cell>
          <cell r="S1312" t="str">
            <v>EE.UU.</v>
          </cell>
          <cell r="T1312" t="str">
            <v>000069 NEW YORK, PUERTO</v>
          </cell>
          <cell r="U1312" t="str">
            <v>200000004</v>
          </cell>
          <cell r="V1312" t="str">
            <v>Agro America LLC</v>
          </cell>
          <cell r="W1312" t="str">
            <v/>
          </cell>
          <cell r="X1312" t="str">
            <v>CIF</v>
          </cell>
          <cell r="Y1312" t="str">
            <v>CTA CTE O CRED.DIRECTO</v>
          </cell>
          <cell r="Z1312" t="str">
            <v>CONGELADO</v>
          </cell>
          <cell r="AA1312" t="str">
            <v>PANCETA</v>
          </cell>
          <cell r="AB1312" t="str">
            <v>PANCETA S/CUERO</v>
          </cell>
          <cell r="AC1312" t="str">
            <v>PANCETA S/CUERO BELLY</v>
          </cell>
          <cell r="AD1312" t="str">
            <v>NA</v>
          </cell>
        </row>
        <row r="1313">
          <cell r="D1313">
            <v>1012518</v>
          </cell>
          <cell r="E1313" t="str">
            <v>PO FILE S/T  RC´S 8X5@ CJ AS</v>
          </cell>
          <cell r="F1313">
            <v>18143.999782359999</v>
          </cell>
          <cell r="G1313" t="str">
            <v>KG</v>
          </cell>
          <cell r="H1313" t="str">
            <v>F. SAN VICENTE</v>
          </cell>
          <cell r="I1313" t="str">
            <v>A PROGRAMAR</v>
          </cell>
          <cell r="J1313">
            <v>44834</v>
          </cell>
          <cell r="K1313">
            <v>44846</v>
          </cell>
          <cell r="L1313">
            <v>44870</v>
          </cell>
          <cell r="O1313" t="str">
            <v>U007 AGROSUPER S.A.</v>
          </cell>
          <cell r="P1313" t="str">
            <v>00AA</v>
          </cell>
          <cell r="Q1313" t="str">
            <v>AGRO AMERICA</v>
          </cell>
          <cell r="R1313" t="str">
            <v>01</v>
          </cell>
          <cell r="S1313" t="str">
            <v>EE.UU.</v>
          </cell>
          <cell r="T1313" t="str">
            <v>000527 PORT HUENEME, CA</v>
          </cell>
          <cell r="U1313" t="str">
            <v>200000004</v>
          </cell>
          <cell r="V1313" t="str">
            <v>Agro America LLC</v>
          </cell>
          <cell r="W1313" t="str">
            <v/>
          </cell>
          <cell r="X1313" t="str">
            <v>CIF</v>
          </cell>
          <cell r="Y1313" t="str">
            <v>CTA CTE O CRED.DIRECTO</v>
          </cell>
          <cell r="Z1313" t="str">
            <v>CONGELADO</v>
          </cell>
          <cell r="AA1313" t="str">
            <v>FILETE</v>
          </cell>
          <cell r="AB1313" t="str">
            <v>FILETE</v>
          </cell>
          <cell r="AC1313" t="str">
            <v>FILETE NORMAL</v>
          </cell>
          <cell r="AD1313" t="str">
            <v>NA</v>
          </cell>
        </row>
        <row r="1314">
          <cell r="D1314">
            <v>1012518</v>
          </cell>
          <cell r="E1314" t="str">
            <v>PO FILE S/T  RC´S 8X5@ CJ AS</v>
          </cell>
          <cell r="F1314">
            <v>18143.999782359999</v>
          </cell>
          <cell r="G1314" t="str">
            <v>KG</v>
          </cell>
          <cell r="H1314" t="str">
            <v>F. SAN VICENTE</v>
          </cell>
          <cell r="I1314" t="str">
            <v>A PROGRAMAR</v>
          </cell>
          <cell r="J1314">
            <v>44834</v>
          </cell>
          <cell r="K1314">
            <v>44845</v>
          </cell>
          <cell r="L1314">
            <v>44880</v>
          </cell>
          <cell r="O1314" t="str">
            <v>U007 AGROSUPER S.A.</v>
          </cell>
          <cell r="P1314" t="str">
            <v>00AA</v>
          </cell>
          <cell r="Q1314" t="str">
            <v>AGRO AMERICA</v>
          </cell>
          <cell r="R1314" t="str">
            <v>01</v>
          </cell>
          <cell r="S1314" t="str">
            <v>EE.UU.</v>
          </cell>
          <cell r="T1314" t="str">
            <v>000117 SEATTLE, PUERTO</v>
          </cell>
          <cell r="U1314" t="str">
            <v>200000004</v>
          </cell>
          <cell r="V1314" t="str">
            <v>Agro America LLC</v>
          </cell>
          <cell r="W1314" t="str">
            <v/>
          </cell>
          <cell r="X1314" t="str">
            <v>CIF</v>
          </cell>
          <cell r="Y1314" t="str">
            <v>CTA CTE O CRED.DIRECTO</v>
          </cell>
          <cell r="Z1314" t="str">
            <v>CONGELADO</v>
          </cell>
          <cell r="AA1314" t="str">
            <v>FILETE</v>
          </cell>
          <cell r="AB1314" t="str">
            <v>FILETE</v>
          </cell>
          <cell r="AC1314" t="str">
            <v>FILETE NORMAL</v>
          </cell>
          <cell r="AD1314" t="str">
            <v>NA</v>
          </cell>
        </row>
        <row r="1315">
          <cell r="D1315">
            <v>1012518</v>
          </cell>
          <cell r="E1315" t="str">
            <v>PO FILE S/T  RC´S 8X5@ CJ AS</v>
          </cell>
          <cell r="F1315">
            <v>18143.999782359999</v>
          </cell>
          <cell r="G1315" t="str">
            <v>KG</v>
          </cell>
          <cell r="H1315" t="str">
            <v>F. SAN VICENTE</v>
          </cell>
          <cell r="I1315" t="str">
            <v>A PROGRAMAR</v>
          </cell>
          <cell r="J1315">
            <v>44834</v>
          </cell>
          <cell r="K1315">
            <v>44844</v>
          </cell>
          <cell r="L1315">
            <v>44878</v>
          </cell>
          <cell r="O1315" t="str">
            <v>U007 AGROSUPER S.A.</v>
          </cell>
          <cell r="P1315" t="str">
            <v>00AA</v>
          </cell>
          <cell r="Q1315" t="str">
            <v>AGRO AMERICA</v>
          </cell>
          <cell r="R1315" t="str">
            <v>01</v>
          </cell>
          <cell r="S1315" t="str">
            <v>EE.UU.</v>
          </cell>
          <cell r="T1315" t="str">
            <v>000527 PORT HUENEME, CA</v>
          </cell>
          <cell r="U1315" t="str">
            <v>200000004</v>
          </cell>
          <cell r="V1315" t="str">
            <v>Agro America LLC</v>
          </cell>
          <cell r="W1315" t="str">
            <v/>
          </cell>
          <cell r="X1315" t="str">
            <v>CIF</v>
          </cell>
          <cell r="Y1315" t="str">
            <v>CTA CTE O CRED.DIRECTO</v>
          </cell>
          <cell r="Z1315" t="str">
            <v>CONGELADO</v>
          </cell>
          <cell r="AA1315" t="str">
            <v>FILETE</v>
          </cell>
          <cell r="AB1315" t="str">
            <v>FILETE</v>
          </cell>
          <cell r="AC1315" t="str">
            <v>FILETE NORMAL</v>
          </cell>
          <cell r="AD1315" t="str">
            <v>NA</v>
          </cell>
        </row>
        <row r="1316">
          <cell r="D1316">
            <v>1012518</v>
          </cell>
          <cell r="E1316" t="str">
            <v>PO FILE S/T  RC´S 8X5@ CJ AS</v>
          </cell>
          <cell r="F1316">
            <v>18143.999782359999</v>
          </cell>
          <cell r="G1316" t="str">
            <v>KG</v>
          </cell>
          <cell r="H1316" t="str">
            <v>PLANTA LO MIRANDA</v>
          </cell>
          <cell r="I1316" t="str">
            <v>PROGRAMADO</v>
          </cell>
          <cell r="J1316">
            <v>44834</v>
          </cell>
          <cell r="K1316">
            <v>44843</v>
          </cell>
          <cell r="L1316">
            <v>44872</v>
          </cell>
          <cell r="O1316" t="str">
            <v>U007 AGROSUPER S.A.</v>
          </cell>
          <cell r="P1316" t="str">
            <v>00AA</v>
          </cell>
          <cell r="Q1316" t="str">
            <v>AGRO AMERICA</v>
          </cell>
          <cell r="R1316" t="str">
            <v>01</v>
          </cell>
          <cell r="S1316" t="str">
            <v>EE.UU.</v>
          </cell>
          <cell r="T1316" t="str">
            <v>000527 PORT HUENEME, CA</v>
          </cell>
          <cell r="U1316" t="str">
            <v>200000004</v>
          </cell>
          <cell r="V1316" t="str">
            <v>Agro America LLC</v>
          </cell>
          <cell r="W1316" t="str">
            <v/>
          </cell>
          <cell r="X1316" t="str">
            <v>CIF</v>
          </cell>
          <cell r="Y1316" t="str">
            <v>CTA CTE O CRED.DIRECTO</v>
          </cell>
          <cell r="Z1316" t="str">
            <v>CONGELADO</v>
          </cell>
          <cell r="AA1316" t="str">
            <v>FILETE</v>
          </cell>
          <cell r="AB1316" t="str">
            <v>FILETE</v>
          </cell>
          <cell r="AC1316" t="str">
            <v>FILETE NORMAL</v>
          </cell>
          <cell r="AD1316" t="str">
            <v>NA</v>
          </cell>
        </row>
        <row r="1317">
          <cell r="D1317">
            <v>1030355</v>
          </cell>
          <cell r="E1317" t="str">
            <v>PV RABADILLA@ BO CJ 10K AS</v>
          </cell>
          <cell r="F1317">
            <v>24000</v>
          </cell>
          <cell r="G1317" t="str">
            <v>KG</v>
          </cell>
          <cell r="H1317" t="str">
            <v>SOPRAVAL PLANTA / CECINAS 2</v>
          </cell>
          <cell r="I1317" t="str">
            <v>CONFIRMADO</v>
          </cell>
          <cell r="J1317">
            <v>44834</v>
          </cell>
          <cell r="K1317">
            <v>44849</v>
          </cell>
          <cell r="L1317">
            <v>44882</v>
          </cell>
          <cell r="O1317" t="str">
            <v>U020 AGROSUPER COMER ALIM</v>
          </cell>
          <cell r="P1317" t="str">
            <v>00AE</v>
          </cell>
          <cell r="Q1317" t="str">
            <v>AGRO EUROPA</v>
          </cell>
          <cell r="R1317" t="str">
            <v>03</v>
          </cell>
          <cell r="S1317" t="str">
            <v>GABÓN</v>
          </cell>
          <cell r="T1317" t="str">
            <v>000030 LIBREVILLE, PUERTO</v>
          </cell>
          <cell r="U1317" t="str">
            <v>200000007</v>
          </cell>
          <cell r="V1317" t="str">
            <v>AGROEUROPA S.P.A</v>
          </cell>
          <cell r="W1317" t="str">
            <v/>
          </cell>
          <cell r="X1317" t="str">
            <v>CFR</v>
          </cell>
          <cell r="Y1317" t="str">
            <v>CTA CTE O CRED.DIRECTO</v>
          </cell>
          <cell r="Z1317" t="str">
            <v>CONGELADO</v>
          </cell>
          <cell r="AA1317" t="str">
            <v>VARIOS</v>
          </cell>
          <cell r="AB1317" t="str">
            <v>VARIOS CARCASA</v>
          </cell>
          <cell r="AC1317" t="str">
            <v>VARIOS CARCASA RABADILLA</v>
          </cell>
          <cell r="AD1317" t="str">
            <v>NA</v>
          </cell>
        </row>
        <row r="1318">
          <cell r="D1318">
            <v>1030355</v>
          </cell>
          <cell r="E1318" t="str">
            <v>PV RABADILLA@ BO CJ 10K AS</v>
          </cell>
          <cell r="F1318">
            <v>24000</v>
          </cell>
          <cell r="G1318" t="str">
            <v>KG</v>
          </cell>
          <cell r="H1318" t="str">
            <v>SOPRAVAL PLANTA / CECINAS 2</v>
          </cell>
          <cell r="I1318" t="str">
            <v>A PROGRAMAR</v>
          </cell>
          <cell r="J1318">
            <v>44834</v>
          </cell>
          <cell r="K1318">
            <v>44846</v>
          </cell>
          <cell r="L1318">
            <v>44871</v>
          </cell>
          <cell r="O1318" t="str">
            <v>U020 AGROSUPER COMER ALIM</v>
          </cell>
          <cell r="P1318" t="str">
            <v>00AE</v>
          </cell>
          <cell r="Q1318" t="str">
            <v>AGRO EUROPA</v>
          </cell>
          <cell r="R1318" t="str">
            <v>03</v>
          </cell>
          <cell r="S1318" t="str">
            <v>SUDÁFRICA</v>
          </cell>
          <cell r="T1318" t="str">
            <v>000077 DURBAN, PUERTO</v>
          </cell>
          <cell r="U1318" t="str">
            <v>200000007</v>
          </cell>
          <cell r="V1318" t="str">
            <v>AGROEUROPA S.P.A</v>
          </cell>
          <cell r="W1318" t="str">
            <v/>
          </cell>
          <cell r="X1318" t="str">
            <v>CFR</v>
          </cell>
          <cell r="Y1318" t="str">
            <v>CTA CTE O CRED.DIRECTO</v>
          </cell>
          <cell r="Z1318" t="str">
            <v>CONGELADO</v>
          </cell>
          <cell r="AA1318" t="str">
            <v>VARIOS</v>
          </cell>
          <cell r="AB1318" t="str">
            <v>VARIOS CARCASA</v>
          </cell>
          <cell r="AC1318" t="str">
            <v>VARIOS CARCASA RABADILLA</v>
          </cell>
          <cell r="AD1318" t="str">
            <v>NA</v>
          </cell>
        </row>
        <row r="1319">
          <cell r="D1319">
            <v>1010877</v>
          </cell>
          <cell r="E1319" t="str">
            <v>PO MOLLEJA MRPS@ CJ 10K AS</v>
          </cell>
          <cell r="F1319">
            <v>24000</v>
          </cell>
          <cell r="G1319" t="str">
            <v>KG</v>
          </cell>
          <cell r="H1319" t="str">
            <v>F. SAN VICENTE</v>
          </cell>
          <cell r="I1319" t="str">
            <v>PROGRAMADO</v>
          </cell>
          <cell r="J1319">
            <v>44834</v>
          </cell>
          <cell r="K1319">
            <v>44856</v>
          </cell>
          <cell r="L1319">
            <v>44855</v>
          </cell>
          <cell r="O1319" t="str">
            <v>U020 AGROSUPER COMER ALIM</v>
          </cell>
          <cell r="P1319" t="str">
            <v>00AE</v>
          </cell>
          <cell r="Q1319" t="str">
            <v>AGRO EUROPA</v>
          </cell>
          <cell r="R1319" t="str">
            <v>01</v>
          </cell>
          <cell r="S1319" t="str">
            <v>SUDÁFRICA</v>
          </cell>
          <cell r="T1319" t="str">
            <v>000077 DURBAN, PUERTO</v>
          </cell>
          <cell r="U1319" t="str">
            <v>200000007</v>
          </cell>
          <cell r="V1319" t="str">
            <v>AGROEUROPA S.P.A</v>
          </cell>
          <cell r="W1319" t="str">
            <v/>
          </cell>
          <cell r="X1319" t="str">
            <v>CFR</v>
          </cell>
          <cell r="Y1319" t="str">
            <v>CTA CTE O CRED.DIRECTO</v>
          </cell>
          <cell r="Z1319" t="str">
            <v>CONGELADO</v>
          </cell>
          <cell r="AA1319" t="str">
            <v>MENUDENCIAS</v>
          </cell>
          <cell r="AB1319" t="str">
            <v>MENUDENCIAS CONTRE</v>
          </cell>
          <cell r="AC1319" t="str">
            <v>MENUDENCIAS CONTRE MARIPOSA</v>
          </cell>
          <cell r="AD1319" t="str">
            <v>NA</v>
          </cell>
        </row>
        <row r="1320">
          <cell r="D1320">
            <v>1030355</v>
          </cell>
          <cell r="E1320" t="str">
            <v>PV RABADILLA@ BO CJ 10K AS</v>
          </cell>
          <cell r="F1320">
            <v>24000</v>
          </cell>
          <cell r="G1320" t="str">
            <v>KG</v>
          </cell>
          <cell r="H1320" t="str">
            <v>SOPRAVAL PLANTA / CECINAS 2</v>
          </cell>
          <cell r="I1320" t="str">
            <v>EN PRODUCCION</v>
          </cell>
          <cell r="J1320">
            <v>44834</v>
          </cell>
          <cell r="K1320">
            <v>44849</v>
          </cell>
          <cell r="O1320" t="str">
            <v>U020 AGROSUPER COMER ALIM</v>
          </cell>
          <cell r="P1320" t="str">
            <v>00AE</v>
          </cell>
          <cell r="Q1320" t="str">
            <v>AGRO EUROPA</v>
          </cell>
          <cell r="R1320" t="str">
            <v>03</v>
          </cell>
          <cell r="S1320" t="str">
            <v>GUINEA</v>
          </cell>
          <cell r="T1320" t="str">
            <v>000034 CONAKRY, PUERTO</v>
          </cell>
          <cell r="U1320" t="str">
            <v>200000007</v>
          </cell>
          <cell r="V1320" t="str">
            <v>AGROEUROPA S.P.A</v>
          </cell>
          <cell r="W1320" t="str">
            <v/>
          </cell>
          <cell r="X1320" t="str">
            <v>CFR</v>
          </cell>
          <cell r="Y1320" t="str">
            <v>CTA CTE O CRED.DIRECTO</v>
          </cell>
          <cell r="Z1320" t="str">
            <v>CONGELADO</v>
          </cell>
          <cell r="AA1320" t="str">
            <v>VARIOS</v>
          </cell>
          <cell r="AB1320" t="str">
            <v>VARIOS CARCASA</v>
          </cell>
          <cell r="AC1320" t="str">
            <v>VARIOS CARCASA RABADILLA</v>
          </cell>
          <cell r="AD1320" t="str">
            <v>NA</v>
          </cell>
        </row>
        <row r="1321">
          <cell r="D1321">
            <v>1030710</v>
          </cell>
          <cell r="E1321" t="str">
            <v>PV CORAZON S/A@BLO 15KG JP SO</v>
          </cell>
          <cell r="F1321">
            <v>4200</v>
          </cell>
          <cell r="G1321" t="str">
            <v>KG</v>
          </cell>
          <cell r="H1321" t="str">
            <v>SOPRAVAL PLANTA / CECINAS 2</v>
          </cell>
          <cell r="I1321" t="str">
            <v>EN PRODUCCION</v>
          </cell>
          <cell r="J1321">
            <v>44834</v>
          </cell>
          <cell r="K1321">
            <v>44848</v>
          </cell>
          <cell r="O1321" t="str">
            <v>U020 AGROSUPER COMER ALIM</v>
          </cell>
          <cell r="P1321" t="str">
            <v>00AE</v>
          </cell>
          <cell r="Q1321" t="str">
            <v>AGRO EUROPA</v>
          </cell>
          <cell r="R1321" t="str">
            <v>03</v>
          </cell>
          <cell r="S1321" t="str">
            <v>ALEMANIA</v>
          </cell>
          <cell r="T1321" t="str">
            <v>4532 HAMBURG, PORT</v>
          </cell>
          <cell r="U1321" t="str">
            <v>200000007</v>
          </cell>
          <cell r="V1321" t="str">
            <v>AGROEUROPA S.P.A</v>
          </cell>
          <cell r="W1321" t="str">
            <v>GBW13111.1</v>
          </cell>
          <cell r="X1321" t="str">
            <v>CFR</v>
          </cell>
          <cell r="Y1321" t="str">
            <v>CTA CTE O CRED.DIRECTO</v>
          </cell>
          <cell r="Z1321" t="str">
            <v>CONGELADO</v>
          </cell>
          <cell r="AA1321" t="str">
            <v>MENUDENCIAS</v>
          </cell>
          <cell r="AB1321" t="str">
            <v>MENUDENCIAS CORAZÓN</v>
          </cell>
          <cell r="AC1321" t="str">
            <v>MENUDENCIAS CORAZÓN NORMAL</v>
          </cell>
          <cell r="AD1321" t="str">
            <v>NA</v>
          </cell>
        </row>
        <row r="1322">
          <cell r="D1322">
            <v>1030711</v>
          </cell>
          <cell r="E1322" t="str">
            <v>PV CONTRE S/M @BLO 15KG JP SO</v>
          </cell>
          <cell r="F1322">
            <v>17325</v>
          </cell>
          <cell r="G1322" t="str">
            <v>KG</v>
          </cell>
          <cell r="H1322" t="str">
            <v>SOPRAVAL PLANTA / CECINAS 2</v>
          </cell>
          <cell r="I1322" t="str">
            <v>EN PRODUCCION</v>
          </cell>
          <cell r="J1322">
            <v>44834</v>
          </cell>
          <cell r="K1322">
            <v>44848</v>
          </cell>
          <cell r="O1322" t="str">
            <v>U020 AGROSUPER COMER ALIM</v>
          </cell>
          <cell r="P1322" t="str">
            <v>00AE</v>
          </cell>
          <cell r="Q1322" t="str">
            <v>AGRO EUROPA</v>
          </cell>
          <cell r="R1322" t="str">
            <v>03</v>
          </cell>
          <cell r="S1322" t="str">
            <v>ALEMANIA</v>
          </cell>
          <cell r="T1322" t="str">
            <v>4532 HAMBURG, PORT</v>
          </cell>
          <cell r="U1322" t="str">
            <v>200000007</v>
          </cell>
          <cell r="V1322" t="str">
            <v>AGROEUROPA S.P.A</v>
          </cell>
          <cell r="W1322" t="str">
            <v>GBW13111.1</v>
          </cell>
          <cell r="X1322" t="str">
            <v>CFR</v>
          </cell>
          <cell r="Y1322" t="str">
            <v>CTA CTE O CRED.DIRECTO</v>
          </cell>
          <cell r="Z1322" t="str">
            <v>CONGELADO</v>
          </cell>
          <cell r="AA1322" t="str">
            <v>MENUDENCIAS</v>
          </cell>
          <cell r="AB1322" t="str">
            <v>MENUDENCIAS CONTRE</v>
          </cell>
          <cell r="AC1322" t="str">
            <v>MENUDENCIAS CONTRE NORMAL</v>
          </cell>
          <cell r="AD1322" t="str">
            <v>NA</v>
          </cell>
        </row>
        <row r="1323">
          <cell r="D1323">
            <v>1020828</v>
          </cell>
          <cell r="E1323" t="str">
            <v>GO BB RIBS 20-24 OZ@ CJ 10K AS</v>
          </cell>
          <cell r="F1323">
            <v>11290.00013432</v>
          </cell>
          <cell r="G1323" t="str">
            <v>KG</v>
          </cell>
          <cell r="H1323" t="str">
            <v>PLANTA LO MIRANDA</v>
          </cell>
          <cell r="I1323" t="str">
            <v>EN PRODUCCION</v>
          </cell>
          <cell r="J1323">
            <v>44834</v>
          </cell>
          <cell r="K1323">
            <v>44850</v>
          </cell>
          <cell r="O1323" t="str">
            <v>U007 AGROSUPER S.A.</v>
          </cell>
          <cell r="P1323" t="str">
            <v>00AA</v>
          </cell>
          <cell r="Q1323" t="str">
            <v>AGRO AMERICA</v>
          </cell>
          <cell r="R1323" t="str">
            <v>02</v>
          </cell>
          <cell r="S1323" t="str">
            <v>EE.UU.</v>
          </cell>
          <cell r="T1323" t="str">
            <v>000069 NEW YORK, PUERTO</v>
          </cell>
          <cell r="U1323" t="str">
            <v>200000004</v>
          </cell>
          <cell r="V1323" t="str">
            <v>Agro America LLC</v>
          </cell>
          <cell r="W1323" t="str">
            <v/>
          </cell>
          <cell r="X1323" t="str">
            <v>CIF</v>
          </cell>
          <cell r="Y1323" t="str">
            <v>CTA CTE O CRED.DIRECTO</v>
          </cell>
          <cell r="Z1323" t="str">
            <v>CONGELADO</v>
          </cell>
          <cell r="AA1323" t="str">
            <v>CHULETA</v>
          </cell>
          <cell r="AB1323" t="str">
            <v>CHULETA HUESOS</v>
          </cell>
          <cell r="AC1323" t="str">
            <v>CHULETA HUESOS BABY BACK RIBS</v>
          </cell>
          <cell r="AD1323" t="str">
            <v>NA</v>
          </cell>
        </row>
        <row r="1324">
          <cell r="D1324">
            <v>1021398</v>
          </cell>
          <cell r="E1324" t="str">
            <v>GO FILE C/CAB@ CJ 5K AS</v>
          </cell>
          <cell r="F1324">
            <v>6879.9999950720003</v>
          </cell>
          <cell r="G1324" t="str">
            <v>KG</v>
          </cell>
          <cell r="H1324" t="str">
            <v>PLANTA LO MIRANDA</v>
          </cell>
          <cell r="I1324" t="str">
            <v>EN PRODUCCION</v>
          </cell>
          <cell r="J1324">
            <v>44834</v>
          </cell>
          <cell r="K1324">
            <v>44850</v>
          </cell>
          <cell r="O1324" t="str">
            <v>U007 AGROSUPER S.A.</v>
          </cell>
          <cell r="P1324" t="str">
            <v>00AA</v>
          </cell>
          <cell r="Q1324" t="str">
            <v>AGRO AMERICA</v>
          </cell>
          <cell r="R1324" t="str">
            <v>02</v>
          </cell>
          <cell r="S1324" t="str">
            <v>EE.UU.</v>
          </cell>
          <cell r="T1324" t="str">
            <v>000069 NEW YORK, PUERTO</v>
          </cell>
          <cell r="U1324" t="str">
            <v>200000004</v>
          </cell>
          <cell r="V1324" t="str">
            <v>Agro America LLC</v>
          </cell>
          <cell r="W1324" t="str">
            <v/>
          </cell>
          <cell r="X1324" t="str">
            <v>CIF</v>
          </cell>
          <cell r="Y1324" t="str">
            <v>CTA CTE O CRED.DIRECTO</v>
          </cell>
          <cell r="Z1324" t="str">
            <v>CONGELADO</v>
          </cell>
          <cell r="AA1324" t="str">
            <v>FILETE</v>
          </cell>
          <cell r="AB1324" t="str">
            <v>FILETE C/CABEZA</v>
          </cell>
          <cell r="AC1324" t="str">
            <v>FILETE C/CABEZA</v>
          </cell>
          <cell r="AD1324" t="str">
            <v>NA</v>
          </cell>
        </row>
        <row r="1325">
          <cell r="D1325">
            <v>1021398</v>
          </cell>
          <cell r="E1325" t="str">
            <v>GO FILE C/CAB@ CJ 5K AS</v>
          </cell>
          <cell r="F1325">
            <v>17124.999911256</v>
          </cell>
          <cell r="G1325" t="str">
            <v>KG</v>
          </cell>
          <cell r="H1325" t="str">
            <v>PLANTA LO MIRANDA</v>
          </cell>
          <cell r="I1325" t="str">
            <v>EN PRODUCCION</v>
          </cell>
          <cell r="J1325">
            <v>44834</v>
          </cell>
          <cell r="K1325">
            <v>44842</v>
          </cell>
          <cell r="O1325" t="str">
            <v>U007 AGROSUPER S.A.</v>
          </cell>
          <cell r="P1325" t="str">
            <v>00AA</v>
          </cell>
          <cell r="Q1325" t="str">
            <v>AGRO AMERICA</v>
          </cell>
          <cell r="R1325" t="str">
            <v>02</v>
          </cell>
          <cell r="S1325" t="str">
            <v>EE.UU.</v>
          </cell>
          <cell r="T1325" t="str">
            <v>000069 NEW YORK, PUERTO</v>
          </cell>
          <cell r="U1325" t="str">
            <v>200000004</v>
          </cell>
          <cell r="V1325" t="str">
            <v>Agro America LLC</v>
          </cell>
          <cell r="W1325" t="str">
            <v/>
          </cell>
          <cell r="X1325" t="str">
            <v>CIF</v>
          </cell>
          <cell r="Y1325" t="str">
            <v>CTA CTE O CRED.DIRECTO</v>
          </cell>
          <cell r="Z1325" t="str">
            <v>CONGELADO</v>
          </cell>
          <cell r="AA1325" t="str">
            <v>FILETE</v>
          </cell>
          <cell r="AB1325" t="str">
            <v>FILETE C/CABEZA</v>
          </cell>
          <cell r="AC1325" t="str">
            <v>FILETE C/CABEZA</v>
          </cell>
          <cell r="AD1325" t="str">
            <v>NA</v>
          </cell>
        </row>
        <row r="1326">
          <cell r="D1326">
            <v>1022619</v>
          </cell>
          <cell r="E1326" t="str">
            <v>GO MALAYA 5-6MM@ VP CJ AS</v>
          </cell>
          <cell r="F1326">
            <v>6887.9999971759999</v>
          </cell>
          <cell r="G1326" t="str">
            <v>KG</v>
          </cell>
          <cell r="H1326" t="str">
            <v>PLANTA LO MIRANDA</v>
          </cell>
          <cell r="I1326" t="str">
            <v>EN PRODUCCION</v>
          </cell>
          <cell r="J1326">
            <v>44834</v>
          </cell>
          <cell r="K1326">
            <v>44842</v>
          </cell>
          <cell r="O1326" t="str">
            <v>U007 AGROSUPER S.A.</v>
          </cell>
          <cell r="P1326" t="str">
            <v>00AA</v>
          </cell>
          <cell r="Q1326" t="str">
            <v>AGRO AMERICA</v>
          </cell>
          <cell r="R1326" t="str">
            <v>02</v>
          </cell>
          <cell r="S1326" t="str">
            <v>EE.UU.</v>
          </cell>
          <cell r="T1326" t="str">
            <v>000069 NEW YORK, PUERTO</v>
          </cell>
          <cell r="U1326" t="str">
            <v>200000004</v>
          </cell>
          <cell r="V1326" t="str">
            <v>Agro America LLC</v>
          </cell>
          <cell r="W1326" t="str">
            <v/>
          </cell>
          <cell r="X1326" t="str">
            <v>CIF</v>
          </cell>
          <cell r="Y1326" t="str">
            <v>CTA CTE O CRED.DIRECTO</v>
          </cell>
          <cell r="Z1326" t="str">
            <v>CONGELADO</v>
          </cell>
          <cell r="AA1326" t="str">
            <v>PROLIJADO</v>
          </cell>
          <cell r="AB1326" t="str">
            <v>PROLIJADO MALAYA</v>
          </cell>
          <cell r="AC1326" t="str">
            <v>PROLIJADO MALAYA PAPADA</v>
          </cell>
          <cell r="AD1326" t="str">
            <v>NA</v>
          </cell>
        </row>
        <row r="1327">
          <cell r="D1327">
            <v>1023273</v>
          </cell>
          <cell r="E1327" t="str">
            <v>GO POSTA NEGRA@ VA CJ 20K</v>
          </cell>
          <cell r="F1327">
            <v>7587.9999544799994</v>
          </cell>
          <cell r="G1327" t="str">
            <v>KG</v>
          </cell>
          <cell r="H1327" t="str">
            <v>PLANTA LO MIRANDA</v>
          </cell>
          <cell r="I1327" t="str">
            <v>EN PRODUCCION</v>
          </cell>
          <cell r="J1327">
            <v>44834</v>
          </cell>
          <cell r="K1327">
            <v>44841</v>
          </cell>
          <cell r="O1327" t="str">
            <v>U007 AGROSUPER S.A.</v>
          </cell>
          <cell r="P1327" t="str">
            <v>00AA</v>
          </cell>
          <cell r="Q1327" t="str">
            <v>AGRO AMERICA</v>
          </cell>
          <cell r="R1327" t="str">
            <v>02</v>
          </cell>
          <cell r="S1327" t="str">
            <v>EE.UU.</v>
          </cell>
          <cell r="T1327" t="str">
            <v>000139 HOUSTON, PUERTO</v>
          </cell>
          <cell r="U1327" t="str">
            <v>200000004</v>
          </cell>
          <cell r="V1327" t="str">
            <v>Agro America LLC</v>
          </cell>
          <cell r="W1327" t="str">
            <v/>
          </cell>
          <cell r="X1327" t="str">
            <v>CIF</v>
          </cell>
          <cell r="Y1327" t="str">
            <v>CTA CTE O CRED.DIRECTO</v>
          </cell>
          <cell r="Z1327" t="str">
            <v>CONGELADO</v>
          </cell>
          <cell r="AA1327" t="str">
            <v>PIERNA</v>
          </cell>
          <cell r="AB1327" t="str">
            <v>PIERNA PULPA FINA</v>
          </cell>
          <cell r="AC1327" t="str">
            <v>PIERNA PULPA FINA MUSC SEP</v>
          </cell>
          <cell r="AD1327" t="str">
            <v>NA</v>
          </cell>
        </row>
        <row r="1328">
          <cell r="D1328">
            <v>1023274</v>
          </cell>
          <cell r="E1328" t="str">
            <v>GO GANSO S/G S/ABST @ VA CJ 12K</v>
          </cell>
          <cell r="F1328">
            <v>16008.000127775998</v>
          </cell>
          <cell r="G1328" t="str">
            <v>KG</v>
          </cell>
          <cell r="H1328" t="str">
            <v>PLANTA LO MIRANDA</v>
          </cell>
          <cell r="I1328" t="str">
            <v>EN PRODUCCION</v>
          </cell>
          <cell r="J1328">
            <v>44834</v>
          </cell>
          <cell r="K1328">
            <v>44841</v>
          </cell>
          <cell r="O1328" t="str">
            <v>U007 AGROSUPER S.A.</v>
          </cell>
          <cell r="P1328" t="str">
            <v>00AA</v>
          </cell>
          <cell r="Q1328" t="str">
            <v>AGRO AMERICA</v>
          </cell>
          <cell r="R1328" t="str">
            <v>02</v>
          </cell>
          <cell r="S1328" t="str">
            <v>EE.UU.</v>
          </cell>
          <cell r="T1328" t="str">
            <v>000139 HOUSTON, PUERTO</v>
          </cell>
          <cell r="U1328" t="str">
            <v>200000004</v>
          </cell>
          <cell r="V1328" t="str">
            <v>Agro America LLC</v>
          </cell>
          <cell r="W1328" t="str">
            <v/>
          </cell>
          <cell r="X1328" t="str">
            <v>CIF</v>
          </cell>
          <cell r="Y1328" t="str">
            <v>CTA CTE O CRED.DIRECTO</v>
          </cell>
          <cell r="Z1328" t="str">
            <v>CONGELADO</v>
          </cell>
          <cell r="AA1328" t="str">
            <v>PIERNA</v>
          </cell>
          <cell r="AB1328" t="str">
            <v>PIERNA PULPA FINA</v>
          </cell>
          <cell r="AC1328" t="str">
            <v>PIERNA PULPA FINA MUSC SEP</v>
          </cell>
          <cell r="AD1328" t="str">
            <v>NA</v>
          </cell>
        </row>
        <row r="1329">
          <cell r="D1329">
            <v>1023273</v>
          </cell>
          <cell r="E1329" t="str">
            <v>GO POSTA NEGRA@ VA CJ 20K</v>
          </cell>
          <cell r="F1329">
            <v>18143.999782359999</v>
          </cell>
          <cell r="G1329" t="str">
            <v>KG</v>
          </cell>
          <cell r="H1329" t="str">
            <v>PLANTA LO MIRANDA</v>
          </cell>
          <cell r="I1329" t="str">
            <v>A PROGRAMAR</v>
          </cell>
          <cell r="J1329">
            <v>44834</v>
          </cell>
          <cell r="K1329">
            <v>44840</v>
          </cell>
          <cell r="O1329" t="str">
            <v>U007 AGROSUPER S.A.</v>
          </cell>
          <cell r="P1329" t="str">
            <v>00AA</v>
          </cell>
          <cell r="Q1329" t="str">
            <v>AGRO AMERICA</v>
          </cell>
          <cell r="R1329" t="str">
            <v>02</v>
          </cell>
          <cell r="S1329" t="str">
            <v>EE.UU.</v>
          </cell>
          <cell r="T1329" t="str">
            <v>000117 SEATTLE, PUERTO</v>
          </cell>
          <cell r="U1329" t="str">
            <v>200000004</v>
          </cell>
          <cell r="V1329" t="str">
            <v>Agro America LLC</v>
          </cell>
          <cell r="W1329" t="str">
            <v/>
          </cell>
          <cell r="X1329" t="str">
            <v>CIF</v>
          </cell>
          <cell r="Y1329" t="str">
            <v>CTA CTE O CRED.DIRECTO</v>
          </cell>
          <cell r="Z1329" t="str">
            <v>CONGELADO</v>
          </cell>
          <cell r="AA1329" t="str">
            <v>PIERNA</v>
          </cell>
          <cell r="AB1329" t="str">
            <v>PIERNA PULPA FINA</v>
          </cell>
          <cell r="AC1329" t="str">
            <v>PIERNA PULPA FINA MUSC SEP</v>
          </cell>
          <cell r="AD1329" t="str">
            <v>NA</v>
          </cell>
        </row>
        <row r="1330">
          <cell r="D1330">
            <v>1030239</v>
          </cell>
          <cell r="E1330" t="str">
            <v>PV CTRO PTA ALA 30 LB@ BO CJ SO</v>
          </cell>
          <cell r="F1330">
            <v>24008.039879912001</v>
          </cell>
          <cell r="G1330" t="str">
            <v>KG</v>
          </cell>
          <cell r="H1330" t="str">
            <v>SOPRAVAL PLANTA / CECINAS 2</v>
          </cell>
          <cell r="I1330" t="str">
            <v>PROGRAMADO</v>
          </cell>
          <cell r="J1330">
            <v>44834</v>
          </cell>
          <cell r="K1330">
            <v>44842</v>
          </cell>
          <cell r="L1330">
            <v>44871</v>
          </cell>
          <cell r="O1330" t="str">
            <v>U007 AGROSUPER S.A.</v>
          </cell>
          <cell r="P1330" t="str">
            <v>00AA</v>
          </cell>
          <cell r="Q1330" t="str">
            <v>AGRO AMERICA</v>
          </cell>
          <cell r="R1330" t="str">
            <v>03</v>
          </cell>
          <cell r="S1330" t="str">
            <v>EE.UU.</v>
          </cell>
          <cell r="T1330" t="str">
            <v>000066 JACKSONVILLE, FL</v>
          </cell>
          <cell r="U1330" t="str">
            <v>200000004</v>
          </cell>
          <cell r="V1330" t="str">
            <v>Agro America LLC</v>
          </cell>
          <cell r="W1330" t="str">
            <v/>
          </cell>
          <cell r="X1330" t="str">
            <v>CIF</v>
          </cell>
          <cell r="Y1330" t="str">
            <v>CTA CTE O CRED.DIRECTO</v>
          </cell>
          <cell r="Z1330" t="str">
            <v>CONGELADO</v>
          </cell>
          <cell r="AA1330" t="str">
            <v>ALA</v>
          </cell>
          <cell r="AB1330" t="str">
            <v>ALA CENTRO PUNTA</v>
          </cell>
          <cell r="AC1330" t="str">
            <v>ALA CENTRO PUNTA</v>
          </cell>
          <cell r="AD1330" t="str">
            <v>NA</v>
          </cell>
        </row>
        <row r="1331">
          <cell r="D1331">
            <v>1030424</v>
          </cell>
          <cell r="E1331" t="str">
            <v>PV PCHDEH MRPS C/PIEL @ CJ 18K AS</v>
          </cell>
          <cell r="F1331">
            <v>24012.000191663999</v>
          </cell>
          <cell r="G1331" t="str">
            <v>KG</v>
          </cell>
          <cell r="H1331" t="str">
            <v>SOPRAVAL PLANTA / CECINAS 2</v>
          </cell>
          <cell r="I1331" t="str">
            <v>A PROGRAMAR</v>
          </cell>
          <cell r="J1331">
            <v>44834</v>
          </cell>
          <cell r="K1331">
            <v>44841</v>
          </cell>
          <cell r="L1331">
            <v>44877</v>
          </cell>
          <cell r="O1331" t="str">
            <v>U007 AGROSUPER S.A.</v>
          </cell>
          <cell r="P1331" t="str">
            <v>00AA</v>
          </cell>
          <cell r="Q1331" t="str">
            <v>AGRO AMERICA</v>
          </cell>
          <cell r="R1331" t="str">
            <v>03</v>
          </cell>
          <cell r="S1331" t="str">
            <v>EE.UU.</v>
          </cell>
          <cell r="T1331" t="str">
            <v>000069 NEW YORK, PUERTO</v>
          </cell>
          <cell r="U1331" t="str">
            <v>200000004</v>
          </cell>
          <cell r="V1331" t="str">
            <v>Agro America LLC</v>
          </cell>
          <cell r="W1331" t="str">
            <v>*BK PROVISIONS BXXXX/BXXXX</v>
          </cell>
          <cell r="X1331" t="str">
            <v>CIF</v>
          </cell>
          <cell r="Y1331" t="str">
            <v>CTA CTE O CRED.DIRECTO</v>
          </cell>
          <cell r="Z1331" t="str">
            <v>CONGELADO</v>
          </cell>
          <cell r="AA1331" t="str">
            <v>PECH DESH</v>
          </cell>
          <cell r="AB1331" t="str">
            <v>PECH DESH C/PIEL</v>
          </cell>
          <cell r="AC1331" t="str">
            <v>PECH DESH C/PIEL MARIPOSA</v>
          </cell>
          <cell r="AD1331" t="str">
            <v>NA</v>
          </cell>
        </row>
        <row r="1332">
          <cell r="D1332">
            <v>1030321</v>
          </cell>
          <cell r="E1332" t="str">
            <v>PV PCH MA 8% 14-16 LB@ BO CJ 20K SO</v>
          </cell>
          <cell r="F1332">
            <v>3644.7999606799999</v>
          </cell>
          <cell r="G1332" t="str">
            <v>KG</v>
          </cell>
          <cell r="H1332" t="str">
            <v>SOPRAVAL PLANTA / CECINAS 2</v>
          </cell>
          <cell r="I1332" t="str">
            <v>EN PRODUCCION</v>
          </cell>
          <cell r="J1332">
            <v>44834</v>
          </cell>
          <cell r="K1332">
            <v>44840</v>
          </cell>
          <cell r="O1332" t="str">
            <v>U007 AGROSUPER S.A.</v>
          </cell>
          <cell r="P1332" t="str">
            <v>00AA</v>
          </cell>
          <cell r="Q1332" t="str">
            <v>AGRO AMERICA</v>
          </cell>
          <cell r="R1332" t="str">
            <v>03</v>
          </cell>
          <cell r="S1332" t="str">
            <v>EE.UU.</v>
          </cell>
          <cell r="T1332" t="str">
            <v>000071 PHILADELPHIA, PUERTO</v>
          </cell>
          <cell r="U1332" t="str">
            <v>200000004</v>
          </cell>
          <cell r="V1332" t="str">
            <v>Agro America LLC</v>
          </cell>
          <cell r="W1332" t="str">
            <v/>
          </cell>
          <cell r="X1332" t="str">
            <v>CIF</v>
          </cell>
          <cell r="Y1332" t="str">
            <v>CTA CTE O CRED.DIRECTO</v>
          </cell>
          <cell r="Z1332" t="str">
            <v>CONGELADO</v>
          </cell>
          <cell r="AA1332" t="str">
            <v>PECH</v>
          </cell>
          <cell r="AB1332" t="str">
            <v>PECH ENTERA</v>
          </cell>
          <cell r="AC1332" t="str">
            <v>PECH ENTERA NORMAL</v>
          </cell>
          <cell r="AD1332" t="str">
            <v>NA</v>
          </cell>
        </row>
        <row r="1333">
          <cell r="D1333">
            <v>1030360</v>
          </cell>
          <cell r="E1333" t="str">
            <v>PV PCH MA 15% 14-16 LB@ BO CJ 20K SO</v>
          </cell>
          <cell r="F1333">
            <v>4719.2001978879998</v>
          </cell>
          <cell r="G1333" t="str">
            <v>KG</v>
          </cell>
          <cell r="H1333" t="str">
            <v>SOPRAVAL PLANTA / CECINAS 2</v>
          </cell>
          <cell r="I1333" t="str">
            <v>EN PRODUCCION</v>
          </cell>
          <cell r="J1333">
            <v>44834</v>
          </cell>
          <cell r="K1333">
            <v>44840</v>
          </cell>
          <cell r="O1333" t="str">
            <v>U007 AGROSUPER S.A.</v>
          </cell>
          <cell r="P1333" t="str">
            <v>00AA</v>
          </cell>
          <cell r="Q1333" t="str">
            <v>AGRO AMERICA</v>
          </cell>
          <cell r="R1333" t="str">
            <v>03</v>
          </cell>
          <cell r="S1333" t="str">
            <v>EE.UU.</v>
          </cell>
          <cell r="T1333" t="str">
            <v>000071 PHILADELPHIA, PUERTO</v>
          </cell>
          <cell r="U1333" t="str">
            <v>200000004</v>
          </cell>
          <cell r="V1333" t="str">
            <v>Agro America LLC</v>
          </cell>
          <cell r="W1333" t="str">
            <v/>
          </cell>
          <cell r="X1333" t="str">
            <v>CIF</v>
          </cell>
          <cell r="Y1333" t="str">
            <v>CTA CTE O CRED.DIRECTO</v>
          </cell>
          <cell r="Z1333" t="str">
            <v>CONGELADO</v>
          </cell>
          <cell r="AA1333" t="str">
            <v>PECH</v>
          </cell>
          <cell r="AB1333" t="str">
            <v>PECH ENTERA</v>
          </cell>
          <cell r="AC1333" t="str">
            <v>PECH ENTERA NORMAL</v>
          </cell>
          <cell r="AD1333" t="str">
            <v>NA</v>
          </cell>
        </row>
        <row r="1334">
          <cell r="D1334">
            <v>1030366</v>
          </cell>
          <cell r="E1334" t="str">
            <v>PV PCH MA 8% 12-14 LB@ BO CJ 20K SO</v>
          </cell>
          <cell r="F1334">
            <v>867.30010903199991</v>
          </cell>
          <cell r="G1334" t="str">
            <v>KG</v>
          </cell>
          <cell r="H1334" t="str">
            <v>SOPRAVAL PLANTA / CECINAS 2</v>
          </cell>
          <cell r="I1334" t="str">
            <v>EN PRODUCCION</v>
          </cell>
          <cell r="J1334">
            <v>44834</v>
          </cell>
          <cell r="K1334">
            <v>44840</v>
          </cell>
          <cell r="O1334" t="str">
            <v>U007 AGROSUPER S.A.</v>
          </cell>
          <cell r="P1334" t="str">
            <v>00AA</v>
          </cell>
          <cell r="Q1334" t="str">
            <v>AGRO AMERICA</v>
          </cell>
          <cell r="R1334" t="str">
            <v>03</v>
          </cell>
          <cell r="S1334" t="str">
            <v>EE.UU.</v>
          </cell>
          <cell r="T1334" t="str">
            <v>000071 PHILADELPHIA, PUERTO</v>
          </cell>
          <cell r="U1334" t="str">
            <v>200000004</v>
          </cell>
          <cell r="V1334" t="str">
            <v>Agro America LLC</v>
          </cell>
          <cell r="W1334" t="str">
            <v/>
          </cell>
          <cell r="X1334" t="str">
            <v>CIF</v>
          </cell>
          <cell r="Y1334" t="str">
            <v>CTA CTE O CRED.DIRECTO</v>
          </cell>
          <cell r="Z1334" t="str">
            <v>CONGELADO</v>
          </cell>
          <cell r="AA1334" t="str">
            <v>PECH</v>
          </cell>
          <cell r="AB1334" t="str">
            <v>PECH ENTERA</v>
          </cell>
          <cell r="AC1334" t="str">
            <v>PECH ENTERA NORMAL</v>
          </cell>
          <cell r="AD1334" t="str">
            <v>NA</v>
          </cell>
        </row>
        <row r="1335">
          <cell r="D1335">
            <v>1030376</v>
          </cell>
          <cell r="E1335" t="str">
            <v>PV PCH MA 8% 16-18 LB@ BO CJ 15K SO</v>
          </cell>
          <cell r="F1335">
            <v>4005.0000894320001</v>
          </cell>
          <cell r="G1335" t="str">
            <v>KG</v>
          </cell>
          <cell r="H1335" t="str">
            <v>SOPRAVAL PLANTA / CECINAS 2</v>
          </cell>
          <cell r="I1335" t="str">
            <v>EN PRODUCCION</v>
          </cell>
          <cell r="J1335">
            <v>44834</v>
          </cell>
          <cell r="K1335">
            <v>44840</v>
          </cell>
          <cell r="O1335" t="str">
            <v>U007 AGROSUPER S.A.</v>
          </cell>
          <cell r="P1335" t="str">
            <v>00AA</v>
          </cell>
          <cell r="Q1335" t="str">
            <v>AGRO AMERICA</v>
          </cell>
          <cell r="R1335" t="str">
            <v>03</v>
          </cell>
          <cell r="S1335" t="str">
            <v>EE.UU.</v>
          </cell>
          <cell r="T1335" t="str">
            <v>000071 PHILADELPHIA, PUERTO</v>
          </cell>
          <cell r="U1335" t="str">
            <v>200000004</v>
          </cell>
          <cell r="V1335" t="str">
            <v>Agro America LLC</v>
          </cell>
          <cell r="W1335" t="str">
            <v/>
          </cell>
          <cell r="X1335" t="str">
            <v>CIF</v>
          </cell>
          <cell r="Y1335" t="str">
            <v>CTA CTE O CRED.DIRECTO</v>
          </cell>
          <cell r="Z1335" t="str">
            <v>CONGELADO</v>
          </cell>
          <cell r="AA1335" t="str">
            <v>PECH</v>
          </cell>
          <cell r="AB1335" t="str">
            <v>PECH ENTERA</v>
          </cell>
          <cell r="AC1335" t="str">
            <v>PECH ENTERA NORMAL</v>
          </cell>
          <cell r="AD1335" t="str">
            <v>NA</v>
          </cell>
        </row>
        <row r="1336">
          <cell r="D1336">
            <v>1030784</v>
          </cell>
          <cell r="E1336" t="str">
            <v>PV PCH MA 15% 16-18 LB@ BO CJ 20K AS</v>
          </cell>
          <cell r="F1336">
            <v>3189.86986428</v>
          </cell>
          <cell r="G1336" t="str">
            <v>KG</v>
          </cell>
          <cell r="H1336" t="str">
            <v>SOPRAVAL PLANTA / CECINAS 2</v>
          </cell>
          <cell r="I1336" t="str">
            <v>EN PRODUCCION</v>
          </cell>
          <cell r="J1336">
            <v>44834</v>
          </cell>
          <cell r="K1336">
            <v>44840</v>
          </cell>
          <cell r="O1336" t="str">
            <v>U007 AGROSUPER S.A.</v>
          </cell>
          <cell r="P1336" t="str">
            <v>00AA</v>
          </cell>
          <cell r="Q1336" t="str">
            <v>AGRO AMERICA</v>
          </cell>
          <cell r="R1336" t="str">
            <v>03</v>
          </cell>
          <cell r="S1336" t="str">
            <v>EE.UU.</v>
          </cell>
          <cell r="T1336" t="str">
            <v>000071 PHILADELPHIA, PUERTO</v>
          </cell>
          <cell r="U1336" t="str">
            <v>200000004</v>
          </cell>
          <cell r="V1336" t="str">
            <v>Agro America LLC</v>
          </cell>
          <cell r="W1336" t="str">
            <v/>
          </cell>
          <cell r="X1336" t="str">
            <v>CIF</v>
          </cell>
          <cell r="Y1336" t="str">
            <v>CTA CTE O CRED.DIRECTO</v>
          </cell>
          <cell r="Z1336" t="str">
            <v>CONGELADO</v>
          </cell>
          <cell r="AA1336" t="str">
            <v>PECH</v>
          </cell>
          <cell r="AB1336" t="str">
            <v>PECH ENTERA</v>
          </cell>
          <cell r="AC1336" t="str">
            <v>PECH ENTERA NORMAL</v>
          </cell>
          <cell r="AD1336" t="str">
            <v>NA</v>
          </cell>
        </row>
        <row r="1337">
          <cell r="D1337">
            <v>1030785</v>
          </cell>
          <cell r="E1337" t="str">
            <v>PV PCH MA 15% 18-20 LB@ BO CJ 20K AS</v>
          </cell>
          <cell r="F1337">
            <v>1051.6398978320001</v>
          </cell>
          <cell r="G1337" t="str">
            <v>KG</v>
          </cell>
          <cell r="H1337" t="str">
            <v>SOPRAVAL PLANTA / CECINAS 2</v>
          </cell>
          <cell r="I1337" t="str">
            <v>EN PRODUCCION</v>
          </cell>
          <cell r="J1337">
            <v>44834</v>
          </cell>
          <cell r="K1337">
            <v>44840</v>
          </cell>
          <cell r="O1337" t="str">
            <v>U007 AGROSUPER S.A.</v>
          </cell>
          <cell r="P1337" t="str">
            <v>00AA</v>
          </cell>
          <cell r="Q1337" t="str">
            <v>AGRO AMERICA</v>
          </cell>
          <cell r="R1337" t="str">
            <v>03</v>
          </cell>
          <cell r="S1337" t="str">
            <v>EE.UU.</v>
          </cell>
          <cell r="T1337" t="str">
            <v>000071 PHILADELPHIA, PUERTO</v>
          </cell>
          <cell r="U1337" t="str">
            <v>200000004</v>
          </cell>
          <cell r="V1337" t="str">
            <v>Agro America LLC</v>
          </cell>
          <cell r="W1337" t="str">
            <v/>
          </cell>
          <cell r="X1337" t="str">
            <v>CIF</v>
          </cell>
          <cell r="Y1337" t="str">
            <v>CTA CTE O CRED.DIRECTO</v>
          </cell>
          <cell r="Z1337" t="str">
            <v>CONGELADO</v>
          </cell>
          <cell r="AA1337" t="str">
            <v>PECH</v>
          </cell>
          <cell r="AB1337" t="str">
            <v>PECH ENTERA</v>
          </cell>
          <cell r="AC1337" t="str">
            <v>PECH ENTERA NORMAL</v>
          </cell>
          <cell r="AD1337" t="str">
            <v>NA</v>
          </cell>
        </row>
        <row r="1338">
          <cell r="D1338">
            <v>1030452</v>
          </cell>
          <cell r="E1338" t="str">
            <v>PV PECH USA 10 - 12 LB@ BO HOR CJ 11K SO</v>
          </cell>
          <cell r="F1338">
            <v>12720.000170216001</v>
          </cell>
          <cell r="G1338" t="str">
            <v>KG</v>
          </cell>
          <cell r="H1338" t="str">
            <v>SOPRAVAL PLANTA / CECINAS 2</v>
          </cell>
          <cell r="I1338" t="str">
            <v>PROGRAMADO</v>
          </cell>
          <cell r="J1338">
            <v>44834</v>
          </cell>
          <cell r="K1338">
            <v>44841</v>
          </cell>
          <cell r="L1338">
            <v>44878</v>
          </cell>
          <cell r="O1338" t="str">
            <v>U007 AGROSUPER S.A.</v>
          </cell>
          <cell r="P1338" t="str">
            <v>00AA</v>
          </cell>
          <cell r="Q1338" t="str">
            <v>AGRO AMERICA</v>
          </cell>
          <cell r="R1338" t="str">
            <v>03</v>
          </cell>
          <cell r="S1338" t="str">
            <v>EE.UU.</v>
          </cell>
          <cell r="T1338" t="str">
            <v>000069 NEW YORK, PUERTO</v>
          </cell>
          <cell r="U1338" t="str">
            <v>200000004</v>
          </cell>
          <cell r="V1338" t="str">
            <v>Agro America LLC</v>
          </cell>
          <cell r="W1338" t="str">
            <v/>
          </cell>
          <cell r="X1338" t="str">
            <v>CIF</v>
          </cell>
          <cell r="Y1338" t="str">
            <v>CTA CTE O CRED.DIRECTO</v>
          </cell>
          <cell r="Z1338" t="str">
            <v>CONGELADO</v>
          </cell>
          <cell r="AA1338" t="str">
            <v>PECH DESH</v>
          </cell>
          <cell r="AB1338" t="str">
            <v>PECH DESH S/PIEL</v>
          </cell>
          <cell r="AC1338" t="str">
            <v>PECH DESH S/PIEL ENMALLADA</v>
          </cell>
          <cell r="AD1338" t="str">
            <v>NA</v>
          </cell>
        </row>
        <row r="1339">
          <cell r="D1339">
            <v>1030782</v>
          </cell>
          <cell r="E1339" t="str">
            <v>PV PECH USA 12-15 LB @BO HOR CJ 15K AS</v>
          </cell>
          <cell r="F1339">
            <v>10599.839948272</v>
          </cell>
          <cell r="G1339" t="str">
            <v>KG</v>
          </cell>
          <cell r="H1339" t="str">
            <v>SOPRAVAL PLANTA / CECINAS 2</v>
          </cell>
          <cell r="I1339" t="str">
            <v>PROGRAMADO</v>
          </cell>
          <cell r="J1339">
            <v>44834</v>
          </cell>
          <cell r="K1339">
            <v>44841</v>
          </cell>
          <cell r="L1339">
            <v>44878</v>
          </cell>
          <cell r="O1339" t="str">
            <v>U007 AGROSUPER S.A.</v>
          </cell>
          <cell r="P1339" t="str">
            <v>00AA</v>
          </cell>
          <cell r="Q1339" t="str">
            <v>AGRO AMERICA</v>
          </cell>
          <cell r="R1339" t="str">
            <v>03</v>
          </cell>
          <cell r="S1339" t="str">
            <v>EE.UU.</v>
          </cell>
          <cell r="T1339" t="str">
            <v>000069 NEW YORK, PUERTO</v>
          </cell>
          <cell r="U1339" t="str">
            <v>200000004</v>
          </cell>
          <cell r="V1339" t="str">
            <v>Agro America LLC</v>
          </cell>
          <cell r="W1339" t="str">
            <v/>
          </cell>
          <cell r="X1339" t="str">
            <v>CIF</v>
          </cell>
          <cell r="Y1339" t="str">
            <v>CTA CTE O CRED.DIRECTO</v>
          </cell>
          <cell r="Z1339" t="str">
            <v>CONGELADO</v>
          </cell>
          <cell r="AA1339" t="str">
            <v>PECH DESH</v>
          </cell>
          <cell r="AB1339" t="str">
            <v>PECH DESH S/PIEL</v>
          </cell>
          <cell r="AC1339" t="str">
            <v>PECH DESH S/PIEL ENMALLADA</v>
          </cell>
          <cell r="AD1339" t="str">
            <v>NA</v>
          </cell>
        </row>
        <row r="1340">
          <cell r="D1340">
            <v>1021868</v>
          </cell>
          <cell r="E1340" t="str">
            <v>GO PPPNA 54@ CJ 20K AS</v>
          </cell>
          <cell r="F1340">
            <v>23000</v>
          </cell>
          <cell r="G1340" t="str">
            <v>KG</v>
          </cell>
          <cell r="H1340" t="str">
            <v>PLANTA ROSARIO</v>
          </cell>
          <cell r="I1340" t="str">
            <v>EMITIDO</v>
          </cell>
          <cell r="J1340">
            <v>44834</v>
          </cell>
          <cell r="K1340">
            <v>44859</v>
          </cell>
          <cell r="O1340" t="str">
            <v>U007 AGROSUPER S.A.</v>
          </cell>
          <cell r="P1340" t="str">
            <v>00AS</v>
          </cell>
          <cell r="Q1340" t="str">
            <v>AGRO SUDAMERICA</v>
          </cell>
          <cell r="R1340" t="str">
            <v>02</v>
          </cell>
          <cell r="S1340" t="str">
            <v>COLOMBIA</v>
          </cell>
          <cell r="T1340" t="str">
            <v>000218 CARTAGENA, PUERTO</v>
          </cell>
          <cell r="U1340" t="str">
            <v>200004248</v>
          </cell>
          <cell r="V1340" t="str">
            <v>LUZ DARY BOLAÑOS</v>
          </cell>
          <cell r="W1340" t="str">
            <v>***</v>
          </cell>
          <cell r="X1340" t="str">
            <v>CIF</v>
          </cell>
          <cell r="Y1340" t="str">
            <v>CTA CTE O CRED.DIRECTO</v>
          </cell>
          <cell r="Z1340" t="str">
            <v>CONGELADO</v>
          </cell>
          <cell r="AA1340" t="str">
            <v>PIERNA</v>
          </cell>
          <cell r="AB1340" t="str">
            <v>PIERNA PULPA FINA</v>
          </cell>
          <cell r="AC1340" t="str">
            <v>PIERNA PULPA FINA 54</v>
          </cell>
          <cell r="AD1340" t="str">
            <v>EX</v>
          </cell>
        </row>
        <row r="1341">
          <cell r="D1341">
            <v>1023454</v>
          </cell>
          <cell r="E1341" t="str">
            <v>GO BAZO@ CJ 20K AS</v>
          </cell>
          <cell r="F1341">
            <v>1000</v>
          </cell>
          <cell r="G1341" t="str">
            <v>KG</v>
          </cell>
          <cell r="H1341" t="str">
            <v>PLANTA ROSARIO</v>
          </cell>
          <cell r="I1341" t="str">
            <v>EMITIDO</v>
          </cell>
          <cell r="J1341">
            <v>44834</v>
          </cell>
          <cell r="K1341">
            <v>44859</v>
          </cell>
          <cell r="O1341" t="str">
            <v>U007 AGROSUPER S.A.</v>
          </cell>
          <cell r="P1341" t="str">
            <v>00AS</v>
          </cell>
          <cell r="Q1341" t="str">
            <v>AGRO SUDAMERICA</v>
          </cell>
          <cell r="R1341" t="str">
            <v>02</v>
          </cell>
          <cell r="S1341" t="str">
            <v>COLOMBIA</v>
          </cell>
          <cell r="T1341" t="str">
            <v>000218 CARTAGENA, PUERTO</v>
          </cell>
          <cell r="U1341" t="str">
            <v>200004248</v>
          </cell>
          <cell r="V1341" t="str">
            <v>LUZ DARY BOLAÑOS</v>
          </cell>
          <cell r="W1341" t="str">
            <v>***</v>
          </cell>
          <cell r="X1341" t="str">
            <v>CIF</v>
          </cell>
          <cell r="Y1341" t="str">
            <v>CTA CTE O CRED.DIRECTO</v>
          </cell>
          <cell r="Z1341" t="str">
            <v>CONGELADO</v>
          </cell>
          <cell r="AA1341" t="str">
            <v>SUBPROD</v>
          </cell>
          <cell r="AB1341" t="str">
            <v>SUBPROD VISCERAS</v>
          </cell>
          <cell r="AC1341" t="str">
            <v>SUBPROD VISCERAS BAZO</v>
          </cell>
          <cell r="AD1341" t="str">
            <v>EX</v>
          </cell>
        </row>
        <row r="1342">
          <cell r="D1342">
            <v>1023283</v>
          </cell>
          <cell r="E1342" t="str">
            <v>GO GRASA CHALECO@ CJ 10K AS</v>
          </cell>
          <cell r="F1342">
            <v>24000</v>
          </cell>
          <cell r="G1342" t="str">
            <v>KG</v>
          </cell>
          <cell r="H1342" t="str">
            <v>PLANTA ROSARIO</v>
          </cell>
          <cell r="I1342" t="str">
            <v>EMITIDO</v>
          </cell>
          <cell r="J1342">
            <v>44837</v>
          </cell>
          <cell r="K1342">
            <v>44840</v>
          </cell>
          <cell r="O1342" t="str">
            <v>U007 AGROSUPER S.A.</v>
          </cell>
          <cell r="P1342" t="str">
            <v>00HK</v>
          </cell>
          <cell r="Q1342" t="str">
            <v>AGROSUPER ASIA</v>
          </cell>
          <cell r="R1342" t="str">
            <v>02</v>
          </cell>
          <cell r="S1342" t="str">
            <v>FILIPINAS</v>
          </cell>
          <cell r="T1342" t="str">
            <v>000162 MANILA, PUERTO</v>
          </cell>
          <cell r="U1342" t="str">
            <v>200004215</v>
          </cell>
          <cell r="V1342" t="str">
            <v>AJC INTERNATIONAL, INC.</v>
          </cell>
          <cell r="W1342" t="str">
            <v>2813462</v>
          </cell>
          <cell r="X1342" t="str">
            <v>CIF</v>
          </cell>
          <cell r="Y1342" t="str">
            <v>CTA CTE O CRED.DIRECTO</v>
          </cell>
          <cell r="Z1342" t="str">
            <v>CONGELADO</v>
          </cell>
          <cell r="AA1342" t="str">
            <v>SUBPROD</v>
          </cell>
          <cell r="AB1342" t="str">
            <v>SUBPROD GRASA</v>
          </cell>
          <cell r="AC1342" t="str">
            <v>SUBPROD GRASA CHALECO</v>
          </cell>
          <cell r="AD1342" t="str">
            <v>EX</v>
          </cell>
        </row>
        <row r="1343">
          <cell r="D1343">
            <v>1012724</v>
          </cell>
          <cell r="E1343" t="str">
            <v>PO CORAZON@ BO 19K CJ</v>
          </cell>
          <cell r="F1343">
            <v>9006</v>
          </cell>
          <cell r="G1343" t="str">
            <v>KG</v>
          </cell>
          <cell r="H1343" t="str">
            <v>F. SAN VICENTE</v>
          </cell>
          <cell r="I1343" t="str">
            <v>EN PRODUCCION</v>
          </cell>
          <cell r="J1343">
            <v>44837</v>
          </cell>
          <cell r="K1343">
            <v>44856</v>
          </cell>
          <cell r="O1343" t="str">
            <v>U020 AGROSUPER COMER ALIM</v>
          </cell>
          <cell r="P1343" t="str">
            <v>00AE</v>
          </cell>
          <cell r="Q1343" t="str">
            <v>AGRO EUROPA</v>
          </cell>
          <cell r="R1343" t="str">
            <v>01</v>
          </cell>
          <cell r="S1343" t="str">
            <v>ALEMANIA</v>
          </cell>
          <cell r="T1343" t="str">
            <v>4532 HAMBURG, PORT</v>
          </cell>
          <cell r="U1343" t="str">
            <v>200000007</v>
          </cell>
          <cell r="V1343" t="str">
            <v>AGROEUROPA S.P.A</v>
          </cell>
          <cell r="W1343" t="str">
            <v>GBW13110.1</v>
          </cell>
          <cell r="X1343" t="str">
            <v>CFR</v>
          </cell>
          <cell r="Y1343" t="str">
            <v>CTA CTE O CRED.DIRECTO</v>
          </cell>
          <cell r="Z1343" t="str">
            <v>CONGELADO</v>
          </cell>
          <cell r="AA1343" t="str">
            <v>MENUDENCIAS</v>
          </cell>
          <cell r="AB1343" t="str">
            <v>MENUDENCIAS CORAZÓN</v>
          </cell>
          <cell r="AC1343" t="str">
            <v>MENUDENCIAS CORAZÓN NORMAL</v>
          </cell>
          <cell r="AD1343" t="str">
            <v>NA</v>
          </cell>
        </row>
        <row r="1344">
          <cell r="D1344">
            <v>1012730</v>
          </cell>
          <cell r="E1344" t="str">
            <v>PO CORAZÓN@ PLACA 19KG CJ AS</v>
          </cell>
          <cell r="F1344">
            <v>9006</v>
          </cell>
          <cell r="G1344" t="str">
            <v>KG</v>
          </cell>
          <cell r="H1344" t="str">
            <v>F. SAN VICENTE</v>
          </cell>
          <cell r="I1344" t="str">
            <v>EN PRODUCCION</v>
          </cell>
          <cell r="J1344">
            <v>44837</v>
          </cell>
          <cell r="K1344">
            <v>44856</v>
          </cell>
          <cell r="O1344" t="str">
            <v>U020 AGROSUPER COMER ALIM</v>
          </cell>
          <cell r="P1344" t="str">
            <v>00AE</v>
          </cell>
          <cell r="Q1344" t="str">
            <v>AGRO EUROPA</v>
          </cell>
          <cell r="R1344" t="str">
            <v>01</v>
          </cell>
          <cell r="S1344" t="str">
            <v>ALEMANIA</v>
          </cell>
          <cell r="T1344" t="str">
            <v>4532 HAMBURG, PORT</v>
          </cell>
          <cell r="U1344" t="str">
            <v>200000007</v>
          </cell>
          <cell r="V1344" t="str">
            <v>AGROEUROPA S.P.A</v>
          </cell>
          <cell r="W1344" t="str">
            <v>GBW13110.1</v>
          </cell>
          <cell r="X1344" t="str">
            <v>CFR</v>
          </cell>
          <cell r="Y1344" t="str">
            <v>CTA CTE O CRED.DIRECTO</v>
          </cell>
          <cell r="Z1344" t="str">
            <v>CONGELADO</v>
          </cell>
          <cell r="AA1344" t="str">
            <v>MENUDENCIAS</v>
          </cell>
          <cell r="AB1344" t="str">
            <v>MENUDENCIAS CORAZÓN</v>
          </cell>
          <cell r="AC1344" t="str">
            <v>MENUDENCIAS CORAZÓN NORMAL</v>
          </cell>
          <cell r="AD1344" t="str">
            <v>NA</v>
          </cell>
        </row>
        <row r="1345">
          <cell r="D1345">
            <v>1012745</v>
          </cell>
          <cell r="E1345" t="str">
            <v>PO CORAZON PART@BLO 19 KG</v>
          </cell>
          <cell r="F1345">
            <v>2014</v>
          </cell>
          <cell r="G1345" t="str">
            <v>KG</v>
          </cell>
          <cell r="H1345" t="str">
            <v>F. SAN VICENTE</v>
          </cell>
          <cell r="I1345" t="str">
            <v>EN PRODUCCION</v>
          </cell>
          <cell r="J1345">
            <v>44837</v>
          </cell>
          <cell r="K1345">
            <v>44856</v>
          </cell>
          <cell r="O1345" t="str">
            <v>U020 AGROSUPER COMER ALIM</v>
          </cell>
          <cell r="P1345" t="str">
            <v>00AE</v>
          </cell>
          <cell r="Q1345" t="str">
            <v>AGRO EUROPA</v>
          </cell>
          <cell r="R1345" t="str">
            <v>01</v>
          </cell>
          <cell r="S1345" t="str">
            <v>ALEMANIA</v>
          </cell>
          <cell r="T1345" t="str">
            <v>4532 HAMBURG, PORT</v>
          </cell>
          <cell r="U1345" t="str">
            <v>200000007</v>
          </cell>
          <cell r="V1345" t="str">
            <v>AGROEUROPA S.P.A</v>
          </cell>
          <cell r="W1345" t="str">
            <v>GBW13110.1</v>
          </cell>
          <cell r="X1345" t="str">
            <v>CFR</v>
          </cell>
          <cell r="Y1345" t="str">
            <v>CTA CTE O CRED.DIRECTO</v>
          </cell>
          <cell r="Z1345" t="str">
            <v>CONGELADO</v>
          </cell>
          <cell r="AA1345" t="str">
            <v>MENUDENCIAS</v>
          </cell>
          <cell r="AB1345" t="str">
            <v>MENUDENCIAS CORAZÓN</v>
          </cell>
          <cell r="AC1345" t="str">
            <v>MENUDENCIAS CORAZÓN NORMAL</v>
          </cell>
          <cell r="AD1345" t="str">
            <v>NA</v>
          </cell>
        </row>
        <row r="1346">
          <cell r="D1346">
            <v>1023190</v>
          </cell>
          <cell r="E1346" t="str">
            <v>GO PANA S/CORAZON@ BO CJ 20K AS</v>
          </cell>
          <cell r="F1346">
            <v>23722.8616</v>
          </cell>
          <cell r="G1346" t="str">
            <v>KG</v>
          </cell>
          <cell r="H1346" t="str">
            <v>PLANTA ROSARIO</v>
          </cell>
          <cell r="I1346" t="str">
            <v>PROGRAMADO</v>
          </cell>
          <cell r="J1346">
            <v>44837</v>
          </cell>
          <cell r="K1346">
            <v>44840</v>
          </cell>
          <cell r="L1346">
            <v>44868</v>
          </cell>
          <cell r="O1346" t="str">
            <v>U007 AGROSUPER S.A.</v>
          </cell>
          <cell r="P1346" t="str">
            <v>00AA</v>
          </cell>
          <cell r="Q1346" t="str">
            <v>AGRO AMERICA</v>
          </cell>
          <cell r="R1346" t="str">
            <v>02</v>
          </cell>
          <cell r="S1346" t="str">
            <v>EE.UU.</v>
          </cell>
          <cell r="T1346" t="str">
            <v>000167 CHARLESTON, PUERTO</v>
          </cell>
          <cell r="U1346" t="str">
            <v>200000004</v>
          </cell>
          <cell r="V1346" t="str">
            <v>Agro America LLC</v>
          </cell>
          <cell r="W1346" t="str">
            <v/>
          </cell>
          <cell r="X1346" t="str">
            <v>CIF</v>
          </cell>
          <cell r="Y1346" t="str">
            <v>CTA CTE O CRED.DIRECTO</v>
          </cell>
          <cell r="Z1346" t="str">
            <v>CONGELADO</v>
          </cell>
          <cell r="AA1346" t="str">
            <v>SUBPROD</v>
          </cell>
          <cell r="AB1346" t="str">
            <v>SUBPROD VISCERAS</v>
          </cell>
          <cell r="AC1346" t="str">
            <v>SUBPROD VISCERAS PANA S/CORAZÓN</v>
          </cell>
          <cell r="AD1346" t="str">
            <v>NA</v>
          </cell>
        </row>
        <row r="1347">
          <cell r="D1347">
            <v>1012483</v>
          </cell>
          <cell r="E1347" t="str">
            <v>PO TRU-CTRO ALA 4X10 MR@ CJ AS</v>
          </cell>
          <cell r="F1347">
            <v>20003.407200000001</v>
          </cell>
          <cell r="G1347" t="str">
            <v>KG</v>
          </cell>
          <cell r="H1347" t="str">
            <v>F. SAN VICENTE</v>
          </cell>
          <cell r="I1347" t="str">
            <v>A PROGRAMAR</v>
          </cell>
          <cell r="J1347">
            <v>44837</v>
          </cell>
          <cell r="K1347">
            <v>44840</v>
          </cell>
          <cell r="L1347">
            <v>44875</v>
          </cell>
          <cell r="O1347" t="str">
            <v>U007 AGROSUPER S.A.</v>
          </cell>
          <cell r="P1347" t="str">
            <v>00AA</v>
          </cell>
          <cell r="Q1347" t="str">
            <v>AGRO AMERICA</v>
          </cell>
          <cell r="R1347" t="str">
            <v>01</v>
          </cell>
          <cell r="S1347" t="str">
            <v>EE.UU.</v>
          </cell>
          <cell r="T1347" t="str">
            <v>000071 PHILADELPHIA, PUERTO</v>
          </cell>
          <cell r="U1347" t="str">
            <v>200000004</v>
          </cell>
          <cell r="V1347" t="str">
            <v>Agro America LLC</v>
          </cell>
          <cell r="W1347" t="str">
            <v/>
          </cell>
          <cell r="X1347" t="str">
            <v>CIF</v>
          </cell>
          <cell r="Y1347" t="str">
            <v>CTA CTE O CRED.DIRECTO</v>
          </cell>
          <cell r="Z1347" t="str">
            <v>CONGELADO</v>
          </cell>
          <cell r="AA1347" t="str">
            <v>ALA</v>
          </cell>
          <cell r="AB1347" t="str">
            <v>ALA TRUTRO-CENTRO</v>
          </cell>
          <cell r="AC1347" t="str">
            <v>ALA TRUTRO-CENTRO NORMAL</v>
          </cell>
          <cell r="AD1347" t="str">
            <v>NA</v>
          </cell>
        </row>
        <row r="1348">
          <cell r="D1348">
            <v>1012483</v>
          </cell>
          <cell r="E1348" t="str">
            <v>PO TRU-CTRO ALA 4X10 MR@ CJ AS</v>
          </cell>
          <cell r="F1348">
            <v>20003.407200000001</v>
          </cell>
          <cell r="G1348" t="str">
            <v>KG</v>
          </cell>
          <cell r="H1348" t="str">
            <v>F. SAN VICENTE</v>
          </cell>
          <cell r="I1348" t="str">
            <v>A PROGRAMAR</v>
          </cell>
          <cell r="J1348">
            <v>44837</v>
          </cell>
          <cell r="K1348">
            <v>44840</v>
          </cell>
          <cell r="L1348">
            <v>44875</v>
          </cell>
          <cell r="O1348" t="str">
            <v>U007 AGROSUPER S.A.</v>
          </cell>
          <cell r="P1348" t="str">
            <v>00AA</v>
          </cell>
          <cell r="Q1348" t="str">
            <v>AGRO AMERICA</v>
          </cell>
          <cell r="R1348" t="str">
            <v>01</v>
          </cell>
          <cell r="S1348" t="str">
            <v>EE.UU.</v>
          </cell>
          <cell r="T1348" t="str">
            <v>000071 PHILADELPHIA, PUERTO</v>
          </cell>
          <cell r="U1348" t="str">
            <v>200000004</v>
          </cell>
          <cell r="V1348" t="str">
            <v>Agro America LLC</v>
          </cell>
          <cell r="W1348" t="str">
            <v/>
          </cell>
          <cell r="X1348" t="str">
            <v>CIF</v>
          </cell>
          <cell r="Y1348" t="str">
            <v>CTA CTE O CRED.DIRECTO</v>
          </cell>
          <cell r="Z1348" t="str">
            <v>CONGELADO</v>
          </cell>
          <cell r="AA1348" t="str">
            <v>ALA</v>
          </cell>
          <cell r="AB1348" t="str">
            <v>ALA TRUTRO-CENTRO</v>
          </cell>
          <cell r="AC1348" t="str">
            <v>ALA TRUTRO-CENTRO NORMAL</v>
          </cell>
          <cell r="AD1348" t="str">
            <v>NA</v>
          </cell>
        </row>
        <row r="1349">
          <cell r="D1349">
            <v>1012483</v>
          </cell>
          <cell r="E1349" t="str">
            <v>PO TRU-CTRO ALA 4X10 MR@ CJ AS</v>
          </cell>
          <cell r="F1349">
            <v>20003.407200000001</v>
          </cell>
          <cell r="G1349" t="str">
            <v>KG</v>
          </cell>
          <cell r="H1349" t="str">
            <v>F. SAN VICENTE</v>
          </cell>
          <cell r="I1349" t="str">
            <v>A PROGRAMAR</v>
          </cell>
          <cell r="J1349">
            <v>44837</v>
          </cell>
          <cell r="K1349">
            <v>44840</v>
          </cell>
          <cell r="L1349">
            <v>44876</v>
          </cell>
          <cell r="O1349" t="str">
            <v>U007 AGROSUPER S.A.</v>
          </cell>
          <cell r="P1349" t="str">
            <v>00AA</v>
          </cell>
          <cell r="Q1349" t="str">
            <v>AGRO AMERICA</v>
          </cell>
          <cell r="R1349" t="str">
            <v>01</v>
          </cell>
          <cell r="S1349" t="str">
            <v>EE.UU.</v>
          </cell>
          <cell r="T1349" t="str">
            <v>000071 PHILADELPHIA, PUERTO</v>
          </cell>
          <cell r="U1349" t="str">
            <v>200000004</v>
          </cell>
          <cell r="V1349" t="str">
            <v>Agro America LLC</v>
          </cell>
          <cell r="W1349" t="str">
            <v/>
          </cell>
          <cell r="X1349" t="str">
            <v>CIF</v>
          </cell>
          <cell r="Y1349" t="str">
            <v>CTA CTE O CRED.DIRECTO</v>
          </cell>
          <cell r="Z1349" t="str">
            <v>CONGELADO</v>
          </cell>
          <cell r="AA1349" t="str">
            <v>ALA</v>
          </cell>
          <cell r="AB1349" t="str">
            <v>ALA TRUTRO-CENTRO</v>
          </cell>
          <cell r="AC1349" t="str">
            <v>ALA TRUTRO-CENTRO NORMAL</v>
          </cell>
          <cell r="AD1349" t="str">
            <v>NA</v>
          </cell>
        </row>
        <row r="1350">
          <cell r="D1350">
            <v>1012483</v>
          </cell>
          <cell r="E1350" t="str">
            <v>PO TRU-CTRO ALA 4X10 MR@ CJ AS</v>
          </cell>
          <cell r="F1350">
            <v>20003.407200000001</v>
          </cell>
          <cell r="G1350" t="str">
            <v>KG</v>
          </cell>
          <cell r="H1350" t="str">
            <v>F. SAN VICENTE</v>
          </cell>
          <cell r="I1350" t="str">
            <v>A PROGRAMAR</v>
          </cell>
          <cell r="J1350">
            <v>44837</v>
          </cell>
          <cell r="K1350">
            <v>44841</v>
          </cell>
          <cell r="L1350">
            <v>44877</v>
          </cell>
          <cell r="O1350" t="str">
            <v>U007 AGROSUPER S.A.</v>
          </cell>
          <cell r="P1350" t="str">
            <v>00AA</v>
          </cell>
          <cell r="Q1350" t="str">
            <v>AGRO AMERICA</v>
          </cell>
          <cell r="R1350" t="str">
            <v>01</v>
          </cell>
          <cell r="S1350" t="str">
            <v>EE.UU.</v>
          </cell>
          <cell r="T1350" t="str">
            <v>000066 JACKSONVILLE, FL</v>
          </cell>
          <cell r="U1350" t="str">
            <v>200000004</v>
          </cell>
          <cell r="V1350" t="str">
            <v>Agro America LLC</v>
          </cell>
          <cell r="W1350" t="str">
            <v/>
          </cell>
          <cell r="X1350" t="str">
            <v>CIF</v>
          </cell>
          <cell r="Y1350" t="str">
            <v>CTA CTE O CRED.DIRECTO</v>
          </cell>
          <cell r="Z1350" t="str">
            <v>CONGELADO</v>
          </cell>
          <cell r="AA1350" t="str">
            <v>ALA</v>
          </cell>
          <cell r="AB1350" t="str">
            <v>ALA TRUTRO-CENTRO</v>
          </cell>
          <cell r="AC1350" t="str">
            <v>ALA TRUTRO-CENTRO NORMAL</v>
          </cell>
          <cell r="AD1350" t="str">
            <v>NA</v>
          </cell>
        </row>
        <row r="1351">
          <cell r="D1351">
            <v>1012483</v>
          </cell>
          <cell r="E1351" t="str">
            <v>PO TRU-CTRO ALA 4X10 MR@ CJ AS</v>
          </cell>
          <cell r="F1351">
            <v>19958.399987392</v>
          </cell>
          <cell r="G1351" t="str">
            <v>KG</v>
          </cell>
          <cell r="H1351" t="str">
            <v>F. SAN VICENTE</v>
          </cell>
          <cell r="I1351" t="str">
            <v>A PROGRAMAR</v>
          </cell>
          <cell r="J1351">
            <v>44837</v>
          </cell>
          <cell r="K1351">
            <v>44841</v>
          </cell>
          <cell r="L1351">
            <v>44877</v>
          </cell>
          <cell r="O1351" t="str">
            <v>U007 AGROSUPER S.A.</v>
          </cell>
          <cell r="P1351" t="str">
            <v>00AA</v>
          </cell>
          <cell r="Q1351" t="str">
            <v>AGRO AMERICA</v>
          </cell>
          <cell r="R1351" t="str">
            <v>01</v>
          </cell>
          <cell r="S1351" t="str">
            <v>EE.UU.</v>
          </cell>
          <cell r="T1351" t="str">
            <v>000109 LONG BEACH, PUERTO</v>
          </cell>
          <cell r="U1351" t="str">
            <v>200000004</v>
          </cell>
          <cell r="V1351" t="str">
            <v>Agro America LLC</v>
          </cell>
          <cell r="W1351" t="str">
            <v/>
          </cell>
          <cell r="X1351" t="str">
            <v>CIF</v>
          </cell>
          <cell r="Y1351" t="str">
            <v>CTA CTE O CRED.DIRECTO</v>
          </cell>
          <cell r="Z1351" t="str">
            <v>CONGELADO</v>
          </cell>
          <cell r="AA1351" t="str">
            <v>ALA</v>
          </cell>
          <cell r="AB1351" t="str">
            <v>ALA TRUTRO-CENTRO</v>
          </cell>
          <cell r="AC1351" t="str">
            <v>ALA TRUTRO-CENTRO NORMAL</v>
          </cell>
          <cell r="AD1351" t="str">
            <v>NA</v>
          </cell>
        </row>
        <row r="1352">
          <cell r="D1352">
            <v>1012483</v>
          </cell>
          <cell r="E1352" t="str">
            <v>PO TRU-CTRO ALA 4X10 MR@ CJ AS</v>
          </cell>
          <cell r="F1352">
            <v>19958.399987392</v>
          </cell>
          <cell r="G1352" t="str">
            <v>KG</v>
          </cell>
          <cell r="H1352" t="str">
            <v>F. SAN VICENTE</v>
          </cell>
          <cell r="I1352" t="str">
            <v>A PROGRAMAR</v>
          </cell>
          <cell r="J1352">
            <v>44837</v>
          </cell>
          <cell r="K1352">
            <v>44842</v>
          </cell>
          <cell r="L1352">
            <v>44879</v>
          </cell>
          <cell r="O1352" t="str">
            <v>U007 AGROSUPER S.A.</v>
          </cell>
          <cell r="P1352" t="str">
            <v>00AA</v>
          </cell>
          <cell r="Q1352" t="str">
            <v>AGRO AMERICA</v>
          </cell>
          <cell r="R1352" t="str">
            <v>01</v>
          </cell>
          <cell r="S1352" t="str">
            <v>EE.UU.</v>
          </cell>
          <cell r="T1352" t="str">
            <v>000144 NORFOLK, PUERTO</v>
          </cell>
          <cell r="U1352" t="str">
            <v>200000004</v>
          </cell>
          <cell r="V1352" t="str">
            <v>Agro America LLC</v>
          </cell>
          <cell r="W1352" t="str">
            <v/>
          </cell>
          <cell r="X1352" t="str">
            <v>CIF</v>
          </cell>
          <cell r="Y1352" t="str">
            <v>CTA CTE O CRED.DIRECTO</v>
          </cell>
          <cell r="Z1352" t="str">
            <v>CONGELADO</v>
          </cell>
          <cell r="AA1352" t="str">
            <v>ALA</v>
          </cell>
          <cell r="AB1352" t="str">
            <v>ALA TRUTRO-CENTRO</v>
          </cell>
          <cell r="AC1352" t="str">
            <v>ALA TRUTRO-CENTRO NORMAL</v>
          </cell>
          <cell r="AD1352" t="str">
            <v>NA</v>
          </cell>
        </row>
        <row r="1353">
          <cell r="D1353">
            <v>1012483</v>
          </cell>
          <cell r="E1353" t="str">
            <v>PO TRU-CTRO ALA 4X10 MR@ CJ AS</v>
          </cell>
          <cell r="F1353">
            <v>19958.399987392</v>
          </cell>
          <cell r="G1353" t="str">
            <v>KG</v>
          </cell>
          <cell r="H1353" t="str">
            <v>F. SAN VICENTE</v>
          </cell>
          <cell r="I1353" t="str">
            <v>A PROGRAMAR</v>
          </cell>
          <cell r="J1353">
            <v>44837</v>
          </cell>
          <cell r="K1353">
            <v>44842</v>
          </cell>
          <cell r="L1353">
            <v>44879</v>
          </cell>
          <cell r="O1353" t="str">
            <v>U007 AGROSUPER S.A.</v>
          </cell>
          <cell r="P1353" t="str">
            <v>00AA</v>
          </cell>
          <cell r="Q1353" t="str">
            <v>AGRO AMERICA</v>
          </cell>
          <cell r="R1353" t="str">
            <v>01</v>
          </cell>
          <cell r="S1353" t="str">
            <v>EE.UU.</v>
          </cell>
          <cell r="T1353" t="str">
            <v>000144 NORFOLK, PUERTO</v>
          </cell>
          <cell r="U1353" t="str">
            <v>200000004</v>
          </cell>
          <cell r="V1353" t="str">
            <v>Agro America LLC</v>
          </cell>
          <cell r="W1353" t="str">
            <v/>
          </cell>
          <cell r="X1353" t="str">
            <v>CIF</v>
          </cell>
          <cell r="Y1353" t="str">
            <v>CTA CTE O CRED.DIRECTO</v>
          </cell>
          <cell r="Z1353" t="str">
            <v>CONGELADO</v>
          </cell>
          <cell r="AA1353" t="str">
            <v>ALA</v>
          </cell>
          <cell r="AB1353" t="str">
            <v>ALA TRUTRO-CENTRO</v>
          </cell>
          <cell r="AC1353" t="str">
            <v>ALA TRUTRO-CENTRO NORMAL</v>
          </cell>
          <cell r="AD1353" t="str">
            <v>NA</v>
          </cell>
        </row>
        <row r="1354">
          <cell r="D1354">
            <v>1012483</v>
          </cell>
          <cell r="E1354" t="str">
            <v>PO TRU-CTRO ALA 4X10 MR@ CJ AS</v>
          </cell>
          <cell r="F1354">
            <v>20003.407200000001</v>
          </cell>
          <cell r="G1354" t="str">
            <v>KG</v>
          </cell>
          <cell r="H1354" t="str">
            <v>F. SAN VICENTE</v>
          </cell>
          <cell r="I1354" t="str">
            <v>EN PRODUCCION</v>
          </cell>
          <cell r="J1354">
            <v>44837</v>
          </cell>
          <cell r="K1354">
            <v>44842</v>
          </cell>
          <cell r="O1354" t="str">
            <v>U007 AGROSUPER S.A.</v>
          </cell>
          <cell r="P1354" t="str">
            <v>00AA</v>
          </cell>
          <cell r="Q1354" t="str">
            <v>AGRO AMERICA</v>
          </cell>
          <cell r="R1354" t="str">
            <v>01</v>
          </cell>
          <cell r="S1354" t="str">
            <v>EE.UU.</v>
          </cell>
          <cell r="T1354" t="str">
            <v>000144 NORFOLK, PUERTO</v>
          </cell>
          <cell r="U1354" t="str">
            <v>200000004</v>
          </cell>
          <cell r="V1354" t="str">
            <v>Agro America LLC</v>
          </cell>
          <cell r="W1354" t="str">
            <v/>
          </cell>
          <cell r="X1354" t="str">
            <v>CIF</v>
          </cell>
          <cell r="Y1354" t="str">
            <v>CTA CTE O CRED.DIRECTO</v>
          </cell>
          <cell r="Z1354" t="str">
            <v>CONGELADO</v>
          </cell>
          <cell r="AA1354" t="str">
            <v>ALA</v>
          </cell>
          <cell r="AB1354" t="str">
            <v>ALA TRUTRO-CENTRO</v>
          </cell>
          <cell r="AC1354" t="str">
            <v>ALA TRUTRO-CENTRO NORMAL</v>
          </cell>
          <cell r="AD1354" t="str">
            <v>NA</v>
          </cell>
        </row>
        <row r="1355">
          <cell r="D1355">
            <v>1012109</v>
          </cell>
          <cell r="E1355" t="str">
            <v>PO PCHDEH 6OZ MR@ CJ AS</v>
          </cell>
          <cell r="F1355">
            <v>19958.399987392</v>
          </cell>
          <cell r="G1355" t="str">
            <v>KG</v>
          </cell>
          <cell r="H1355" t="str">
            <v>F. SAN VICENTE</v>
          </cell>
          <cell r="I1355" t="str">
            <v>A PROGRAMAR</v>
          </cell>
          <cell r="J1355">
            <v>44837</v>
          </cell>
          <cell r="K1355">
            <v>44851</v>
          </cell>
          <cell r="L1355">
            <v>44878</v>
          </cell>
          <cell r="O1355" t="str">
            <v>U007 AGROSUPER S.A.</v>
          </cell>
          <cell r="P1355" t="str">
            <v>00AA</v>
          </cell>
          <cell r="Q1355" t="str">
            <v>AGRO AMERICA</v>
          </cell>
          <cell r="R1355" t="str">
            <v>01</v>
          </cell>
          <cell r="S1355" t="str">
            <v>EE.UU.</v>
          </cell>
          <cell r="T1355" t="str">
            <v>000066 JACKSONVILLE, FL</v>
          </cell>
          <cell r="U1355" t="str">
            <v>200000004</v>
          </cell>
          <cell r="V1355" t="str">
            <v>Agro America LLC</v>
          </cell>
          <cell r="W1355" t="str">
            <v/>
          </cell>
          <cell r="X1355" t="str">
            <v>CIF</v>
          </cell>
          <cell r="Y1355" t="str">
            <v>CTA CTE O CRED.DIRECTO</v>
          </cell>
          <cell r="Z1355" t="str">
            <v>CONGELADO</v>
          </cell>
          <cell r="AA1355" t="str">
            <v>PECHUGA DESH</v>
          </cell>
          <cell r="AB1355" t="str">
            <v>PECHUGA DESH S/PIEL S/GRASA S/FILETE</v>
          </cell>
          <cell r="AC1355" t="str">
            <v>PECHUGA DESH 160-190G</v>
          </cell>
          <cell r="AD1355" t="str">
            <v>NA</v>
          </cell>
        </row>
        <row r="1356">
          <cell r="D1356">
            <v>1012109</v>
          </cell>
          <cell r="E1356" t="str">
            <v>PO PCHDEH 6OZ MR@ CJ AS</v>
          </cell>
          <cell r="F1356">
            <v>19958.399987392</v>
          </cell>
          <cell r="G1356" t="str">
            <v>KG</v>
          </cell>
          <cell r="H1356" t="str">
            <v>F. SAN VICENTE</v>
          </cell>
          <cell r="I1356" t="str">
            <v>A PROGRAMAR</v>
          </cell>
          <cell r="J1356">
            <v>44837</v>
          </cell>
          <cell r="K1356">
            <v>44851</v>
          </cell>
          <cell r="L1356">
            <v>44879</v>
          </cell>
          <cell r="O1356" t="str">
            <v>U007 AGROSUPER S.A.</v>
          </cell>
          <cell r="P1356" t="str">
            <v>00AA</v>
          </cell>
          <cell r="Q1356" t="str">
            <v>AGRO AMERICA</v>
          </cell>
          <cell r="R1356" t="str">
            <v>01</v>
          </cell>
          <cell r="S1356" t="str">
            <v>EE.UU.</v>
          </cell>
          <cell r="T1356" t="str">
            <v>000066 JACKSONVILLE, FL</v>
          </cell>
          <cell r="U1356" t="str">
            <v>200000004</v>
          </cell>
          <cell r="V1356" t="str">
            <v>Agro America LLC</v>
          </cell>
          <cell r="W1356" t="str">
            <v/>
          </cell>
          <cell r="X1356" t="str">
            <v>CIF</v>
          </cell>
          <cell r="Y1356" t="str">
            <v>CTA CTE O CRED.DIRECTO</v>
          </cell>
          <cell r="Z1356" t="str">
            <v>CONGELADO</v>
          </cell>
          <cell r="AA1356" t="str">
            <v>PECHUGA DESH</v>
          </cell>
          <cell r="AB1356" t="str">
            <v>PECHUGA DESH S/PIEL S/GRASA S/FILETE</v>
          </cell>
          <cell r="AC1356" t="str">
            <v>PECHUGA DESH 160-190G</v>
          </cell>
          <cell r="AD1356" t="str">
            <v>NA</v>
          </cell>
        </row>
        <row r="1357">
          <cell r="D1357">
            <v>1012521</v>
          </cell>
          <cell r="E1357" t="str">
            <v>PO PCHDEH 6OZ MR@ CJ AS</v>
          </cell>
          <cell r="F1357">
            <v>19958.399987392</v>
          </cell>
          <cell r="G1357" t="str">
            <v>KG</v>
          </cell>
          <cell r="H1357" t="str">
            <v>F. SAN VICENTE</v>
          </cell>
          <cell r="I1357" t="str">
            <v>A PROGRAMAR</v>
          </cell>
          <cell r="J1357">
            <v>44837</v>
          </cell>
          <cell r="K1357">
            <v>44851</v>
          </cell>
          <cell r="L1357">
            <v>44863</v>
          </cell>
          <cell r="O1357" t="str">
            <v>U007 AGROSUPER S.A.</v>
          </cell>
          <cell r="P1357" t="str">
            <v>00AA</v>
          </cell>
          <cell r="Q1357" t="str">
            <v>AGRO AMERICA</v>
          </cell>
          <cell r="R1357" t="str">
            <v>01</v>
          </cell>
          <cell r="S1357" t="str">
            <v>EE.UU.</v>
          </cell>
          <cell r="T1357" t="str">
            <v>000109 LONG BEACH, PUERTO</v>
          </cell>
          <cell r="U1357" t="str">
            <v>200000004</v>
          </cell>
          <cell r="V1357" t="str">
            <v>Agro America LLC</v>
          </cell>
          <cell r="W1357" t="str">
            <v/>
          </cell>
          <cell r="X1357" t="str">
            <v>CIF</v>
          </cell>
          <cell r="Y1357" t="str">
            <v>CTA CTE O CRED.DIRECTO</v>
          </cell>
          <cell r="Z1357" t="str">
            <v>CONGELADO</v>
          </cell>
          <cell r="AA1357" t="str">
            <v>PECHUGA DESH</v>
          </cell>
          <cell r="AB1357" t="str">
            <v>PECHUGA DESH S/PIEL S/GRASA S/FILETE</v>
          </cell>
          <cell r="AC1357" t="str">
            <v>PECHUGA DESH 120-170G</v>
          </cell>
          <cell r="AD1357" t="str">
            <v>NA</v>
          </cell>
        </row>
        <row r="1358">
          <cell r="D1358">
            <v>1012109</v>
          </cell>
          <cell r="E1358" t="str">
            <v>PO PCHDEH 6OZ MR@ CJ AS</v>
          </cell>
          <cell r="F1358">
            <v>19958.399987392</v>
          </cell>
          <cell r="G1358" t="str">
            <v>KG</v>
          </cell>
          <cell r="H1358" t="str">
            <v>F. SAN VICENTE</v>
          </cell>
          <cell r="I1358" t="str">
            <v>PROGRAMADO</v>
          </cell>
          <cell r="J1358">
            <v>44837</v>
          </cell>
          <cell r="K1358">
            <v>44850</v>
          </cell>
          <cell r="L1358">
            <v>44871</v>
          </cell>
          <cell r="O1358" t="str">
            <v>U007 AGROSUPER S.A.</v>
          </cell>
          <cell r="P1358" t="str">
            <v>00AA</v>
          </cell>
          <cell r="Q1358" t="str">
            <v>AGRO AMERICA</v>
          </cell>
          <cell r="R1358" t="str">
            <v>01</v>
          </cell>
          <cell r="S1358" t="str">
            <v>EE.UU.</v>
          </cell>
          <cell r="T1358" t="str">
            <v>000113 PORT EVERGLADES, PUERTO</v>
          </cell>
          <cell r="U1358" t="str">
            <v>200000004</v>
          </cell>
          <cell r="V1358" t="str">
            <v>Agro America LLC</v>
          </cell>
          <cell r="W1358" t="str">
            <v/>
          </cell>
          <cell r="X1358" t="str">
            <v>CIF</v>
          </cell>
          <cell r="Y1358" t="str">
            <v>CTA CTE O CRED.DIRECTO</v>
          </cell>
          <cell r="Z1358" t="str">
            <v>CONGELADO</v>
          </cell>
          <cell r="AA1358" t="str">
            <v>PECHUGA DESH</v>
          </cell>
          <cell r="AB1358" t="str">
            <v>PECHUGA DESH S/PIEL S/GRASA S/FILETE</v>
          </cell>
          <cell r="AC1358" t="str">
            <v>PECHUGA DESH 160-190G</v>
          </cell>
          <cell r="AD1358" t="str">
            <v>NA</v>
          </cell>
        </row>
        <row r="1359">
          <cell r="D1359">
            <v>1012109</v>
          </cell>
          <cell r="E1359" t="str">
            <v>PO PCHDEH 6OZ MR@ CJ AS</v>
          </cell>
          <cell r="F1359">
            <v>19958.399987392</v>
          </cell>
          <cell r="G1359" t="str">
            <v>KG</v>
          </cell>
          <cell r="H1359" t="str">
            <v>F. SAN VICENTE</v>
          </cell>
          <cell r="I1359" t="str">
            <v>A PROGRAMAR</v>
          </cell>
          <cell r="J1359">
            <v>44837</v>
          </cell>
          <cell r="K1359">
            <v>44850</v>
          </cell>
          <cell r="L1359">
            <v>44872</v>
          </cell>
          <cell r="O1359" t="str">
            <v>U007 AGROSUPER S.A.</v>
          </cell>
          <cell r="P1359" t="str">
            <v>00AA</v>
          </cell>
          <cell r="Q1359" t="str">
            <v>AGRO AMERICA</v>
          </cell>
          <cell r="R1359" t="str">
            <v>01</v>
          </cell>
          <cell r="S1359" t="str">
            <v>EE.UU.</v>
          </cell>
          <cell r="T1359" t="str">
            <v>000113 PORT EVERGLADES, PUERTO</v>
          </cell>
          <cell r="U1359" t="str">
            <v>200000004</v>
          </cell>
          <cell r="V1359" t="str">
            <v>Agro America LLC</v>
          </cell>
          <cell r="W1359" t="str">
            <v/>
          </cell>
          <cell r="X1359" t="str">
            <v>CIF</v>
          </cell>
          <cell r="Y1359" t="str">
            <v>CTA CTE O CRED.DIRECTO</v>
          </cell>
          <cell r="Z1359" t="str">
            <v>CONGELADO</v>
          </cell>
          <cell r="AA1359" t="str">
            <v>PECHUGA DESH</v>
          </cell>
          <cell r="AB1359" t="str">
            <v>PECHUGA DESH S/PIEL S/GRASA S/FILETE</v>
          </cell>
          <cell r="AC1359" t="str">
            <v>PECHUGA DESH 160-190G</v>
          </cell>
          <cell r="AD1359" t="str">
            <v>NA</v>
          </cell>
        </row>
        <row r="1360">
          <cell r="D1360">
            <v>1012109</v>
          </cell>
          <cell r="E1360" t="str">
            <v>PO PCHDEH 6OZ MR@ CJ AS</v>
          </cell>
          <cell r="F1360">
            <v>19958.399987392</v>
          </cell>
          <cell r="G1360" t="str">
            <v>KG</v>
          </cell>
          <cell r="H1360" t="str">
            <v>F. SAN VICENTE</v>
          </cell>
          <cell r="I1360" t="str">
            <v>A PROGRAMAR</v>
          </cell>
          <cell r="J1360">
            <v>44837</v>
          </cell>
          <cell r="K1360">
            <v>44850</v>
          </cell>
          <cell r="L1360">
            <v>44875</v>
          </cell>
          <cell r="O1360" t="str">
            <v>U007 AGROSUPER S.A.</v>
          </cell>
          <cell r="P1360" t="str">
            <v>00AA</v>
          </cell>
          <cell r="Q1360" t="str">
            <v>AGRO AMERICA</v>
          </cell>
          <cell r="R1360" t="str">
            <v>01</v>
          </cell>
          <cell r="S1360" t="str">
            <v>EE.UU.</v>
          </cell>
          <cell r="T1360" t="str">
            <v>000144 NORFOLK, PUERTO</v>
          </cell>
          <cell r="U1360" t="str">
            <v>200000004</v>
          </cell>
          <cell r="V1360" t="str">
            <v>Agro America LLC</v>
          </cell>
          <cell r="W1360" t="str">
            <v/>
          </cell>
          <cell r="X1360" t="str">
            <v>CIF</v>
          </cell>
          <cell r="Y1360" t="str">
            <v>CTA CTE O CRED.DIRECTO</v>
          </cell>
          <cell r="Z1360" t="str">
            <v>CONGELADO</v>
          </cell>
          <cell r="AA1360" t="str">
            <v>PECHUGA DESH</v>
          </cell>
          <cell r="AB1360" t="str">
            <v>PECHUGA DESH S/PIEL S/GRASA S/FILETE</v>
          </cell>
          <cell r="AC1360" t="str">
            <v>PECHUGA DESH 160-190G</v>
          </cell>
          <cell r="AD1360" t="str">
            <v>NA</v>
          </cell>
        </row>
        <row r="1361">
          <cell r="D1361">
            <v>1012109</v>
          </cell>
          <cell r="E1361" t="str">
            <v>PO PCHDEH 6OZ MR@ CJ AS</v>
          </cell>
          <cell r="F1361">
            <v>6985.3167999999996</v>
          </cell>
          <cell r="G1361" t="str">
            <v>KG</v>
          </cell>
          <cell r="H1361" t="str">
            <v>F. SAN VICENTE</v>
          </cell>
          <cell r="I1361" t="str">
            <v>A PROGRAMAR</v>
          </cell>
          <cell r="J1361">
            <v>44837</v>
          </cell>
          <cell r="K1361">
            <v>44850</v>
          </cell>
          <cell r="L1361">
            <v>44878</v>
          </cell>
          <cell r="O1361" t="str">
            <v>U007 AGROSUPER S.A.</v>
          </cell>
          <cell r="P1361" t="str">
            <v>00AA</v>
          </cell>
          <cell r="Q1361" t="str">
            <v>AGRO AMERICA</v>
          </cell>
          <cell r="R1361" t="str">
            <v>01</v>
          </cell>
          <cell r="S1361" t="str">
            <v>EE.UU.</v>
          </cell>
          <cell r="T1361" t="str">
            <v>000113 PORT EVERGLADES, PUERTO</v>
          </cell>
          <cell r="U1361" t="str">
            <v>200000004</v>
          </cell>
          <cell r="V1361" t="str">
            <v>Agro America LLC</v>
          </cell>
          <cell r="W1361" t="str">
            <v/>
          </cell>
          <cell r="X1361" t="str">
            <v>CIF</v>
          </cell>
          <cell r="Y1361" t="str">
            <v>CTA CTE O CRED.DIRECTO</v>
          </cell>
          <cell r="Z1361" t="str">
            <v>CONGELADO</v>
          </cell>
          <cell r="AA1361" t="str">
            <v>PECHUGA DESH</v>
          </cell>
          <cell r="AB1361" t="str">
            <v>PECHUGA DESH S/PIEL S/GRASA S/FILETE</v>
          </cell>
          <cell r="AC1361" t="str">
            <v>PECHUGA DESH 160-190G</v>
          </cell>
          <cell r="AD1361" t="str">
            <v>NA</v>
          </cell>
        </row>
        <row r="1362">
          <cell r="D1362">
            <v>1012521</v>
          </cell>
          <cell r="E1362" t="str">
            <v>PO PCHDEH 6OZ MR@ CJ AS</v>
          </cell>
          <cell r="F1362">
            <v>12972.7312</v>
          </cell>
          <cell r="G1362" t="str">
            <v>KG</v>
          </cell>
          <cell r="H1362" t="str">
            <v>F. SAN VICENTE</v>
          </cell>
          <cell r="I1362" t="str">
            <v>A PROGRAMAR</v>
          </cell>
          <cell r="J1362">
            <v>44837</v>
          </cell>
          <cell r="K1362">
            <v>44850</v>
          </cell>
          <cell r="L1362">
            <v>44878</v>
          </cell>
          <cell r="O1362" t="str">
            <v>U007 AGROSUPER S.A.</v>
          </cell>
          <cell r="P1362" t="str">
            <v>00AA</v>
          </cell>
          <cell r="Q1362" t="str">
            <v>AGRO AMERICA</v>
          </cell>
          <cell r="R1362" t="str">
            <v>01</v>
          </cell>
          <cell r="S1362" t="str">
            <v>EE.UU.</v>
          </cell>
          <cell r="T1362" t="str">
            <v>000113 PORT EVERGLADES, PUERTO</v>
          </cell>
          <cell r="U1362" t="str">
            <v>200000004</v>
          </cell>
          <cell r="V1362" t="str">
            <v>Agro America LLC</v>
          </cell>
          <cell r="W1362" t="str">
            <v/>
          </cell>
          <cell r="X1362" t="str">
            <v>CIF</v>
          </cell>
          <cell r="Y1362" t="str">
            <v>CTA CTE O CRED.DIRECTO</v>
          </cell>
          <cell r="Z1362" t="str">
            <v>CONGELADO</v>
          </cell>
          <cell r="AA1362" t="str">
            <v>PECHUGA DESH</v>
          </cell>
          <cell r="AB1362" t="str">
            <v>PECHUGA DESH S/PIEL S/GRASA S/FILETE</v>
          </cell>
          <cell r="AC1362" t="str">
            <v>PECHUGA DESH 120-170G</v>
          </cell>
          <cell r="AD1362" t="str">
            <v>NA</v>
          </cell>
        </row>
        <row r="1363">
          <cell r="D1363">
            <v>1012109</v>
          </cell>
          <cell r="E1363" t="str">
            <v>PO PCHDEH 6OZ MR@ CJ AS</v>
          </cell>
          <cell r="F1363">
            <v>19958.399987392</v>
          </cell>
          <cell r="G1363" t="str">
            <v>KG</v>
          </cell>
          <cell r="H1363" t="str">
            <v>F. SAN VICENTE</v>
          </cell>
          <cell r="I1363" t="str">
            <v>EN PRODUCCION</v>
          </cell>
          <cell r="J1363">
            <v>44837</v>
          </cell>
          <cell r="K1363">
            <v>44852</v>
          </cell>
          <cell r="O1363" t="str">
            <v>U007 AGROSUPER S.A.</v>
          </cell>
          <cell r="P1363" t="str">
            <v>00AA</v>
          </cell>
          <cell r="Q1363" t="str">
            <v>AGRO AMERICA</v>
          </cell>
          <cell r="R1363" t="str">
            <v>01</v>
          </cell>
          <cell r="S1363" t="str">
            <v>EE.UU.</v>
          </cell>
          <cell r="T1363" t="str">
            <v>000069 NEW YORK, PUERTO</v>
          </cell>
          <cell r="U1363" t="str">
            <v>200000004</v>
          </cell>
          <cell r="V1363" t="str">
            <v>Agro America LLC</v>
          </cell>
          <cell r="W1363" t="str">
            <v/>
          </cell>
          <cell r="X1363" t="str">
            <v>CIF</v>
          </cell>
          <cell r="Y1363" t="str">
            <v>CTA CTE O CRED.DIRECTO</v>
          </cell>
          <cell r="Z1363" t="str">
            <v>CONGELADO</v>
          </cell>
          <cell r="AA1363" t="str">
            <v>PECHUGA DESH</v>
          </cell>
          <cell r="AB1363" t="str">
            <v>PECHUGA DESH S/PIEL S/GRASA S/FILETE</v>
          </cell>
          <cell r="AC1363" t="str">
            <v>PECHUGA DESH 160-190G</v>
          </cell>
          <cell r="AD1363" t="str">
            <v>NA</v>
          </cell>
        </row>
        <row r="1364">
          <cell r="D1364">
            <v>1012109</v>
          </cell>
          <cell r="E1364" t="str">
            <v>PO PCHDEH 6OZ MR@ CJ AS</v>
          </cell>
          <cell r="F1364">
            <v>19958.399987392</v>
          </cell>
          <cell r="G1364" t="str">
            <v>KG</v>
          </cell>
          <cell r="H1364" t="str">
            <v>F. SAN VICENTE</v>
          </cell>
          <cell r="I1364" t="str">
            <v>EN PRODUCCION</v>
          </cell>
          <cell r="J1364">
            <v>44837</v>
          </cell>
          <cell r="K1364">
            <v>44852</v>
          </cell>
          <cell r="O1364" t="str">
            <v>U007 AGROSUPER S.A.</v>
          </cell>
          <cell r="P1364" t="str">
            <v>00AA</v>
          </cell>
          <cell r="Q1364" t="str">
            <v>AGRO AMERICA</v>
          </cell>
          <cell r="R1364" t="str">
            <v>01</v>
          </cell>
          <cell r="S1364" t="str">
            <v>EE.UU.</v>
          </cell>
          <cell r="T1364" t="str">
            <v>000069 NEW YORK, PUERTO</v>
          </cell>
          <cell r="U1364" t="str">
            <v>200000004</v>
          </cell>
          <cell r="V1364" t="str">
            <v>Agro America LLC</v>
          </cell>
          <cell r="W1364" t="str">
            <v/>
          </cell>
          <cell r="X1364" t="str">
            <v>CIF</v>
          </cell>
          <cell r="Y1364" t="str">
            <v>CTA CTE O CRED.DIRECTO</v>
          </cell>
          <cell r="Z1364" t="str">
            <v>CONGELADO</v>
          </cell>
          <cell r="AA1364" t="str">
            <v>PECHUGA DESH</v>
          </cell>
          <cell r="AB1364" t="str">
            <v>PECHUGA DESH S/PIEL S/GRASA S/FILETE</v>
          </cell>
          <cell r="AC1364" t="str">
            <v>PECHUGA DESH 160-190G</v>
          </cell>
          <cell r="AD1364" t="str">
            <v>NA</v>
          </cell>
        </row>
        <row r="1365">
          <cell r="D1365">
            <v>1012109</v>
          </cell>
          <cell r="E1365" t="str">
            <v>PO PCHDEH 6OZ MR@ CJ AS</v>
          </cell>
          <cell r="F1365">
            <v>19958.399987392</v>
          </cell>
          <cell r="G1365" t="str">
            <v>KG</v>
          </cell>
          <cell r="H1365" t="str">
            <v>F. SAN VICENTE</v>
          </cell>
          <cell r="I1365" t="str">
            <v>EN PRODUCCION</v>
          </cell>
          <cell r="J1365">
            <v>44837</v>
          </cell>
          <cell r="K1365">
            <v>44852</v>
          </cell>
          <cell r="O1365" t="str">
            <v>U007 AGROSUPER S.A.</v>
          </cell>
          <cell r="P1365" t="str">
            <v>00AA</v>
          </cell>
          <cell r="Q1365" t="str">
            <v>AGRO AMERICA</v>
          </cell>
          <cell r="R1365" t="str">
            <v>01</v>
          </cell>
          <cell r="S1365" t="str">
            <v>EE.UU.</v>
          </cell>
          <cell r="T1365" t="str">
            <v>000069 NEW YORK, PUERTO</v>
          </cell>
          <cell r="U1365" t="str">
            <v>200000004</v>
          </cell>
          <cell r="V1365" t="str">
            <v>Agro America LLC</v>
          </cell>
          <cell r="W1365" t="str">
            <v/>
          </cell>
          <cell r="X1365" t="str">
            <v>CIF</v>
          </cell>
          <cell r="Y1365" t="str">
            <v>CTA CTE O CRED.DIRECTO</v>
          </cell>
          <cell r="Z1365" t="str">
            <v>CONGELADO</v>
          </cell>
          <cell r="AA1365" t="str">
            <v>PECHUGA DESH</v>
          </cell>
          <cell r="AB1365" t="str">
            <v>PECHUGA DESH S/PIEL S/GRASA S/FILETE</v>
          </cell>
          <cell r="AC1365" t="str">
            <v>PECHUGA DESH 160-190G</v>
          </cell>
          <cell r="AD1365" t="str">
            <v>NA</v>
          </cell>
        </row>
        <row r="1366">
          <cell r="D1366">
            <v>1012107</v>
          </cell>
          <cell r="E1366" t="str">
            <v>PO PCHDEH 4OZ MR@ CJ AS</v>
          </cell>
          <cell r="F1366">
            <v>9979.0239999999994</v>
          </cell>
          <cell r="G1366" t="str">
            <v>KG</v>
          </cell>
          <cell r="H1366" t="str">
            <v>F. SAN VICENTE</v>
          </cell>
          <cell r="I1366" t="str">
            <v>EN PRODUCCION</v>
          </cell>
          <cell r="J1366">
            <v>44837</v>
          </cell>
          <cell r="K1366">
            <v>44844</v>
          </cell>
          <cell r="O1366" t="str">
            <v>U007 AGROSUPER S.A.</v>
          </cell>
          <cell r="P1366" t="str">
            <v>00AA</v>
          </cell>
          <cell r="Q1366" t="str">
            <v>AGRO AMERICA</v>
          </cell>
          <cell r="R1366" t="str">
            <v>01</v>
          </cell>
          <cell r="S1366" t="str">
            <v>EE.UU.</v>
          </cell>
          <cell r="T1366" t="str">
            <v>000139 HOUSTON, PUERTO</v>
          </cell>
          <cell r="U1366" t="str">
            <v>200000004</v>
          </cell>
          <cell r="V1366" t="str">
            <v>Agro America LLC</v>
          </cell>
          <cell r="W1366" t="str">
            <v/>
          </cell>
          <cell r="X1366" t="str">
            <v>CIF</v>
          </cell>
          <cell r="Y1366" t="str">
            <v>CTA CTE O CRED.DIRECTO</v>
          </cell>
          <cell r="Z1366" t="str">
            <v>CONGELADO</v>
          </cell>
          <cell r="AA1366" t="str">
            <v>PECHUGA DESH</v>
          </cell>
          <cell r="AB1366" t="str">
            <v>PECHUGA DESH S/PIEL S/GRASA S/FILETE</v>
          </cell>
          <cell r="AC1366" t="str">
            <v>PECHUGA DESH 100-130 GR</v>
          </cell>
          <cell r="AD1366" t="str">
            <v>NA</v>
          </cell>
        </row>
        <row r="1367">
          <cell r="D1367">
            <v>1012110</v>
          </cell>
          <cell r="E1367" t="str">
            <v>PO PCHDEH 7OZ MR@ CJ AS</v>
          </cell>
          <cell r="F1367">
            <v>9979.0239999999994</v>
          </cell>
          <cell r="G1367" t="str">
            <v>KG</v>
          </cell>
          <cell r="H1367" t="str">
            <v>F. SAN VICENTE</v>
          </cell>
          <cell r="I1367" t="str">
            <v>EN PRODUCCION</v>
          </cell>
          <cell r="J1367">
            <v>44837</v>
          </cell>
          <cell r="K1367">
            <v>44844</v>
          </cell>
          <cell r="O1367" t="str">
            <v>U007 AGROSUPER S.A.</v>
          </cell>
          <cell r="P1367" t="str">
            <v>00AA</v>
          </cell>
          <cell r="Q1367" t="str">
            <v>AGRO AMERICA</v>
          </cell>
          <cell r="R1367" t="str">
            <v>01</v>
          </cell>
          <cell r="S1367" t="str">
            <v>EE.UU.</v>
          </cell>
          <cell r="T1367" t="str">
            <v>000139 HOUSTON, PUERTO</v>
          </cell>
          <cell r="U1367" t="str">
            <v>200000004</v>
          </cell>
          <cell r="V1367" t="str">
            <v>Agro America LLC</v>
          </cell>
          <cell r="W1367" t="str">
            <v/>
          </cell>
          <cell r="X1367" t="str">
            <v>CIF</v>
          </cell>
          <cell r="Y1367" t="str">
            <v>CTA CTE O CRED.DIRECTO</v>
          </cell>
          <cell r="Z1367" t="str">
            <v>CONGELADO</v>
          </cell>
          <cell r="AA1367" t="str">
            <v>PECHUGA DESH</v>
          </cell>
          <cell r="AB1367" t="str">
            <v>PECHUGA DESH S/PIEL S/GRASA S/FILETE</v>
          </cell>
          <cell r="AC1367" t="str">
            <v>PECHUGA DESH 190-220 GR</v>
          </cell>
          <cell r="AD1367" t="str">
            <v>NA</v>
          </cell>
        </row>
        <row r="1368">
          <cell r="D1368">
            <v>1012108</v>
          </cell>
          <cell r="E1368" t="str">
            <v>PO PCHDEH 5OZ MR@ CJ AS</v>
          </cell>
          <cell r="F1368">
            <v>9979.0239999999994</v>
          </cell>
          <cell r="G1368" t="str">
            <v>KG</v>
          </cell>
          <cell r="H1368" t="str">
            <v>F. SAN VICENTE</v>
          </cell>
          <cell r="I1368" t="str">
            <v>EN PRODUCCION</v>
          </cell>
          <cell r="J1368">
            <v>44837</v>
          </cell>
          <cell r="K1368">
            <v>44850</v>
          </cell>
          <cell r="O1368" t="str">
            <v>U007 AGROSUPER S.A.</v>
          </cell>
          <cell r="P1368" t="str">
            <v>00AA</v>
          </cell>
          <cell r="Q1368" t="str">
            <v>AGRO AMERICA</v>
          </cell>
          <cell r="R1368" t="str">
            <v>01</v>
          </cell>
          <cell r="S1368" t="str">
            <v>EE.UU.</v>
          </cell>
          <cell r="T1368" t="str">
            <v>000139 HOUSTON, PUERTO</v>
          </cell>
          <cell r="U1368" t="str">
            <v>200000004</v>
          </cell>
          <cell r="V1368" t="str">
            <v>Agro America LLC</v>
          </cell>
          <cell r="W1368" t="str">
            <v/>
          </cell>
          <cell r="X1368" t="str">
            <v>CIF</v>
          </cell>
          <cell r="Y1368" t="str">
            <v>CTA CTE O CRED.DIRECTO</v>
          </cell>
          <cell r="Z1368" t="str">
            <v>CONGELADO</v>
          </cell>
          <cell r="AA1368" t="str">
            <v>PECHUGA DESH</v>
          </cell>
          <cell r="AB1368" t="str">
            <v>PECHUGA DESH S/PIEL S/GRASA S/FILETE</v>
          </cell>
          <cell r="AC1368" t="str">
            <v>PECHUGA DESH 130-160G</v>
          </cell>
          <cell r="AD1368" t="str">
            <v>NA</v>
          </cell>
        </row>
        <row r="1369">
          <cell r="D1369">
            <v>1012109</v>
          </cell>
          <cell r="E1369" t="str">
            <v>PO PCHDEH 6OZ MR@ CJ AS</v>
          </cell>
          <cell r="F1369">
            <v>9979.0239999999994</v>
          </cell>
          <cell r="G1369" t="str">
            <v>KG</v>
          </cell>
          <cell r="H1369" t="str">
            <v>F. SAN VICENTE</v>
          </cell>
          <cell r="I1369" t="str">
            <v>EN PRODUCCION</v>
          </cell>
          <cell r="J1369">
            <v>44837</v>
          </cell>
          <cell r="K1369">
            <v>44850</v>
          </cell>
          <cell r="O1369" t="str">
            <v>U007 AGROSUPER S.A.</v>
          </cell>
          <cell r="P1369" t="str">
            <v>00AA</v>
          </cell>
          <cell r="Q1369" t="str">
            <v>AGRO AMERICA</v>
          </cell>
          <cell r="R1369" t="str">
            <v>01</v>
          </cell>
          <cell r="S1369" t="str">
            <v>EE.UU.</v>
          </cell>
          <cell r="T1369" t="str">
            <v>000139 HOUSTON, PUERTO</v>
          </cell>
          <cell r="U1369" t="str">
            <v>200000004</v>
          </cell>
          <cell r="V1369" t="str">
            <v>Agro America LLC</v>
          </cell>
          <cell r="W1369" t="str">
            <v/>
          </cell>
          <cell r="X1369" t="str">
            <v>CIF</v>
          </cell>
          <cell r="Y1369" t="str">
            <v>CTA CTE O CRED.DIRECTO</v>
          </cell>
          <cell r="Z1369" t="str">
            <v>CONGELADO</v>
          </cell>
          <cell r="AA1369" t="str">
            <v>PECHUGA DESH</v>
          </cell>
          <cell r="AB1369" t="str">
            <v>PECHUGA DESH S/PIEL S/GRASA S/FILETE</v>
          </cell>
          <cell r="AC1369" t="str">
            <v>PECHUGA DESH 160-190G</v>
          </cell>
          <cell r="AD1369" t="str">
            <v>NA</v>
          </cell>
        </row>
        <row r="1370">
          <cell r="D1370">
            <v>1012108</v>
          </cell>
          <cell r="E1370" t="str">
            <v>PO PCHDEH 5OZ MR@ CJ AS</v>
          </cell>
          <cell r="F1370">
            <v>9979.0239999999994</v>
          </cell>
          <cell r="G1370" t="str">
            <v>KG</v>
          </cell>
          <cell r="H1370" t="str">
            <v>F. SAN VICENTE</v>
          </cell>
          <cell r="I1370" t="str">
            <v>EN PRODUCCION</v>
          </cell>
          <cell r="J1370">
            <v>44837</v>
          </cell>
          <cell r="K1370">
            <v>44852</v>
          </cell>
          <cell r="O1370" t="str">
            <v>U007 AGROSUPER S.A.</v>
          </cell>
          <cell r="P1370" t="str">
            <v>00AA</v>
          </cell>
          <cell r="Q1370" t="str">
            <v>AGRO AMERICA</v>
          </cell>
          <cell r="R1370" t="str">
            <v>01</v>
          </cell>
          <cell r="S1370" t="str">
            <v>EE.UU.</v>
          </cell>
          <cell r="T1370" t="str">
            <v>000139 HOUSTON, PUERTO</v>
          </cell>
          <cell r="U1370" t="str">
            <v>200000004</v>
          </cell>
          <cell r="V1370" t="str">
            <v>Agro America LLC</v>
          </cell>
          <cell r="W1370" t="str">
            <v/>
          </cell>
          <cell r="X1370" t="str">
            <v>CIF</v>
          </cell>
          <cell r="Y1370" t="str">
            <v>CTA CTE O CRED.DIRECTO</v>
          </cell>
          <cell r="Z1370" t="str">
            <v>CONGELADO</v>
          </cell>
          <cell r="AA1370" t="str">
            <v>PECHUGA DESH</v>
          </cell>
          <cell r="AB1370" t="str">
            <v>PECHUGA DESH S/PIEL S/GRASA S/FILETE</v>
          </cell>
          <cell r="AC1370" t="str">
            <v>PECHUGA DESH 130-160G</v>
          </cell>
          <cell r="AD1370" t="str">
            <v>NA</v>
          </cell>
        </row>
        <row r="1371">
          <cell r="D1371">
            <v>1012110</v>
          </cell>
          <cell r="E1371" t="str">
            <v>PO PCHDEH 7OZ MR@ CJ AS</v>
          </cell>
          <cell r="F1371">
            <v>9979.0239999999994</v>
          </cell>
          <cell r="G1371" t="str">
            <v>KG</v>
          </cell>
          <cell r="H1371" t="str">
            <v>F. SAN VICENTE</v>
          </cell>
          <cell r="I1371" t="str">
            <v>EN PRODUCCION</v>
          </cell>
          <cell r="J1371">
            <v>44837</v>
          </cell>
          <cell r="K1371">
            <v>44852</v>
          </cell>
          <cell r="O1371" t="str">
            <v>U007 AGROSUPER S.A.</v>
          </cell>
          <cell r="P1371" t="str">
            <v>00AA</v>
          </cell>
          <cell r="Q1371" t="str">
            <v>AGRO AMERICA</v>
          </cell>
          <cell r="R1371" t="str">
            <v>01</v>
          </cell>
          <cell r="S1371" t="str">
            <v>EE.UU.</v>
          </cell>
          <cell r="T1371" t="str">
            <v>000139 HOUSTON, PUERTO</v>
          </cell>
          <cell r="U1371" t="str">
            <v>200000004</v>
          </cell>
          <cell r="V1371" t="str">
            <v>Agro America LLC</v>
          </cell>
          <cell r="W1371" t="str">
            <v/>
          </cell>
          <cell r="X1371" t="str">
            <v>CIF</v>
          </cell>
          <cell r="Y1371" t="str">
            <v>CTA CTE O CRED.DIRECTO</v>
          </cell>
          <cell r="Z1371" t="str">
            <v>CONGELADO</v>
          </cell>
          <cell r="AA1371" t="str">
            <v>PECHUGA DESH</v>
          </cell>
          <cell r="AB1371" t="str">
            <v>PECHUGA DESH S/PIEL S/GRASA S/FILETE</v>
          </cell>
          <cell r="AC1371" t="str">
            <v>PECHUGA DESH 190-220 GR</v>
          </cell>
          <cell r="AD1371" t="str">
            <v>NA</v>
          </cell>
        </row>
        <row r="1372">
          <cell r="D1372">
            <v>1011421</v>
          </cell>
          <cell r="E1372" t="str">
            <v>PO PPA ESP 50 PIM@ CJ 20K AS</v>
          </cell>
          <cell r="F1372">
            <v>24000</v>
          </cell>
          <cell r="G1372" t="str">
            <v>KG</v>
          </cell>
          <cell r="H1372" t="str">
            <v>F. SAN VICENTE</v>
          </cell>
          <cell r="I1372" t="str">
            <v>CONFIRMADO</v>
          </cell>
          <cell r="J1372">
            <v>44837</v>
          </cell>
          <cell r="K1372">
            <v>44855</v>
          </cell>
          <cell r="O1372" t="str">
            <v>U007 AGROSUPER S.A.</v>
          </cell>
          <cell r="P1372" t="str">
            <v>00AS</v>
          </cell>
          <cell r="Q1372" t="str">
            <v>AGRO SUDAMERICA</v>
          </cell>
          <cell r="R1372" t="str">
            <v>01</v>
          </cell>
          <cell r="S1372" t="str">
            <v>COLOMBIA</v>
          </cell>
          <cell r="T1372" t="str">
            <v>000218 CARTAGENA, PUERTO</v>
          </cell>
          <cell r="U1372" t="str">
            <v>200004392</v>
          </cell>
          <cell r="V1372" t="str">
            <v>Productos Alimenticios Sevilla S.A.</v>
          </cell>
          <cell r="W1372" t="str">
            <v>***</v>
          </cell>
          <cell r="X1372" t="str">
            <v>CIF</v>
          </cell>
          <cell r="Y1372" t="str">
            <v>CTA CTE O CRED.DIRECTO</v>
          </cell>
          <cell r="Z1372" t="str">
            <v>CONGELADO</v>
          </cell>
          <cell r="AA1372" t="str">
            <v>CARNE RECUPERADA</v>
          </cell>
          <cell r="AB1372" t="str">
            <v>CARNE RECUPERADA PULPA</v>
          </cell>
          <cell r="AC1372" t="str">
            <v>CARNE RECUPERADA PULPA ESPECIAL</v>
          </cell>
          <cell r="AD1372" t="str">
            <v>EX</v>
          </cell>
        </row>
        <row r="1373">
          <cell r="D1373">
            <v>1011421</v>
          </cell>
          <cell r="E1373" t="str">
            <v>PO PPA ESP 50 PIM@ CJ 20K AS</v>
          </cell>
          <cell r="F1373">
            <v>24000</v>
          </cell>
          <cell r="G1373" t="str">
            <v>KG</v>
          </cell>
          <cell r="H1373" t="str">
            <v>F. SAN VICENTE</v>
          </cell>
          <cell r="I1373" t="str">
            <v>CONFIRMADO</v>
          </cell>
          <cell r="J1373">
            <v>44837</v>
          </cell>
          <cell r="K1373">
            <v>44855</v>
          </cell>
          <cell r="O1373" t="str">
            <v>U007 AGROSUPER S.A.</v>
          </cell>
          <cell r="P1373" t="str">
            <v>00AS</v>
          </cell>
          <cell r="Q1373" t="str">
            <v>AGRO SUDAMERICA</v>
          </cell>
          <cell r="R1373" t="str">
            <v>01</v>
          </cell>
          <cell r="S1373" t="str">
            <v>COLOMBIA</v>
          </cell>
          <cell r="T1373" t="str">
            <v>000218 CARTAGENA, PUERTO</v>
          </cell>
          <cell r="U1373" t="str">
            <v>200004392</v>
          </cell>
          <cell r="V1373" t="str">
            <v>Productos Alimenticios Sevilla S.A.</v>
          </cell>
          <cell r="W1373" t="str">
            <v>***</v>
          </cell>
          <cell r="X1373" t="str">
            <v>CIF</v>
          </cell>
          <cell r="Y1373" t="str">
            <v>CTA CTE O CRED.DIRECTO</v>
          </cell>
          <cell r="Z1373" t="str">
            <v>CONGELADO</v>
          </cell>
          <cell r="AA1373" t="str">
            <v>CARNE RECUPERADA</v>
          </cell>
          <cell r="AB1373" t="str">
            <v>CARNE RECUPERADA PULPA</v>
          </cell>
          <cell r="AC1373" t="str">
            <v>CARNE RECUPERADA PULPA ESPECIAL</v>
          </cell>
          <cell r="AD1373" t="str">
            <v>EX</v>
          </cell>
        </row>
        <row r="1374">
          <cell r="D1374">
            <v>1011421</v>
          </cell>
          <cell r="E1374" t="str">
            <v>PO PPA ESP 50 PIM@ CJ 20K AS</v>
          </cell>
          <cell r="F1374">
            <v>24000</v>
          </cell>
          <cell r="G1374" t="str">
            <v>KG</v>
          </cell>
          <cell r="H1374" t="str">
            <v>F. SAN VICENTE</v>
          </cell>
          <cell r="I1374" t="str">
            <v>CONFIRMADO</v>
          </cell>
          <cell r="J1374">
            <v>44837</v>
          </cell>
          <cell r="K1374">
            <v>44862</v>
          </cell>
          <cell r="O1374" t="str">
            <v>U007 AGROSUPER S.A.</v>
          </cell>
          <cell r="P1374" t="str">
            <v>00AS</v>
          </cell>
          <cell r="Q1374" t="str">
            <v>AGRO SUDAMERICA</v>
          </cell>
          <cell r="R1374" t="str">
            <v>01</v>
          </cell>
          <cell r="S1374" t="str">
            <v>COLOMBIA</v>
          </cell>
          <cell r="T1374" t="str">
            <v>000218 CARTAGENA, PUERTO</v>
          </cell>
          <cell r="U1374" t="str">
            <v>200004392</v>
          </cell>
          <cell r="V1374" t="str">
            <v>Productos Alimenticios Sevilla S.A.</v>
          </cell>
          <cell r="W1374" t="str">
            <v>***</v>
          </cell>
          <cell r="X1374" t="str">
            <v>CIF</v>
          </cell>
          <cell r="Y1374" t="str">
            <v>CTA CTE O CRED.DIRECTO</v>
          </cell>
          <cell r="Z1374" t="str">
            <v>CONGELADO</v>
          </cell>
          <cell r="AA1374" t="str">
            <v>CARNE RECUPERADA</v>
          </cell>
          <cell r="AB1374" t="str">
            <v>CARNE RECUPERADA PULPA</v>
          </cell>
          <cell r="AC1374" t="str">
            <v>CARNE RECUPERADA PULPA ESPECIAL</v>
          </cell>
          <cell r="AD1374" t="str">
            <v>EX</v>
          </cell>
        </row>
        <row r="1375">
          <cell r="D1375">
            <v>1011421</v>
          </cell>
          <cell r="E1375" t="str">
            <v>PO PPA ESP 50 PIM@ CJ 20K AS</v>
          </cell>
          <cell r="F1375">
            <v>24000</v>
          </cell>
          <cell r="G1375" t="str">
            <v>KG</v>
          </cell>
          <cell r="H1375" t="str">
            <v>F. SAN VICENTE</v>
          </cell>
          <cell r="I1375" t="str">
            <v>CONFIRMADO</v>
          </cell>
          <cell r="J1375">
            <v>44837</v>
          </cell>
          <cell r="K1375">
            <v>44862</v>
          </cell>
          <cell r="O1375" t="str">
            <v>U007 AGROSUPER S.A.</v>
          </cell>
          <cell r="P1375" t="str">
            <v>00AS</v>
          </cell>
          <cell r="Q1375" t="str">
            <v>AGRO SUDAMERICA</v>
          </cell>
          <cell r="R1375" t="str">
            <v>01</v>
          </cell>
          <cell r="S1375" t="str">
            <v>COLOMBIA</v>
          </cell>
          <cell r="T1375" t="str">
            <v>000218 CARTAGENA, PUERTO</v>
          </cell>
          <cell r="U1375" t="str">
            <v>200004392</v>
          </cell>
          <cell r="V1375" t="str">
            <v>Productos Alimenticios Sevilla S.A.</v>
          </cell>
          <cell r="W1375" t="str">
            <v>***</v>
          </cell>
          <cell r="X1375" t="str">
            <v>CIF</v>
          </cell>
          <cell r="Y1375" t="str">
            <v>CTA CTE O CRED.DIRECTO</v>
          </cell>
          <cell r="Z1375" t="str">
            <v>CONGELADO</v>
          </cell>
          <cell r="AA1375" t="str">
            <v>CARNE RECUPERADA</v>
          </cell>
          <cell r="AB1375" t="str">
            <v>CARNE RECUPERADA PULPA</v>
          </cell>
          <cell r="AC1375" t="str">
            <v>CARNE RECUPERADA PULPA ESPECIAL</v>
          </cell>
          <cell r="AD1375" t="str">
            <v>EX</v>
          </cell>
        </row>
        <row r="1376">
          <cell r="D1376">
            <v>1011421</v>
          </cell>
          <cell r="E1376" t="str">
            <v>PO PPA ESP 50 PIM@ CJ 20K AS</v>
          </cell>
          <cell r="F1376">
            <v>24000</v>
          </cell>
          <cell r="G1376" t="str">
            <v>KG</v>
          </cell>
          <cell r="H1376" t="str">
            <v>F. SAN VICENTE</v>
          </cell>
          <cell r="I1376" t="str">
            <v>CONFIRMADO</v>
          </cell>
          <cell r="J1376">
            <v>44837</v>
          </cell>
          <cell r="K1376">
            <v>44869</v>
          </cell>
          <cell r="O1376" t="str">
            <v>U007 AGROSUPER S.A.</v>
          </cell>
          <cell r="P1376" t="str">
            <v>00AS</v>
          </cell>
          <cell r="Q1376" t="str">
            <v>AGRO SUDAMERICA</v>
          </cell>
          <cell r="R1376" t="str">
            <v>01</v>
          </cell>
          <cell r="S1376" t="str">
            <v>COLOMBIA</v>
          </cell>
          <cell r="T1376" t="str">
            <v>000218 CARTAGENA, PUERTO</v>
          </cell>
          <cell r="U1376" t="str">
            <v>200004392</v>
          </cell>
          <cell r="V1376" t="str">
            <v>Productos Alimenticios Sevilla S.A.</v>
          </cell>
          <cell r="W1376" t="str">
            <v>***</v>
          </cell>
          <cell r="X1376" t="str">
            <v>CIF</v>
          </cell>
          <cell r="Y1376" t="str">
            <v>CTA CTE O CRED.DIRECTO</v>
          </cell>
          <cell r="Z1376" t="str">
            <v>CONGELADO</v>
          </cell>
          <cell r="AA1376" t="str">
            <v>CARNE RECUPERADA</v>
          </cell>
          <cell r="AB1376" t="str">
            <v>CARNE RECUPERADA PULPA</v>
          </cell>
          <cell r="AC1376" t="str">
            <v>CARNE RECUPERADA PULPA ESPECIAL</v>
          </cell>
          <cell r="AD1376" t="str">
            <v>EX</v>
          </cell>
        </row>
        <row r="1377">
          <cell r="D1377">
            <v>1011421</v>
          </cell>
          <cell r="E1377" t="str">
            <v>PO PPA ESP 50 PIM@ CJ 20K AS</v>
          </cell>
          <cell r="F1377">
            <v>24000</v>
          </cell>
          <cell r="G1377" t="str">
            <v>KG</v>
          </cell>
          <cell r="H1377" t="str">
            <v>F. SAN VICENTE</v>
          </cell>
          <cell r="I1377" t="str">
            <v>CONFIRMADO</v>
          </cell>
          <cell r="J1377">
            <v>44837</v>
          </cell>
          <cell r="K1377">
            <v>44869</v>
          </cell>
          <cell r="O1377" t="str">
            <v>U007 AGROSUPER S.A.</v>
          </cell>
          <cell r="P1377" t="str">
            <v>00AS</v>
          </cell>
          <cell r="Q1377" t="str">
            <v>AGRO SUDAMERICA</v>
          </cell>
          <cell r="R1377" t="str">
            <v>01</v>
          </cell>
          <cell r="S1377" t="str">
            <v>COLOMBIA</v>
          </cell>
          <cell r="T1377" t="str">
            <v>000218 CARTAGENA, PUERTO</v>
          </cell>
          <cell r="U1377" t="str">
            <v>200004392</v>
          </cell>
          <cell r="V1377" t="str">
            <v>Productos Alimenticios Sevilla S.A.</v>
          </cell>
          <cell r="W1377" t="str">
            <v>***</v>
          </cell>
          <cell r="X1377" t="str">
            <v>CIF</v>
          </cell>
          <cell r="Y1377" t="str">
            <v>CTA CTE O CRED.DIRECTO</v>
          </cell>
          <cell r="Z1377" t="str">
            <v>CONGELADO</v>
          </cell>
          <cell r="AA1377" t="str">
            <v>CARNE RECUPERADA</v>
          </cell>
          <cell r="AB1377" t="str">
            <v>CARNE RECUPERADA PULPA</v>
          </cell>
          <cell r="AC1377" t="str">
            <v>CARNE RECUPERADA PULPA ESPECIAL</v>
          </cell>
          <cell r="AD1377" t="str">
            <v>EX</v>
          </cell>
        </row>
        <row r="1378">
          <cell r="D1378">
            <v>1030370</v>
          </cell>
          <cell r="E1378" t="str">
            <v>PV TRIMING PCH@ CJ 40 LBS SO</v>
          </cell>
          <cell r="F1378">
            <v>7865.7388719999999</v>
          </cell>
          <cell r="G1378" t="str">
            <v>KG</v>
          </cell>
          <cell r="H1378" t="str">
            <v>SOPRAVAL PLANTA / CECINAS 2</v>
          </cell>
          <cell r="I1378" t="str">
            <v>EN PRODUCCION</v>
          </cell>
          <cell r="J1378">
            <v>44837</v>
          </cell>
          <cell r="K1378">
            <v>44865</v>
          </cell>
          <cell r="O1378" t="str">
            <v>U007 AGROSUPER S.A.</v>
          </cell>
          <cell r="P1378" t="str">
            <v>00AA</v>
          </cell>
          <cell r="Q1378" t="str">
            <v>AGRO AMERICA</v>
          </cell>
          <cell r="R1378" t="str">
            <v>03</v>
          </cell>
          <cell r="S1378" t="str">
            <v>EE.UU.</v>
          </cell>
          <cell r="T1378" t="str">
            <v>000139 HOUSTON, PUERTO</v>
          </cell>
          <cell r="U1378" t="str">
            <v>200000004</v>
          </cell>
          <cell r="V1378" t="str">
            <v>Agro America LLC</v>
          </cell>
          <cell r="W1378" t="str">
            <v/>
          </cell>
          <cell r="X1378" t="str">
            <v>CIF</v>
          </cell>
          <cell r="Y1378" t="str">
            <v>CTA CTE O CRED.DIRECTO</v>
          </cell>
          <cell r="Z1378" t="str">
            <v>CONGELADO</v>
          </cell>
          <cell r="AA1378" t="str">
            <v>RECORTES</v>
          </cell>
          <cell r="AB1378" t="str">
            <v>RECORTES ESTÁNDAR</v>
          </cell>
          <cell r="AC1378" t="str">
            <v>RECORTES ESTÁNDAR DE PECHUGA</v>
          </cell>
          <cell r="AD1378" t="str">
            <v>NA</v>
          </cell>
        </row>
        <row r="1379">
          <cell r="D1379">
            <v>1030379</v>
          </cell>
          <cell r="E1379" t="str">
            <v>PV PCHDEH S/P@ BO CJ 20K SO</v>
          </cell>
          <cell r="F1379">
            <v>15331.409599999999</v>
          </cell>
          <cell r="G1379" t="str">
            <v>KG</v>
          </cell>
          <cell r="H1379" t="str">
            <v>SOPRAVAL PLANTA / CECINAS 2</v>
          </cell>
          <cell r="I1379" t="str">
            <v>EN PRODUCCION</v>
          </cell>
          <cell r="J1379">
            <v>44837</v>
          </cell>
          <cell r="K1379">
            <v>44865</v>
          </cell>
          <cell r="O1379" t="str">
            <v>U007 AGROSUPER S.A.</v>
          </cell>
          <cell r="P1379" t="str">
            <v>00AA</v>
          </cell>
          <cell r="Q1379" t="str">
            <v>AGRO AMERICA</v>
          </cell>
          <cell r="R1379" t="str">
            <v>03</v>
          </cell>
          <cell r="S1379" t="str">
            <v>EE.UU.</v>
          </cell>
          <cell r="T1379" t="str">
            <v>000139 HOUSTON, PUERTO</v>
          </cell>
          <cell r="U1379" t="str">
            <v>200000004</v>
          </cell>
          <cell r="V1379" t="str">
            <v>Agro America LLC</v>
          </cell>
          <cell r="W1379" t="str">
            <v/>
          </cell>
          <cell r="X1379" t="str">
            <v>CIF</v>
          </cell>
          <cell r="Y1379" t="str">
            <v>CTA CTE O CRED.DIRECTO</v>
          </cell>
          <cell r="Z1379" t="str">
            <v>CONGELADO</v>
          </cell>
          <cell r="AA1379" t="str">
            <v>PECH DESH</v>
          </cell>
          <cell r="AB1379" t="str">
            <v>PECH DESH S/PIEL</v>
          </cell>
          <cell r="AC1379" t="str">
            <v>PECH DESH S/PIEL S/FILETE</v>
          </cell>
          <cell r="AD1379" t="str">
            <v>NA</v>
          </cell>
        </row>
        <row r="1380">
          <cell r="D1380">
            <v>1030379</v>
          </cell>
          <cell r="E1380" t="str">
            <v>PV PCHDEH S/P@ BO CJ 20K SO</v>
          </cell>
          <cell r="F1380">
            <v>23999.55272</v>
          </cell>
          <cell r="G1380" t="str">
            <v>KG</v>
          </cell>
          <cell r="H1380" t="str">
            <v>SOPRAVAL PLANTA / CECINAS 2</v>
          </cell>
          <cell r="I1380" t="str">
            <v>PROGRAMADO</v>
          </cell>
          <cell r="J1380">
            <v>44837</v>
          </cell>
          <cell r="K1380">
            <v>44841</v>
          </cell>
          <cell r="L1380">
            <v>44880</v>
          </cell>
          <cell r="O1380" t="str">
            <v>U007 AGROSUPER S.A.</v>
          </cell>
          <cell r="P1380" t="str">
            <v>00AA</v>
          </cell>
          <cell r="Q1380" t="str">
            <v>AGRO AMERICA</v>
          </cell>
          <cell r="R1380" t="str">
            <v>03</v>
          </cell>
          <cell r="S1380" t="str">
            <v>EE.UU.</v>
          </cell>
          <cell r="T1380" t="str">
            <v>000071 PHILADELPHIA, PUERTO</v>
          </cell>
          <cell r="U1380" t="str">
            <v>200000004</v>
          </cell>
          <cell r="V1380" t="str">
            <v>Agro America LLC</v>
          </cell>
          <cell r="W1380" t="str">
            <v/>
          </cell>
          <cell r="X1380" t="str">
            <v>CIF</v>
          </cell>
          <cell r="Y1380" t="str">
            <v>CTA CTE O CRED.DIRECTO</v>
          </cell>
          <cell r="Z1380" t="str">
            <v>CONGELADO</v>
          </cell>
          <cell r="AA1380" t="str">
            <v>PECH DESH</v>
          </cell>
          <cell r="AB1380" t="str">
            <v>PECH DESH S/PIEL</v>
          </cell>
          <cell r="AC1380" t="str">
            <v>PECH DESH S/PIEL S/FILETE</v>
          </cell>
          <cell r="AD1380" t="str">
            <v>NA</v>
          </cell>
        </row>
        <row r="1381">
          <cell r="D1381">
            <v>1030379</v>
          </cell>
          <cell r="E1381" t="str">
            <v>PV PCHDEH S/P@ BO CJ 20K SO</v>
          </cell>
          <cell r="F1381">
            <v>23999.55272</v>
          </cell>
          <cell r="G1381" t="str">
            <v>KG</v>
          </cell>
          <cell r="H1381" t="str">
            <v>SOPRAVAL PLANTA / CECINAS 2</v>
          </cell>
          <cell r="I1381" t="str">
            <v>PROGRAMADO</v>
          </cell>
          <cell r="J1381">
            <v>44837</v>
          </cell>
          <cell r="K1381">
            <v>44841</v>
          </cell>
          <cell r="L1381">
            <v>44880</v>
          </cell>
          <cell r="O1381" t="str">
            <v>U007 AGROSUPER S.A.</v>
          </cell>
          <cell r="P1381" t="str">
            <v>00AA</v>
          </cell>
          <cell r="Q1381" t="str">
            <v>AGRO AMERICA</v>
          </cell>
          <cell r="R1381" t="str">
            <v>03</v>
          </cell>
          <cell r="S1381" t="str">
            <v>EE.UU.</v>
          </cell>
          <cell r="T1381" t="str">
            <v>000071 PHILADELPHIA, PUERTO</v>
          </cell>
          <cell r="U1381" t="str">
            <v>200000004</v>
          </cell>
          <cell r="V1381" t="str">
            <v>Agro America LLC</v>
          </cell>
          <cell r="W1381" t="str">
            <v/>
          </cell>
          <cell r="X1381" t="str">
            <v>CIF</v>
          </cell>
          <cell r="Y1381" t="str">
            <v>CTA CTE O CRED.DIRECTO</v>
          </cell>
          <cell r="Z1381" t="str">
            <v>CONGELADO</v>
          </cell>
          <cell r="AA1381" t="str">
            <v>PECH DESH</v>
          </cell>
          <cell r="AB1381" t="str">
            <v>PECH DESH S/PIEL</v>
          </cell>
          <cell r="AC1381" t="str">
            <v>PECH DESH S/PIEL S/FILETE</v>
          </cell>
          <cell r="AD1381" t="str">
            <v>NA</v>
          </cell>
        </row>
        <row r="1382">
          <cell r="D1382">
            <v>1030379</v>
          </cell>
          <cell r="E1382" t="str">
            <v>PV PCHDEH S/P@ BO CJ 20K SO</v>
          </cell>
          <cell r="F1382">
            <v>23999.55272</v>
          </cell>
          <cell r="G1382" t="str">
            <v>KG</v>
          </cell>
          <cell r="H1382" t="str">
            <v>SOPRAVAL PLANTA / CECINAS 2</v>
          </cell>
          <cell r="I1382" t="str">
            <v>A PROGRAMAR</v>
          </cell>
          <cell r="J1382">
            <v>44837</v>
          </cell>
          <cell r="K1382">
            <v>44841</v>
          </cell>
          <cell r="L1382">
            <v>44880</v>
          </cell>
          <cell r="O1382" t="str">
            <v>U007 AGROSUPER S.A.</v>
          </cell>
          <cell r="P1382" t="str">
            <v>00AA</v>
          </cell>
          <cell r="Q1382" t="str">
            <v>AGRO AMERICA</v>
          </cell>
          <cell r="R1382" t="str">
            <v>03</v>
          </cell>
          <cell r="S1382" t="str">
            <v>EE.UU.</v>
          </cell>
          <cell r="T1382" t="str">
            <v>000071 PHILADELPHIA, PUERTO</v>
          </cell>
          <cell r="U1382" t="str">
            <v>200000004</v>
          </cell>
          <cell r="V1382" t="str">
            <v>Agro America LLC</v>
          </cell>
          <cell r="W1382" t="str">
            <v/>
          </cell>
          <cell r="X1382" t="str">
            <v>CIF</v>
          </cell>
          <cell r="Y1382" t="str">
            <v>CTA CTE O CRED.DIRECTO</v>
          </cell>
          <cell r="Z1382" t="str">
            <v>CONGELADO</v>
          </cell>
          <cell r="AA1382" t="str">
            <v>PECH DESH</v>
          </cell>
          <cell r="AB1382" t="str">
            <v>PECH DESH S/PIEL</v>
          </cell>
          <cell r="AC1382" t="str">
            <v>PECH DESH S/PIEL S/FILETE</v>
          </cell>
          <cell r="AD1382" t="str">
            <v>NA</v>
          </cell>
        </row>
        <row r="1383">
          <cell r="D1383">
            <v>1030379</v>
          </cell>
          <cell r="E1383" t="str">
            <v>PV PCHDEH S/P@ BO CJ 20K SO</v>
          </cell>
          <cell r="F1383">
            <v>23999.55272</v>
          </cell>
          <cell r="G1383" t="str">
            <v>KG</v>
          </cell>
          <cell r="H1383" t="str">
            <v>SOPRAVAL PLANTA / CECINAS 2</v>
          </cell>
          <cell r="I1383" t="str">
            <v>A PROGRAMAR</v>
          </cell>
          <cell r="J1383">
            <v>44837</v>
          </cell>
          <cell r="K1383">
            <v>44841</v>
          </cell>
          <cell r="L1383">
            <v>44871</v>
          </cell>
          <cell r="O1383" t="str">
            <v>U007 AGROSUPER S.A.</v>
          </cell>
          <cell r="P1383" t="str">
            <v>00AA</v>
          </cell>
          <cell r="Q1383" t="str">
            <v>AGRO AMERICA</v>
          </cell>
          <cell r="R1383" t="str">
            <v>03</v>
          </cell>
          <cell r="S1383" t="str">
            <v>EE.UU.</v>
          </cell>
          <cell r="T1383" t="str">
            <v>000071 PHILADELPHIA, PUERTO</v>
          </cell>
          <cell r="U1383" t="str">
            <v>200000004</v>
          </cell>
          <cell r="V1383" t="str">
            <v>Agro America LLC</v>
          </cell>
          <cell r="W1383" t="str">
            <v/>
          </cell>
          <cell r="X1383" t="str">
            <v>CIF</v>
          </cell>
          <cell r="Y1383" t="str">
            <v>CTA CTE O CRED.DIRECTO</v>
          </cell>
          <cell r="Z1383" t="str">
            <v>CONGELADO</v>
          </cell>
          <cell r="AA1383" t="str">
            <v>PECH DESH</v>
          </cell>
          <cell r="AB1383" t="str">
            <v>PECH DESH S/PIEL</v>
          </cell>
          <cell r="AC1383" t="str">
            <v>PECH DESH S/PIEL S/FILETE</v>
          </cell>
          <cell r="AD1383" t="str">
            <v>NA</v>
          </cell>
        </row>
        <row r="1384">
          <cell r="D1384">
            <v>1030379</v>
          </cell>
          <cell r="E1384" t="str">
            <v>PV PCHDEH S/P@ BO CJ 20K SO</v>
          </cell>
          <cell r="F1384">
            <v>23999.55272</v>
          </cell>
          <cell r="G1384" t="str">
            <v>KG</v>
          </cell>
          <cell r="H1384" t="str">
            <v>SOPRAVAL PLANTA / CECINAS 2</v>
          </cell>
          <cell r="I1384" t="str">
            <v>A PROGRAMAR</v>
          </cell>
          <cell r="J1384">
            <v>44837</v>
          </cell>
          <cell r="K1384">
            <v>44841</v>
          </cell>
          <cell r="L1384">
            <v>44873</v>
          </cell>
          <cell r="O1384" t="str">
            <v>U007 AGROSUPER S.A.</v>
          </cell>
          <cell r="P1384" t="str">
            <v>00AA</v>
          </cell>
          <cell r="Q1384" t="str">
            <v>AGRO AMERICA</v>
          </cell>
          <cell r="R1384" t="str">
            <v>03</v>
          </cell>
          <cell r="S1384" t="str">
            <v>EE.UU.</v>
          </cell>
          <cell r="T1384" t="str">
            <v>000071 PHILADELPHIA, PUERTO</v>
          </cell>
          <cell r="U1384" t="str">
            <v>200000004</v>
          </cell>
          <cell r="V1384" t="str">
            <v>Agro America LLC</v>
          </cell>
          <cell r="W1384" t="str">
            <v/>
          </cell>
          <cell r="X1384" t="str">
            <v>CIF</v>
          </cell>
          <cell r="Y1384" t="str">
            <v>CTA CTE O CRED.DIRECTO</v>
          </cell>
          <cell r="Z1384" t="str">
            <v>CONGELADO</v>
          </cell>
          <cell r="AA1384" t="str">
            <v>PECH DESH</v>
          </cell>
          <cell r="AB1384" t="str">
            <v>PECH DESH S/PIEL</v>
          </cell>
          <cell r="AC1384" t="str">
            <v>PECH DESH S/PIEL S/FILETE</v>
          </cell>
          <cell r="AD1384" t="str">
            <v>NA</v>
          </cell>
        </row>
        <row r="1385">
          <cell r="D1385">
            <v>1030379</v>
          </cell>
          <cell r="E1385" t="str">
            <v>PV PCHDEH S/P@ BO CJ 20K SO</v>
          </cell>
          <cell r="F1385">
            <v>23999.55272</v>
          </cell>
          <cell r="G1385" t="str">
            <v>KG</v>
          </cell>
          <cell r="H1385" t="str">
            <v>SOPRAVAL PLANTA / CECINAS 2</v>
          </cell>
          <cell r="I1385" t="str">
            <v>A PROGRAMAR</v>
          </cell>
          <cell r="J1385">
            <v>44837</v>
          </cell>
          <cell r="K1385">
            <v>44841</v>
          </cell>
          <cell r="L1385">
            <v>44876</v>
          </cell>
          <cell r="O1385" t="str">
            <v>U007 AGROSUPER S.A.</v>
          </cell>
          <cell r="P1385" t="str">
            <v>00AA</v>
          </cell>
          <cell r="Q1385" t="str">
            <v>AGRO AMERICA</v>
          </cell>
          <cell r="R1385" t="str">
            <v>03</v>
          </cell>
          <cell r="S1385" t="str">
            <v>EE.UU.</v>
          </cell>
          <cell r="T1385" t="str">
            <v>000071 PHILADELPHIA, PUERTO</v>
          </cell>
          <cell r="U1385" t="str">
            <v>200000004</v>
          </cell>
          <cell r="V1385" t="str">
            <v>Agro America LLC</v>
          </cell>
          <cell r="W1385" t="str">
            <v/>
          </cell>
          <cell r="X1385" t="str">
            <v>CIF</v>
          </cell>
          <cell r="Y1385" t="str">
            <v>CTA CTE O CRED.DIRECTO</v>
          </cell>
          <cell r="Z1385" t="str">
            <v>CONGELADO</v>
          </cell>
          <cell r="AA1385" t="str">
            <v>PECH DESH</v>
          </cell>
          <cell r="AB1385" t="str">
            <v>PECH DESH S/PIEL</v>
          </cell>
          <cell r="AC1385" t="str">
            <v>PECH DESH S/PIEL S/FILETE</v>
          </cell>
          <cell r="AD1385" t="str">
            <v>NA</v>
          </cell>
        </row>
        <row r="1386">
          <cell r="D1386">
            <v>1030379</v>
          </cell>
          <cell r="E1386" t="str">
            <v>PV PCHDEH S/P@ BO CJ 20K SO</v>
          </cell>
          <cell r="F1386">
            <v>23999.55272</v>
          </cell>
          <cell r="G1386" t="str">
            <v>KG</v>
          </cell>
          <cell r="H1386" t="str">
            <v>SOPRAVAL PLANTA / CECINAS 2</v>
          </cell>
          <cell r="I1386" t="str">
            <v>A PROGRAMAR</v>
          </cell>
          <cell r="J1386">
            <v>44837</v>
          </cell>
          <cell r="K1386">
            <v>44841</v>
          </cell>
          <cell r="L1386">
            <v>44876</v>
          </cell>
          <cell r="O1386" t="str">
            <v>U007 AGROSUPER S.A.</v>
          </cell>
          <cell r="P1386" t="str">
            <v>00AA</v>
          </cell>
          <cell r="Q1386" t="str">
            <v>AGRO AMERICA</v>
          </cell>
          <cell r="R1386" t="str">
            <v>03</v>
          </cell>
          <cell r="S1386" t="str">
            <v>EE.UU.</v>
          </cell>
          <cell r="T1386" t="str">
            <v>000109 LONG BEACH, PUERTO</v>
          </cell>
          <cell r="U1386" t="str">
            <v>200000004</v>
          </cell>
          <cell r="V1386" t="str">
            <v>Agro America LLC</v>
          </cell>
          <cell r="W1386" t="str">
            <v/>
          </cell>
          <cell r="X1386" t="str">
            <v>CIF</v>
          </cell>
          <cell r="Y1386" t="str">
            <v>CTA CTE O CRED.DIRECTO</v>
          </cell>
          <cell r="Z1386" t="str">
            <v>CONGELADO</v>
          </cell>
          <cell r="AA1386" t="str">
            <v>PECH DESH</v>
          </cell>
          <cell r="AB1386" t="str">
            <v>PECH DESH S/PIEL</v>
          </cell>
          <cell r="AC1386" t="str">
            <v>PECH DESH S/PIEL S/FILETE</v>
          </cell>
          <cell r="AD1386" t="str">
            <v>NA</v>
          </cell>
        </row>
        <row r="1387">
          <cell r="D1387">
            <v>1030379</v>
          </cell>
          <cell r="E1387" t="str">
            <v>PV PCHDEH S/P@ BO CJ 20K SO</v>
          </cell>
          <cell r="F1387">
            <v>23999.55272</v>
          </cell>
          <cell r="G1387" t="str">
            <v>KG</v>
          </cell>
          <cell r="H1387" t="str">
            <v>SOPRAVAL PLANTA / CECINAS 2</v>
          </cell>
          <cell r="I1387" t="str">
            <v>A PROGRAMAR</v>
          </cell>
          <cell r="J1387">
            <v>44837</v>
          </cell>
          <cell r="K1387">
            <v>44841</v>
          </cell>
          <cell r="L1387">
            <v>44877</v>
          </cell>
          <cell r="O1387" t="str">
            <v>U007 AGROSUPER S.A.</v>
          </cell>
          <cell r="P1387" t="str">
            <v>00AA</v>
          </cell>
          <cell r="Q1387" t="str">
            <v>AGRO AMERICA</v>
          </cell>
          <cell r="R1387" t="str">
            <v>03</v>
          </cell>
          <cell r="S1387" t="str">
            <v>EE.UU.</v>
          </cell>
          <cell r="T1387" t="str">
            <v>000109 LONG BEACH, PUERTO</v>
          </cell>
          <cell r="U1387" t="str">
            <v>200000004</v>
          </cell>
          <cell r="V1387" t="str">
            <v>Agro America LLC</v>
          </cell>
          <cell r="W1387" t="str">
            <v/>
          </cell>
          <cell r="X1387" t="str">
            <v>CIF</v>
          </cell>
          <cell r="Y1387" t="str">
            <v>CTA CTE O CRED.DIRECTO</v>
          </cell>
          <cell r="Z1387" t="str">
            <v>CONGELADO</v>
          </cell>
          <cell r="AA1387" t="str">
            <v>PECH DESH</v>
          </cell>
          <cell r="AB1387" t="str">
            <v>PECH DESH S/PIEL</v>
          </cell>
          <cell r="AC1387" t="str">
            <v>PECH DESH S/PIEL S/FILETE</v>
          </cell>
          <cell r="AD1387" t="str">
            <v>NA</v>
          </cell>
        </row>
        <row r="1388">
          <cell r="D1388">
            <v>1030379</v>
          </cell>
          <cell r="E1388" t="str">
            <v>PV PCHDEH S/P@ BO CJ 20K SO</v>
          </cell>
          <cell r="F1388">
            <v>23999.55272</v>
          </cell>
          <cell r="G1388" t="str">
            <v>KG</v>
          </cell>
          <cell r="H1388" t="str">
            <v>SOPRAVAL PLANTA / CECINAS 2</v>
          </cell>
          <cell r="I1388" t="str">
            <v>A PROGRAMAR</v>
          </cell>
          <cell r="J1388">
            <v>44837</v>
          </cell>
          <cell r="K1388">
            <v>44841</v>
          </cell>
          <cell r="L1388">
            <v>44878</v>
          </cell>
          <cell r="O1388" t="str">
            <v>U007 AGROSUPER S.A.</v>
          </cell>
          <cell r="P1388" t="str">
            <v>00AA</v>
          </cell>
          <cell r="Q1388" t="str">
            <v>AGRO AMERICA</v>
          </cell>
          <cell r="R1388" t="str">
            <v>03</v>
          </cell>
          <cell r="S1388" t="str">
            <v>EE.UU.</v>
          </cell>
          <cell r="T1388" t="str">
            <v>000109 LONG BEACH, PUERTO</v>
          </cell>
          <cell r="U1388" t="str">
            <v>200000004</v>
          </cell>
          <cell r="V1388" t="str">
            <v>Agro America LLC</v>
          </cell>
          <cell r="W1388" t="str">
            <v/>
          </cell>
          <cell r="X1388" t="str">
            <v>CIF</v>
          </cell>
          <cell r="Y1388" t="str">
            <v>CTA CTE O CRED.DIRECTO</v>
          </cell>
          <cell r="Z1388" t="str">
            <v>CONGELADO</v>
          </cell>
          <cell r="AA1388" t="str">
            <v>PECH DESH</v>
          </cell>
          <cell r="AB1388" t="str">
            <v>PECH DESH S/PIEL</v>
          </cell>
          <cell r="AC1388" t="str">
            <v>PECH DESH S/PIEL S/FILETE</v>
          </cell>
          <cell r="AD1388" t="str">
            <v>NA</v>
          </cell>
        </row>
        <row r="1389">
          <cell r="D1389">
            <v>1030379</v>
          </cell>
          <cell r="E1389" t="str">
            <v>PV PCHDEH S/P@ BO CJ 20K SO</v>
          </cell>
          <cell r="F1389">
            <v>23999.55272</v>
          </cell>
          <cell r="G1389" t="str">
            <v>KG</v>
          </cell>
          <cell r="H1389" t="str">
            <v>SOPRAVAL PLANTA / CECINAS 2</v>
          </cell>
          <cell r="I1389" t="str">
            <v>A PROGRAMAR</v>
          </cell>
          <cell r="J1389">
            <v>44837</v>
          </cell>
          <cell r="K1389">
            <v>44841</v>
          </cell>
          <cell r="L1389">
            <v>44878</v>
          </cell>
          <cell r="O1389" t="str">
            <v>U007 AGROSUPER S.A.</v>
          </cell>
          <cell r="P1389" t="str">
            <v>00AA</v>
          </cell>
          <cell r="Q1389" t="str">
            <v>AGRO AMERICA</v>
          </cell>
          <cell r="R1389" t="str">
            <v>03</v>
          </cell>
          <cell r="S1389" t="str">
            <v>EE.UU.</v>
          </cell>
          <cell r="T1389" t="str">
            <v>000109 LONG BEACH, PUERTO</v>
          </cell>
          <cell r="U1389" t="str">
            <v>200000004</v>
          </cell>
          <cell r="V1389" t="str">
            <v>Agro America LLC</v>
          </cell>
          <cell r="W1389" t="str">
            <v/>
          </cell>
          <cell r="X1389" t="str">
            <v>CIF</v>
          </cell>
          <cell r="Y1389" t="str">
            <v>CTA CTE O CRED.DIRECTO</v>
          </cell>
          <cell r="Z1389" t="str">
            <v>CONGELADO</v>
          </cell>
          <cell r="AA1389" t="str">
            <v>PECH DESH</v>
          </cell>
          <cell r="AB1389" t="str">
            <v>PECH DESH S/PIEL</v>
          </cell>
          <cell r="AC1389" t="str">
            <v>PECH DESH S/PIEL S/FILETE</v>
          </cell>
          <cell r="AD1389" t="str">
            <v>NA</v>
          </cell>
        </row>
        <row r="1390">
          <cell r="D1390">
            <v>1030379</v>
          </cell>
          <cell r="E1390" t="str">
            <v>PV PCHDEH S/P@ BO CJ 20K SO</v>
          </cell>
          <cell r="F1390">
            <v>23999.55272</v>
          </cell>
          <cell r="G1390" t="str">
            <v>KG</v>
          </cell>
          <cell r="H1390" t="str">
            <v>SOPRAVAL PLANTA / CECINAS 2</v>
          </cell>
          <cell r="I1390" t="str">
            <v>A PROGRAMAR</v>
          </cell>
          <cell r="J1390">
            <v>44837</v>
          </cell>
          <cell r="K1390">
            <v>44841</v>
          </cell>
          <cell r="L1390">
            <v>44879</v>
          </cell>
          <cell r="O1390" t="str">
            <v>U007 AGROSUPER S.A.</v>
          </cell>
          <cell r="P1390" t="str">
            <v>00AA</v>
          </cell>
          <cell r="Q1390" t="str">
            <v>AGRO AMERICA</v>
          </cell>
          <cell r="R1390" t="str">
            <v>03</v>
          </cell>
          <cell r="S1390" t="str">
            <v>EE.UU.</v>
          </cell>
          <cell r="T1390" t="str">
            <v>000109 LONG BEACH, PUERTO</v>
          </cell>
          <cell r="U1390" t="str">
            <v>200000004</v>
          </cell>
          <cell r="V1390" t="str">
            <v>Agro America LLC</v>
          </cell>
          <cell r="W1390" t="str">
            <v/>
          </cell>
          <cell r="X1390" t="str">
            <v>CIF</v>
          </cell>
          <cell r="Y1390" t="str">
            <v>CTA CTE O CRED.DIRECTO</v>
          </cell>
          <cell r="Z1390" t="str">
            <v>CONGELADO</v>
          </cell>
          <cell r="AA1390" t="str">
            <v>PECH DESH</v>
          </cell>
          <cell r="AB1390" t="str">
            <v>PECH DESH S/PIEL</v>
          </cell>
          <cell r="AC1390" t="str">
            <v>PECH DESH S/PIEL S/FILETE</v>
          </cell>
          <cell r="AD1390" t="str">
            <v>NA</v>
          </cell>
        </row>
        <row r="1391">
          <cell r="D1391">
            <v>1030379</v>
          </cell>
          <cell r="E1391" t="str">
            <v>PV PCHDEH S/P@ BO CJ 20K SO</v>
          </cell>
          <cell r="F1391">
            <v>23999.55272</v>
          </cell>
          <cell r="G1391" t="str">
            <v>KG</v>
          </cell>
          <cell r="H1391" t="str">
            <v>SOPRAVAL PLANTA / CECINAS 2</v>
          </cell>
          <cell r="I1391" t="str">
            <v>A PROGRAMAR</v>
          </cell>
          <cell r="J1391">
            <v>44837</v>
          </cell>
          <cell r="K1391">
            <v>44841</v>
          </cell>
          <cell r="L1391">
            <v>44879</v>
          </cell>
          <cell r="O1391" t="str">
            <v>U007 AGROSUPER S.A.</v>
          </cell>
          <cell r="P1391" t="str">
            <v>00AA</v>
          </cell>
          <cell r="Q1391" t="str">
            <v>AGRO AMERICA</v>
          </cell>
          <cell r="R1391" t="str">
            <v>03</v>
          </cell>
          <cell r="S1391" t="str">
            <v>EE.UU.</v>
          </cell>
          <cell r="T1391" t="str">
            <v>000139 HOUSTON, PUERTO</v>
          </cell>
          <cell r="U1391" t="str">
            <v>200000004</v>
          </cell>
          <cell r="V1391" t="str">
            <v>Agro America LLC</v>
          </cell>
          <cell r="W1391" t="str">
            <v/>
          </cell>
          <cell r="X1391" t="str">
            <v>CIF</v>
          </cell>
          <cell r="Y1391" t="str">
            <v>CTA CTE O CRED.DIRECTO</v>
          </cell>
          <cell r="Z1391" t="str">
            <v>CONGELADO</v>
          </cell>
          <cell r="AA1391" t="str">
            <v>PECH DESH</v>
          </cell>
          <cell r="AB1391" t="str">
            <v>PECH DESH S/PIEL</v>
          </cell>
          <cell r="AC1391" t="str">
            <v>PECH DESH S/PIEL S/FILETE</v>
          </cell>
          <cell r="AD1391" t="str">
            <v>NA</v>
          </cell>
        </row>
        <row r="1392">
          <cell r="D1392">
            <v>1030379</v>
          </cell>
          <cell r="E1392" t="str">
            <v>PV PCHDEH S/P@ BO CJ 20K SO</v>
          </cell>
          <cell r="F1392">
            <v>23999.55272</v>
          </cell>
          <cell r="G1392" t="str">
            <v>KG</v>
          </cell>
          <cell r="H1392" t="str">
            <v>SOPRAVAL PLANTA / CECINAS 2</v>
          </cell>
          <cell r="I1392" t="str">
            <v>A PROGRAMAR</v>
          </cell>
          <cell r="J1392">
            <v>44837</v>
          </cell>
          <cell r="K1392">
            <v>44841</v>
          </cell>
          <cell r="L1392">
            <v>44879</v>
          </cell>
          <cell r="O1392" t="str">
            <v>U007 AGROSUPER S.A.</v>
          </cell>
          <cell r="P1392" t="str">
            <v>00AA</v>
          </cell>
          <cell r="Q1392" t="str">
            <v>AGRO AMERICA</v>
          </cell>
          <cell r="R1392" t="str">
            <v>03</v>
          </cell>
          <cell r="S1392" t="str">
            <v>EE.UU.</v>
          </cell>
          <cell r="T1392" t="str">
            <v>000139 HOUSTON, PUERTO</v>
          </cell>
          <cell r="U1392" t="str">
            <v>200000004</v>
          </cell>
          <cell r="V1392" t="str">
            <v>Agro America LLC</v>
          </cell>
          <cell r="W1392" t="str">
            <v/>
          </cell>
          <cell r="X1392" t="str">
            <v>CIF</v>
          </cell>
          <cell r="Y1392" t="str">
            <v>CTA CTE O CRED.DIRECTO</v>
          </cell>
          <cell r="Z1392" t="str">
            <v>CONGELADO</v>
          </cell>
          <cell r="AA1392" t="str">
            <v>PECH DESH</v>
          </cell>
          <cell r="AB1392" t="str">
            <v>PECH DESH S/PIEL</v>
          </cell>
          <cell r="AC1392" t="str">
            <v>PECH DESH S/PIEL S/FILETE</v>
          </cell>
          <cell r="AD1392" t="str">
            <v>NA</v>
          </cell>
        </row>
        <row r="1393">
          <cell r="D1393">
            <v>1030379</v>
          </cell>
          <cell r="E1393" t="str">
            <v>PV PCHDEH S/P@ BO CJ 20K SO</v>
          </cell>
          <cell r="F1393">
            <v>23999.55272</v>
          </cell>
          <cell r="G1393" t="str">
            <v>KG</v>
          </cell>
          <cell r="H1393" t="str">
            <v>SOPRAVAL PLANTA / CECINAS 2</v>
          </cell>
          <cell r="I1393" t="str">
            <v>EN PRODUCCION</v>
          </cell>
          <cell r="J1393">
            <v>44837</v>
          </cell>
          <cell r="K1393">
            <v>44841</v>
          </cell>
          <cell r="O1393" t="str">
            <v>U007 AGROSUPER S.A.</v>
          </cell>
          <cell r="P1393" t="str">
            <v>00AA</v>
          </cell>
          <cell r="Q1393" t="str">
            <v>AGRO AMERICA</v>
          </cell>
          <cell r="R1393" t="str">
            <v>03</v>
          </cell>
          <cell r="S1393" t="str">
            <v>EE.UU.</v>
          </cell>
          <cell r="T1393" t="str">
            <v>000071 PHILADELPHIA, PUERTO</v>
          </cell>
          <cell r="U1393" t="str">
            <v>200000004</v>
          </cell>
          <cell r="V1393" t="str">
            <v>Agro America LLC</v>
          </cell>
          <cell r="W1393" t="str">
            <v/>
          </cell>
          <cell r="X1393" t="str">
            <v>CIF</v>
          </cell>
          <cell r="Y1393" t="str">
            <v>CTA CTE O CRED.DIRECTO</v>
          </cell>
          <cell r="Z1393" t="str">
            <v>CONGELADO</v>
          </cell>
          <cell r="AA1393" t="str">
            <v>PECH DESH</v>
          </cell>
          <cell r="AB1393" t="str">
            <v>PECH DESH S/PIEL</v>
          </cell>
          <cell r="AC1393" t="str">
            <v>PECH DESH S/PIEL S/FILETE</v>
          </cell>
          <cell r="AD1393" t="str">
            <v>NA</v>
          </cell>
        </row>
        <row r="1394">
          <cell r="D1394">
            <v>1030379</v>
          </cell>
          <cell r="E1394" t="str">
            <v>PV PCHDEH S/P@ BO CJ 20K SO</v>
          </cell>
          <cell r="F1394">
            <v>23999.55272</v>
          </cell>
          <cell r="G1394" t="str">
            <v>KG</v>
          </cell>
          <cell r="H1394" t="str">
            <v>SOPRAVAL PLANTA / CECINAS 2</v>
          </cell>
          <cell r="I1394" t="str">
            <v>EN PRODUCCION</v>
          </cell>
          <cell r="J1394">
            <v>44837</v>
          </cell>
          <cell r="K1394">
            <v>44842</v>
          </cell>
          <cell r="O1394" t="str">
            <v>U007 AGROSUPER S.A.</v>
          </cell>
          <cell r="P1394" t="str">
            <v>00AA</v>
          </cell>
          <cell r="Q1394" t="str">
            <v>AGRO AMERICA</v>
          </cell>
          <cell r="R1394" t="str">
            <v>03</v>
          </cell>
          <cell r="S1394" t="str">
            <v>EE.UU.</v>
          </cell>
          <cell r="T1394" t="str">
            <v>000139 HOUSTON, PUERTO</v>
          </cell>
          <cell r="U1394" t="str">
            <v>200000004</v>
          </cell>
          <cell r="V1394" t="str">
            <v>Agro America LLC</v>
          </cell>
          <cell r="W1394" t="str">
            <v/>
          </cell>
          <cell r="X1394" t="str">
            <v>CIF</v>
          </cell>
          <cell r="Y1394" t="str">
            <v>CTA CTE O CRED.DIRECTO</v>
          </cell>
          <cell r="Z1394" t="str">
            <v>CONGELADO</v>
          </cell>
          <cell r="AA1394" t="str">
            <v>PECH DESH</v>
          </cell>
          <cell r="AB1394" t="str">
            <v>PECH DESH S/PIEL</v>
          </cell>
          <cell r="AC1394" t="str">
            <v>PECH DESH S/PIEL S/FILETE</v>
          </cell>
          <cell r="AD1394" t="str">
            <v>NA</v>
          </cell>
        </row>
        <row r="1395">
          <cell r="D1395">
            <v>1030424</v>
          </cell>
          <cell r="E1395" t="str">
            <v>PV PCHDEH MRPS C/PIEL @ CJ 18K AS</v>
          </cell>
          <cell r="F1395">
            <v>23995.016800000001</v>
          </cell>
          <cell r="G1395" t="str">
            <v>KG</v>
          </cell>
          <cell r="H1395" t="str">
            <v>SOPRAVAL PLANTA / CECINAS 2</v>
          </cell>
          <cell r="I1395" t="str">
            <v>EN PRODUCCION</v>
          </cell>
          <cell r="J1395">
            <v>44837</v>
          </cell>
          <cell r="K1395">
            <v>44843</v>
          </cell>
          <cell r="O1395" t="str">
            <v>U007 AGROSUPER S.A.</v>
          </cell>
          <cell r="P1395" t="str">
            <v>00AA</v>
          </cell>
          <cell r="Q1395" t="str">
            <v>AGRO AMERICA</v>
          </cell>
          <cell r="R1395" t="str">
            <v>03</v>
          </cell>
          <cell r="S1395" t="str">
            <v>EE.UU.</v>
          </cell>
          <cell r="T1395" t="str">
            <v>000069 NEW YORK, PUERTO</v>
          </cell>
          <cell r="U1395" t="str">
            <v>200000004</v>
          </cell>
          <cell r="V1395" t="str">
            <v>Agro America LLC</v>
          </cell>
          <cell r="W1395" t="str">
            <v>*BK PROVISIONS BXXXX</v>
          </cell>
          <cell r="X1395" t="str">
            <v>CIF</v>
          </cell>
          <cell r="Y1395" t="str">
            <v>CTA CTE O CRED.DIRECTO</v>
          </cell>
          <cell r="Z1395" t="str">
            <v>CONGELADO</v>
          </cell>
          <cell r="AA1395" t="str">
            <v>PECH DESH</v>
          </cell>
          <cell r="AB1395" t="str">
            <v>PECH DESH C/PIEL</v>
          </cell>
          <cell r="AC1395" t="str">
            <v>PECH DESH C/PIEL MARIPOSA</v>
          </cell>
          <cell r="AD1395" t="str">
            <v>NA</v>
          </cell>
        </row>
        <row r="1396">
          <cell r="D1396">
            <v>1023433</v>
          </cell>
          <cell r="E1396" t="str">
            <v>GO PAPDA CAB@ CJ 20K AS</v>
          </cell>
          <cell r="F1396">
            <v>24000</v>
          </cell>
          <cell r="G1396" t="str">
            <v>KG</v>
          </cell>
          <cell r="H1396" t="str">
            <v>PLANTA ROSARIO</v>
          </cell>
          <cell r="I1396" t="str">
            <v>EMITIDO</v>
          </cell>
          <cell r="J1396">
            <v>44837</v>
          </cell>
          <cell r="K1396">
            <v>44859</v>
          </cell>
          <cell r="O1396" t="str">
            <v>U007 AGROSUPER S.A.</v>
          </cell>
          <cell r="P1396" t="str">
            <v>00AS</v>
          </cell>
          <cell r="Q1396" t="str">
            <v>AGRO SUDAMERICA</v>
          </cell>
          <cell r="R1396" t="str">
            <v>02</v>
          </cell>
          <cell r="S1396" t="str">
            <v>COLOMBIA</v>
          </cell>
          <cell r="T1396" t="str">
            <v>000218 CARTAGENA, PUERTO</v>
          </cell>
          <cell r="U1396" t="str">
            <v>200003947</v>
          </cell>
          <cell r="V1396" t="str">
            <v>Comercializadora Soja SAS</v>
          </cell>
          <cell r="W1396" t="str">
            <v/>
          </cell>
          <cell r="X1396" t="str">
            <v>CIF</v>
          </cell>
          <cell r="Y1396" t="str">
            <v>CTA CTE O CRED.DIRECTO</v>
          </cell>
          <cell r="Z1396" t="str">
            <v>CONGELADO</v>
          </cell>
          <cell r="AA1396" t="str">
            <v>PLANCHA</v>
          </cell>
          <cell r="AB1396" t="str">
            <v>PLANCHA S/CUERO</v>
          </cell>
          <cell r="AC1396" t="str">
            <v>PLANCHA S/CUERO PAPADA</v>
          </cell>
          <cell r="AD1396" t="str">
            <v>EX</v>
          </cell>
        </row>
        <row r="1397">
          <cell r="D1397">
            <v>1023433</v>
          </cell>
          <cell r="E1397" t="str">
            <v>GO PAPDA CAB@ CJ 20K AS</v>
          </cell>
          <cell r="F1397">
            <v>24000</v>
          </cell>
          <cell r="G1397" t="str">
            <v>KG</v>
          </cell>
          <cell r="H1397" t="str">
            <v>PLANTA ROSARIO</v>
          </cell>
          <cell r="I1397" t="str">
            <v>EMITIDO</v>
          </cell>
          <cell r="J1397">
            <v>44837</v>
          </cell>
          <cell r="K1397">
            <v>44867</v>
          </cell>
          <cell r="O1397" t="str">
            <v>U007 AGROSUPER S.A.</v>
          </cell>
          <cell r="P1397" t="str">
            <v>00AS</v>
          </cell>
          <cell r="Q1397" t="str">
            <v>AGRO SUDAMERICA</v>
          </cell>
          <cell r="R1397" t="str">
            <v>02</v>
          </cell>
          <cell r="S1397" t="str">
            <v>COLOMBIA</v>
          </cell>
          <cell r="T1397" t="str">
            <v>000218 CARTAGENA, PUERTO</v>
          </cell>
          <cell r="U1397" t="str">
            <v>200003947</v>
          </cell>
          <cell r="V1397" t="str">
            <v>Comercializadora Soja SAS</v>
          </cell>
          <cell r="W1397" t="str">
            <v/>
          </cell>
          <cell r="X1397" t="str">
            <v>CIF</v>
          </cell>
          <cell r="Y1397" t="str">
            <v>CTA CTE O CRED.DIRECTO</v>
          </cell>
          <cell r="Z1397" t="str">
            <v>CONGELADO</v>
          </cell>
          <cell r="AA1397" t="str">
            <v>PLANCHA</v>
          </cell>
          <cell r="AB1397" t="str">
            <v>PLANCHA S/CUERO</v>
          </cell>
          <cell r="AC1397" t="str">
            <v>PLANCHA S/CUERO PAPADA</v>
          </cell>
          <cell r="AD1397" t="str">
            <v>EX</v>
          </cell>
        </row>
        <row r="1398">
          <cell r="D1398">
            <v>1012108</v>
          </cell>
          <cell r="E1398" t="str">
            <v>PO PCHDEH 5OZ MR@ CJ AS</v>
          </cell>
          <cell r="F1398">
            <v>18143.999782359999</v>
          </cell>
          <cell r="G1398" t="str">
            <v>KG</v>
          </cell>
          <cell r="H1398" t="str">
            <v>F. SAN VICENTE</v>
          </cell>
          <cell r="I1398" t="str">
            <v>EN PRODUCCION</v>
          </cell>
          <cell r="J1398">
            <v>44837</v>
          </cell>
          <cell r="K1398">
            <v>44844</v>
          </cell>
          <cell r="O1398" t="str">
            <v>U007 AGROSUPER S.A.</v>
          </cell>
          <cell r="P1398" t="str">
            <v>00AA</v>
          </cell>
          <cell r="Q1398" t="str">
            <v>AGRO AMERICA</v>
          </cell>
          <cell r="R1398" t="str">
            <v>01</v>
          </cell>
          <cell r="S1398" t="str">
            <v>EE.UU.</v>
          </cell>
          <cell r="T1398" t="str">
            <v>000527 PORT HUENEME, CA</v>
          </cell>
          <cell r="U1398" t="str">
            <v>200000004</v>
          </cell>
          <cell r="V1398" t="str">
            <v>Agro America LLC</v>
          </cell>
          <cell r="W1398" t="str">
            <v/>
          </cell>
          <cell r="X1398" t="str">
            <v>CIF</v>
          </cell>
          <cell r="Y1398" t="str">
            <v>CTA CTE O CRED.DIRECTO</v>
          </cell>
          <cell r="Z1398" t="str">
            <v>CONGELADO</v>
          </cell>
          <cell r="AA1398" t="str">
            <v>PECHUGA DESH</v>
          </cell>
          <cell r="AB1398" t="str">
            <v>PECHUGA DESH S/PIEL S/GRASA S/FILETE</v>
          </cell>
          <cell r="AC1398" t="str">
            <v>PECHUGA DESH 130-160G</v>
          </cell>
          <cell r="AD1398" t="str">
            <v>NA</v>
          </cell>
        </row>
        <row r="1399">
          <cell r="D1399">
            <v>1012109</v>
          </cell>
          <cell r="E1399" t="str">
            <v>PO PCHDEH 6OZ MR@ CJ AS</v>
          </cell>
          <cell r="F1399">
            <v>18143.999782359999</v>
          </cell>
          <cell r="G1399" t="str">
            <v>KG</v>
          </cell>
          <cell r="H1399" t="str">
            <v>F. SAN VICENTE</v>
          </cell>
          <cell r="I1399" t="str">
            <v>A PROGRAMAR</v>
          </cell>
          <cell r="J1399">
            <v>44837</v>
          </cell>
          <cell r="K1399">
            <v>44850</v>
          </cell>
          <cell r="L1399">
            <v>44877</v>
          </cell>
          <cell r="O1399" t="str">
            <v>U007 AGROSUPER S.A.</v>
          </cell>
          <cell r="P1399" t="str">
            <v>00AA</v>
          </cell>
          <cell r="Q1399" t="str">
            <v>AGRO AMERICA</v>
          </cell>
          <cell r="R1399" t="str">
            <v>01</v>
          </cell>
          <cell r="S1399" t="str">
            <v>EE.UU.</v>
          </cell>
          <cell r="T1399" t="str">
            <v>000527 PORT HUENEME, CA</v>
          </cell>
          <cell r="U1399" t="str">
            <v>200000004</v>
          </cell>
          <cell r="V1399" t="str">
            <v>Agro America LLC</v>
          </cell>
          <cell r="W1399" t="str">
            <v/>
          </cell>
          <cell r="X1399" t="str">
            <v>CIF</v>
          </cell>
          <cell r="Y1399" t="str">
            <v>CTA CTE O CRED.DIRECTO</v>
          </cell>
          <cell r="Z1399" t="str">
            <v>CONGELADO</v>
          </cell>
          <cell r="AA1399" t="str">
            <v>PECHUGA DESH</v>
          </cell>
          <cell r="AB1399" t="str">
            <v>PECHUGA DESH S/PIEL S/GRASA S/FILETE</v>
          </cell>
          <cell r="AC1399" t="str">
            <v>PECHUGA DESH 160-190G</v>
          </cell>
          <cell r="AD1399" t="str">
            <v>NA</v>
          </cell>
        </row>
        <row r="1400">
          <cell r="D1400">
            <v>1012520</v>
          </cell>
          <cell r="E1400" t="str">
            <v>PO PCHDEH 5OZ MR@ CJ AS</v>
          </cell>
          <cell r="F1400">
            <v>18143.999782359999</v>
          </cell>
          <cell r="G1400" t="str">
            <v>KG</v>
          </cell>
          <cell r="H1400" t="str">
            <v>F. SAN VICENTE</v>
          </cell>
          <cell r="I1400" t="str">
            <v>EN PRODUCCION</v>
          </cell>
          <cell r="J1400">
            <v>44837</v>
          </cell>
          <cell r="K1400">
            <v>44845</v>
          </cell>
          <cell r="O1400" t="str">
            <v>U007 AGROSUPER S.A.</v>
          </cell>
          <cell r="P1400" t="str">
            <v>00AA</v>
          </cell>
          <cell r="Q1400" t="str">
            <v>AGRO AMERICA</v>
          </cell>
          <cell r="R1400" t="str">
            <v>01</v>
          </cell>
          <cell r="S1400" t="str">
            <v>EE.UU.</v>
          </cell>
          <cell r="T1400" t="str">
            <v>000527 PORT HUENEME, CA</v>
          </cell>
          <cell r="U1400" t="str">
            <v>200000004</v>
          </cell>
          <cell r="V1400" t="str">
            <v>Agro America LLC</v>
          </cell>
          <cell r="W1400" t="str">
            <v/>
          </cell>
          <cell r="X1400" t="str">
            <v>CIF</v>
          </cell>
          <cell r="Y1400" t="str">
            <v>CTA CTE O CRED.DIRECTO</v>
          </cell>
          <cell r="Z1400" t="str">
            <v>CONGELADO</v>
          </cell>
          <cell r="AA1400" t="str">
            <v>PECHUGA DESH</v>
          </cell>
          <cell r="AB1400" t="str">
            <v>PECHUGA DESH S/PIEL S/GRASA S/FILETE</v>
          </cell>
          <cell r="AC1400" t="str">
            <v>PECHUGA DESH 120-170G</v>
          </cell>
          <cell r="AD1400" t="str">
            <v>NA</v>
          </cell>
        </row>
        <row r="1401">
          <cell r="D1401">
            <v>1012108</v>
          </cell>
          <cell r="E1401" t="str">
            <v>PO PCHDEH 5OZ MR@ CJ AS</v>
          </cell>
          <cell r="F1401">
            <v>18143.999782359999</v>
          </cell>
          <cell r="G1401" t="str">
            <v>KG</v>
          </cell>
          <cell r="H1401" t="str">
            <v>F. SAN VICENTE</v>
          </cell>
          <cell r="I1401" t="str">
            <v>EN PRODUCCION</v>
          </cell>
          <cell r="J1401">
            <v>44837</v>
          </cell>
          <cell r="K1401">
            <v>44846</v>
          </cell>
          <cell r="O1401" t="str">
            <v>U007 AGROSUPER S.A.</v>
          </cell>
          <cell r="P1401" t="str">
            <v>00AA</v>
          </cell>
          <cell r="Q1401" t="str">
            <v>AGRO AMERICA</v>
          </cell>
          <cell r="R1401" t="str">
            <v>01</v>
          </cell>
          <cell r="S1401" t="str">
            <v>EE.UU.</v>
          </cell>
          <cell r="T1401" t="str">
            <v>000527 PORT HUENEME, CA</v>
          </cell>
          <cell r="U1401" t="str">
            <v>200000004</v>
          </cell>
          <cell r="V1401" t="str">
            <v>Agro America LLC</v>
          </cell>
          <cell r="W1401" t="str">
            <v/>
          </cell>
          <cell r="X1401" t="str">
            <v>CIF</v>
          </cell>
          <cell r="Y1401" t="str">
            <v>CTA CTE O CRED.DIRECTO</v>
          </cell>
          <cell r="Z1401" t="str">
            <v>CONGELADO</v>
          </cell>
          <cell r="AA1401" t="str">
            <v>PECHUGA DESH</v>
          </cell>
          <cell r="AB1401" t="str">
            <v>PECHUGA DESH S/PIEL S/GRASA S/FILETE</v>
          </cell>
          <cell r="AC1401" t="str">
            <v>PECHUGA DESH 130-160G</v>
          </cell>
          <cell r="AD1401" t="str">
            <v>NA</v>
          </cell>
        </row>
        <row r="1402">
          <cell r="D1402">
            <v>1012521</v>
          </cell>
          <cell r="E1402" t="str">
            <v>PO PCHDEH 6OZ MR@ CJ AS</v>
          </cell>
          <cell r="F1402">
            <v>18143.999782359999</v>
          </cell>
          <cell r="G1402" t="str">
            <v>KG</v>
          </cell>
          <cell r="H1402" t="str">
            <v>F. SAN VICENTE</v>
          </cell>
          <cell r="I1402" t="str">
            <v>EN PRODUCCION</v>
          </cell>
          <cell r="J1402">
            <v>44837</v>
          </cell>
          <cell r="K1402">
            <v>44851</v>
          </cell>
          <cell r="O1402" t="str">
            <v>U007 AGROSUPER S.A.</v>
          </cell>
          <cell r="P1402" t="str">
            <v>00AA</v>
          </cell>
          <cell r="Q1402" t="str">
            <v>AGRO AMERICA</v>
          </cell>
          <cell r="R1402" t="str">
            <v>01</v>
          </cell>
          <cell r="S1402" t="str">
            <v>EE.UU.</v>
          </cell>
          <cell r="T1402" t="str">
            <v>000527 PORT HUENEME, CA</v>
          </cell>
          <cell r="U1402" t="str">
            <v>200000004</v>
          </cell>
          <cell r="V1402" t="str">
            <v>Agro America LLC</v>
          </cell>
          <cell r="W1402" t="str">
            <v/>
          </cell>
          <cell r="X1402" t="str">
            <v>CIF</v>
          </cell>
          <cell r="Y1402" t="str">
            <v>CTA CTE O CRED.DIRECTO</v>
          </cell>
          <cell r="Z1402" t="str">
            <v>CONGELADO</v>
          </cell>
          <cell r="AA1402" t="str">
            <v>PECHUGA DESH</v>
          </cell>
          <cell r="AB1402" t="str">
            <v>PECHUGA DESH S/PIEL S/GRASA S/FILETE</v>
          </cell>
          <cell r="AC1402" t="str">
            <v>PECHUGA DESH 120-170G</v>
          </cell>
          <cell r="AD1402" t="str">
            <v>NA</v>
          </cell>
        </row>
        <row r="1403">
          <cell r="D1403">
            <v>1012110</v>
          </cell>
          <cell r="E1403" t="str">
            <v>PO PCHDEH 7OZ MR@ CJ AS</v>
          </cell>
          <cell r="F1403">
            <v>19958.399987392</v>
          </cell>
          <cell r="G1403" t="str">
            <v>KG</v>
          </cell>
          <cell r="H1403" t="str">
            <v>F. SAN VICENTE</v>
          </cell>
          <cell r="I1403" t="str">
            <v>A PROGRAMAR</v>
          </cell>
          <cell r="J1403">
            <v>44837</v>
          </cell>
          <cell r="K1403">
            <v>44855</v>
          </cell>
          <cell r="L1403">
            <v>44870</v>
          </cell>
          <cell r="O1403" t="str">
            <v>U007 AGROSUPER S.A.</v>
          </cell>
          <cell r="P1403" t="str">
            <v>00AA</v>
          </cell>
          <cell r="Q1403" t="str">
            <v>AGRO AMERICA</v>
          </cell>
          <cell r="R1403" t="str">
            <v>01</v>
          </cell>
          <cell r="S1403" t="str">
            <v>EE.UU.</v>
          </cell>
          <cell r="T1403" t="str">
            <v>000113 PORT EVERGLADES, PUERTO</v>
          </cell>
          <cell r="U1403" t="str">
            <v>200000004</v>
          </cell>
          <cell r="V1403" t="str">
            <v>Agro America LLC</v>
          </cell>
          <cell r="W1403" t="str">
            <v/>
          </cell>
          <cell r="X1403" t="str">
            <v>CIF</v>
          </cell>
          <cell r="Y1403" t="str">
            <v>CTA CTE O CRED.DIRECTO</v>
          </cell>
          <cell r="Z1403" t="str">
            <v>CONGELADO</v>
          </cell>
          <cell r="AA1403" t="str">
            <v>PECHUGA DESH</v>
          </cell>
          <cell r="AB1403" t="str">
            <v>PECHUGA DESH S/PIEL S/GRASA S/FILETE</v>
          </cell>
          <cell r="AC1403" t="str">
            <v>PECHUGA DESH 190-220 GR</v>
          </cell>
          <cell r="AD1403" t="str">
            <v>NA</v>
          </cell>
        </row>
        <row r="1404">
          <cell r="D1404">
            <v>1012110</v>
          </cell>
          <cell r="E1404" t="str">
            <v>PO PCHDEH 7OZ MR@ CJ AS</v>
          </cell>
          <cell r="F1404">
            <v>18143.999782359999</v>
          </cell>
          <cell r="G1404" t="str">
            <v>KG</v>
          </cell>
          <cell r="H1404" t="str">
            <v>F. SAN VICENTE</v>
          </cell>
          <cell r="I1404" t="str">
            <v>EN PRODUCCION</v>
          </cell>
          <cell r="J1404">
            <v>44837</v>
          </cell>
          <cell r="K1404">
            <v>44856</v>
          </cell>
          <cell r="O1404" t="str">
            <v>U007 AGROSUPER S.A.</v>
          </cell>
          <cell r="P1404" t="str">
            <v>00AA</v>
          </cell>
          <cell r="Q1404" t="str">
            <v>AGRO AMERICA</v>
          </cell>
          <cell r="R1404" t="str">
            <v>01</v>
          </cell>
          <cell r="S1404" t="str">
            <v>EE.UU.</v>
          </cell>
          <cell r="T1404" t="str">
            <v>000527 PORT HUENEME, CA</v>
          </cell>
          <cell r="U1404" t="str">
            <v>200000004</v>
          </cell>
          <cell r="V1404" t="str">
            <v>Agro America LLC</v>
          </cell>
          <cell r="W1404" t="str">
            <v/>
          </cell>
          <cell r="X1404" t="str">
            <v>CIF</v>
          </cell>
          <cell r="Y1404" t="str">
            <v>CTA CTE O CRED.DIRECTO</v>
          </cell>
          <cell r="Z1404" t="str">
            <v>CONGELADO</v>
          </cell>
          <cell r="AA1404" t="str">
            <v>PECHUGA DESH</v>
          </cell>
          <cell r="AB1404" t="str">
            <v>PECHUGA DESH S/PIEL S/GRASA S/FILETE</v>
          </cell>
          <cell r="AC1404" t="str">
            <v>PECHUGA DESH 190-220 GR</v>
          </cell>
          <cell r="AD1404" t="str">
            <v>NA</v>
          </cell>
        </row>
        <row r="1405">
          <cell r="D1405">
            <v>1012110</v>
          </cell>
          <cell r="E1405" t="str">
            <v>PO PCHDEH 7OZ MR@ CJ AS</v>
          </cell>
          <cell r="F1405">
            <v>9072.0001179760002</v>
          </cell>
          <cell r="G1405" t="str">
            <v>KG</v>
          </cell>
          <cell r="H1405" t="str">
            <v>F. SAN VICENTE</v>
          </cell>
          <cell r="I1405" t="str">
            <v>EN PRODUCCION</v>
          </cell>
          <cell r="J1405">
            <v>44837</v>
          </cell>
          <cell r="K1405">
            <v>44859</v>
          </cell>
          <cell r="O1405" t="str">
            <v>U007 AGROSUPER S.A.</v>
          </cell>
          <cell r="P1405" t="str">
            <v>00AA</v>
          </cell>
          <cell r="Q1405" t="str">
            <v>AGRO AMERICA</v>
          </cell>
          <cell r="R1405" t="str">
            <v>01</v>
          </cell>
          <cell r="S1405" t="str">
            <v>EE.UU.</v>
          </cell>
          <cell r="T1405" t="str">
            <v>000527 PORT HUENEME, CA</v>
          </cell>
          <cell r="U1405" t="str">
            <v>200000004</v>
          </cell>
          <cell r="V1405" t="str">
            <v>Agro America LLC</v>
          </cell>
          <cell r="W1405" t="str">
            <v/>
          </cell>
          <cell r="X1405" t="str">
            <v>CIF</v>
          </cell>
          <cell r="Y1405" t="str">
            <v>CTA CTE O CRED.DIRECTO</v>
          </cell>
          <cell r="Z1405" t="str">
            <v>CONGELADO</v>
          </cell>
          <cell r="AA1405" t="str">
            <v>PECHUGA DESH</v>
          </cell>
          <cell r="AB1405" t="str">
            <v>PECHUGA DESH S/PIEL S/GRASA S/FILETE</v>
          </cell>
          <cell r="AC1405" t="str">
            <v>PECHUGA DESH 190-220 GR</v>
          </cell>
          <cell r="AD1405" t="str">
            <v>NA</v>
          </cell>
        </row>
        <row r="1406">
          <cell r="D1406">
            <v>1012161</v>
          </cell>
          <cell r="E1406" t="str">
            <v>PO ALA CTRO 8X5 MR@ CJ 20K AS</v>
          </cell>
          <cell r="F1406">
            <v>9072.0001179760002</v>
          </cell>
          <cell r="G1406" t="str">
            <v>KG</v>
          </cell>
          <cell r="H1406" t="str">
            <v>F. SAN VICENTE</v>
          </cell>
          <cell r="I1406" t="str">
            <v>EN PRODUCCION</v>
          </cell>
          <cell r="J1406">
            <v>44837</v>
          </cell>
          <cell r="K1406">
            <v>44859</v>
          </cell>
          <cell r="O1406" t="str">
            <v>U007 AGROSUPER S.A.</v>
          </cell>
          <cell r="P1406" t="str">
            <v>00AA</v>
          </cell>
          <cell r="Q1406" t="str">
            <v>AGRO AMERICA</v>
          </cell>
          <cell r="R1406" t="str">
            <v>01</v>
          </cell>
          <cell r="S1406" t="str">
            <v>EE.UU.</v>
          </cell>
          <cell r="T1406" t="str">
            <v>000527 PORT HUENEME, CA</v>
          </cell>
          <cell r="U1406" t="str">
            <v>200000004</v>
          </cell>
          <cell r="V1406" t="str">
            <v>Agro America LLC</v>
          </cell>
          <cell r="W1406" t="str">
            <v/>
          </cell>
          <cell r="X1406" t="str">
            <v>CIF</v>
          </cell>
          <cell r="Y1406" t="str">
            <v>CTA CTE O CRED.DIRECTO</v>
          </cell>
          <cell r="Z1406" t="str">
            <v>CONGELADO</v>
          </cell>
          <cell r="AA1406" t="str">
            <v>ALA</v>
          </cell>
          <cell r="AB1406" t="str">
            <v>ALA CENTRO</v>
          </cell>
          <cell r="AC1406" t="str">
            <v>ALA CENTRO NORMAL</v>
          </cell>
          <cell r="AD1406" t="str">
            <v>NA</v>
          </cell>
        </row>
        <row r="1407">
          <cell r="D1407">
            <v>1012521</v>
          </cell>
          <cell r="E1407" t="str">
            <v>PO PCHDEH 6OZ MR@ CJ AS</v>
          </cell>
          <cell r="F1407">
            <v>18143.999782359999</v>
          </cell>
          <cell r="G1407" t="str">
            <v>KG</v>
          </cell>
          <cell r="H1407" t="str">
            <v>F. SAN VICENTE</v>
          </cell>
          <cell r="I1407" t="str">
            <v>EN PRODUCCION</v>
          </cell>
          <cell r="J1407">
            <v>44837</v>
          </cell>
          <cell r="K1407">
            <v>44852</v>
          </cell>
          <cell r="O1407" t="str">
            <v>U007 AGROSUPER S.A.</v>
          </cell>
          <cell r="P1407" t="str">
            <v>00AA</v>
          </cell>
          <cell r="Q1407" t="str">
            <v>AGRO AMERICA</v>
          </cell>
          <cell r="R1407" t="str">
            <v>01</v>
          </cell>
          <cell r="S1407" t="str">
            <v>EE.UU.</v>
          </cell>
          <cell r="T1407" t="str">
            <v>000527 PORT HUENEME, CA</v>
          </cell>
          <cell r="U1407" t="str">
            <v>200000004</v>
          </cell>
          <cell r="V1407" t="str">
            <v>Agro America LLC</v>
          </cell>
          <cell r="W1407" t="str">
            <v/>
          </cell>
          <cell r="X1407" t="str">
            <v>CIF</v>
          </cell>
          <cell r="Y1407" t="str">
            <v>CTA CTE O CRED.DIRECTO</v>
          </cell>
          <cell r="Z1407" t="str">
            <v>CONGELADO</v>
          </cell>
          <cell r="AA1407" t="str">
            <v>PECHUGA DESH</v>
          </cell>
          <cell r="AB1407" t="str">
            <v>PECHUGA DESH S/PIEL S/GRASA S/FILETE</v>
          </cell>
          <cell r="AC1407" t="str">
            <v>PECHUGA DESH 120-170G</v>
          </cell>
          <cell r="AD1407" t="str">
            <v>NA</v>
          </cell>
        </row>
        <row r="1408">
          <cell r="D1408">
            <v>1012521</v>
          </cell>
          <cell r="E1408" t="str">
            <v>PO PCHDEH 6OZ MR@ CJ AS</v>
          </cell>
          <cell r="F1408">
            <v>18143.999782359999</v>
          </cell>
          <cell r="G1408" t="str">
            <v>KG</v>
          </cell>
          <cell r="H1408" t="str">
            <v>F. SAN VICENTE</v>
          </cell>
          <cell r="I1408" t="str">
            <v>EN PRODUCCION</v>
          </cell>
          <cell r="J1408">
            <v>44837</v>
          </cell>
          <cell r="K1408">
            <v>44853</v>
          </cell>
          <cell r="O1408" t="str">
            <v>U007 AGROSUPER S.A.</v>
          </cell>
          <cell r="P1408" t="str">
            <v>00AA</v>
          </cell>
          <cell r="Q1408" t="str">
            <v>AGRO AMERICA</v>
          </cell>
          <cell r="R1408" t="str">
            <v>01</v>
          </cell>
          <cell r="S1408" t="str">
            <v>EE.UU.</v>
          </cell>
          <cell r="T1408" t="str">
            <v>000527 PORT HUENEME, CA</v>
          </cell>
          <cell r="U1408" t="str">
            <v>200000004</v>
          </cell>
          <cell r="V1408" t="str">
            <v>Agro America LLC</v>
          </cell>
          <cell r="W1408" t="str">
            <v/>
          </cell>
          <cell r="X1408" t="str">
            <v>CIF</v>
          </cell>
          <cell r="Y1408" t="str">
            <v>CTA CTE O CRED.DIRECTO</v>
          </cell>
          <cell r="Z1408" t="str">
            <v>CONGELADO</v>
          </cell>
          <cell r="AA1408" t="str">
            <v>PECHUGA DESH</v>
          </cell>
          <cell r="AB1408" t="str">
            <v>PECHUGA DESH S/PIEL S/GRASA S/FILETE</v>
          </cell>
          <cell r="AC1408" t="str">
            <v>PECHUGA DESH 120-170G</v>
          </cell>
          <cell r="AD1408" t="str">
            <v>NA</v>
          </cell>
        </row>
        <row r="1409">
          <cell r="D1409">
            <v>1012521</v>
          </cell>
          <cell r="E1409" t="str">
            <v>PO PCHDEH 6OZ MR@ CJ AS</v>
          </cell>
          <cell r="F1409">
            <v>18143.999782359999</v>
          </cell>
          <cell r="G1409" t="str">
            <v>KG</v>
          </cell>
          <cell r="H1409" t="str">
            <v>F. SAN VICENTE</v>
          </cell>
          <cell r="I1409" t="str">
            <v>EN PRODUCCION</v>
          </cell>
          <cell r="J1409">
            <v>44837</v>
          </cell>
          <cell r="K1409">
            <v>44854</v>
          </cell>
          <cell r="O1409" t="str">
            <v>U007 AGROSUPER S.A.</v>
          </cell>
          <cell r="P1409" t="str">
            <v>00AA</v>
          </cell>
          <cell r="Q1409" t="str">
            <v>AGRO AMERICA</v>
          </cell>
          <cell r="R1409" t="str">
            <v>01</v>
          </cell>
          <cell r="S1409" t="str">
            <v>EE.UU.</v>
          </cell>
          <cell r="T1409" t="str">
            <v>000527 PORT HUENEME, CA</v>
          </cell>
          <cell r="U1409" t="str">
            <v>200000004</v>
          </cell>
          <cell r="V1409" t="str">
            <v>Agro America LLC</v>
          </cell>
          <cell r="W1409" t="str">
            <v/>
          </cell>
          <cell r="X1409" t="str">
            <v>CIF</v>
          </cell>
          <cell r="Y1409" t="str">
            <v>CTA CTE O CRED.DIRECTO</v>
          </cell>
          <cell r="Z1409" t="str">
            <v>CONGELADO</v>
          </cell>
          <cell r="AA1409" t="str">
            <v>PECHUGA DESH</v>
          </cell>
          <cell r="AB1409" t="str">
            <v>PECHUGA DESH S/PIEL S/GRASA S/FILETE</v>
          </cell>
          <cell r="AC1409" t="str">
            <v>PECHUGA DESH 120-170G</v>
          </cell>
          <cell r="AD1409" t="str">
            <v>NA</v>
          </cell>
        </row>
        <row r="1410">
          <cell r="D1410">
            <v>1012161</v>
          </cell>
          <cell r="E1410" t="str">
            <v>PO ALA CTRO 8X5 MR@ CJ 20K AS</v>
          </cell>
          <cell r="F1410">
            <v>18143.999782359999</v>
          </cell>
          <cell r="G1410" t="str">
            <v>KG</v>
          </cell>
          <cell r="H1410" t="str">
            <v>F. SAN VICENTE</v>
          </cell>
          <cell r="I1410" t="str">
            <v>A PROGRAMAR</v>
          </cell>
          <cell r="J1410">
            <v>44837</v>
          </cell>
          <cell r="K1410">
            <v>44843</v>
          </cell>
          <cell r="L1410">
            <v>44872</v>
          </cell>
          <cell r="O1410" t="str">
            <v>U007 AGROSUPER S.A.</v>
          </cell>
          <cell r="P1410" t="str">
            <v>00AA</v>
          </cell>
          <cell r="Q1410" t="str">
            <v>AGRO AMERICA</v>
          </cell>
          <cell r="R1410" t="str">
            <v>01</v>
          </cell>
          <cell r="S1410" t="str">
            <v>EE.UU.</v>
          </cell>
          <cell r="T1410" t="str">
            <v>000527 PORT HUENEME, CA</v>
          </cell>
          <cell r="U1410" t="str">
            <v>200000004</v>
          </cell>
          <cell r="V1410" t="str">
            <v>Agro America LLC</v>
          </cell>
          <cell r="W1410" t="str">
            <v/>
          </cell>
          <cell r="X1410" t="str">
            <v>CIF</v>
          </cell>
          <cell r="Y1410" t="str">
            <v>CTA CTE O CRED.DIRECTO</v>
          </cell>
          <cell r="Z1410" t="str">
            <v>CONGELADO</v>
          </cell>
          <cell r="AA1410" t="str">
            <v>ALA</v>
          </cell>
          <cell r="AB1410" t="str">
            <v>ALA CENTRO</v>
          </cell>
          <cell r="AC1410" t="str">
            <v>ALA CENTRO NORMAL</v>
          </cell>
          <cell r="AD1410" t="str">
            <v>NA</v>
          </cell>
        </row>
        <row r="1411">
          <cell r="D1411">
            <v>1030379</v>
          </cell>
          <cell r="E1411" t="str">
            <v>PV PCHDEH S/P@ BO CJ 20K SO</v>
          </cell>
          <cell r="F1411">
            <v>24017.359834736002</v>
          </cell>
          <cell r="G1411" t="str">
            <v>KG</v>
          </cell>
          <cell r="H1411" t="str">
            <v>SOPRAVAL PLANTA / CECINAS 2</v>
          </cell>
          <cell r="I1411" t="str">
            <v>A PROGRAMAR</v>
          </cell>
          <cell r="J1411">
            <v>44837</v>
          </cell>
          <cell r="K1411">
            <v>44845</v>
          </cell>
          <cell r="L1411">
            <v>44855</v>
          </cell>
          <cell r="O1411" t="str">
            <v>U007 AGROSUPER S.A.</v>
          </cell>
          <cell r="P1411" t="str">
            <v>00AA</v>
          </cell>
          <cell r="Q1411" t="str">
            <v>AGRO AMERICA</v>
          </cell>
          <cell r="R1411" t="str">
            <v>03</v>
          </cell>
          <cell r="S1411" t="str">
            <v>EE.UU.</v>
          </cell>
          <cell r="T1411" t="str">
            <v>000109 LONG BEACH, PUERTO</v>
          </cell>
          <cell r="U1411" t="str">
            <v>200000004</v>
          </cell>
          <cell r="V1411" t="str">
            <v>Agro America LLC</v>
          </cell>
          <cell r="W1411" t="str">
            <v/>
          </cell>
          <cell r="X1411" t="str">
            <v>CIF</v>
          </cell>
          <cell r="Y1411" t="str">
            <v>CTA CTE O CRED.DIRECTO</v>
          </cell>
          <cell r="Z1411" t="str">
            <v>CONGELADO</v>
          </cell>
          <cell r="AA1411" t="str">
            <v>PECH DESH</v>
          </cell>
          <cell r="AB1411" t="str">
            <v>PECH DESH S/PIEL</v>
          </cell>
          <cell r="AC1411" t="str">
            <v>PECH DESH S/PIEL S/FILETE</v>
          </cell>
          <cell r="AD1411" t="str">
            <v>NA</v>
          </cell>
        </row>
        <row r="1412">
          <cell r="D1412">
            <v>1030379</v>
          </cell>
          <cell r="E1412" t="str">
            <v>PV PCHDEH S/P@ BO CJ 20K SO</v>
          </cell>
          <cell r="F1412">
            <v>24017.359834736002</v>
          </cell>
          <cell r="G1412" t="str">
            <v>KG</v>
          </cell>
          <cell r="H1412" t="str">
            <v>SOPRAVAL PLANTA / CECINAS 2</v>
          </cell>
          <cell r="I1412" t="str">
            <v>EN PRODUCCION</v>
          </cell>
          <cell r="J1412">
            <v>44837</v>
          </cell>
          <cell r="K1412">
            <v>44846</v>
          </cell>
          <cell r="O1412" t="str">
            <v>U007 AGROSUPER S.A.</v>
          </cell>
          <cell r="P1412" t="str">
            <v>00AA</v>
          </cell>
          <cell r="Q1412" t="str">
            <v>AGRO AMERICA</v>
          </cell>
          <cell r="R1412" t="str">
            <v>03</v>
          </cell>
          <cell r="S1412" t="str">
            <v>EE.UU.</v>
          </cell>
          <cell r="T1412" t="str">
            <v>000109 LONG BEACH, PUERTO</v>
          </cell>
          <cell r="U1412" t="str">
            <v>200000004</v>
          </cell>
          <cell r="V1412" t="str">
            <v>Agro America LLC</v>
          </cell>
          <cell r="W1412" t="str">
            <v/>
          </cell>
          <cell r="X1412" t="str">
            <v>CIF</v>
          </cell>
          <cell r="Y1412" t="str">
            <v>CTA CTE O CRED.DIRECTO</v>
          </cell>
          <cell r="Z1412" t="str">
            <v>CONGELADO</v>
          </cell>
          <cell r="AA1412" t="str">
            <v>PECH DESH</v>
          </cell>
          <cell r="AB1412" t="str">
            <v>PECH DESH S/PIEL</v>
          </cell>
          <cell r="AC1412" t="str">
            <v>PECH DESH S/PIEL S/FILETE</v>
          </cell>
          <cell r="AD1412" t="str">
            <v>NA</v>
          </cell>
        </row>
        <row r="1413">
          <cell r="D1413">
            <v>1030379</v>
          </cell>
          <cell r="E1413" t="str">
            <v>PV PCHDEH S/P@ BO CJ 20K SO</v>
          </cell>
          <cell r="F1413">
            <v>24017.359834736002</v>
          </cell>
          <cell r="G1413" t="str">
            <v>KG</v>
          </cell>
          <cell r="H1413" t="str">
            <v>SOPRAVAL PLANTA / CECINAS 2</v>
          </cell>
          <cell r="I1413" t="str">
            <v>EN PRODUCCION</v>
          </cell>
          <cell r="J1413">
            <v>44837</v>
          </cell>
          <cell r="K1413">
            <v>44847</v>
          </cell>
          <cell r="O1413" t="str">
            <v>U007 AGROSUPER S.A.</v>
          </cell>
          <cell r="P1413" t="str">
            <v>00AA</v>
          </cell>
          <cell r="Q1413" t="str">
            <v>AGRO AMERICA</v>
          </cell>
          <cell r="R1413" t="str">
            <v>03</v>
          </cell>
          <cell r="S1413" t="str">
            <v>EE.UU.</v>
          </cell>
          <cell r="T1413" t="str">
            <v>000109 LONG BEACH, PUERTO</v>
          </cell>
          <cell r="U1413" t="str">
            <v>200000004</v>
          </cell>
          <cell r="V1413" t="str">
            <v>Agro America LLC</v>
          </cell>
          <cell r="W1413" t="str">
            <v/>
          </cell>
          <cell r="X1413" t="str">
            <v>CIF</v>
          </cell>
          <cell r="Y1413" t="str">
            <v>CTA CTE O CRED.DIRECTO</v>
          </cell>
          <cell r="Z1413" t="str">
            <v>CONGELADO</v>
          </cell>
          <cell r="AA1413" t="str">
            <v>PECH DESH</v>
          </cell>
          <cell r="AB1413" t="str">
            <v>PECH DESH S/PIEL</v>
          </cell>
          <cell r="AC1413" t="str">
            <v>PECH DESH S/PIEL S/FILETE</v>
          </cell>
          <cell r="AD1413" t="str">
            <v>NA</v>
          </cell>
        </row>
        <row r="1414">
          <cell r="D1414">
            <v>1030452</v>
          </cell>
          <cell r="E1414" t="str">
            <v>PV PECH USA 10 - 12 LB@ BO HOR CJ 11K SO</v>
          </cell>
          <cell r="F1414">
            <v>11999.999980855999</v>
          </cell>
          <cell r="G1414" t="str">
            <v>KG</v>
          </cell>
          <cell r="H1414" t="str">
            <v>SOPRAVAL PLANTA / CECINAS 2</v>
          </cell>
          <cell r="I1414" t="str">
            <v>EN PRODUCCION</v>
          </cell>
          <cell r="J1414">
            <v>44837</v>
          </cell>
          <cell r="K1414">
            <v>44849</v>
          </cell>
          <cell r="O1414" t="str">
            <v>U007 AGROSUPER S.A.</v>
          </cell>
          <cell r="P1414" t="str">
            <v>00AA</v>
          </cell>
          <cell r="Q1414" t="str">
            <v>AGRO AMERICA</v>
          </cell>
          <cell r="R1414" t="str">
            <v>03</v>
          </cell>
          <cell r="S1414" t="str">
            <v>EE.UU.</v>
          </cell>
          <cell r="T1414" t="str">
            <v>000109 LONG BEACH, PUERTO</v>
          </cell>
          <cell r="U1414" t="str">
            <v>200000004</v>
          </cell>
          <cell r="V1414" t="str">
            <v>Agro America LLC</v>
          </cell>
          <cell r="W1414" t="str">
            <v/>
          </cell>
          <cell r="X1414" t="str">
            <v>CIF</v>
          </cell>
          <cell r="Y1414" t="str">
            <v>CTA CTE O CRED.DIRECTO</v>
          </cell>
          <cell r="Z1414" t="str">
            <v>CONGELADO</v>
          </cell>
          <cell r="AA1414" t="str">
            <v>PECH DESH</v>
          </cell>
          <cell r="AB1414" t="str">
            <v>PECH DESH S/PIEL</v>
          </cell>
          <cell r="AC1414" t="str">
            <v>PECH DESH S/PIEL ENMALLADA</v>
          </cell>
          <cell r="AD1414" t="str">
            <v>NA</v>
          </cell>
        </row>
        <row r="1415">
          <cell r="D1415">
            <v>1030782</v>
          </cell>
          <cell r="E1415" t="str">
            <v>PV PECH USA 12-15 LB @BO HOR CJ 15K AS</v>
          </cell>
          <cell r="F1415">
            <v>12007.439796840001</v>
          </cell>
          <cell r="G1415" t="str">
            <v>KG</v>
          </cell>
          <cell r="H1415" t="str">
            <v>SOPRAVAL PLANTA / CECINAS 2</v>
          </cell>
          <cell r="I1415" t="str">
            <v>EN PRODUCCION</v>
          </cell>
          <cell r="J1415">
            <v>44837</v>
          </cell>
          <cell r="K1415">
            <v>44849</v>
          </cell>
          <cell r="O1415" t="str">
            <v>U007 AGROSUPER S.A.</v>
          </cell>
          <cell r="P1415" t="str">
            <v>00AA</v>
          </cell>
          <cell r="Q1415" t="str">
            <v>AGRO AMERICA</v>
          </cell>
          <cell r="R1415" t="str">
            <v>03</v>
          </cell>
          <cell r="S1415" t="str">
            <v>EE.UU.</v>
          </cell>
          <cell r="T1415" t="str">
            <v>000109 LONG BEACH, PUERTO</v>
          </cell>
          <cell r="U1415" t="str">
            <v>200000004</v>
          </cell>
          <cell r="V1415" t="str">
            <v>Agro America LLC</v>
          </cell>
          <cell r="W1415" t="str">
            <v/>
          </cell>
          <cell r="X1415" t="str">
            <v>CIF</v>
          </cell>
          <cell r="Y1415" t="str">
            <v>CTA CTE O CRED.DIRECTO</v>
          </cell>
          <cell r="Z1415" t="str">
            <v>CONGELADO</v>
          </cell>
          <cell r="AA1415" t="str">
            <v>PECH DESH</v>
          </cell>
          <cell r="AB1415" t="str">
            <v>PECH DESH S/PIEL</v>
          </cell>
          <cell r="AC1415" t="str">
            <v>PECH DESH S/PIEL ENMALLADA</v>
          </cell>
          <cell r="AD1415" t="str">
            <v>NA</v>
          </cell>
        </row>
        <row r="1416">
          <cell r="D1416">
            <v>1030360</v>
          </cell>
          <cell r="E1416" t="str">
            <v>PV PCH MA 15% 14-16 LB@ BO CJ 20K SO</v>
          </cell>
          <cell r="F1416">
            <v>4719.2001978879998</v>
          </cell>
          <cell r="G1416" t="str">
            <v>KG</v>
          </cell>
          <cell r="H1416" t="str">
            <v>SOPRAVAL PLANTA / CECINAS 2</v>
          </cell>
          <cell r="I1416" t="str">
            <v>EN PRODUCCION</v>
          </cell>
          <cell r="J1416">
            <v>44837</v>
          </cell>
          <cell r="K1416">
            <v>44848</v>
          </cell>
          <cell r="O1416" t="str">
            <v>U007 AGROSUPER S.A.</v>
          </cell>
          <cell r="P1416" t="str">
            <v>00AA</v>
          </cell>
          <cell r="Q1416" t="str">
            <v>AGRO AMERICA</v>
          </cell>
          <cell r="R1416" t="str">
            <v>03</v>
          </cell>
          <cell r="S1416" t="str">
            <v>EE.UU.</v>
          </cell>
          <cell r="T1416" t="str">
            <v>000109 LONG BEACH, PUERTO</v>
          </cell>
          <cell r="U1416" t="str">
            <v>200000004</v>
          </cell>
          <cell r="V1416" t="str">
            <v>Agro America LLC</v>
          </cell>
          <cell r="W1416" t="str">
            <v/>
          </cell>
          <cell r="X1416" t="str">
            <v>CIF</v>
          </cell>
          <cell r="Y1416" t="str">
            <v>CTA CTE O CRED.DIRECTO</v>
          </cell>
          <cell r="Z1416" t="str">
            <v>CONGELADO</v>
          </cell>
          <cell r="AA1416" t="str">
            <v>PECH</v>
          </cell>
          <cell r="AB1416" t="str">
            <v>PECH ENTERA</v>
          </cell>
          <cell r="AC1416" t="str">
            <v>PECH ENTERA NORMAL</v>
          </cell>
          <cell r="AD1416" t="str">
            <v>NA</v>
          </cell>
        </row>
        <row r="1417">
          <cell r="D1417">
            <v>1030784</v>
          </cell>
          <cell r="E1417" t="str">
            <v>PV PCH MA 15% 16-18 LB@ BO CJ 20K AS</v>
          </cell>
          <cell r="F1417">
            <v>3189.86986428</v>
          </cell>
          <cell r="G1417" t="str">
            <v>KG</v>
          </cell>
          <cell r="H1417" t="str">
            <v>SOPRAVAL PLANTA / CECINAS 2</v>
          </cell>
          <cell r="I1417" t="str">
            <v>EN PRODUCCION</v>
          </cell>
          <cell r="J1417">
            <v>44837</v>
          </cell>
          <cell r="K1417">
            <v>44848</v>
          </cell>
          <cell r="O1417" t="str">
            <v>U007 AGROSUPER S.A.</v>
          </cell>
          <cell r="P1417" t="str">
            <v>00AA</v>
          </cell>
          <cell r="Q1417" t="str">
            <v>AGRO AMERICA</v>
          </cell>
          <cell r="R1417" t="str">
            <v>03</v>
          </cell>
          <cell r="S1417" t="str">
            <v>EE.UU.</v>
          </cell>
          <cell r="T1417" t="str">
            <v>000109 LONG BEACH, PUERTO</v>
          </cell>
          <cell r="U1417" t="str">
            <v>200000004</v>
          </cell>
          <cell r="V1417" t="str">
            <v>Agro America LLC</v>
          </cell>
          <cell r="W1417" t="str">
            <v/>
          </cell>
          <cell r="X1417" t="str">
            <v>CIF</v>
          </cell>
          <cell r="Y1417" t="str">
            <v>CTA CTE O CRED.DIRECTO</v>
          </cell>
          <cell r="Z1417" t="str">
            <v>CONGELADO</v>
          </cell>
          <cell r="AA1417" t="str">
            <v>PECH</v>
          </cell>
          <cell r="AB1417" t="str">
            <v>PECH ENTERA</v>
          </cell>
          <cell r="AC1417" t="str">
            <v>PECH ENTERA NORMAL</v>
          </cell>
          <cell r="AD1417" t="str">
            <v>NA</v>
          </cell>
        </row>
        <row r="1418">
          <cell r="D1418">
            <v>1030785</v>
          </cell>
          <cell r="E1418" t="str">
            <v>PV PCH MA 15% 18-20 LB@ BO CJ 20K AS</v>
          </cell>
          <cell r="F1418">
            <v>1051.6398978320001</v>
          </cell>
          <cell r="G1418" t="str">
            <v>KG</v>
          </cell>
          <cell r="H1418" t="str">
            <v>SOPRAVAL PLANTA / CECINAS 2</v>
          </cell>
          <cell r="I1418" t="str">
            <v>EN PRODUCCION</v>
          </cell>
          <cell r="J1418">
            <v>44837</v>
          </cell>
          <cell r="K1418">
            <v>44848</v>
          </cell>
          <cell r="O1418" t="str">
            <v>U007 AGROSUPER S.A.</v>
          </cell>
          <cell r="P1418" t="str">
            <v>00AA</v>
          </cell>
          <cell r="Q1418" t="str">
            <v>AGRO AMERICA</v>
          </cell>
          <cell r="R1418" t="str">
            <v>03</v>
          </cell>
          <cell r="S1418" t="str">
            <v>EE.UU.</v>
          </cell>
          <cell r="T1418" t="str">
            <v>000109 LONG BEACH, PUERTO</v>
          </cell>
          <cell r="U1418" t="str">
            <v>200000004</v>
          </cell>
          <cell r="V1418" t="str">
            <v>Agro America LLC</v>
          </cell>
          <cell r="W1418" t="str">
            <v/>
          </cell>
          <cell r="X1418" t="str">
            <v>CIF</v>
          </cell>
          <cell r="Y1418" t="str">
            <v>CTA CTE O CRED.DIRECTO</v>
          </cell>
          <cell r="Z1418" t="str">
            <v>CONGELADO</v>
          </cell>
          <cell r="AA1418" t="str">
            <v>PECH</v>
          </cell>
          <cell r="AB1418" t="str">
            <v>PECH ENTERA</v>
          </cell>
          <cell r="AC1418" t="str">
            <v>PECH ENTERA NORMAL</v>
          </cell>
          <cell r="AD1418" t="str">
            <v>NA</v>
          </cell>
        </row>
        <row r="1419">
          <cell r="D1419">
            <v>1030366</v>
          </cell>
          <cell r="E1419" t="str">
            <v>PV PCH MA 8% 12-14 LB@ BO CJ 20K SO</v>
          </cell>
          <cell r="F1419">
            <v>867.30010903199991</v>
          </cell>
          <cell r="G1419" t="str">
            <v>KG</v>
          </cell>
          <cell r="H1419" t="str">
            <v>SOPRAVAL PLANTA / CECINAS 2</v>
          </cell>
          <cell r="I1419" t="str">
            <v>EN PRODUCCION</v>
          </cell>
          <cell r="J1419">
            <v>44837</v>
          </cell>
          <cell r="K1419">
            <v>44848</v>
          </cell>
          <cell r="O1419" t="str">
            <v>U007 AGROSUPER S.A.</v>
          </cell>
          <cell r="P1419" t="str">
            <v>00AA</v>
          </cell>
          <cell r="Q1419" t="str">
            <v>AGRO AMERICA</v>
          </cell>
          <cell r="R1419" t="str">
            <v>03</v>
          </cell>
          <cell r="S1419" t="str">
            <v>EE.UU.</v>
          </cell>
          <cell r="T1419" t="str">
            <v>000109 LONG BEACH, PUERTO</v>
          </cell>
          <cell r="U1419" t="str">
            <v>200000004</v>
          </cell>
          <cell r="V1419" t="str">
            <v>Agro America LLC</v>
          </cell>
          <cell r="W1419" t="str">
            <v/>
          </cell>
          <cell r="X1419" t="str">
            <v>CIF</v>
          </cell>
          <cell r="Y1419" t="str">
            <v>CTA CTE O CRED.DIRECTO</v>
          </cell>
          <cell r="Z1419" t="str">
            <v>CONGELADO</v>
          </cell>
          <cell r="AA1419" t="str">
            <v>PECH</v>
          </cell>
          <cell r="AB1419" t="str">
            <v>PECH ENTERA</v>
          </cell>
          <cell r="AC1419" t="str">
            <v>PECH ENTERA NORMAL</v>
          </cell>
          <cell r="AD1419" t="str">
            <v>NA</v>
          </cell>
        </row>
        <row r="1420">
          <cell r="D1420">
            <v>1030321</v>
          </cell>
          <cell r="E1420" t="str">
            <v>PV PCH MA 8% 14-16 LB@ BO CJ 20K SO</v>
          </cell>
          <cell r="F1420">
            <v>3644.7999606799999</v>
          </cell>
          <cell r="G1420" t="str">
            <v>KG</v>
          </cell>
          <cell r="H1420" t="str">
            <v>SOPRAVAL PLANTA / CECINAS 2</v>
          </cell>
          <cell r="I1420" t="str">
            <v>EN PRODUCCION</v>
          </cell>
          <cell r="J1420">
            <v>44837</v>
          </cell>
          <cell r="K1420">
            <v>44848</v>
          </cell>
          <cell r="O1420" t="str">
            <v>U007 AGROSUPER S.A.</v>
          </cell>
          <cell r="P1420" t="str">
            <v>00AA</v>
          </cell>
          <cell r="Q1420" t="str">
            <v>AGRO AMERICA</v>
          </cell>
          <cell r="R1420" t="str">
            <v>03</v>
          </cell>
          <cell r="S1420" t="str">
            <v>EE.UU.</v>
          </cell>
          <cell r="T1420" t="str">
            <v>000109 LONG BEACH, PUERTO</v>
          </cell>
          <cell r="U1420" t="str">
            <v>200000004</v>
          </cell>
          <cell r="V1420" t="str">
            <v>Agro America LLC</v>
          </cell>
          <cell r="W1420" t="str">
            <v/>
          </cell>
          <cell r="X1420" t="str">
            <v>CIF</v>
          </cell>
          <cell r="Y1420" t="str">
            <v>CTA CTE O CRED.DIRECTO</v>
          </cell>
          <cell r="Z1420" t="str">
            <v>CONGELADO</v>
          </cell>
          <cell r="AA1420" t="str">
            <v>PECH</v>
          </cell>
          <cell r="AB1420" t="str">
            <v>PECH ENTERA</v>
          </cell>
          <cell r="AC1420" t="str">
            <v>PECH ENTERA NORMAL</v>
          </cell>
          <cell r="AD1420" t="str">
            <v>NA</v>
          </cell>
        </row>
        <row r="1421">
          <cell r="D1421">
            <v>1030376</v>
          </cell>
          <cell r="E1421" t="str">
            <v>PV PCH MA 8% 16-18 LB@ BO CJ 15K SO</v>
          </cell>
          <cell r="F1421">
            <v>4005.0000894320001</v>
          </cell>
          <cell r="G1421" t="str">
            <v>KG</v>
          </cell>
          <cell r="H1421" t="str">
            <v>SOPRAVAL PLANTA / CECINAS 2</v>
          </cell>
          <cell r="I1421" t="str">
            <v>EN PRODUCCION</v>
          </cell>
          <cell r="J1421">
            <v>44837</v>
          </cell>
          <cell r="K1421">
            <v>44848</v>
          </cell>
          <cell r="O1421" t="str">
            <v>U007 AGROSUPER S.A.</v>
          </cell>
          <cell r="P1421" t="str">
            <v>00AA</v>
          </cell>
          <cell r="Q1421" t="str">
            <v>AGRO AMERICA</v>
          </cell>
          <cell r="R1421" t="str">
            <v>03</v>
          </cell>
          <cell r="S1421" t="str">
            <v>EE.UU.</v>
          </cell>
          <cell r="T1421" t="str">
            <v>000109 LONG BEACH, PUERTO</v>
          </cell>
          <cell r="U1421" t="str">
            <v>200000004</v>
          </cell>
          <cell r="V1421" t="str">
            <v>Agro America LLC</v>
          </cell>
          <cell r="W1421" t="str">
            <v/>
          </cell>
          <cell r="X1421" t="str">
            <v>CIF</v>
          </cell>
          <cell r="Y1421" t="str">
            <v>CTA CTE O CRED.DIRECTO</v>
          </cell>
          <cell r="Z1421" t="str">
            <v>CONGELADO</v>
          </cell>
          <cell r="AA1421" t="str">
            <v>PECH</v>
          </cell>
          <cell r="AB1421" t="str">
            <v>PECH ENTERA</v>
          </cell>
          <cell r="AC1421" t="str">
            <v>PECH ENTERA NORMAL</v>
          </cell>
          <cell r="AD1421" t="str">
            <v>NA</v>
          </cell>
        </row>
        <row r="1422">
          <cell r="D1422">
            <v>1030782</v>
          </cell>
          <cell r="E1422" t="str">
            <v>PV PECH USA 12-15 LB @BO HOR CJ 15K AS</v>
          </cell>
          <cell r="F1422">
            <v>3182.4001112240003</v>
          </cell>
          <cell r="G1422" t="str">
            <v>KG</v>
          </cell>
          <cell r="H1422" t="str">
            <v>SOPRAVAL PLANTA / CECINAS 2</v>
          </cell>
          <cell r="I1422" t="str">
            <v>EN PRODUCCION</v>
          </cell>
          <cell r="J1422">
            <v>44837</v>
          </cell>
          <cell r="K1422">
            <v>44848</v>
          </cell>
          <cell r="O1422" t="str">
            <v>U007 AGROSUPER S.A.</v>
          </cell>
          <cell r="P1422" t="str">
            <v>00AA</v>
          </cell>
          <cell r="Q1422" t="str">
            <v>AGRO AMERICA</v>
          </cell>
          <cell r="R1422" t="str">
            <v>03</v>
          </cell>
          <cell r="S1422" t="str">
            <v>EE.UU.</v>
          </cell>
          <cell r="T1422" t="str">
            <v>000109 LONG BEACH, PUERTO</v>
          </cell>
          <cell r="U1422" t="str">
            <v>200000004</v>
          </cell>
          <cell r="V1422" t="str">
            <v>Agro America LLC</v>
          </cell>
          <cell r="W1422" t="str">
            <v/>
          </cell>
          <cell r="X1422" t="str">
            <v>CIF</v>
          </cell>
          <cell r="Y1422" t="str">
            <v>CTA CTE O CRED.DIRECTO</v>
          </cell>
          <cell r="Z1422" t="str">
            <v>CONGELADO</v>
          </cell>
          <cell r="AA1422" t="str">
            <v>PECH DESH</v>
          </cell>
          <cell r="AB1422" t="str">
            <v>PECH DESH S/PIEL</v>
          </cell>
          <cell r="AC1422" t="str">
            <v>PECH DESH S/PIEL ENMALLADA</v>
          </cell>
          <cell r="AD1422" t="str">
            <v>NA</v>
          </cell>
        </row>
        <row r="1423">
          <cell r="D1423">
            <v>1030452</v>
          </cell>
          <cell r="E1423" t="str">
            <v>PV PECH USA 10 - 12 LB@ BO HOR CJ 11K SO</v>
          </cell>
          <cell r="F1423">
            <v>3180.0001559520001</v>
          </cell>
          <cell r="G1423" t="str">
            <v>KG</v>
          </cell>
          <cell r="H1423" t="str">
            <v>SOPRAVAL PLANTA / CECINAS 2</v>
          </cell>
          <cell r="I1423" t="str">
            <v>EN PRODUCCION</v>
          </cell>
          <cell r="J1423">
            <v>44837</v>
          </cell>
          <cell r="K1423">
            <v>44848</v>
          </cell>
          <cell r="O1423" t="str">
            <v>U007 AGROSUPER S.A.</v>
          </cell>
          <cell r="P1423" t="str">
            <v>00AA</v>
          </cell>
          <cell r="Q1423" t="str">
            <v>AGRO AMERICA</v>
          </cell>
          <cell r="R1423" t="str">
            <v>03</v>
          </cell>
          <cell r="S1423" t="str">
            <v>EE.UU.</v>
          </cell>
          <cell r="T1423" t="str">
            <v>000109 LONG BEACH, PUERTO</v>
          </cell>
          <cell r="U1423" t="str">
            <v>200000004</v>
          </cell>
          <cell r="V1423" t="str">
            <v>Agro America LLC</v>
          </cell>
          <cell r="W1423" t="str">
            <v/>
          </cell>
          <cell r="X1423" t="str">
            <v>CIF</v>
          </cell>
          <cell r="Y1423" t="str">
            <v>CTA CTE O CRED.DIRECTO</v>
          </cell>
          <cell r="Z1423" t="str">
            <v>CONGELADO</v>
          </cell>
          <cell r="AA1423" t="str">
            <v>PECH DESH</v>
          </cell>
          <cell r="AB1423" t="str">
            <v>PECH DESH S/PIEL</v>
          </cell>
          <cell r="AC1423" t="str">
            <v>PECH DESH S/PIEL ENMALLADA</v>
          </cell>
          <cell r="AD1423" t="str">
            <v>NA</v>
          </cell>
        </row>
        <row r="1424">
          <cell r="D1424">
            <v>1011558</v>
          </cell>
          <cell r="E1424" t="str">
            <v>PO PPA ESP@ 2 BLO X 10K CJ AS</v>
          </cell>
          <cell r="F1424">
            <v>24000</v>
          </cell>
          <cell r="G1424" t="str">
            <v>KG</v>
          </cell>
          <cell r="H1424" t="str">
            <v>F. SAN VICENTE</v>
          </cell>
          <cell r="I1424" t="str">
            <v>EN PRODUCCION</v>
          </cell>
          <cell r="J1424">
            <v>44837</v>
          </cell>
          <cell r="K1424">
            <v>44869</v>
          </cell>
          <cell r="L1424">
            <v>44872</v>
          </cell>
          <cell r="O1424" t="str">
            <v>U007 AGROSUPER S.A.</v>
          </cell>
          <cell r="P1424" t="str">
            <v>00AS</v>
          </cell>
          <cell r="Q1424" t="str">
            <v>AGRO SUDAMERICA</v>
          </cell>
          <cell r="R1424" t="str">
            <v>01</v>
          </cell>
          <cell r="S1424" t="str">
            <v>COSTA RICA</v>
          </cell>
          <cell r="T1424" t="str">
            <v>000206 CALDERA, PUERTO</v>
          </cell>
          <cell r="U1424" t="str">
            <v>200002893</v>
          </cell>
          <cell r="V1424" t="str">
            <v>Visión Comercial S.A.</v>
          </cell>
          <cell r="W1424" t="str">
            <v/>
          </cell>
          <cell r="X1424" t="str">
            <v>CIF</v>
          </cell>
          <cell r="Y1424" t="str">
            <v>CTA CTE O CRED.DIRECTO</v>
          </cell>
          <cell r="Z1424" t="str">
            <v>CONGELADO</v>
          </cell>
          <cell r="AA1424" t="str">
            <v>CARNE RECUPERADA</v>
          </cell>
          <cell r="AB1424" t="str">
            <v>CARNE RECUPERADA PULPA</v>
          </cell>
          <cell r="AC1424" t="str">
            <v>CARNE RECUPERADA PULPA ESPECIAL</v>
          </cell>
          <cell r="AD1424" t="str">
            <v>EX</v>
          </cell>
        </row>
        <row r="1425">
          <cell r="D1425">
            <v>1021868</v>
          </cell>
          <cell r="E1425" t="str">
            <v>GO PPPNA 54@ CJ 20K AS</v>
          </cell>
          <cell r="F1425">
            <v>24000</v>
          </cell>
          <cell r="G1425" t="str">
            <v>KG</v>
          </cell>
          <cell r="H1425" t="str">
            <v>PLANTA ROSARIO</v>
          </cell>
          <cell r="I1425" t="str">
            <v>A PROGRAMAR</v>
          </cell>
          <cell r="J1425">
            <v>44837</v>
          </cell>
          <cell r="K1425">
            <v>44848</v>
          </cell>
          <cell r="L1425">
            <v>44869</v>
          </cell>
          <cell r="O1425" t="str">
            <v>U007 AGROSUPER S.A.</v>
          </cell>
          <cell r="P1425" t="str">
            <v>00AS</v>
          </cell>
          <cell r="Q1425" t="str">
            <v>AGRO SUDAMERICA</v>
          </cell>
          <cell r="R1425" t="str">
            <v>02</v>
          </cell>
          <cell r="S1425" t="str">
            <v>COSTA RICA</v>
          </cell>
          <cell r="T1425" t="str">
            <v>000206 CALDERA, PUERTO</v>
          </cell>
          <cell r="U1425" t="str">
            <v>200002893</v>
          </cell>
          <cell r="V1425" t="str">
            <v>Visión Comercial S.A.</v>
          </cell>
          <cell r="W1425" t="str">
            <v/>
          </cell>
          <cell r="X1425" t="str">
            <v>CIF</v>
          </cell>
          <cell r="Y1425" t="str">
            <v>CTA CTE O CRED.DIRECTO</v>
          </cell>
          <cell r="Z1425" t="str">
            <v>CONGELADO</v>
          </cell>
          <cell r="AA1425" t="str">
            <v>PIERNA</v>
          </cell>
          <cell r="AB1425" t="str">
            <v>PIERNA PULPA FINA</v>
          </cell>
          <cell r="AC1425" t="str">
            <v>PIERNA PULPA FINA 54</v>
          </cell>
          <cell r="AD1425" t="str">
            <v>EX</v>
          </cell>
        </row>
        <row r="1426">
          <cell r="D1426">
            <v>1022709</v>
          </cell>
          <cell r="E1426" t="str">
            <v>GO PPPNA 57@ BO CJ AS</v>
          </cell>
          <cell r="F1426">
            <v>24000</v>
          </cell>
          <cell r="G1426" t="str">
            <v>KG</v>
          </cell>
          <cell r="H1426" t="str">
            <v>PLANTA ROSARIO</v>
          </cell>
          <cell r="I1426" t="str">
            <v>CONFIRMADO</v>
          </cell>
          <cell r="J1426">
            <v>44837</v>
          </cell>
          <cell r="K1426">
            <v>44854</v>
          </cell>
          <cell r="L1426">
            <v>44882</v>
          </cell>
          <cell r="O1426" t="str">
            <v>U007 AGROSUPER S.A.</v>
          </cell>
          <cell r="P1426" t="str">
            <v>00AS</v>
          </cell>
          <cell r="Q1426" t="str">
            <v>AGRO SUDAMERICA</v>
          </cell>
          <cell r="R1426" t="str">
            <v>02</v>
          </cell>
          <cell r="S1426" t="str">
            <v>COSTA RICA</v>
          </cell>
          <cell r="T1426" t="str">
            <v>000206 CALDERA, PUERTO</v>
          </cell>
          <cell r="U1426" t="str">
            <v>200003216</v>
          </cell>
          <cell r="V1426" t="str">
            <v>CARNES CASTILLO CC S.A.</v>
          </cell>
          <cell r="W1426" t="str">
            <v/>
          </cell>
          <cell r="X1426" t="str">
            <v>CIF</v>
          </cell>
          <cell r="Y1426" t="str">
            <v>CTA CTE O CRED.DIRECTO</v>
          </cell>
          <cell r="Z1426" t="str">
            <v>CONGELADO</v>
          </cell>
          <cell r="AA1426" t="str">
            <v>PIERNA</v>
          </cell>
          <cell r="AB1426" t="str">
            <v>PIERNA PULPA</v>
          </cell>
          <cell r="AC1426" t="str">
            <v>PIERNA PULPA 57</v>
          </cell>
          <cell r="AD1426" t="str">
            <v>EX</v>
          </cell>
        </row>
        <row r="1427">
          <cell r="D1427">
            <v>1022709</v>
          </cell>
          <cell r="E1427" t="str">
            <v>GO PPPNA 57@ BO CJ AS</v>
          </cell>
          <cell r="F1427">
            <v>24000</v>
          </cell>
          <cell r="G1427" t="str">
            <v>KG</v>
          </cell>
          <cell r="H1427" t="str">
            <v>PLANTA ROSARIO</v>
          </cell>
          <cell r="I1427" t="str">
            <v>CONFIRMADO</v>
          </cell>
          <cell r="J1427">
            <v>44837</v>
          </cell>
          <cell r="K1427">
            <v>44848</v>
          </cell>
          <cell r="L1427">
            <v>44879</v>
          </cell>
          <cell r="O1427" t="str">
            <v>U007 AGROSUPER S.A.</v>
          </cell>
          <cell r="P1427" t="str">
            <v>00AS</v>
          </cell>
          <cell r="Q1427" t="str">
            <v>AGRO SUDAMERICA</v>
          </cell>
          <cell r="R1427" t="str">
            <v>02</v>
          </cell>
          <cell r="S1427" t="str">
            <v>COSTA RICA</v>
          </cell>
          <cell r="T1427" t="str">
            <v>000206 CALDERA, PUERTO</v>
          </cell>
          <cell r="U1427" t="str">
            <v>200003216</v>
          </cell>
          <cell r="V1427" t="str">
            <v>CARNES CASTILLO CC S.A.</v>
          </cell>
          <cell r="W1427" t="str">
            <v/>
          </cell>
          <cell r="X1427" t="str">
            <v>CIF</v>
          </cell>
          <cell r="Y1427" t="str">
            <v>CTA CTE O CRED.DIRECTO</v>
          </cell>
          <cell r="Z1427" t="str">
            <v>CONGELADO</v>
          </cell>
          <cell r="AA1427" t="str">
            <v>PIERNA</v>
          </cell>
          <cell r="AB1427" t="str">
            <v>PIERNA PULPA</v>
          </cell>
          <cell r="AC1427" t="str">
            <v>PIERNA PULPA 57</v>
          </cell>
          <cell r="AD1427" t="str">
            <v>EX</v>
          </cell>
        </row>
        <row r="1428">
          <cell r="D1428">
            <v>1011421</v>
          </cell>
          <cell r="E1428" t="str">
            <v>PO PPA ESP 50 PIM@ CJ 20K AS</v>
          </cell>
          <cell r="F1428">
            <v>24000</v>
          </cell>
          <cell r="G1428" t="str">
            <v>KG</v>
          </cell>
          <cell r="H1428" t="str">
            <v>F. SAN VICENTE</v>
          </cell>
          <cell r="I1428" t="str">
            <v>EMITIDO</v>
          </cell>
          <cell r="J1428">
            <v>44837</v>
          </cell>
          <cell r="K1428">
            <v>44876</v>
          </cell>
          <cell r="O1428" t="str">
            <v>U007 AGROSUPER S.A.</v>
          </cell>
          <cell r="P1428" t="str">
            <v>00AS</v>
          </cell>
          <cell r="Q1428" t="str">
            <v>AGRO SUDAMERICA</v>
          </cell>
          <cell r="R1428" t="str">
            <v>01</v>
          </cell>
          <cell r="S1428" t="str">
            <v>COLOMBIA</v>
          </cell>
          <cell r="T1428" t="str">
            <v>000218 CARTAGENA, PUERTO</v>
          </cell>
          <cell r="U1428" t="str">
            <v>200004392</v>
          </cell>
          <cell r="V1428" t="str">
            <v>Productos Alimenticios Sevilla S.A.</v>
          </cell>
          <cell r="W1428" t="str">
            <v/>
          </cell>
          <cell r="X1428" t="str">
            <v>CIF</v>
          </cell>
          <cell r="Y1428" t="str">
            <v>CTA CTE O CRED.DIRECTO</v>
          </cell>
          <cell r="Z1428" t="str">
            <v>CONGELADO</v>
          </cell>
          <cell r="AA1428" t="str">
            <v>CARNE RECUPERADA</v>
          </cell>
          <cell r="AB1428" t="str">
            <v>CARNE RECUPERADA PULPA</v>
          </cell>
          <cell r="AC1428" t="str">
            <v>CARNE RECUPERADA PULPA ESPECIAL</v>
          </cell>
          <cell r="AD1428" t="str">
            <v>EX</v>
          </cell>
        </row>
        <row r="1429">
          <cell r="D1429">
            <v>1011421</v>
          </cell>
          <cell r="E1429" t="str">
            <v>PO PPA ESP 50 PIM@ CJ 20K AS</v>
          </cell>
          <cell r="F1429">
            <v>24000</v>
          </cell>
          <cell r="G1429" t="str">
            <v>KG</v>
          </cell>
          <cell r="H1429" t="str">
            <v>F. SAN VICENTE</v>
          </cell>
          <cell r="I1429" t="str">
            <v>EMITIDO</v>
          </cell>
          <cell r="J1429">
            <v>44837</v>
          </cell>
          <cell r="K1429">
            <v>44876</v>
          </cell>
          <cell r="O1429" t="str">
            <v>U007 AGROSUPER S.A.</v>
          </cell>
          <cell r="P1429" t="str">
            <v>00AS</v>
          </cell>
          <cell r="Q1429" t="str">
            <v>AGRO SUDAMERICA</v>
          </cell>
          <cell r="R1429" t="str">
            <v>01</v>
          </cell>
          <cell r="S1429" t="str">
            <v>COLOMBIA</v>
          </cell>
          <cell r="T1429" t="str">
            <v>000218 CARTAGENA, PUERTO</v>
          </cell>
          <cell r="U1429" t="str">
            <v>200004392</v>
          </cell>
          <cell r="V1429" t="str">
            <v>Productos Alimenticios Sevilla S.A.</v>
          </cell>
          <cell r="W1429" t="str">
            <v/>
          </cell>
          <cell r="X1429" t="str">
            <v>CIF</v>
          </cell>
          <cell r="Y1429" t="str">
            <v>CTA CTE O CRED.DIRECTO</v>
          </cell>
          <cell r="Z1429" t="str">
            <v>CONGELADO</v>
          </cell>
          <cell r="AA1429" t="str">
            <v>CARNE RECUPERADA</v>
          </cell>
          <cell r="AB1429" t="str">
            <v>CARNE RECUPERADA PULPA</v>
          </cell>
          <cell r="AC1429" t="str">
            <v>CARNE RECUPERADA PULPA ESPECIAL</v>
          </cell>
          <cell r="AD1429" t="str">
            <v>EX</v>
          </cell>
        </row>
        <row r="1430">
          <cell r="D1430">
            <v>1011421</v>
          </cell>
          <cell r="E1430" t="str">
            <v>PO PPA ESP 50 PIM@ CJ 20K AS</v>
          </cell>
          <cell r="F1430">
            <v>24000</v>
          </cell>
          <cell r="G1430" t="str">
            <v>KG</v>
          </cell>
          <cell r="H1430" t="str">
            <v>F. SAN VICENTE</v>
          </cell>
          <cell r="I1430" t="str">
            <v>EMITIDO</v>
          </cell>
          <cell r="J1430">
            <v>44837</v>
          </cell>
          <cell r="K1430">
            <v>44883</v>
          </cell>
          <cell r="O1430" t="str">
            <v>U007 AGROSUPER S.A.</v>
          </cell>
          <cell r="P1430" t="str">
            <v>00AS</v>
          </cell>
          <cell r="Q1430" t="str">
            <v>AGRO SUDAMERICA</v>
          </cell>
          <cell r="R1430" t="str">
            <v>01</v>
          </cell>
          <cell r="S1430" t="str">
            <v>COLOMBIA</v>
          </cell>
          <cell r="T1430" t="str">
            <v>000218 CARTAGENA, PUERTO</v>
          </cell>
          <cell r="U1430" t="str">
            <v>200004392</v>
          </cell>
          <cell r="V1430" t="str">
            <v>Productos Alimenticios Sevilla S.A.</v>
          </cell>
          <cell r="W1430" t="str">
            <v/>
          </cell>
          <cell r="X1430" t="str">
            <v>CIF</v>
          </cell>
          <cell r="Y1430" t="str">
            <v>CTA CTE O CRED.DIRECTO</v>
          </cell>
          <cell r="Z1430" t="str">
            <v>CONGELADO</v>
          </cell>
          <cell r="AA1430" t="str">
            <v>CARNE RECUPERADA</v>
          </cell>
          <cell r="AB1430" t="str">
            <v>CARNE RECUPERADA PULPA</v>
          </cell>
          <cell r="AC1430" t="str">
            <v>CARNE RECUPERADA PULPA ESPECIAL</v>
          </cell>
          <cell r="AD1430" t="str">
            <v>EX</v>
          </cell>
        </row>
        <row r="1431">
          <cell r="D1431">
            <v>1011421</v>
          </cell>
          <cell r="E1431" t="str">
            <v>PO PPA ESP 50 PIM@ CJ 20K AS</v>
          </cell>
          <cell r="F1431">
            <v>24000</v>
          </cell>
          <cell r="G1431" t="str">
            <v>KG</v>
          </cell>
          <cell r="H1431" t="str">
            <v>F. SAN VICENTE</v>
          </cell>
          <cell r="I1431" t="str">
            <v>EMITIDO</v>
          </cell>
          <cell r="J1431">
            <v>44837</v>
          </cell>
          <cell r="K1431">
            <v>44883</v>
          </cell>
          <cell r="O1431" t="str">
            <v>U007 AGROSUPER S.A.</v>
          </cell>
          <cell r="P1431" t="str">
            <v>00AS</v>
          </cell>
          <cell r="Q1431" t="str">
            <v>AGRO SUDAMERICA</v>
          </cell>
          <cell r="R1431" t="str">
            <v>01</v>
          </cell>
          <cell r="S1431" t="str">
            <v>COLOMBIA</v>
          </cell>
          <cell r="T1431" t="str">
            <v>000218 CARTAGENA, PUERTO</v>
          </cell>
          <cell r="U1431" t="str">
            <v>200004392</v>
          </cell>
          <cell r="V1431" t="str">
            <v>Productos Alimenticios Sevilla S.A.</v>
          </cell>
          <cell r="W1431" t="str">
            <v/>
          </cell>
          <cell r="X1431" t="str">
            <v>CIF</v>
          </cell>
          <cell r="Y1431" t="str">
            <v>CTA CTE O CRED.DIRECTO</v>
          </cell>
          <cell r="Z1431" t="str">
            <v>CONGELADO</v>
          </cell>
          <cell r="AA1431" t="str">
            <v>CARNE RECUPERADA</v>
          </cell>
          <cell r="AB1431" t="str">
            <v>CARNE RECUPERADA PULPA</v>
          </cell>
          <cell r="AC1431" t="str">
            <v>CARNE RECUPERADA PULPA ESPECIAL</v>
          </cell>
          <cell r="AD1431" t="str">
            <v>EX</v>
          </cell>
        </row>
        <row r="1432">
          <cell r="D1432">
            <v>1012167</v>
          </cell>
          <cell r="E1432" t="str">
            <v>PO PCHDEH 4X10 MR@ ZI CJ 20K AS</v>
          </cell>
          <cell r="F1432">
            <v>19958.399987392</v>
          </cell>
          <cell r="G1432" t="str">
            <v>KG</v>
          </cell>
          <cell r="H1432" t="str">
            <v>F. SAN VICENTE</v>
          </cell>
          <cell r="I1432" t="str">
            <v>A PROGRAMAR</v>
          </cell>
          <cell r="J1432">
            <v>44837</v>
          </cell>
          <cell r="K1432">
            <v>44840</v>
          </cell>
          <cell r="L1432">
            <v>44870</v>
          </cell>
          <cell r="O1432" t="str">
            <v>U007 AGROSUPER S.A.</v>
          </cell>
          <cell r="P1432" t="str">
            <v>00AA</v>
          </cell>
          <cell r="Q1432" t="str">
            <v>AGRO AMERICA</v>
          </cell>
          <cell r="R1432" t="str">
            <v>01</v>
          </cell>
          <cell r="S1432" t="str">
            <v>PUERTO RICO</v>
          </cell>
          <cell r="T1432" t="str">
            <v>000061 SAN JUAN, PUERTO</v>
          </cell>
          <cell r="U1432" t="str">
            <v>200000004</v>
          </cell>
          <cell r="V1432" t="str">
            <v>Agro America LLC</v>
          </cell>
          <cell r="W1432" t="str">
            <v>56030</v>
          </cell>
          <cell r="X1432" t="str">
            <v>CIF</v>
          </cell>
          <cell r="Y1432" t="str">
            <v>CTA CTE O CRED.DIRECTO</v>
          </cell>
          <cell r="Z1432" t="str">
            <v>CONGELADO</v>
          </cell>
          <cell r="AA1432" t="str">
            <v>PECHUGA DESH</v>
          </cell>
          <cell r="AB1432" t="str">
            <v>PECHUGA DESH S/PIEL S/GRASA S/FILETE</v>
          </cell>
          <cell r="AC1432" t="str">
            <v>PECHUGA DESH S/CALIBRE</v>
          </cell>
          <cell r="AD1432" t="str">
            <v>NA</v>
          </cell>
        </row>
        <row r="1433">
          <cell r="D1433">
            <v>1012167</v>
          </cell>
          <cell r="E1433" t="str">
            <v>PO PCHDEH 4X10 MR@ ZI CJ 20K AS</v>
          </cell>
          <cell r="F1433">
            <v>19958.399987392</v>
          </cell>
          <cell r="G1433" t="str">
            <v>KG</v>
          </cell>
          <cell r="H1433" t="str">
            <v>F. SAN VICENTE</v>
          </cell>
          <cell r="I1433" t="str">
            <v>A PROGRAMAR</v>
          </cell>
          <cell r="J1433">
            <v>44837</v>
          </cell>
          <cell r="K1433">
            <v>44840</v>
          </cell>
          <cell r="L1433">
            <v>44875</v>
          </cell>
          <cell r="O1433" t="str">
            <v>U007 AGROSUPER S.A.</v>
          </cell>
          <cell r="P1433" t="str">
            <v>00AA</v>
          </cell>
          <cell r="Q1433" t="str">
            <v>AGRO AMERICA</v>
          </cell>
          <cell r="R1433" t="str">
            <v>01</v>
          </cell>
          <cell r="S1433" t="str">
            <v>PUERTO RICO</v>
          </cell>
          <cell r="T1433" t="str">
            <v>000061 SAN JUAN, PUERTO</v>
          </cell>
          <cell r="U1433" t="str">
            <v>200000004</v>
          </cell>
          <cell r="V1433" t="str">
            <v>Agro America LLC</v>
          </cell>
          <cell r="W1433" t="str">
            <v>56031</v>
          </cell>
          <cell r="X1433" t="str">
            <v>CIF</v>
          </cell>
          <cell r="Y1433" t="str">
            <v>CTA CTE O CRED.DIRECTO</v>
          </cell>
          <cell r="Z1433" t="str">
            <v>CONGELADO</v>
          </cell>
          <cell r="AA1433" t="str">
            <v>PECHUGA DESH</v>
          </cell>
          <cell r="AB1433" t="str">
            <v>PECHUGA DESH S/PIEL S/GRASA S/FILETE</v>
          </cell>
          <cell r="AC1433" t="str">
            <v>PECHUGA DESH S/CALIBRE</v>
          </cell>
          <cell r="AD1433" t="str">
            <v>NA</v>
          </cell>
        </row>
        <row r="1434">
          <cell r="D1434">
            <v>1012167</v>
          </cell>
          <cell r="E1434" t="str">
            <v>PO PCHDEH 4X10 MR@ ZI CJ 20K AS</v>
          </cell>
          <cell r="F1434">
            <v>19958.399987392</v>
          </cell>
          <cell r="G1434" t="str">
            <v>KG</v>
          </cell>
          <cell r="H1434" t="str">
            <v>F. SAN VICENTE</v>
          </cell>
          <cell r="I1434" t="str">
            <v>A PROGRAMAR</v>
          </cell>
          <cell r="J1434">
            <v>44837</v>
          </cell>
          <cell r="K1434">
            <v>44840</v>
          </cell>
          <cell r="L1434">
            <v>44876</v>
          </cell>
          <cell r="O1434" t="str">
            <v>U007 AGROSUPER S.A.</v>
          </cell>
          <cell r="P1434" t="str">
            <v>00AA</v>
          </cell>
          <cell r="Q1434" t="str">
            <v>AGRO AMERICA</v>
          </cell>
          <cell r="R1434" t="str">
            <v>01</v>
          </cell>
          <cell r="S1434" t="str">
            <v>PUERTO RICO</v>
          </cell>
          <cell r="T1434" t="str">
            <v>000061 SAN JUAN, PUERTO</v>
          </cell>
          <cell r="U1434" t="str">
            <v>200000004</v>
          </cell>
          <cell r="V1434" t="str">
            <v>Agro America LLC</v>
          </cell>
          <cell r="W1434" t="str">
            <v>56032</v>
          </cell>
          <cell r="X1434" t="str">
            <v>CIF</v>
          </cell>
          <cell r="Y1434" t="str">
            <v>CTA CTE O CRED.DIRECTO</v>
          </cell>
          <cell r="Z1434" t="str">
            <v>CONGELADO</v>
          </cell>
          <cell r="AA1434" t="str">
            <v>PECHUGA DESH</v>
          </cell>
          <cell r="AB1434" t="str">
            <v>PECHUGA DESH S/PIEL S/GRASA S/FILETE</v>
          </cell>
          <cell r="AC1434" t="str">
            <v>PECHUGA DESH S/CALIBRE</v>
          </cell>
          <cell r="AD1434" t="str">
            <v>NA</v>
          </cell>
        </row>
        <row r="1435">
          <cell r="D1435">
            <v>1012167</v>
          </cell>
          <cell r="E1435" t="str">
            <v>PO PCHDEH 4X10 MR@ ZI CJ 20K AS</v>
          </cell>
          <cell r="F1435">
            <v>19958.399987392</v>
          </cell>
          <cell r="G1435" t="str">
            <v>KG</v>
          </cell>
          <cell r="H1435" t="str">
            <v>F. SAN VICENTE</v>
          </cell>
          <cell r="I1435" t="str">
            <v>A PROGRAMAR</v>
          </cell>
          <cell r="J1435">
            <v>44837</v>
          </cell>
          <cell r="K1435">
            <v>44840</v>
          </cell>
          <cell r="L1435">
            <v>44876</v>
          </cell>
          <cell r="O1435" t="str">
            <v>U007 AGROSUPER S.A.</v>
          </cell>
          <cell r="P1435" t="str">
            <v>00AA</v>
          </cell>
          <cell r="Q1435" t="str">
            <v>AGRO AMERICA</v>
          </cell>
          <cell r="R1435" t="str">
            <v>01</v>
          </cell>
          <cell r="S1435" t="str">
            <v>PUERTO RICO</v>
          </cell>
          <cell r="T1435" t="str">
            <v>000061 SAN JUAN, PUERTO</v>
          </cell>
          <cell r="U1435" t="str">
            <v>200000004</v>
          </cell>
          <cell r="V1435" t="str">
            <v>Agro America LLC</v>
          </cell>
          <cell r="W1435" t="str">
            <v>56033</v>
          </cell>
          <cell r="X1435" t="str">
            <v>CIF</v>
          </cell>
          <cell r="Y1435" t="str">
            <v>CTA CTE O CRED.DIRECTO</v>
          </cell>
          <cell r="Z1435" t="str">
            <v>CONGELADO</v>
          </cell>
          <cell r="AA1435" t="str">
            <v>PECHUGA DESH</v>
          </cell>
          <cell r="AB1435" t="str">
            <v>PECHUGA DESH S/PIEL S/GRASA S/FILETE</v>
          </cell>
          <cell r="AC1435" t="str">
            <v>PECHUGA DESH S/CALIBRE</v>
          </cell>
          <cell r="AD1435" t="str">
            <v>NA</v>
          </cell>
        </row>
        <row r="1436">
          <cell r="D1436">
            <v>1012167</v>
          </cell>
          <cell r="E1436" t="str">
            <v>PO PCHDEH 4X10 MR@ ZI CJ 20K AS</v>
          </cell>
          <cell r="F1436">
            <v>19958.399987392</v>
          </cell>
          <cell r="G1436" t="str">
            <v>KG</v>
          </cell>
          <cell r="H1436" t="str">
            <v>F. SAN VICENTE</v>
          </cell>
          <cell r="I1436" t="str">
            <v>A PROGRAMAR</v>
          </cell>
          <cell r="J1436">
            <v>44837</v>
          </cell>
          <cell r="K1436">
            <v>44840</v>
          </cell>
          <cell r="L1436">
            <v>44877</v>
          </cell>
          <cell r="O1436" t="str">
            <v>U007 AGROSUPER S.A.</v>
          </cell>
          <cell r="P1436" t="str">
            <v>00AA</v>
          </cell>
          <cell r="Q1436" t="str">
            <v>AGRO AMERICA</v>
          </cell>
          <cell r="R1436" t="str">
            <v>01</v>
          </cell>
          <cell r="S1436" t="str">
            <v>PUERTO RICO</v>
          </cell>
          <cell r="T1436" t="str">
            <v>000061 SAN JUAN, PUERTO</v>
          </cell>
          <cell r="U1436" t="str">
            <v>200000004</v>
          </cell>
          <cell r="V1436" t="str">
            <v>Agro America LLC</v>
          </cell>
          <cell r="W1436" t="str">
            <v>56034</v>
          </cell>
          <cell r="X1436" t="str">
            <v>CIF</v>
          </cell>
          <cell r="Y1436" t="str">
            <v>CTA CTE O CRED.DIRECTO</v>
          </cell>
          <cell r="Z1436" t="str">
            <v>CONGELADO</v>
          </cell>
          <cell r="AA1436" t="str">
            <v>PECHUGA DESH</v>
          </cell>
          <cell r="AB1436" t="str">
            <v>PECHUGA DESH S/PIEL S/GRASA S/FILETE</v>
          </cell>
          <cell r="AC1436" t="str">
            <v>PECHUGA DESH S/CALIBRE</v>
          </cell>
          <cell r="AD1436" t="str">
            <v>NA</v>
          </cell>
        </row>
        <row r="1437">
          <cell r="D1437">
            <v>1012488</v>
          </cell>
          <cell r="E1437" t="str">
            <v>PO PCHDEH R MR@ BO CJ 20K AS</v>
          </cell>
          <cell r="F1437">
            <v>19958.399987392</v>
          </cell>
          <cell r="G1437" t="str">
            <v>KG</v>
          </cell>
          <cell r="H1437" t="str">
            <v>F. SAN VICENTE</v>
          </cell>
          <cell r="I1437" t="str">
            <v>CONFIRMADO</v>
          </cell>
          <cell r="J1437">
            <v>44837</v>
          </cell>
          <cell r="K1437">
            <v>44841</v>
          </cell>
          <cell r="O1437" t="str">
            <v>U007 AGROSUPER S.A.</v>
          </cell>
          <cell r="P1437" t="str">
            <v>00AA</v>
          </cell>
          <cell r="Q1437" t="str">
            <v>AGRO AMERICA</v>
          </cell>
          <cell r="R1437" t="str">
            <v>01</v>
          </cell>
          <cell r="S1437" t="str">
            <v>PUERTO RICO</v>
          </cell>
          <cell r="T1437" t="str">
            <v>000061 SAN JUAN, PUERTO</v>
          </cell>
          <cell r="U1437" t="str">
            <v>200000004</v>
          </cell>
          <cell r="V1437" t="str">
            <v>Agro America LLC</v>
          </cell>
          <cell r="W1437" t="str">
            <v>56035</v>
          </cell>
          <cell r="X1437" t="str">
            <v>CIF</v>
          </cell>
          <cell r="Y1437" t="str">
            <v>CTA CTE O CRED.DIRECTO</v>
          </cell>
          <cell r="Z1437" t="str">
            <v>CONGELADO</v>
          </cell>
          <cell r="AA1437" t="str">
            <v>PECHUGA DESH</v>
          </cell>
          <cell r="AB1437" t="str">
            <v>PECHUGA DESH S/PIEL S/GRASA S/FILETE</v>
          </cell>
          <cell r="AC1437" t="str">
            <v>PECHUGA DESH S/CALIBRE</v>
          </cell>
          <cell r="AD1437" t="str">
            <v>NA</v>
          </cell>
        </row>
        <row r="1438">
          <cell r="D1438">
            <v>1012488</v>
          </cell>
          <cell r="E1438" t="str">
            <v>PO PCHDEH R MR@ BO CJ 20K AS</v>
          </cell>
          <cell r="F1438">
            <v>19958.399987392</v>
          </cell>
          <cell r="G1438" t="str">
            <v>KG</v>
          </cell>
          <cell r="H1438" t="str">
            <v>F. SAN VICENTE</v>
          </cell>
          <cell r="I1438" t="str">
            <v>A PROGRAMAR</v>
          </cell>
          <cell r="J1438">
            <v>44837</v>
          </cell>
          <cell r="K1438">
            <v>44840</v>
          </cell>
          <cell r="L1438">
            <v>44878</v>
          </cell>
          <cell r="O1438" t="str">
            <v>U007 AGROSUPER S.A.</v>
          </cell>
          <cell r="P1438" t="str">
            <v>00AA</v>
          </cell>
          <cell r="Q1438" t="str">
            <v>AGRO AMERICA</v>
          </cell>
          <cell r="R1438" t="str">
            <v>01</v>
          </cell>
          <cell r="S1438" t="str">
            <v>PUERTO RICO</v>
          </cell>
          <cell r="T1438" t="str">
            <v>000061 SAN JUAN, PUERTO</v>
          </cell>
          <cell r="U1438" t="str">
            <v>200000004</v>
          </cell>
          <cell r="V1438" t="str">
            <v>Agro America LLC</v>
          </cell>
          <cell r="W1438" t="str">
            <v>56036</v>
          </cell>
          <cell r="X1438" t="str">
            <v>CIF</v>
          </cell>
          <cell r="Y1438" t="str">
            <v>CTA CTE O CRED.DIRECTO</v>
          </cell>
          <cell r="Z1438" t="str">
            <v>CONGELADO</v>
          </cell>
          <cell r="AA1438" t="str">
            <v>PECHUGA DESH</v>
          </cell>
          <cell r="AB1438" t="str">
            <v>PECHUGA DESH S/PIEL S/GRASA S/FILETE</v>
          </cell>
          <cell r="AC1438" t="str">
            <v>PECHUGA DESH S/CALIBRE</v>
          </cell>
          <cell r="AD1438" t="str">
            <v>NA</v>
          </cell>
        </row>
        <row r="1439">
          <cell r="D1439">
            <v>1012147</v>
          </cell>
          <cell r="E1439" t="str">
            <v>PO FILE S/T MR@ FI CJ 17K AS</v>
          </cell>
          <cell r="F1439">
            <v>19967.098974768</v>
          </cell>
          <cell r="G1439" t="str">
            <v>KG</v>
          </cell>
          <cell r="H1439" t="str">
            <v>F. SAN VICENTE</v>
          </cell>
          <cell r="I1439" t="str">
            <v>A PROGRAMAR</v>
          </cell>
          <cell r="J1439">
            <v>44837</v>
          </cell>
          <cell r="K1439">
            <v>44844</v>
          </cell>
          <cell r="L1439">
            <v>44879</v>
          </cell>
          <cell r="O1439" t="str">
            <v>U007 AGROSUPER S.A.</v>
          </cell>
          <cell r="P1439" t="str">
            <v>00AA</v>
          </cell>
          <cell r="Q1439" t="str">
            <v>AGRO AMERICA</v>
          </cell>
          <cell r="R1439" t="str">
            <v>01</v>
          </cell>
          <cell r="S1439" t="str">
            <v>PUERTO RICO</v>
          </cell>
          <cell r="T1439" t="str">
            <v>000061 SAN JUAN, PUERTO</v>
          </cell>
          <cell r="U1439" t="str">
            <v>200000004</v>
          </cell>
          <cell r="V1439" t="str">
            <v>Agro America LLC</v>
          </cell>
          <cell r="W1439" t="str">
            <v>56037</v>
          </cell>
          <cell r="X1439" t="str">
            <v>CIF</v>
          </cell>
          <cell r="Y1439" t="str">
            <v>CTA CTE O CRED.DIRECTO</v>
          </cell>
          <cell r="Z1439" t="str">
            <v>CONGELADO</v>
          </cell>
          <cell r="AA1439" t="str">
            <v>FILETE</v>
          </cell>
          <cell r="AB1439" t="str">
            <v>FILETE</v>
          </cell>
          <cell r="AC1439" t="str">
            <v>FILETE NORMAL</v>
          </cell>
          <cell r="AD1439" t="str">
            <v>NA</v>
          </cell>
        </row>
        <row r="1440">
          <cell r="D1440">
            <v>1012147</v>
          </cell>
          <cell r="E1440" t="str">
            <v>PO FILE S/T MR@ FI CJ 17K AS</v>
          </cell>
          <cell r="F1440">
            <v>19967.098974768</v>
          </cell>
          <cell r="G1440" t="str">
            <v>KG</v>
          </cell>
          <cell r="H1440" t="str">
            <v>F. SAN VICENTE</v>
          </cell>
          <cell r="I1440" t="str">
            <v>A PROGRAMAR</v>
          </cell>
          <cell r="J1440">
            <v>44837</v>
          </cell>
          <cell r="K1440">
            <v>44843</v>
          </cell>
          <cell r="L1440">
            <v>44873</v>
          </cell>
          <cell r="O1440" t="str">
            <v>U007 AGROSUPER S.A.</v>
          </cell>
          <cell r="P1440" t="str">
            <v>00AA</v>
          </cell>
          <cell r="Q1440" t="str">
            <v>AGRO AMERICA</v>
          </cell>
          <cell r="R1440" t="str">
            <v>01</v>
          </cell>
          <cell r="S1440" t="str">
            <v>PUERTO RICO</v>
          </cell>
          <cell r="T1440" t="str">
            <v>000061 SAN JUAN, PUERTO</v>
          </cell>
          <cell r="U1440" t="str">
            <v>200000004</v>
          </cell>
          <cell r="V1440" t="str">
            <v>Agro America LLC</v>
          </cell>
          <cell r="W1440" t="str">
            <v>56038</v>
          </cell>
          <cell r="X1440" t="str">
            <v>CIF</v>
          </cell>
          <cell r="Y1440" t="str">
            <v>CTA CTE O CRED.DIRECTO</v>
          </cell>
          <cell r="Z1440" t="str">
            <v>CONGELADO</v>
          </cell>
          <cell r="AA1440" t="str">
            <v>FILETE</v>
          </cell>
          <cell r="AB1440" t="str">
            <v>FILETE</v>
          </cell>
          <cell r="AC1440" t="str">
            <v>FILETE NORMAL</v>
          </cell>
          <cell r="AD1440" t="str">
            <v>NA</v>
          </cell>
        </row>
        <row r="1441">
          <cell r="D1441">
            <v>1012147</v>
          </cell>
          <cell r="E1441" t="str">
            <v>PO FILE S/T MR@ FI CJ 17K AS</v>
          </cell>
          <cell r="F1441">
            <v>19967.098974768</v>
          </cell>
          <cell r="G1441" t="str">
            <v>KG</v>
          </cell>
          <cell r="H1441" t="str">
            <v>F. SAN VICENTE</v>
          </cell>
          <cell r="I1441" t="str">
            <v>PROGRAMADO</v>
          </cell>
          <cell r="J1441">
            <v>44837</v>
          </cell>
          <cell r="K1441">
            <v>44842</v>
          </cell>
          <cell r="L1441">
            <v>44870</v>
          </cell>
          <cell r="O1441" t="str">
            <v>U007 AGROSUPER S.A.</v>
          </cell>
          <cell r="P1441" t="str">
            <v>00AA</v>
          </cell>
          <cell r="Q1441" t="str">
            <v>AGRO AMERICA</v>
          </cell>
          <cell r="R1441" t="str">
            <v>01</v>
          </cell>
          <cell r="S1441" t="str">
            <v>PUERTO RICO</v>
          </cell>
          <cell r="T1441" t="str">
            <v>000061 SAN JUAN, PUERTO</v>
          </cell>
          <cell r="U1441" t="str">
            <v>200000004</v>
          </cell>
          <cell r="V1441" t="str">
            <v>Agro America LLC</v>
          </cell>
          <cell r="W1441" t="str">
            <v>56039</v>
          </cell>
          <cell r="X1441" t="str">
            <v>CIF</v>
          </cell>
          <cell r="Y1441" t="str">
            <v>CTA CTE O CRED.DIRECTO</v>
          </cell>
          <cell r="Z1441" t="str">
            <v>CONGELADO</v>
          </cell>
          <cell r="AA1441" t="str">
            <v>FILETE</v>
          </cell>
          <cell r="AB1441" t="str">
            <v>FILETE</v>
          </cell>
          <cell r="AC1441" t="str">
            <v>FILETE NORMAL</v>
          </cell>
          <cell r="AD1441" t="str">
            <v>NA</v>
          </cell>
        </row>
        <row r="1442">
          <cell r="D1442">
            <v>1012532</v>
          </cell>
          <cell r="E1442" t="str">
            <v>PO CONTRE 8X5 ESTUCHE@CJ 20K AS</v>
          </cell>
          <cell r="F1442">
            <v>3302.2078197759997</v>
          </cell>
          <cell r="G1442" t="str">
            <v>KG</v>
          </cell>
          <cell r="H1442" t="str">
            <v>F. SAN VICENTE</v>
          </cell>
          <cell r="I1442" t="str">
            <v>EN PRODUCCION</v>
          </cell>
          <cell r="J1442">
            <v>44837</v>
          </cell>
          <cell r="K1442">
            <v>44846</v>
          </cell>
          <cell r="O1442" t="str">
            <v>U007 AGROSUPER S.A.</v>
          </cell>
          <cell r="P1442" t="str">
            <v>00AA</v>
          </cell>
          <cell r="Q1442" t="str">
            <v>AGRO AMERICA</v>
          </cell>
          <cell r="R1442" t="str">
            <v>01</v>
          </cell>
          <cell r="S1442" t="str">
            <v>PUERTO RICO</v>
          </cell>
          <cell r="T1442" t="str">
            <v>000061 SAN JUAN, PUERTO</v>
          </cell>
          <cell r="U1442" t="str">
            <v>200000004</v>
          </cell>
          <cell r="V1442" t="str">
            <v>Agro America LLC</v>
          </cell>
          <cell r="W1442" t="str">
            <v>56047</v>
          </cell>
          <cell r="X1442" t="str">
            <v>CIF</v>
          </cell>
          <cell r="Y1442" t="str">
            <v>CTA CTE O CRED.DIRECTO</v>
          </cell>
          <cell r="Z1442" t="str">
            <v>CONGELADO</v>
          </cell>
          <cell r="AA1442" t="str">
            <v>MENUDENCIAS</v>
          </cell>
          <cell r="AB1442" t="str">
            <v>MENUDENCIAS CONTRE</v>
          </cell>
          <cell r="AC1442" t="str">
            <v>MENUDENCIAS CONTRE NORMAL</v>
          </cell>
          <cell r="AD1442" t="str">
            <v>NA</v>
          </cell>
        </row>
        <row r="1443">
          <cell r="D1443">
            <v>1012148</v>
          </cell>
          <cell r="E1443" t="str">
            <v>PO TRU-CTRO ALA 60-80 MR@ FI CJ 20K AS</v>
          </cell>
          <cell r="F1443">
            <v>19974.366879384001</v>
          </cell>
          <cell r="G1443" t="str">
            <v>KG</v>
          </cell>
          <cell r="H1443" t="str">
            <v>F. SAN VICENTE</v>
          </cell>
          <cell r="I1443" t="str">
            <v>A PROGRAMAR</v>
          </cell>
          <cell r="J1443">
            <v>44837</v>
          </cell>
          <cell r="K1443">
            <v>44840</v>
          </cell>
          <cell r="L1443">
            <v>44875</v>
          </cell>
          <cell r="O1443" t="str">
            <v>U007 AGROSUPER S.A.</v>
          </cell>
          <cell r="P1443" t="str">
            <v>00AA</v>
          </cell>
          <cell r="Q1443" t="str">
            <v>AGRO AMERICA</v>
          </cell>
          <cell r="R1443" t="str">
            <v>01</v>
          </cell>
          <cell r="S1443" t="str">
            <v>PUERTO RICO</v>
          </cell>
          <cell r="T1443" t="str">
            <v>000061 SAN JUAN, PUERTO</v>
          </cell>
          <cell r="U1443" t="str">
            <v>200000004</v>
          </cell>
          <cell r="V1443" t="str">
            <v>Agro America LLC</v>
          </cell>
          <cell r="W1443" t="str">
            <v>56049</v>
          </cell>
          <cell r="X1443" t="str">
            <v>CIF</v>
          </cell>
          <cell r="Y1443" t="str">
            <v>CTA CTE O CRED.DIRECTO</v>
          </cell>
          <cell r="Z1443" t="str">
            <v>CONGELADO</v>
          </cell>
          <cell r="AA1443" t="str">
            <v>ALA</v>
          </cell>
          <cell r="AB1443" t="str">
            <v>ALA TRUTRO-CENTRO</v>
          </cell>
          <cell r="AC1443" t="str">
            <v>ALA TRUTRO-CENTRO NORMAL</v>
          </cell>
          <cell r="AD1443" t="str">
            <v>NA</v>
          </cell>
        </row>
        <row r="1444">
          <cell r="D1444">
            <v>1100574</v>
          </cell>
          <cell r="E1444" t="str">
            <v>NUGG POLLO@ BO 18X1.5 LB CJ AS</v>
          </cell>
          <cell r="F1444">
            <v>5495.7601345039993</v>
          </cell>
          <cell r="G1444" t="str">
            <v>KG</v>
          </cell>
          <cell r="H1444" t="str">
            <v>F. SAN VICENTE</v>
          </cell>
          <cell r="I1444" t="str">
            <v>EN PRODUCCION</v>
          </cell>
          <cell r="J1444">
            <v>44837</v>
          </cell>
          <cell r="K1444">
            <v>44843</v>
          </cell>
          <cell r="O1444" t="str">
            <v>U007 AGROSUPER S.A.</v>
          </cell>
          <cell r="P1444" t="str">
            <v>00AA</v>
          </cell>
          <cell r="Q1444" t="str">
            <v>AGRO AMERICA</v>
          </cell>
          <cell r="R1444" t="str">
            <v>10</v>
          </cell>
          <cell r="S1444" t="str">
            <v>PUERTO RICO</v>
          </cell>
          <cell r="T1444" t="str">
            <v>000061 SAN JUAN, PUERTO</v>
          </cell>
          <cell r="U1444" t="str">
            <v>200000004</v>
          </cell>
          <cell r="V1444" t="str">
            <v>Agro America LLC</v>
          </cell>
          <cell r="W1444" t="str">
            <v>56043</v>
          </cell>
          <cell r="X1444" t="str">
            <v>CIF</v>
          </cell>
          <cell r="Y1444" t="str">
            <v>CTA CTE O CRED.DIRECTO</v>
          </cell>
          <cell r="Z1444" t="str">
            <v>CONGELADO</v>
          </cell>
          <cell r="AA1444" t="str">
            <v>EMPANIZADO</v>
          </cell>
          <cell r="AB1444" t="str">
            <v>EMPANIZADOS NUGGETS</v>
          </cell>
          <cell r="AC1444" t="str">
            <v>EMPANIZADOS NUGGETS POLLO</v>
          </cell>
          <cell r="AD1444" t="str">
            <v>NA</v>
          </cell>
        </row>
        <row r="1445">
          <cell r="D1445">
            <v>1100573</v>
          </cell>
          <cell r="E1445" t="str">
            <v>CROQ POLLO 80G@BO 18X1,5 LB CJ AS</v>
          </cell>
          <cell r="F1445">
            <v>1837.0475999999999</v>
          </cell>
          <cell r="G1445" t="str">
            <v>KG</v>
          </cell>
          <cell r="H1445" t="str">
            <v>F. SAN VICENTE</v>
          </cell>
          <cell r="I1445" t="str">
            <v>EN PRODUCCION</v>
          </cell>
          <cell r="J1445">
            <v>44837</v>
          </cell>
          <cell r="K1445">
            <v>44843</v>
          </cell>
          <cell r="O1445" t="str">
            <v>U007 AGROSUPER S.A.</v>
          </cell>
          <cell r="P1445" t="str">
            <v>00AA</v>
          </cell>
          <cell r="Q1445" t="str">
            <v>AGRO AMERICA</v>
          </cell>
          <cell r="R1445" t="str">
            <v>10</v>
          </cell>
          <cell r="S1445" t="str">
            <v>PUERTO RICO</v>
          </cell>
          <cell r="T1445" t="str">
            <v>000061 SAN JUAN, PUERTO</v>
          </cell>
          <cell r="U1445" t="str">
            <v>200000004</v>
          </cell>
          <cell r="V1445" t="str">
            <v>Agro America LLC</v>
          </cell>
          <cell r="W1445" t="str">
            <v>56043</v>
          </cell>
          <cell r="X1445" t="str">
            <v>CIF</v>
          </cell>
          <cell r="Y1445" t="str">
            <v>CTA CTE O CRED.DIRECTO</v>
          </cell>
          <cell r="Z1445" t="str">
            <v>CONGELADO</v>
          </cell>
          <cell r="AA1445" t="str">
            <v>EMPANIZADO</v>
          </cell>
          <cell r="AB1445" t="str">
            <v>EMPANIZADOS CROQUETAS</v>
          </cell>
          <cell r="AC1445" t="str">
            <v>EMPANIZADOS CROQUETAS POLLO</v>
          </cell>
          <cell r="AD1445" t="str">
            <v>NA</v>
          </cell>
        </row>
        <row r="1446">
          <cell r="D1446">
            <v>1100572</v>
          </cell>
          <cell r="E1446" t="str">
            <v>STRIPS POLLO@ BO 18X1.5 LB CJ AS</v>
          </cell>
          <cell r="F1446">
            <v>3674.0951999999997</v>
          </cell>
          <cell r="G1446" t="str">
            <v>KG</v>
          </cell>
          <cell r="H1446" t="str">
            <v>F. SAN VICENTE</v>
          </cell>
          <cell r="I1446" t="str">
            <v>EN PRODUCCION</v>
          </cell>
          <cell r="J1446">
            <v>44837</v>
          </cell>
          <cell r="K1446">
            <v>44843</v>
          </cell>
          <cell r="O1446" t="str">
            <v>U007 AGROSUPER S.A.</v>
          </cell>
          <cell r="P1446" t="str">
            <v>00AA</v>
          </cell>
          <cell r="Q1446" t="str">
            <v>AGRO AMERICA</v>
          </cell>
          <cell r="R1446" t="str">
            <v>10</v>
          </cell>
          <cell r="S1446" t="str">
            <v>PUERTO RICO</v>
          </cell>
          <cell r="T1446" t="str">
            <v>000061 SAN JUAN, PUERTO</v>
          </cell>
          <cell r="U1446" t="str">
            <v>200000004</v>
          </cell>
          <cell r="V1446" t="str">
            <v>Agro America LLC</v>
          </cell>
          <cell r="W1446" t="str">
            <v>56043</v>
          </cell>
          <cell r="X1446" t="str">
            <v>CIF</v>
          </cell>
          <cell r="Y1446" t="str">
            <v>CTA CTE O CRED.DIRECTO</v>
          </cell>
          <cell r="Z1446" t="str">
            <v>CONGELADO</v>
          </cell>
          <cell r="AA1446" t="str">
            <v>EMPANIZADO</v>
          </cell>
          <cell r="AB1446" t="str">
            <v>EMPANIZADOS NUGGETS</v>
          </cell>
          <cell r="AC1446" t="str">
            <v>EMPANIZADOS NUGGETS POLLO</v>
          </cell>
          <cell r="AD1446" t="str">
            <v>NA</v>
          </cell>
        </row>
        <row r="1447">
          <cell r="D1447">
            <v>1100570</v>
          </cell>
          <cell r="E1447" t="str">
            <v>FIGURITAS POLLO@ BO 18X1.5 LB CJ AS</v>
          </cell>
          <cell r="F1447">
            <v>2449.3968</v>
          </cell>
          <cell r="G1447" t="str">
            <v>KG</v>
          </cell>
          <cell r="H1447" t="str">
            <v>F. SAN VICENTE</v>
          </cell>
          <cell r="I1447" t="str">
            <v>EN PRODUCCION</v>
          </cell>
          <cell r="J1447">
            <v>44837</v>
          </cell>
          <cell r="K1447">
            <v>44843</v>
          </cell>
          <cell r="O1447" t="str">
            <v>U007 AGROSUPER S.A.</v>
          </cell>
          <cell r="P1447" t="str">
            <v>00AA</v>
          </cell>
          <cell r="Q1447" t="str">
            <v>AGRO AMERICA</v>
          </cell>
          <cell r="R1447" t="str">
            <v>10</v>
          </cell>
          <cell r="S1447" t="str">
            <v>PUERTO RICO</v>
          </cell>
          <cell r="T1447" t="str">
            <v>000061 SAN JUAN, PUERTO</v>
          </cell>
          <cell r="U1447" t="str">
            <v>200000004</v>
          </cell>
          <cell r="V1447" t="str">
            <v>Agro America LLC</v>
          </cell>
          <cell r="W1447" t="str">
            <v>56043</v>
          </cell>
          <cell r="X1447" t="str">
            <v>CIF</v>
          </cell>
          <cell r="Y1447" t="str">
            <v>CTA CTE O CRED.DIRECTO</v>
          </cell>
          <cell r="Z1447" t="str">
            <v>CONGELADO</v>
          </cell>
          <cell r="AA1447" t="str">
            <v>EMPANIZADO</v>
          </cell>
          <cell r="AB1447" t="str">
            <v>EMPANIZADOS NUGGETS</v>
          </cell>
          <cell r="AC1447" t="str">
            <v>EMPANIZADOS NUGGETS POLLO</v>
          </cell>
          <cell r="AD1447" t="str">
            <v>NA</v>
          </cell>
        </row>
        <row r="1448">
          <cell r="D1448">
            <v>1100574</v>
          </cell>
          <cell r="E1448" t="str">
            <v>NUGG POLLO@ BO 18X1.5 LB CJ AS</v>
          </cell>
          <cell r="F1448">
            <v>5495.7601345039993</v>
          </cell>
          <cell r="G1448" t="str">
            <v>KG</v>
          </cell>
          <cell r="H1448" t="str">
            <v>F. SAN VICENTE</v>
          </cell>
          <cell r="I1448" t="str">
            <v>EN PRODUCCION</v>
          </cell>
          <cell r="J1448">
            <v>44837</v>
          </cell>
          <cell r="K1448">
            <v>44842</v>
          </cell>
          <cell r="O1448" t="str">
            <v>U007 AGROSUPER S.A.</v>
          </cell>
          <cell r="P1448" t="str">
            <v>00AA</v>
          </cell>
          <cell r="Q1448" t="str">
            <v>AGRO AMERICA</v>
          </cell>
          <cell r="R1448" t="str">
            <v>10</v>
          </cell>
          <cell r="S1448" t="str">
            <v>PUERTO RICO</v>
          </cell>
          <cell r="T1448" t="str">
            <v>000061 SAN JUAN, PUERTO</v>
          </cell>
          <cell r="U1448" t="str">
            <v>200000004</v>
          </cell>
          <cell r="V1448" t="str">
            <v>Agro America LLC</v>
          </cell>
          <cell r="W1448" t="str">
            <v>56044</v>
          </cell>
          <cell r="X1448" t="str">
            <v>CIF</v>
          </cell>
          <cell r="Y1448" t="str">
            <v>CTA CTE O CRED.DIRECTO</v>
          </cell>
          <cell r="Z1448" t="str">
            <v>CONGELADO</v>
          </cell>
          <cell r="AA1448" t="str">
            <v>EMPANIZADO</v>
          </cell>
          <cell r="AB1448" t="str">
            <v>EMPANIZADOS NUGGETS</v>
          </cell>
          <cell r="AC1448" t="str">
            <v>EMPANIZADOS NUGGETS POLLO</v>
          </cell>
          <cell r="AD1448" t="str">
            <v>NA</v>
          </cell>
        </row>
        <row r="1449">
          <cell r="D1449">
            <v>1100573</v>
          </cell>
          <cell r="E1449" t="str">
            <v>CROQ POLLO 80G@BO 18X1,5 LB CJ AS</v>
          </cell>
          <cell r="F1449">
            <v>1837.0475999999999</v>
          </cell>
          <cell r="G1449" t="str">
            <v>KG</v>
          </cell>
          <cell r="H1449" t="str">
            <v>F. SAN VICENTE</v>
          </cell>
          <cell r="I1449" t="str">
            <v>EN PRODUCCION</v>
          </cell>
          <cell r="J1449">
            <v>44837</v>
          </cell>
          <cell r="K1449">
            <v>44842</v>
          </cell>
          <cell r="O1449" t="str">
            <v>U007 AGROSUPER S.A.</v>
          </cell>
          <cell r="P1449" t="str">
            <v>00AA</v>
          </cell>
          <cell r="Q1449" t="str">
            <v>AGRO AMERICA</v>
          </cell>
          <cell r="R1449" t="str">
            <v>10</v>
          </cell>
          <cell r="S1449" t="str">
            <v>PUERTO RICO</v>
          </cell>
          <cell r="T1449" t="str">
            <v>000061 SAN JUAN, PUERTO</v>
          </cell>
          <cell r="U1449" t="str">
            <v>200000004</v>
          </cell>
          <cell r="V1449" t="str">
            <v>Agro America LLC</v>
          </cell>
          <cell r="W1449" t="str">
            <v>56044</v>
          </cell>
          <cell r="X1449" t="str">
            <v>CIF</v>
          </cell>
          <cell r="Y1449" t="str">
            <v>CTA CTE O CRED.DIRECTO</v>
          </cell>
          <cell r="Z1449" t="str">
            <v>CONGELADO</v>
          </cell>
          <cell r="AA1449" t="str">
            <v>EMPANIZADO</v>
          </cell>
          <cell r="AB1449" t="str">
            <v>EMPANIZADOS CROQUETAS</v>
          </cell>
          <cell r="AC1449" t="str">
            <v>EMPANIZADOS CROQUETAS POLLO</v>
          </cell>
          <cell r="AD1449" t="str">
            <v>NA</v>
          </cell>
        </row>
        <row r="1450">
          <cell r="D1450">
            <v>1100572</v>
          </cell>
          <cell r="E1450" t="str">
            <v>STRIPS POLLO@ BO 18X1.5 LB CJ AS</v>
          </cell>
          <cell r="F1450">
            <v>3674.0951999999997</v>
          </cell>
          <cell r="G1450" t="str">
            <v>KG</v>
          </cell>
          <cell r="H1450" t="str">
            <v>F. SAN VICENTE</v>
          </cell>
          <cell r="I1450" t="str">
            <v>EN PRODUCCION</v>
          </cell>
          <cell r="J1450">
            <v>44837</v>
          </cell>
          <cell r="K1450">
            <v>44842</v>
          </cell>
          <cell r="O1450" t="str">
            <v>U007 AGROSUPER S.A.</v>
          </cell>
          <cell r="P1450" t="str">
            <v>00AA</v>
          </cell>
          <cell r="Q1450" t="str">
            <v>AGRO AMERICA</v>
          </cell>
          <cell r="R1450" t="str">
            <v>10</v>
          </cell>
          <cell r="S1450" t="str">
            <v>PUERTO RICO</v>
          </cell>
          <cell r="T1450" t="str">
            <v>000061 SAN JUAN, PUERTO</v>
          </cell>
          <cell r="U1450" t="str">
            <v>200000004</v>
          </cell>
          <cell r="V1450" t="str">
            <v>Agro America LLC</v>
          </cell>
          <cell r="W1450" t="str">
            <v>56044</v>
          </cell>
          <cell r="X1450" t="str">
            <v>CIF</v>
          </cell>
          <cell r="Y1450" t="str">
            <v>CTA CTE O CRED.DIRECTO</v>
          </cell>
          <cell r="Z1450" t="str">
            <v>CONGELADO</v>
          </cell>
          <cell r="AA1450" t="str">
            <v>EMPANIZADO</v>
          </cell>
          <cell r="AB1450" t="str">
            <v>EMPANIZADOS NUGGETS</v>
          </cell>
          <cell r="AC1450" t="str">
            <v>EMPANIZADOS NUGGETS POLLO</v>
          </cell>
          <cell r="AD1450" t="str">
            <v>NA</v>
          </cell>
        </row>
        <row r="1451">
          <cell r="D1451">
            <v>1100570</v>
          </cell>
          <cell r="E1451" t="str">
            <v>FIGURITAS POLLO@ BO 18X1.5 LB CJ AS</v>
          </cell>
          <cell r="F1451">
            <v>2449.3968</v>
          </cell>
          <cell r="G1451" t="str">
            <v>KG</v>
          </cell>
          <cell r="H1451" t="str">
            <v>F. SAN VICENTE</v>
          </cell>
          <cell r="I1451" t="str">
            <v>EN PRODUCCION</v>
          </cell>
          <cell r="J1451">
            <v>44837</v>
          </cell>
          <cell r="K1451">
            <v>44842</v>
          </cell>
          <cell r="O1451" t="str">
            <v>U007 AGROSUPER S.A.</v>
          </cell>
          <cell r="P1451" t="str">
            <v>00AA</v>
          </cell>
          <cell r="Q1451" t="str">
            <v>AGRO AMERICA</v>
          </cell>
          <cell r="R1451" t="str">
            <v>10</v>
          </cell>
          <cell r="S1451" t="str">
            <v>PUERTO RICO</v>
          </cell>
          <cell r="T1451" t="str">
            <v>000061 SAN JUAN, PUERTO</v>
          </cell>
          <cell r="U1451" t="str">
            <v>200000004</v>
          </cell>
          <cell r="V1451" t="str">
            <v>Agro America LLC</v>
          </cell>
          <cell r="W1451" t="str">
            <v>56044</v>
          </cell>
          <cell r="X1451" t="str">
            <v>CIF</v>
          </cell>
          <cell r="Y1451" t="str">
            <v>CTA CTE O CRED.DIRECTO</v>
          </cell>
          <cell r="Z1451" t="str">
            <v>CONGELADO</v>
          </cell>
          <cell r="AA1451" t="str">
            <v>EMPANIZADO</v>
          </cell>
          <cell r="AB1451" t="str">
            <v>EMPANIZADOS NUGGETS</v>
          </cell>
          <cell r="AC1451" t="str">
            <v>EMPANIZADOS NUGGETS POLLO</v>
          </cell>
          <cell r="AD1451" t="str">
            <v>NA</v>
          </cell>
        </row>
        <row r="1452">
          <cell r="D1452">
            <v>1100574</v>
          </cell>
          <cell r="E1452" t="str">
            <v>NUGG POLLO@ BO 18X1.5 LB CJ AS</v>
          </cell>
          <cell r="F1452">
            <v>5495.7601345039993</v>
          </cell>
          <cell r="G1452" t="str">
            <v>KG</v>
          </cell>
          <cell r="H1452" t="str">
            <v>F. SAN VICENTE</v>
          </cell>
          <cell r="I1452" t="str">
            <v>EN PRODUCCION</v>
          </cell>
          <cell r="J1452">
            <v>44837</v>
          </cell>
          <cell r="K1452">
            <v>44841</v>
          </cell>
          <cell r="O1452" t="str">
            <v>U007 AGROSUPER S.A.</v>
          </cell>
          <cell r="P1452" t="str">
            <v>00AA</v>
          </cell>
          <cell r="Q1452" t="str">
            <v>AGRO AMERICA</v>
          </cell>
          <cell r="R1452" t="str">
            <v>10</v>
          </cell>
          <cell r="S1452" t="str">
            <v>PUERTO RICO</v>
          </cell>
          <cell r="T1452" t="str">
            <v>000061 SAN JUAN, PUERTO</v>
          </cell>
          <cell r="U1452" t="str">
            <v>200000004</v>
          </cell>
          <cell r="V1452" t="str">
            <v>Agro America LLC</v>
          </cell>
          <cell r="W1452" t="str">
            <v>56045</v>
          </cell>
          <cell r="X1452" t="str">
            <v>CIF</v>
          </cell>
          <cell r="Y1452" t="str">
            <v>CTA CTE O CRED.DIRECTO</v>
          </cell>
          <cell r="Z1452" t="str">
            <v>CONGELADO</v>
          </cell>
          <cell r="AA1452" t="str">
            <v>EMPANIZADO</v>
          </cell>
          <cell r="AB1452" t="str">
            <v>EMPANIZADOS NUGGETS</v>
          </cell>
          <cell r="AC1452" t="str">
            <v>EMPANIZADOS NUGGETS POLLO</v>
          </cell>
          <cell r="AD1452" t="str">
            <v>NA</v>
          </cell>
        </row>
        <row r="1453">
          <cell r="D1453">
            <v>1100573</v>
          </cell>
          <cell r="E1453" t="str">
            <v>CROQ POLLO 80G@BO 18X1,5 LB CJ AS</v>
          </cell>
          <cell r="F1453">
            <v>1837.0475999999999</v>
          </cell>
          <cell r="G1453" t="str">
            <v>KG</v>
          </cell>
          <cell r="H1453" t="str">
            <v>F. SAN VICENTE</v>
          </cell>
          <cell r="I1453" t="str">
            <v>EN PRODUCCION</v>
          </cell>
          <cell r="J1453">
            <v>44837</v>
          </cell>
          <cell r="K1453">
            <v>44841</v>
          </cell>
          <cell r="O1453" t="str">
            <v>U007 AGROSUPER S.A.</v>
          </cell>
          <cell r="P1453" t="str">
            <v>00AA</v>
          </cell>
          <cell r="Q1453" t="str">
            <v>AGRO AMERICA</v>
          </cell>
          <cell r="R1453" t="str">
            <v>10</v>
          </cell>
          <cell r="S1453" t="str">
            <v>PUERTO RICO</v>
          </cell>
          <cell r="T1453" t="str">
            <v>000061 SAN JUAN, PUERTO</v>
          </cell>
          <cell r="U1453" t="str">
            <v>200000004</v>
          </cell>
          <cell r="V1453" t="str">
            <v>Agro America LLC</v>
          </cell>
          <cell r="W1453" t="str">
            <v>56045</v>
          </cell>
          <cell r="X1453" t="str">
            <v>CIF</v>
          </cell>
          <cell r="Y1453" t="str">
            <v>CTA CTE O CRED.DIRECTO</v>
          </cell>
          <cell r="Z1453" t="str">
            <v>CONGELADO</v>
          </cell>
          <cell r="AA1453" t="str">
            <v>EMPANIZADO</v>
          </cell>
          <cell r="AB1453" t="str">
            <v>EMPANIZADOS CROQUETAS</v>
          </cell>
          <cell r="AC1453" t="str">
            <v>EMPANIZADOS CROQUETAS POLLO</v>
          </cell>
          <cell r="AD1453" t="str">
            <v>NA</v>
          </cell>
        </row>
        <row r="1454">
          <cell r="D1454">
            <v>1100572</v>
          </cell>
          <cell r="E1454" t="str">
            <v>STRIPS POLLO@ BO 18X1.5 LB CJ AS</v>
          </cell>
          <cell r="F1454">
            <v>3674.0951999999997</v>
          </cell>
          <cell r="G1454" t="str">
            <v>KG</v>
          </cell>
          <cell r="H1454" t="str">
            <v>F. SAN VICENTE</v>
          </cell>
          <cell r="I1454" t="str">
            <v>EN PRODUCCION</v>
          </cell>
          <cell r="J1454">
            <v>44837</v>
          </cell>
          <cell r="K1454">
            <v>44841</v>
          </cell>
          <cell r="O1454" t="str">
            <v>U007 AGROSUPER S.A.</v>
          </cell>
          <cell r="P1454" t="str">
            <v>00AA</v>
          </cell>
          <cell r="Q1454" t="str">
            <v>AGRO AMERICA</v>
          </cell>
          <cell r="R1454" t="str">
            <v>10</v>
          </cell>
          <cell r="S1454" t="str">
            <v>PUERTO RICO</v>
          </cell>
          <cell r="T1454" t="str">
            <v>000061 SAN JUAN, PUERTO</v>
          </cell>
          <cell r="U1454" t="str">
            <v>200000004</v>
          </cell>
          <cell r="V1454" t="str">
            <v>Agro America LLC</v>
          </cell>
          <cell r="W1454" t="str">
            <v>56045</v>
          </cell>
          <cell r="X1454" t="str">
            <v>CIF</v>
          </cell>
          <cell r="Y1454" t="str">
            <v>CTA CTE O CRED.DIRECTO</v>
          </cell>
          <cell r="Z1454" t="str">
            <v>CONGELADO</v>
          </cell>
          <cell r="AA1454" t="str">
            <v>EMPANIZADO</v>
          </cell>
          <cell r="AB1454" t="str">
            <v>EMPANIZADOS NUGGETS</v>
          </cell>
          <cell r="AC1454" t="str">
            <v>EMPANIZADOS NUGGETS POLLO</v>
          </cell>
          <cell r="AD1454" t="str">
            <v>NA</v>
          </cell>
        </row>
        <row r="1455">
          <cell r="D1455">
            <v>1100570</v>
          </cell>
          <cell r="E1455" t="str">
            <v>FIGURITAS POLLO@ BO 18X1.5 LB CJ AS</v>
          </cell>
          <cell r="F1455">
            <v>2449.3968</v>
          </cell>
          <cell r="G1455" t="str">
            <v>KG</v>
          </cell>
          <cell r="H1455" t="str">
            <v>F. SAN VICENTE</v>
          </cell>
          <cell r="I1455" t="str">
            <v>EN PRODUCCION</v>
          </cell>
          <cell r="J1455">
            <v>44837</v>
          </cell>
          <cell r="K1455">
            <v>44841</v>
          </cell>
          <cell r="O1455" t="str">
            <v>U007 AGROSUPER S.A.</v>
          </cell>
          <cell r="P1455" t="str">
            <v>00AA</v>
          </cell>
          <cell r="Q1455" t="str">
            <v>AGRO AMERICA</v>
          </cell>
          <cell r="R1455" t="str">
            <v>10</v>
          </cell>
          <cell r="S1455" t="str">
            <v>PUERTO RICO</v>
          </cell>
          <cell r="T1455" t="str">
            <v>000061 SAN JUAN, PUERTO</v>
          </cell>
          <cell r="U1455" t="str">
            <v>200000004</v>
          </cell>
          <cell r="V1455" t="str">
            <v>Agro America LLC</v>
          </cell>
          <cell r="W1455" t="str">
            <v>56045</v>
          </cell>
          <cell r="X1455" t="str">
            <v>CIF</v>
          </cell>
          <cell r="Y1455" t="str">
            <v>CTA CTE O CRED.DIRECTO</v>
          </cell>
          <cell r="Z1455" t="str">
            <v>CONGELADO</v>
          </cell>
          <cell r="AA1455" t="str">
            <v>EMPANIZADO</v>
          </cell>
          <cell r="AB1455" t="str">
            <v>EMPANIZADOS NUGGETS</v>
          </cell>
          <cell r="AC1455" t="str">
            <v>EMPANIZADOS NUGGETS POLLO</v>
          </cell>
          <cell r="AD1455" t="str">
            <v>NA</v>
          </cell>
        </row>
        <row r="1456">
          <cell r="D1456">
            <v>1100574</v>
          </cell>
          <cell r="E1456" t="str">
            <v>NUGG POLLO@ BO 18X1.5 LB CJ AS</v>
          </cell>
          <cell r="F1456">
            <v>5495.7601345039993</v>
          </cell>
          <cell r="G1456" t="str">
            <v>KG</v>
          </cell>
          <cell r="H1456" t="str">
            <v>F. SAN VICENTE</v>
          </cell>
          <cell r="I1456" t="str">
            <v>EN PRODUCCION</v>
          </cell>
          <cell r="J1456">
            <v>44837</v>
          </cell>
          <cell r="K1456">
            <v>44840</v>
          </cell>
          <cell r="O1456" t="str">
            <v>U007 AGROSUPER S.A.</v>
          </cell>
          <cell r="P1456" t="str">
            <v>00AA</v>
          </cell>
          <cell r="Q1456" t="str">
            <v>AGRO AMERICA</v>
          </cell>
          <cell r="R1456" t="str">
            <v>10</v>
          </cell>
          <cell r="S1456" t="str">
            <v>PUERTO RICO</v>
          </cell>
          <cell r="T1456" t="str">
            <v>000061 SAN JUAN, PUERTO</v>
          </cell>
          <cell r="U1456" t="str">
            <v>200000004</v>
          </cell>
          <cell r="V1456" t="str">
            <v>Agro America LLC</v>
          </cell>
          <cell r="W1456" t="str">
            <v>56046</v>
          </cell>
          <cell r="X1456" t="str">
            <v>CIF</v>
          </cell>
          <cell r="Y1456" t="str">
            <v>CTA CTE O CRED.DIRECTO</v>
          </cell>
          <cell r="Z1456" t="str">
            <v>CONGELADO</v>
          </cell>
          <cell r="AA1456" t="str">
            <v>EMPANIZADO</v>
          </cell>
          <cell r="AB1456" t="str">
            <v>EMPANIZADOS NUGGETS</v>
          </cell>
          <cell r="AC1456" t="str">
            <v>EMPANIZADOS NUGGETS POLLO</v>
          </cell>
          <cell r="AD1456" t="str">
            <v>NA</v>
          </cell>
        </row>
        <row r="1457">
          <cell r="D1457">
            <v>1100573</v>
          </cell>
          <cell r="E1457" t="str">
            <v>CROQ POLLO 80G@BO 18X1,5 LB CJ AS</v>
          </cell>
          <cell r="F1457">
            <v>1837.0475999999999</v>
          </cell>
          <cell r="G1457" t="str">
            <v>KG</v>
          </cell>
          <cell r="H1457" t="str">
            <v>F. SAN VICENTE</v>
          </cell>
          <cell r="I1457" t="str">
            <v>EN PRODUCCION</v>
          </cell>
          <cell r="J1457">
            <v>44837</v>
          </cell>
          <cell r="K1457">
            <v>44840</v>
          </cell>
          <cell r="O1457" t="str">
            <v>U007 AGROSUPER S.A.</v>
          </cell>
          <cell r="P1457" t="str">
            <v>00AA</v>
          </cell>
          <cell r="Q1457" t="str">
            <v>AGRO AMERICA</v>
          </cell>
          <cell r="R1457" t="str">
            <v>10</v>
          </cell>
          <cell r="S1457" t="str">
            <v>PUERTO RICO</v>
          </cell>
          <cell r="T1457" t="str">
            <v>000061 SAN JUAN, PUERTO</v>
          </cell>
          <cell r="U1457" t="str">
            <v>200000004</v>
          </cell>
          <cell r="V1457" t="str">
            <v>Agro America LLC</v>
          </cell>
          <cell r="W1457" t="str">
            <v>56046</v>
          </cell>
          <cell r="X1457" t="str">
            <v>CIF</v>
          </cell>
          <cell r="Y1457" t="str">
            <v>CTA CTE O CRED.DIRECTO</v>
          </cell>
          <cell r="Z1457" t="str">
            <v>CONGELADO</v>
          </cell>
          <cell r="AA1457" t="str">
            <v>EMPANIZADO</v>
          </cell>
          <cell r="AB1457" t="str">
            <v>EMPANIZADOS CROQUETAS</v>
          </cell>
          <cell r="AC1457" t="str">
            <v>EMPANIZADOS CROQUETAS POLLO</v>
          </cell>
          <cell r="AD1457" t="str">
            <v>NA</v>
          </cell>
        </row>
        <row r="1458">
          <cell r="D1458">
            <v>1100572</v>
          </cell>
          <cell r="E1458" t="str">
            <v>STRIPS POLLO@ BO 18X1.5 LB CJ AS</v>
          </cell>
          <cell r="F1458">
            <v>3674.0951999999997</v>
          </cell>
          <cell r="G1458" t="str">
            <v>KG</v>
          </cell>
          <cell r="H1458" t="str">
            <v>F. SAN VICENTE</v>
          </cell>
          <cell r="I1458" t="str">
            <v>EN PRODUCCION</v>
          </cell>
          <cell r="J1458">
            <v>44837</v>
          </cell>
          <cell r="K1458">
            <v>44840</v>
          </cell>
          <cell r="O1458" t="str">
            <v>U007 AGROSUPER S.A.</v>
          </cell>
          <cell r="P1458" t="str">
            <v>00AA</v>
          </cell>
          <cell r="Q1458" t="str">
            <v>AGRO AMERICA</v>
          </cell>
          <cell r="R1458" t="str">
            <v>10</v>
          </cell>
          <cell r="S1458" t="str">
            <v>PUERTO RICO</v>
          </cell>
          <cell r="T1458" t="str">
            <v>000061 SAN JUAN, PUERTO</v>
          </cell>
          <cell r="U1458" t="str">
            <v>200000004</v>
          </cell>
          <cell r="V1458" t="str">
            <v>Agro America LLC</v>
          </cell>
          <cell r="W1458" t="str">
            <v>56046</v>
          </cell>
          <cell r="X1458" t="str">
            <v>CIF</v>
          </cell>
          <cell r="Y1458" t="str">
            <v>CTA CTE O CRED.DIRECTO</v>
          </cell>
          <cell r="Z1458" t="str">
            <v>CONGELADO</v>
          </cell>
          <cell r="AA1458" t="str">
            <v>EMPANIZADO</v>
          </cell>
          <cell r="AB1458" t="str">
            <v>EMPANIZADOS NUGGETS</v>
          </cell>
          <cell r="AC1458" t="str">
            <v>EMPANIZADOS NUGGETS POLLO</v>
          </cell>
          <cell r="AD1458" t="str">
            <v>NA</v>
          </cell>
        </row>
        <row r="1459">
          <cell r="D1459">
            <v>1100570</v>
          </cell>
          <cell r="E1459" t="str">
            <v>FIGURITAS POLLO@ BO 18X1.5 LB CJ AS</v>
          </cell>
          <cell r="F1459">
            <v>2449.3968</v>
          </cell>
          <cell r="G1459" t="str">
            <v>KG</v>
          </cell>
          <cell r="H1459" t="str">
            <v>F. SAN VICENTE</v>
          </cell>
          <cell r="I1459" t="str">
            <v>EN PRODUCCION</v>
          </cell>
          <cell r="J1459">
            <v>44837</v>
          </cell>
          <cell r="K1459">
            <v>44840</v>
          </cell>
          <cell r="O1459" t="str">
            <v>U007 AGROSUPER S.A.</v>
          </cell>
          <cell r="P1459" t="str">
            <v>00AA</v>
          </cell>
          <cell r="Q1459" t="str">
            <v>AGRO AMERICA</v>
          </cell>
          <cell r="R1459" t="str">
            <v>10</v>
          </cell>
          <cell r="S1459" t="str">
            <v>PUERTO RICO</v>
          </cell>
          <cell r="T1459" t="str">
            <v>000061 SAN JUAN, PUERTO</v>
          </cell>
          <cell r="U1459" t="str">
            <v>200000004</v>
          </cell>
          <cell r="V1459" t="str">
            <v>Agro America LLC</v>
          </cell>
          <cell r="W1459" t="str">
            <v>56046</v>
          </cell>
          <cell r="X1459" t="str">
            <v>CIF</v>
          </cell>
          <cell r="Y1459" t="str">
            <v>CTA CTE O CRED.DIRECTO</v>
          </cell>
          <cell r="Z1459" t="str">
            <v>CONGELADO</v>
          </cell>
          <cell r="AA1459" t="str">
            <v>EMPANIZADO</v>
          </cell>
          <cell r="AB1459" t="str">
            <v>EMPANIZADOS NUGGETS</v>
          </cell>
          <cell r="AC1459" t="str">
            <v>EMPANIZADOS NUGGETS POLLO</v>
          </cell>
          <cell r="AD1459" t="str">
            <v>NA</v>
          </cell>
        </row>
        <row r="1460">
          <cell r="D1460">
            <v>1012107</v>
          </cell>
          <cell r="E1460" t="str">
            <v>PO PCHDEH 4OZ MR@ CJ AS</v>
          </cell>
          <cell r="F1460">
            <v>15966.438399999999</v>
          </cell>
          <cell r="G1460" t="str">
            <v>KG</v>
          </cell>
          <cell r="H1460" t="str">
            <v>F. SAN VICENTE</v>
          </cell>
          <cell r="I1460" t="str">
            <v>EN PRODUCCION</v>
          </cell>
          <cell r="J1460">
            <v>44837</v>
          </cell>
          <cell r="K1460">
            <v>44844</v>
          </cell>
          <cell r="O1460" t="str">
            <v>U007 AGROSUPER S.A.</v>
          </cell>
          <cell r="P1460" t="str">
            <v>00AA</v>
          </cell>
          <cell r="Q1460" t="str">
            <v>AGRO AMERICA</v>
          </cell>
          <cell r="R1460" t="str">
            <v>01</v>
          </cell>
          <cell r="S1460" t="str">
            <v>EE.UU.</v>
          </cell>
          <cell r="T1460" t="str">
            <v>000139 HOUSTON, PUERTO</v>
          </cell>
          <cell r="U1460" t="str">
            <v>200000004</v>
          </cell>
          <cell r="V1460" t="str">
            <v>Agro America LLC</v>
          </cell>
          <cell r="W1460" t="str">
            <v/>
          </cell>
          <cell r="X1460" t="str">
            <v>CIF</v>
          </cell>
          <cell r="Y1460" t="str">
            <v>CTA CTE O CRED.DIRECTO</v>
          </cell>
          <cell r="Z1460" t="str">
            <v>CONGELADO</v>
          </cell>
          <cell r="AA1460" t="str">
            <v>PECHUGA DESH</v>
          </cell>
          <cell r="AB1460" t="str">
            <v>PECHUGA DESH S/PIEL S/GRASA S/FILETE</v>
          </cell>
          <cell r="AC1460" t="str">
            <v>PECHUGA DESH 100-130 GR</v>
          </cell>
          <cell r="AD1460" t="str">
            <v>NA</v>
          </cell>
        </row>
        <row r="1461">
          <cell r="D1461">
            <v>1012519</v>
          </cell>
          <cell r="E1461" t="str">
            <v>PO PCHDEH 4OZ MR@ CJ AS</v>
          </cell>
          <cell r="F1461">
            <v>3991.6095999999998</v>
          </cell>
          <cell r="G1461" t="str">
            <v>KG</v>
          </cell>
          <cell r="H1461" t="str">
            <v>F. SAN VICENTE</v>
          </cell>
          <cell r="I1461" t="str">
            <v>EN PRODUCCION</v>
          </cell>
          <cell r="J1461">
            <v>44837</v>
          </cell>
          <cell r="K1461">
            <v>44844</v>
          </cell>
          <cell r="O1461" t="str">
            <v>U007 AGROSUPER S.A.</v>
          </cell>
          <cell r="P1461" t="str">
            <v>00AA</v>
          </cell>
          <cell r="Q1461" t="str">
            <v>AGRO AMERICA</v>
          </cell>
          <cell r="R1461" t="str">
            <v>01</v>
          </cell>
          <cell r="S1461" t="str">
            <v>EE.UU.</v>
          </cell>
          <cell r="T1461" t="str">
            <v>000139 HOUSTON, PUERTO</v>
          </cell>
          <cell r="U1461" t="str">
            <v>200000004</v>
          </cell>
          <cell r="V1461" t="str">
            <v>Agro America LLC</v>
          </cell>
          <cell r="W1461" t="str">
            <v/>
          </cell>
          <cell r="X1461" t="str">
            <v>CIF</v>
          </cell>
          <cell r="Y1461" t="str">
            <v>CTA CTE O CRED.DIRECTO</v>
          </cell>
          <cell r="Z1461" t="str">
            <v>CONGELADO</v>
          </cell>
          <cell r="AA1461" t="str">
            <v>PECHUGA DESH</v>
          </cell>
          <cell r="AB1461" t="str">
            <v>PECHUGA DESH S/PIEL S/GRASA S/FILETE</v>
          </cell>
          <cell r="AC1461" t="str">
            <v>PECHUGA DESH 120-170G</v>
          </cell>
          <cell r="AD1461" t="str">
            <v>NA</v>
          </cell>
        </row>
        <row r="1462">
          <cell r="D1462">
            <v>1022705</v>
          </cell>
          <cell r="E1462" t="str">
            <v>GO MANTEC@ CJ 20K AS</v>
          </cell>
          <cell r="F1462">
            <v>24000</v>
          </cell>
          <cell r="G1462" t="str">
            <v>KG</v>
          </cell>
          <cell r="H1462" t="str">
            <v>PLANTA ROSARIO</v>
          </cell>
          <cell r="I1462" t="str">
            <v>CONFIRMADO</v>
          </cell>
          <cell r="J1462">
            <v>44838</v>
          </cell>
          <cell r="K1462">
            <v>44855</v>
          </cell>
          <cell r="L1462">
            <v>44862</v>
          </cell>
          <cell r="O1462" t="str">
            <v>U007 AGROSUPER S.A.</v>
          </cell>
          <cell r="P1462" t="str">
            <v>00AS</v>
          </cell>
          <cell r="Q1462" t="str">
            <v>AGRO SUDAMERICA</v>
          </cell>
          <cell r="R1462" t="str">
            <v>02</v>
          </cell>
          <cell r="S1462" t="str">
            <v>COLOMBIA</v>
          </cell>
          <cell r="T1462" t="str">
            <v>000218 CARTAGENA, PUERTO</v>
          </cell>
          <cell r="U1462" t="str">
            <v>200002048</v>
          </cell>
          <cell r="V1462" t="str">
            <v>GLOBAL FOOD COMPANY SAS</v>
          </cell>
          <cell r="W1462" t="str">
            <v>***</v>
          </cell>
          <cell r="X1462" t="str">
            <v>CIF</v>
          </cell>
          <cell r="Y1462" t="str">
            <v>PAGO ANTIC. – PAGO C/COPIA DOC</v>
          </cell>
          <cell r="Z1462" t="str">
            <v>CONGELADO</v>
          </cell>
          <cell r="AA1462" t="str">
            <v>GRASAS</v>
          </cell>
          <cell r="AB1462" t="str">
            <v>GRASA INTERIOR</v>
          </cell>
          <cell r="AC1462" t="str">
            <v>SUBPROD GRASA MANTECA</v>
          </cell>
          <cell r="AD1462" t="str">
            <v>EX</v>
          </cell>
        </row>
        <row r="1463">
          <cell r="D1463">
            <v>1021187</v>
          </cell>
          <cell r="E1463" t="str">
            <v>GO CUE BACK@ CJ 20K T-F AS</v>
          </cell>
          <cell r="F1463">
            <v>24000</v>
          </cell>
          <cell r="G1463" t="str">
            <v>KG</v>
          </cell>
          <cell r="H1463" t="str">
            <v>PLANTA ROSARIO</v>
          </cell>
          <cell r="I1463" t="str">
            <v>EMITIDO</v>
          </cell>
          <cell r="J1463">
            <v>44838</v>
          </cell>
          <cell r="K1463">
            <v>44868</v>
          </cell>
          <cell r="O1463" t="str">
            <v>U007 AGROSUPER S.A.</v>
          </cell>
          <cell r="P1463" t="str">
            <v>00AS</v>
          </cell>
          <cell r="Q1463" t="str">
            <v>AGRO SUDAMERICA</v>
          </cell>
          <cell r="R1463" t="str">
            <v>02</v>
          </cell>
          <cell r="S1463" t="str">
            <v>ECUADOR</v>
          </cell>
          <cell r="T1463" t="str">
            <v>000027 GUAYAQUIL, PUERTO</v>
          </cell>
          <cell r="U1463" t="str">
            <v>200001414</v>
          </cell>
          <cell r="V1463" t="str">
            <v>DIGECA S. A. Distribuidora de carne</v>
          </cell>
          <cell r="W1463" t="str">
            <v>ROSARIO</v>
          </cell>
          <cell r="X1463" t="str">
            <v>CIF</v>
          </cell>
          <cell r="Y1463" t="str">
            <v>CTA CTE O CRED.DIRECTO</v>
          </cell>
          <cell r="Z1463" t="str">
            <v>CONGELADO</v>
          </cell>
          <cell r="AA1463" t="str">
            <v>CUEROS</v>
          </cell>
          <cell r="AB1463" t="str">
            <v>CUERO BACK</v>
          </cell>
          <cell r="AC1463" t="str">
            <v>CUERO BACK</v>
          </cell>
          <cell r="AD1463" t="str">
            <v>EX</v>
          </cell>
        </row>
        <row r="1464">
          <cell r="D1464">
            <v>1010877</v>
          </cell>
          <cell r="E1464" t="str">
            <v>PO MOLLEJA MRPS@ CJ 10K AS</v>
          </cell>
          <cell r="F1464">
            <v>24000</v>
          </cell>
          <cell r="G1464" t="str">
            <v>KG</v>
          </cell>
          <cell r="H1464" t="str">
            <v>F. SAN VICENTE</v>
          </cell>
          <cell r="I1464" t="str">
            <v>EMITIDO</v>
          </cell>
          <cell r="J1464">
            <v>44838</v>
          </cell>
          <cell r="K1464">
            <v>44849</v>
          </cell>
          <cell r="O1464" t="str">
            <v>U020 AGROSUPER COMER ALIM</v>
          </cell>
          <cell r="P1464" t="str">
            <v>00AE</v>
          </cell>
          <cell r="Q1464" t="str">
            <v>AGRO EUROPA</v>
          </cell>
          <cell r="R1464" t="str">
            <v>01</v>
          </cell>
          <cell r="S1464" t="str">
            <v>SUDÁFRICA</v>
          </cell>
          <cell r="T1464" t="str">
            <v>000077 DURBAN, PUERTO</v>
          </cell>
          <cell r="U1464" t="str">
            <v>200000007</v>
          </cell>
          <cell r="V1464" t="str">
            <v>AGROEUROPA S.P.A</v>
          </cell>
          <cell r="W1464" t="str">
            <v/>
          </cell>
          <cell r="X1464" t="str">
            <v>CFR</v>
          </cell>
          <cell r="Y1464" t="str">
            <v>CTA CTE O CRED.DIRECTO</v>
          </cell>
          <cell r="Z1464" t="str">
            <v>CONGELADO</v>
          </cell>
          <cell r="AA1464" t="str">
            <v>MENUDENCIAS</v>
          </cell>
          <cell r="AB1464" t="str">
            <v>MENUDENCIAS CONTRE</v>
          </cell>
          <cell r="AC1464" t="str">
            <v>MENUDENCIAS CONTRE MARIPOSA</v>
          </cell>
          <cell r="AD1464" t="str">
            <v>NA</v>
          </cell>
        </row>
        <row r="1465">
          <cell r="D1465">
            <v>1030817</v>
          </cell>
          <cell r="E1465" t="str">
            <v>PV TRU LARG@ BO CJ 15K AS</v>
          </cell>
          <cell r="F1465">
            <v>24000</v>
          </cell>
          <cell r="G1465" t="str">
            <v>KG</v>
          </cell>
          <cell r="H1465" t="str">
            <v>SOPRAVAL PLANTA / CECINAS 2</v>
          </cell>
          <cell r="I1465" t="str">
            <v>A PROGRAMAR</v>
          </cell>
          <cell r="J1465">
            <v>44838</v>
          </cell>
          <cell r="K1465">
            <v>44844</v>
          </cell>
          <cell r="L1465">
            <v>44871</v>
          </cell>
          <cell r="O1465" t="str">
            <v>U007 AGROSUPER S.A.</v>
          </cell>
          <cell r="P1465" t="str">
            <v>00AS</v>
          </cell>
          <cell r="Q1465" t="str">
            <v>AGRO SUDAMERICA</v>
          </cell>
          <cell r="R1465" t="str">
            <v>03</v>
          </cell>
          <cell r="S1465" t="str">
            <v>PERÚ</v>
          </cell>
          <cell r="T1465" t="str">
            <v>000059 CALLAO, PUERTO</v>
          </cell>
          <cell r="U1465" t="str">
            <v>200003257</v>
          </cell>
          <cell r="V1465" t="str">
            <v>YUGOCORP SAC</v>
          </cell>
          <cell r="W1465" t="str">
            <v>***</v>
          </cell>
          <cell r="X1465" t="str">
            <v>CIF</v>
          </cell>
          <cell r="Y1465" t="str">
            <v>CTA CTE O CRED.DIRECTO</v>
          </cell>
          <cell r="Z1465" t="str">
            <v>CONGELADO</v>
          </cell>
          <cell r="AA1465" t="str">
            <v>TRUTRO</v>
          </cell>
          <cell r="AB1465" t="str">
            <v>TRUTRO LARGO</v>
          </cell>
          <cell r="AC1465" t="str">
            <v>TRUTRO LARGO NORMAL</v>
          </cell>
          <cell r="AD1465" t="str">
            <v>EX</v>
          </cell>
        </row>
        <row r="1466">
          <cell r="D1466">
            <v>1030817</v>
          </cell>
          <cell r="E1466" t="str">
            <v>PV TRU LARG@ BO CJ 15K AS</v>
          </cell>
          <cell r="F1466">
            <v>24000</v>
          </cell>
          <cell r="G1466" t="str">
            <v>KG</v>
          </cell>
          <cell r="H1466" t="str">
            <v>SOPRAVAL PLANTA / CECINAS 2</v>
          </cell>
          <cell r="I1466" t="str">
            <v>EN PRODUCCION</v>
          </cell>
          <cell r="J1466">
            <v>44838</v>
          </cell>
          <cell r="K1466">
            <v>44871</v>
          </cell>
          <cell r="O1466" t="str">
            <v>U007 AGROSUPER S.A.</v>
          </cell>
          <cell r="P1466" t="str">
            <v>00AS</v>
          </cell>
          <cell r="Q1466" t="str">
            <v>AGRO SUDAMERICA</v>
          </cell>
          <cell r="R1466" t="str">
            <v>03</v>
          </cell>
          <cell r="S1466" t="str">
            <v>PERÚ</v>
          </cell>
          <cell r="T1466" t="str">
            <v>000059 CALLAO, PUERTO</v>
          </cell>
          <cell r="U1466" t="str">
            <v>200003257</v>
          </cell>
          <cell r="V1466" t="str">
            <v>YUGOCORP SAC</v>
          </cell>
          <cell r="W1466" t="str">
            <v>***</v>
          </cell>
          <cell r="X1466" t="str">
            <v>CIF</v>
          </cell>
          <cell r="Y1466" t="str">
            <v>CTA CTE O CRED.DIRECTO</v>
          </cell>
          <cell r="Z1466" t="str">
            <v>CONGELADO</v>
          </cell>
          <cell r="AA1466" t="str">
            <v>TRUTRO</v>
          </cell>
          <cell r="AB1466" t="str">
            <v>TRUTRO LARGO</v>
          </cell>
          <cell r="AC1466" t="str">
            <v>TRUTRO LARGO NORMAL</v>
          </cell>
          <cell r="AD1466" t="str">
            <v>EX</v>
          </cell>
        </row>
        <row r="1467">
          <cell r="D1467">
            <v>1020848</v>
          </cell>
          <cell r="E1467" t="str">
            <v>GO LOM CTRO 27@ CJ 20K AS</v>
          </cell>
          <cell r="F1467">
            <v>24000</v>
          </cell>
          <cell r="G1467" t="str">
            <v>KG</v>
          </cell>
          <cell r="H1467" t="str">
            <v>PLANTA ROSARIO</v>
          </cell>
          <cell r="I1467" t="str">
            <v>A PROGRAMAR</v>
          </cell>
          <cell r="J1467">
            <v>44838</v>
          </cell>
          <cell r="K1467">
            <v>44869</v>
          </cell>
          <cell r="L1467">
            <v>44872</v>
          </cell>
          <cell r="O1467" t="str">
            <v>U007 AGROSUPER S.A.</v>
          </cell>
          <cell r="P1467" t="str">
            <v>00AS</v>
          </cell>
          <cell r="Q1467" t="str">
            <v>AGRO SUDAMERICA</v>
          </cell>
          <cell r="R1467" t="str">
            <v>02</v>
          </cell>
          <cell r="S1467" t="str">
            <v>COLOMBIA</v>
          </cell>
          <cell r="T1467" t="str">
            <v>000218 CARTAGENA, PUERTO</v>
          </cell>
          <cell r="U1467" t="str">
            <v>200003239</v>
          </cell>
          <cell r="V1467" t="str">
            <v>W&amp;L WORLDWIDE TRADING S.A.S</v>
          </cell>
          <cell r="W1467" t="str">
            <v>*** WL042550-2022</v>
          </cell>
          <cell r="X1467" t="str">
            <v>CIF</v>
          </cell>
          <cell r="Y1467" t="str">
            <v>CTA CTE O CRED.DIRECTO</v>
          </cell>
          <cell r="Z1467" t="str">
            <v>CONGELADO</v>
          </cell>
          <cell r="AA1467" t="str">
            <v>LOMO</v>
          </cell>
          <cell r="AB1467" t="str">
            <v>LOMO CENTRO</v>
          </cell>
          <cell r="AC1467" t="str">
            <v>LOMO CENTRO 27 S/FILETE</v>
          </cell>
          <cell r="AD1467" t="str">
            <v>EX</v>
          </cell>
        </row>
        <row r="1468">
          <cell r="D1468">
            <v>1020017</v>
          </cell>
          <cell r="E1468" t="str">
            <v>GO CHU CTRO@ FI CJ 20K AS</v>
          </cell>
          <cell r="F1468">
            <v>24000</v>
          </cell>
          <cell r="G1468" t="str">
            <v>KG</v>
          </cell>
          <cell r="H1468" t="str">
            <v>PLANTA ROSARIO</v>
          </cell>
          <cell r="I1468" t="str">
            <v>EN PRODUCCION</v>
          </cell>
          <cell r="J1468">
            <v>44838</v>
          </cell>
          <cell r="K1468">
            <v>44869</v>
          </cell>
          <cell r="O1468" t="str">
            <v>U007 AGROSUPER S.A.</v>
          </cell>
          <cell r="P1468" t="str">
            <v>00AS</v>
          </cell>
          <cell r="Q1468" t="str">
            <v>AGRO SUDAMERICA</v>
          </cell>
          <cell r="R1468" t="str">
            <v>02</v>
          </cell>
          <cell r="S1468" t="str">
            <v>COSTA RICA</v>
          </cell>
          <cell r="T1468" t="str">
            <v>000206 CALDERA, PUERTO</v>
          </cell>
          <cell r="U1468" t="str">
            <v>200002586</v>
          </cell>
          <cell r="V1468" t="str">
            <v>Exportadora PMT S.A.</v>
          </cell>
          <cell r="W1468" t="str">
            <v/>
          </cell>
          <cell r="X1468" t="str">
            <v>CIF</v>
          </cell>
          <cell r="Y1468" t="str">
            <v>CTA CTE O CRED.DIRECTO</v>
          </cell>
          <cell r="Z1468" t="str">
            <v>CONGELADO</v>
          </cell>
          <cell r="AA1468" t="str">
            <v>CHULETA</v>
          </cell>
          <cell r="AB1468" t="str">
            <v>CHULETA CENTRO</v>
          </cell>
          <cell r="AC1468" t="str">
            <v>CHULETA CENTRO</v>
          </cell>
          <cell r="AD1468" t="str">
            <v>EX</v>
          </cell>
        </row>
        <row r="1469">
          <cell r="D1469">
            <v>1023433</v>
          </cell>
          <cell r="E1469" t="str">
            <v>GO PAPDA CAB@ CJ 20K AS</v>
          </cell>
          <cell r="F1469">
            <v>24000</v>
          </cell>
          <cell r="G1469" t="str">
            <v>KG</v>
          </cell>
          <cell r="H1469" t="str">
            <v>PLANTA ROSARIO</v>
          </cell>
          <cell r="I1469" t="str">
            <v>EMITIDO</v>
          </cell>
          <cell r="J1469">
            <v>44838</v>
          </cell>
          <cell r="K1469">
            <v>44864</v>
          </cell>
          <cell r="O1469" t="str">
            <v>U007 AGROSUPER S.A.</v>
          </cell>
          <cell r="P1469" t="str">
            <v>00AS</v>
          </cell>
          <cell r="Q1469" t="str">
            <v>AGRO SUDAMERICA</v>
          </cell>
          <cell r="R1469" t="str">
            <v>02</v>
          </cell>
          <cell r="S1469" t="str">
            <v>COLOMBIA</v>
          </cell>
          <cell r="T1469" t="str">
            <v>000218 CARTAGENA, PUERTO</v>
          </cell>
          <cell r="U1469" t="str">
            <v>200003203</v>
          </cell>
          <cell r="V1469" t="str">
            <v>TRADING 360 S.A.S</v>
          </cell>
          <cell r="W1469" t="str">
            <v>***</v>
          </cell>
          <cell r="X1469" t="str">
            <v>CIF</v>
          </cell>
          <cell r="Y1469" t="str">
            <v>PAGO ANTIC. – PAGO C/COPIA DOC</v>
          </cell>
          <cell r="Z1469" t="str">
            <v>CONGELADO</v>
          </cell>
          <cell r="AA1469" t="str">
            <v>PLANCHA</v>
          </cell>
          <cell r="AB1469" t="str">
            <v>PLANCHA S/CUERO</v>
          </cell>
          <cell r="AC1469" t="str">
            <v>PLANCHA S/CUERO PAPADA</v>
          </cell>
          <cell r="AD1469" t="str">
            <v>EX</v>
          </cell>
        </row>
        <row r="1470">
          <cell r="D1470">
            <v>1022150</v>
          </cell>
          <cell r="E1470" t="str">
            <v>GO GORD CHIC@ CJ 20K AS</v>
          </cell>
          <cell r="F1470">
            <v>24000</v>
          </cell>
          <cell r="G1470" t="str">
            <v>KG</v>
          </cell>
          <cell r="H1470" t="str">
            <v>PLANTA ROSARIO</v>
          </cell>
          <cell r="I1470" t="str">
            <v>EMITIDO</v>
          </cell>
          <cell r="J1470">
            <v>44838</v>
          </cell>
          <cell r="K1470">
            <v>44885</v>
          </cell>
          <cell r="O1470" t="str">
            <v>U007 AGROSUPER S.A.</v>
          </cell>
          <cell r="P1470" t="str">
            <v>00AS</v>
          </cell>
          <cell r="Q1470" t="str">
            <v>AGRO SUDAMERICA</v>
          </cell>
          <cell r="R1470" t="str">
            <v>02</v>
          </cell>
          <cell r="S1470" t="str">
            <v>ECUADOR</v>
          </cell>
          <cell r="T1470" t="str">
            <v>000027 GUAYAQUIL, PUERTO</v>
          </cell>
          <cell r="U1470" t="str">
            <v>200000529</v>
          </cell>
          <cell r="V1470" t="str">
            <v>'Piggi's Embutidos Pigem Cia. Ltda.</v>
          </cell>
          <cell r="W1470" t="str">
            <v>ROSARIO</v>
          </cell>
          <cell r="X1470" t="str">
            <v>CFR</v>
          </cell>
          <cell r="Y1470" t="str">
            <v>CTA CTE O CRED.DIRECTO</v>
          </cell>
          <cell r="Z1470" t="str">
            <v>CONGELADO</v>
          </cell>
          <cell r="AA1470" t="str">
            <v>GRASAS</v>
          </cell>
          <cell r="AB1470" t="str">
            <v>GRASA GORDURA</v>
          </cell>
          <cell r="AC1470" t="str">
            <v>SUBPROD GRASA GORDURA CHICA</v>
          </cell>
          <cell r="AD1470" t="str">
            <v>EX</v>
          </cell>
        </row>
        <row r="1471">
          <cell r="D1471">
            <v>1022150</v>
          </cell>
          <cell r="E1471" t="str">
            <v>GO GORD CHIC@ CJ 20K AS</v>
          </cell>
          <cell r="F1471">
            <v>24000</v>
          </cell>
          <cell r="G1471" t="str">
            <v>KG</v>
          </cell>
          <cell r="H1471" t="str">
            <v>PLANTA ROSARIO</v>
          </cell>
          <cell r="I1471" t="str">
            <v>EMITIDO</v>
          </cell>
          <cell r="J1471">
            <v>44838</v>
          </cell>
          <cell r="K1471">
            <v>44885</v>
          </cell>
          <cell r="O1471" t="str">
            <v>U007 AGROSUPER S.A.</v>
          </cell>
          <cell r="P1471" t="str">
            <v>00AS</v>
          </cell>
          <cell r="Q1471" t="str">
            <v>AGRO SUDAMERICA</v>
          </cell>
          <cell r="R1471" t="str">
            <v>02</v>
          </cell>
          <cell r="S1471" t="str">
            <v>ECUADOR</v>
          </cell>
          <cell r="T1471" t="str">
            <v>000027 GUAYAQUIL, PUERTO</v>
          </cell>
          <cell r="U1471" t="str">
            <v>200000529</v>
          </cell>
          <cell r="V1471" t="str">
            <v>'Piggi's Embutidos Pigem Cia. Ltda.</v>
          </cell>
          <cell r="W1471" t="str">
            <v>LO MIRANDA</v>
          </cell>
          <cell r="X1471" t="str">
            <v>CFR</v>
          </cell>
          <cell r="Y1471" t="str">
            <v>CTA CTE O CRED.DIRECTO</v>
          </cell>
          <cell r="Z1471" t="str">
            <v>CONGELADO</v>
          </cell>
          <cell r="AA1471" t="str">
            <v>GRASAS</v>
          </cell>
          <cell r="AB1471" t="str">
            <v>GRASA GORDURA</v>
          </cell>
          <cell r="AC1471" t="str">
            <v>SUBPROD GRASA GORDURA CHICA</v>
          </cell>
          <cell r="AD1471" t="str">
            <v>EX</v>
          </cell>
        </row>
        <row r="1472">
          <cell r="D1472">
            <v>1012819</v>
          </cell>
          <cell r="E1472" t="str">
            <v>PO PPA ESP@CF CJ AS</v>
          </cell>
          <cell r="F1472">
            <v>24000</v>
          </cell>
          <cell r="G1472" t="str">
            <v>KG</v>
          </cell>
          <cell r="H1472" t="str">
            <v>F. SAN VICENTE</v>
          </cell>
          <cell r="I1472" t="str">
            <v>A PROGRAMAR</v>
          </cell>
          <cell r="J1472">
            <v>44838</v>
          </cell>
          <cell r="K1472">
            <v>44851</v>
          </cell>
          <cell r="L1472">
            <v>44862</v>
          </cell>
          <cell r="O1472" t="str">
            <v>U007 AGROSUPER S.A.</v>
          </cell>
          <cell r="P1472" t="str">
            <v>00AS</v>
          </cell>
          <cell r="Q1472" t="str">
            <v>AGRO SUDAMERICA</v>
          </cell>
          <cell r="R1472" t="str">
            <v>01</v>
          </cell>
          <cell r="S1472" t="str">
            <v>PERÚ</v>
          </cell>
          <cell r="T1472" t="str">
            <v>000059 CALLAO, PUERTO</v>
          </cell>
          <cell r="U1472" t="str">
            <v>200000196</v>
          </cell>
          <cell r="V1472" t="str">
            <v>Productos Razzeto &amp; Nestorovic SAC</v>
          </cell>
          <cell r="W1472" t="str">
            <v>***</v>
          </cell>
          <cell r="X1472" t="str">
            <v>CIF</v>
          </cell>
          <cell r="Y1472" t="str">
            <v>CTA CTE O CRED.DIRECTO</v>
          </cell>
          <cell r="Z1472" t="str">
            <v>CONGELADO</v>
          </cell>
          <cell r="AA1472" t="str">
            <v>CARNE RECUPERADA</v>
          </cell>
          <cell r="AB1472" t="str">
            <v>CARNE RECUPERADA PULPA</v>
          </cell>
          <cell r="AC1472" t="str">
            <v>CARNE RECUPERADA PULPA ESPECIAL</v>
          </cell>
          <cell r="AD1472" t="str">
            <v>EX</v>
          </cell>
        </row>
        <row r="1473">
          <cell r="D1473">
            <v>1012819</v>
          </cell>
          <cell r="E1473" t="str">
            <v>PO PPA ESP@CF CJ AS</v>
          </cell>
          <cell r="F1473">
            <v>24000</v>
          </cell>
          <cell r="G1473" t="str">
            <v>KG</v>
          </cell>
          <cell r="H1473" t="str">
            <v>F. SAN VICENTE</v>
          </cell>
          <cell r="I1473" t="str">
            <v>A PROGRAMAR</v>
          </cell>
          <cell r="J1473">
            <v>44838</v>
          </cell>
          <cell r="K1473">
            <v>44858</v>
          </cell>
          <cell r="L1473">
            <v>44863</v>
          </cell>
          <cell r="O1473" t="str">
            <v>U007 AGROSUPER S.A.</v>
          </cell>
          <cell r="P1473" t="str">
            <v>00AS</v>
          </cell>
          <cell r="Q1473" t="str">
            <v>AGRO SUDAMERICA</v>
          </cell>
          <cell r="R1473" t="str">
            <v>01</v>
          </cell>
          <cell r="S1473" t="str">
            <v>PERÚ</v>
          </cell>
          <cell r="T1473" t="str">
            <v>000059 CALLAO, PUERTO</v>
          </cell>
          <cell r="U1473" t="str">
            <v>200000196</v>
          </cell>
          <cell r="V1473" t="str">
            <v>Productos Razzeto &amp; Nestorovic SAC</v>
          </cell>
          <cell r="W1473" t="str">
            <v>***</v>
          </cell>
          <cell r="X1473" t="str">
            <v>CIF</v>
          </cell>
          <cell r="Y1473" t="str">
            <v>CTA CTE O CRED.DIRECTO</v>
          </cell>
          <cell r="Z1473" t="str">
            <v>CONGELADO</v>
          </cell>
          <cell r="AA1473" t="str">
            <v>CARNE RECUPERADA</v>
          </cell>
          <cell r="AB1473" t="str">
            <v>CARNE RECUPERADA PULPA</v>
          </cell>
          <cell r="AC1473" t="str">
            <v>CARNE RECUPERADA PULPA ESPECIAL</v>
          </cell>
          <cell r="AD1473" t="str">
            <v>EX</v>
          </cell>
        </row>
        <row r="1474">
          <cell r="D1474">
            <v>1012819</v>
          </cell>
          <cell r="E1474" t="str">
            <v>PO PPA ESP@CF CJ AS</v>
          </cell>
          <cell r="F1474">
            <v>24000</v>
          </cell>
          <cell r="G1474" t="str">
            <v>KG</v>
          </cell>
          <cell r="H1474" t="str">
            <v>F. SAN VICENTE</v>
          </cell>
          <cell r="I1474" t="str">
            <v>EN PRODUCCION</v>
          </cell>
          <cell r="J1474">
            <v>44838</v>
          </cell>
          <cell r="K1474">
            <v>44870</v>
          </cell>
          <cell r="O1474" t="str">
            <v>U007 AGROSUPER S.A.</v>
          </cell>
          <cell r="P1474" t="str">
            <v>00AS</v>
          </cell>
          <cell r="Q1474" t="str">
            <v>AGRO SUDAMERICA</v>
          </cell>
          <cell r="R1474" t="str">
            <v>01</v>
          </cell>
          <cell r="S1474" t="str">
            <v>PERÚ</v>
          </cell>
          <cell r="T1474" t="str">
            <v>000059 CALLAO, PUERTO</v>
          </cell>
          <cell r="U1474" t="str">
            <v>200000196</v>
          </cell>
          <cell r="V1474" t="str">
            <v>Productos Razzeto &amp; Nestorovic SAC</v>
          </cell>
          <cell r="W1474" t="str">
            <v>***</v>
          </cell>
          <cell r="X1474" t="str">
            <v>CIF</v>
          </cell>
          <cell r="Y1474" t="str">
            <v>CTA CTE O CRED.DIRECTO</v>
          </cell>
          <cell r="Z1474" t="str">
            <v>CONGELADO</v>
          </cell>
          <cell r="AA1474" t="str">
            <v>CARNE RECUPERADA</v>
          </cell>
          <cell r="AB1474" t="str">
            <v>CARNE RECUPERADA PULPA</v>
          </cell>
          <cell r="AC1474" t="str">
            <v>CARNE RECUPERADA PULPA ESPECIAL</v>
          </cell>
          <cell r="AD1474" t="str">
            <v>EX</v>
          </cell>
        </row>
        <row r="1475">
          <cell r="D1475">
            <v>1030817</v>
          </cell>
          <cell r="E1475" t="str">
            <v>PV TRU LARG@ BO CJ 15K AS</v>
          </cell>
          <cell r="F1475">
            <v>24000</v>
          </cell>
          <cell r="G1475" t="str">
            <v>KG</v>
          </cell>
          <cell r="H1475" t="str">
            <v>SOPRAVAL PLANTA / CECINAS 2</v>
          </cell>
          <cell r="I1475" t="str">
            <v>A PROGRAMAR</v>
          </cell>
          <cell r="J1475">
            <v>44838</v>
          </cell>
          <cell r="K1475">
            <v>44840</v>
          </cell>
          <cell r="L1475">
            <v>44869</v>
          </cell>
          <cell r="O1475" t="str">
            <v>U007 AGROSUPER S.A.</v>
          </cell>
          <cell r="P1475" t="str">
            <v>00AS</v>
          </cell>
          <cell r="Q1475" t="str">
            <v>AGRO SUDAMERICA</v>
          </cell>
          <cell r="R1475" t="str">
            <v>03</v>
          </cell>
          <cell r="S1475" t="str">
            <v>PERÚ</v>
          </cell>
          <cell r="T1475" t="str">
            <v>000059 CALLAO, PUERTO</v>
          </cell>
          <cell r="U1475" t="str">
            <v>200003215</v>
          </cell>
          <cell r="V1475" t="str">
            <v>GRUPO PECUARIO SAC</v>
          </cell>
          <cell r="W1475" t="str">
            <v>***</v>
          </cell>
          <cell r="X1475" t="str">
            <v>CIF</v>
          </cell>
          <cell r="Y1475" t="str">
            <v>CTA CTE O CRED.DIRECTO</v>
          </cell>
          <cell r="Z1475" t="str">
            <v>CONGELADO</v>
          </cell>
          <cell r="AA1475" t="str">
            <v>TRUTRO</v>
          </cell>
          <cell r="AB1475" t="str">
            <v>TRUTRO LARGO</v>
          </cell>
          <cell r="AC1475" t="str">
            <v>TRUTRO LARGO NORMAL</v>
          </cell>
          <cell r="AD1475" t="str">
            <v>EX</v>
          </cell>
        </row>
        <row r="1476">
          <cell r="D1476">
            <v>1030817</v>
          </cell>
          <cell r="E1476" t="str">
            <v>PV TRU LARG@ BO CJ 15K AS</v>
          </cell>
          <cell r="F1476">
            <v>24000</v>
          </cell>
          <cell r="G1476" t="str">
            <v>KG</v>
          </cell>
          <cell r="H1476" t="str">
            <v>SOPRAVAL PLANTA / CECINAS 2</v>
          </cell>
          <cell r="I1476" t="str">
            <v>A PROGRAMAR</v>
          </cell>
          <cell r="J1476">
            <v>44838</v>
          </cell>
          <cell r="K1476">
            <v>44840</v>
          </cell>
          <cell r="L1476">
            <v>44870</v>
          </cell>
          <cell r="O1476" t="str">
            <v>U007 AGROSUPER S.A.</v>
          </cell>
          <cell r="P1476" t="str">
            <v>00AS</v>
          </cell>
          <cell r="Q1476" t="str">
            <v>AGRO SUDAMERICA</v>
          </cell>
          <cell r="R1476" t="str">
            <v>03</v>
          </cell>
          <cell r="S1476" t="str">
            <v>PERÚ</v>
          </cell>
          <cell r="T1476" t="str">
            <v>000059 CALLAO, PUERTO</v>
          </cell>
          <cell r="U1476" t="str">
            <v>200003215</v>
          </cell>
          <cell r="V1476" t="str">
            <v>GRUPO PECUARIO SAC</v>
          </cell>
          <cell r="W1476" t="str">
            <v>***</v>
          </cell>
          <cell r="X1476" t="str">
            <v>CIF</v>
          </cell>
          <cell r="Y1476" t="str">
            <v>CTA CTE O CRED.DIRECTO</v>
          </cell>
          <cell r="Z1476" t="str">
            <v>CONGELADO</v>
          </cell>
          <cell r="AA1476" t="str">
            <v>TRUTRO</v>
          </cell>
          <cell r="AB1476" t="str">
            <v>TRUTRO LARGO</v>
          </cell>
          <cell r="AC1476" t="str">
            <v>TRUTRO LARGO NORMAL</v>
          </cell>
          <cell r="AD1476" t="str">
            <v>EX</v>
          </cell>
        </row>
        <row r="1477">
          <cell r="D1477">
            <v>1012207</v>
          </cell>
          <cell r="E1477" t="str">
            <v>PO CTRE MRPS@ BO 12X1K CJ AS</v>
          </cell>
          <cell r="F1477">
            <v>24000</v>
          </cell>
          <cell r="G1477" t="str">
            <v>KG</v>
          </cell>
          <cell r="H1477" t="str">
            <v>F. SAN VICENTE</v>
          </cell>
          <cell r="I1477" t="str">
            <v>A PROGRAMAR</v>
          </cell>
          <cell r="J1477">
            <v>44838</v>
          </cell>
          <cell r="K1477">
            <v>44870</v>
          </cell>
          <cell r="O1477" t="str">
            <v>U007 AGROSUPER S.A.</v>
          </cell>
          <cell r="P1477" t="str">
            <v>00AS</v>
          </cell>
          <cell r="Q1477" t="str">
            <v>AGRO SUDAMERICA</v>
          </cell>
          <cell r="R1477" t="str">
            <v>01</v>
          </cell>
          <cell r="S1477" t="str">
            <v>PERÚ</v>
          </cell>
          <cell r="T1477" t="str">
            <v>000059 CALLAO, PUERTO</v>
          </cell>
          <cell r="U1477" t="str">
            <v>200003215</v>
          </cell>
          <cell r="V1477" t="str">
            <v>GRUPO PECUARIO SAC</v>
          </cell>
          <cell r="W1477" t="str">
            <v>*** RESTRICCION</v>
          </cell>
          <cell r="X1477" t="str">
            <v>CIF</v>
          </cell>
          <cell r="Y1477" t="str">
            <v>CTA CTE O CRED.DIRECTO</v>
          </cell>
          <cell r="Z1477" t="str">
            <v>CONGELADO</v>
          </cell>
          <cell r="AA1477" t="str">
            <v>MENUDENCIAS</v>
          </cell>
          <cell r="AB1477" t="str">
            <v>MENUDENCIAS CONTRE</v>
          </cell>
          <cell r="AC1477" t="str">
            <v>MENUDENCIAS CONTRE MARIPOSA</v>
          </cell>
          <cell r="AD1477" t="str">
            <v>EX</v>
          </cell>
        </row>
        <row r="1478">
          <cell r="D1478">
            <v>1020848</v>
          </cell>
          <cell r="E1478" t="str">
            <v>GO LOM CTRO 27@ CJ 20K AS</v>
          </cell>
          <cell r="F1478">
            <v>24000</v>
          </cell>
          <cell r="G1478" t="str">
            <v>KG</v>
          </cell>
          <cell r="H1478" t="str">
            <v>PLANTA ROSARIO</v>
          </cell>
          <cell r="I1478" t="str">
            <v>A PROGRAMAR</v>
          </cell>
          <cell r="J1478">
            <v>44838</v>
          </cell>
          <cell r="K1478">
            <v>44849</v>
          </cell>
          <cell r="L1478">
            <v>44870</v>
          </cell>
          <cell r="O1478" t="str">
            <v>U007 AGROSUPER S.A.</v>
          </cell>
          <cell r="P1478" t="str">
            <v>00AS</v>
          </cell>
          <cell r="Q1478" t="str">
            <v>AGRO SUDAMERICA</v>
          </cell>
          <cell r="R1478" t="str">
            <v>02</v>
          </cell>
          <cell r="S1478" t="str">
            <v>COLOMBIA</v>
          </cell>
          <cell r="T1478" t="str">
            <v>000218 CARTAGENA, PUERTO</v>
          </cell>
          <cell r="U1478" t="str">
            <v>200001680</v>
          </cell>
          <cell r="V1478" t="str">
            <v>GRUPO AL S.A.S.</v>
          </cell>
          <cell r="W1478" t="str">
            <v>***</v>
          </cell>
          <cell r="X1478" t="str">
            <v>CIF</v>
          </cell>
          <cell r="Y1478" t="str">
            <v>CTA CTE O CRED.DIRECTO</v>
          </cell>
          <cell r="Z1478" t="str">
            <v>CONGELADO</v>
          </cell>
          <cell r="AA1478" t="str">
            <v>LOMO</v>
          </cell>
          <cell r="AB1478" t="str">
            <v>LOMO CENTRO</v>
          </cell>
          <cell r="AC1478" t="str">
            <v>LOMO CENTRO 27 S/FILETE</v>
          </cell>
          <cell r="AD1478" t="str">
            <v>EX</v>
          </cell>
        </row>
        <row r="1479">
          <cell r="D1479">
            <v>1021078</v>
          </cell>
          <cell r="E1479" t="str">
            <v>GO TRIMING 80/20@ CJ 20K AS</v>
          </cell>
          <cell r="F1479">
            <v>24000</v>
          </cell>
          <cell r="G1479" t="str">
            <v>KG</v>
          </cell>
          <cell r="H1479" t="str">
            <v>PLANTA ROSARIO</v>
          </cell>
          <cell r="I1479" t="str">
            <v>A PROGRAMAR</v>
          </cell>
          <cell r="J1479">
            <v>44838</v>
          </cell>
          <cell r="K1479">
            <v>44849</v>
          </cell>
          <cell r="L1479">
            <v>44881</v>
          </cell>
          <cell r="O1479" t="str">
            <v>U007 AGROSUPER S.A.</v>
          </cell>
          <cell r="P1479" t="str">
            <v>00AS</v>
          </cell>
          <cell r="Q1479" t="str">
            <v>AGRO SUDAMERICA</v>
          </cell>
          <cell r="R1479" t="str">
            <v>02</v>
          </cell>
          <cell r="S1479" t="str">
            <v>COLOMBIA</v>
          </cell>
          <cell r="T1479" t="str">
            <v>000218 CARTAGENA, PUERTO</v>
          </cell>
          <cell r="U1479" t="str">
            <v>200001680</v>
          </cell>
          <cell r="V1479" t="str">
            <v>GRUPO AL S.A.S.</v>
          </cell>
          <cell r="W1479" t="str">
            <v>***</v>
          </cell>
          <cell r="X1479" t="str">
            <v>CIF</v>
          </cell>
          <cell r="Y1479" t="str">
            <v>CTA CTE O CRED.DIRECTO</v>
          </cell>
          <cell r="Z1479" t="str">
            <v>CONGELADO</v>
          </cell>
          <cell r="AA1479" t="str">
            <v>RECORTES</v>
          </cell>
          <cell r="AB1479" t="str">
            <v>RECORTES NO MAGRO</v>
          </cell>
          <cell r="AC1479" t="str">
            <v>RECORTES NO MAGRO TRIMING 80/20</v>
          </cell>
          <cell r="AD1479" t="str">
            <v>EX</v>
          </cell>
        </row>
        <row r="1480">
          <cell r="D1480">
            <v>1021078</v>
          </cell>
          <cell r="E1480" t="str">
            <v>GO TRIMING 80/20@ CJ 20K AS</v>
          </cell>
          <cell r="F1480">
            <v>24000</v>
          </cell>
          <cell r="G1480" t="str">
            <v>KG</v>
          </cell>
          <cell r="H1480" t="str">
            <v>PLANTA ROSARIO</v>
          </cell>
          <cell r="I1480" t="str">
            <v>A PROGRAMAR</v>
          </cell>
          <cell r="J1480">
            <v>44838</v>
          </cell>
          <cell r="K1480">
            <v>44849</v>
          </cell>
          <cell r="L1480">
            <v>44885</v>
          </cell>
          <cell r="O1480" t="str">
            <v>U007 AGROSUPER S.A.</v>
          </cell>
          <cell r="P1480" t="str">
            <v>00AS</v>
          </cell>
          <cell r="Q1480" t="str">
            <v>AGRO SUDAMERICA</v>
          </cell>
          <cell r="R1480" t="str">
            <v>02</v>
          </cell>
          <cell r="S1480" t="str">
            <v>COLOMBIA</v>
          </cell>
          <cell r="T1480" t="str">
            <v>000218 CARTAGENA, PUERTO</v>
          </cell>
          <cell r="U1480" t="str">
            <v>200001680</v>
          </cell>
          <cell r="V1480" t="str">
            <v>GRUPO AL S.A.S.</v>
          </cell>
          <cell r="W1480" t="str">
            <v>***</v>
          </cell>
          <cell r="X1480" t="str">
            <v>CIF</v>
          </cell>
          <cell r="Y1480" t="str">
            <v>CTA CTE O CRED.DIRECTO</v>
          </cell>
          <cell r="Z1480" t="str">
            <v>CONGELADO</v>
          </cell>
          <cell r="AA1480" t="str">
            <v>RECORTES</v>
          </cell>
          <cell r="AB1480" t="str">
            <v>RECORTES NO MAGRO</v>
          </cell>
          <cell r="AC1480" t="str">
            <v>RECORTES NO MAGRO TRIMING 80/20</v>
          </cell>
          <cell r="AD1480" t="str">
            <v>EX</v>
          </cell>
        </row>
        <row r="1481">
          <cell r="D1481">
            <v>1030720</v>
          </cell>
          <cell r="E1481" t="str">
            <v>PV PIEL TRU@ BO CJ AS</v>
          </cell>
          <cell r="F1481">
            <v>24000</v>
          </cell>
          <cell r="G1481" t="str">
            <v>KG</v>
          </cell>
          <cell r="H1481" t="str">
            <v>SOPRAVAL PLANTA / CECINAS 2</v>
          </cell>
          <cell r="I1481" t="str">
            <v>EN PRODUCCION</v>
          </cell>
          <cell r="J1481">
            <v>44838</v>
          </cell>
          <cell r="K1481">
            <v>44849</v>
          </cell>
          <cell r="O1481" t="str">
            <v>U007 AGROSUPER S.A.</v>
          </cell>
          <cell r="P1481" t="str">
            <v>00AS</v>
          </cell>
          <cell r="Q1481" t="str">
            <v>AGRO SUDAMERICA</v>
          </cell>
          <cell r="R1481" t="str">
            <v>03</v>
          </cell>
          <cell r="S1481" t="str">
            <v>COLOMBIA</v>
          </cell>
          <cell r="T1481" t="str">
            <v>000218 CARTAGENA, PUERTO</v>
          </cell>
          <cell r="U1481" t="str">
            <v>200001680</v>
          </cell>
          <cell r="V1481" t="str">
            <v>GRUPO AL S.A.S.</v>
          </cell>
          <cell r="W1481" t="str">
            <v>***</v>
          </cell>
          <cell r="X1481" t="str">
            <v>CIF</v>
          </cell>
          <cell r="Y1481" t="str">
            <v>CTA CTE O CRED.DIRECTO</v>
          </cell>
          <cell r="Z1481" t="str">
            <v>CONGELADO</v>
          </cell>
          <cell r="AA1481" t="str">
            <v>RECORTES</v>
          </cell>
          <cell r="AB1481" t="str">
            <v>RECORTES PIEL</v>
          </cell>
          <cell r="AC1481" t="str">
            <v>RECORTES PIEL TRUTRO</v>
          </cell>
          <cell r="AD1481" t="str">
            <v>EX</v>
          </cell>
        </row>
        <row r="1482">
          <cell r="D1482">
            <v>1030821</v>
          </cell>
          <cell r="E1482" t="str">
            <v>PV PCHDEH S/P C/F MA@ CJ 15K AS</v>
          </cell>
          <cell r="F1482">
            <v>24000</v>
          </cell>
          <cell r="G1482" t="str">
            <v>KG</v>
          </cell>
          <cell r="H1482" t="str">
            <v>SOPRAVAL PLANTA / CECINAS 2</v>
          </cell>
          <cell r="I1482" t="str">
            <v>CONFIRMADO</v>
          </cell>
          <cell r="J1482">
            <v>44838</v>
          </cell>
          <cell r="K1482">
            <v>44870</v>
          </cell>
          <cell r="O1482" t="str">
            <v>U007 AGROSUPER S.A.</v>
          </cell>
          <cell r="P1482" t="str">
            <v>00AS</v>
          </cell>
          <cell r="Q1482" t="str">
            <v>AGRO SUDAMERICA</v>
          </cell>
          <cell r="R1482" t="str">
            <v>03</v>
          </cell>
          <cell r="S1482" t="str">
            <v>REP.DOMINICANA</v>
          </cell>
          <cell r="T1482" t="str">
            <v>000158 CAUCEDO, PUERTO</v>
          </cell>
          <cell r="U1482" t="str">
            <v>200004546</v>
          </cell>
          <cell r="V1482" t="str">
            <v>Induveca, S.A.</v>
          </cell>
          <cell r="W1482" t="str">
            <v/>
          </cell>
          <cell r="X1482" t="str">
            <v>CIF</v>
          </cell>
          <cell r="Y1482" t="str">
            <v>CTA CTE O CRED.DIRECTO</v>
          </cell>
          <cell r="Z1482" t="str">
            <v>CONGELADO</v>
          </cell>
          <cell r="AA1482" t="str">
            <v>PECH DESH</v>
          </cell>
          <cell r="AB1482" t="str">
            <v>PECH DESH S/PIEL</v>
          </cell>
          <cell r="AC1482" t="str">
            <v>PECH DESH S/PIEL C/FILETE</v>
          </cell>
          <cell r="AD1482" t="str">
            <v>EX</v>
          </cell>
        </row>
        <row r="1483">
          <cell r="D1483">
            <v>1011558</v>
          </cell>
          <cell r="E1483" t="str">
            <v>PO PPA ESP@ 2 BLO X 10K CJ AS</v>
          </cell>
          <cell r="F1483">
            <v>24000</v>
          </cell>
          <cell r="G1483" t="str">
            <v>KG</v>
          </cell>
          <cell r="H1483" t="str">
            <v>F. SAN VICENTE</v>
          </cell>
          <cell r="I1483" t="str">
            <v>CONFIRMADO</v>
          </cell>
          <cell r="J1483">
            <v>44838</v>
          </cell>
          <cell r="K1483">
            <v>44870</v>
          </cell>
          <cell r="L1483">
            <v>44872</v>
          </cell>
          <cell r="O1483" t="str">
            <v>U007 AGROSUPER S.A.</v>
          </cell>
          <cell r="P1483" t="str">
            <v>00AS</v>
          </cell>
          <cell r="Q1483" t="str">
            <v>AGRO SUDAMERICA</v>
          </cell>
          <cell r="R1483" t="str">
            <v>01</v>
          </cell>
          <cell r="S1483" t="str">
            <v>PERÚ</v>
          </cell>
          <cell r="T1483" t="str">
            <v>000059 CALLAO, PUERTO</v>
          </cell>
          <cell r="U1483" t="str">
            <v>200000134</v>
          </cell>
          <cell r="V1483" t="str">
            <v>Laive S.A.</v>
          </cell>
          <cell r="W1483" t="str">
            <v>OC 4900000850</v>
          </cell>
          <cell r="X1483" t="str">
            <v>CIF</v>
          </cell>
          <cell r="Y1483" t="str">
            <v>CTA CTE O CRED.DIRECTO</v>
          </cell>
          <cell r="Z1483" t="str">
            <v>CONGELADO</v>
          </cell>
          <cell r="AA1483" t="str">
            <v>CARNE RECUPERADA</v>
          </cell>
          <cell r="AB1483" t="str">
            <v>CARNE RECUPERADA PULPA</v>
          </cell>
          <cell r="AC1483" t="str">
            <v>CARNE RECUPERADA PULPA ESPECIAL</v>
          </cell>
          <cell r="AD1483" t="str">
            <v>EX</v>
          </cell>
        </row>
        <row r="1484">
          <cell r="D1484">
            <v>1011558</v>
          </cell>
          <cell r="E1484" t="str">
            <v>PO PPA ESP@ 2 BLO X 10K CJ AS</v>
          </cell>
          <cell r="F1484">
            <v>24000</v>
          </cell>
          <cell r="G1484" t="str">
            <v>KG</v>
          </cell>
          <cell r="H1484" t="str">
            <v>F. SAN VICENTE</v>
          </cell>
          <cell r="I1484" t="str">
            <v>CONFIRMADO</v>
          </cell>
          <cell r="J1484">
            <v>44838</v>
          </cell>
          <cell r="K1484">
            <v>44870</v>
          </cell>
          <cell r="L1484">
            <v>44872</v>
          </cell>
          <cell r="O1484" t="str">
            <v>U007 AGROSUPER S.A.</v>
          </cell>
          <cell r="P1484" t="str">
            <v>00AS</v>
          </cell>
          <cell r="Q1484" t="str">
            <v>AGRO SUDAMERICA</v>
          </cell>
          <cell r="R1484" t="str">
            <v>01</v>
          </cell>
          <cell r="S1484" t="str">
            <v>PERÚ</v>
          </cell>
          <cell r="T1484" t="str">
            <v>000059 CALLAO, PUERTO</v>
          </cell>
          <cell r="U1484" t="str">
            <v>200000134</v>
          </cell>
          <cell r="V1484" t="str">
            <v>Laive S.A.</v>
          </cell>
          <cell r="W1484" t="str">
            <v>OC 4900000851</v>
          </cell>
          <cell r="X1484" t="str">
            <v>CIF</v>
          </cell>
          <cell r="Y1484" t="str">
            <v>CTA CTE O CRED.DIRECTO</v>
          </cell>
          <cell r="Z1484" t="str">
            <v>CONGELADO</v>
          </cell>
          <cell r="AA1484" t="str">
            <v>CARNE RECUPERADA</v>
          </cell>
          <cell r="AB1484" t="str">
            <v>CARNE RECUPERADA PULPA</v>
          </cell>
          <cell r="AC1484" t="str">
            <v>CARNE RECUPERADA PULPA ESPECIAL</v>
          </cell>
          <cell r="AD1484" t="str">
            <v>EX</v>
          </cell>
        </row>
        <row r="1485">
          <cell r="D1485">
            <v>1020412</v>
          </cell>
          <cell r="E1485" t="str">
            <v>GO CNE LONG@ CJ T-F AS</v>
          </cell>
          <cell r="F1485">
            <v>24000</v>
          </cell>
          <cell r="G1485" t="str">
            <v>KG</v>
          </cell>
          <cell r="H1485" t="str">
            <v>PLANTA ROSARIO</v>
          </cell>
          <cell r="I1485" t="str">
            <v>EN PRODUCCION</v>
          </cell>
          <cell r="J1485">
            <v>44838</v>
          </cell>
          <cell r="K1485">
            <v>44855</v>
          </cell>
          <cell r="O1485" t="str">
            <v>U007 AGROSUPER S.A.</v>
          </cell>
          <cell r="P1485" t="str">
            <v>00AS</v>
          </cell>
          <cell r="Q1485" t="str">
            <v>AGRO SUDAMERICA</v>
          </cell>
          <cell r="R1485" t="str">
            <v>02</v>
          </cell>
          <cell r="S1485" t="str">
            <v>PERÚ</v>
          </cell>
          <cell r="T1485" t="str">
            <v>000059 CALLAO, PUERTO</v>
          </cell>
          <cell r="U1485" t="str">
            <v>200000134</v>
          </cell>
          <cell r="V1485" t="str">
            <v>Laive S.A.</v>
          </cell>
          <cell r="W1485" t="str">
            <v>OC 4900000852</v>
          </cell>
          <cell r="X1485" t="str">
            <v>CIF</v>
          </cell>
          <cell r="Y1485" t="str">
            <v>CTA CTE O CRED.DIRECTO</v>
          </cell>
          <cell r="Z1485" t="str">
            <v>CONGELADO</v>
          </cell>
          <cell r="AA1485" t="str">
            <v>RECORTES</v>
          </cell>
          <cell r="AB1485" t="str">
            <v>RECORTES NO MAGRO</v>
          </cell>
          <cell r="AC1485" t="str">
            <v>RECORTES NO MAGRO CARNE DE LONGANIZA</v>
          </cell>
          <cell r="AD1485" t="str">
            <v>EX</v>
          </cell>
        </row>
        <row r="1486">
          <cell r="D1486">
            <v>1021092</v>
          </cell>
          <cell r="E1486" t="str">
            <v>GO TRIMING 85/15@ CJ T-F 20K AS</v>
          </cell>
          <cell r="F1486">
            <v>24000</v>
          </cell>
          <cell r="G1486" t="str">
            <v>KG</v>
          </cell>
          <cell r="H1486" t="str">
            <v>PLANTA ROSARIO</v>
          </cell>
          <cell r="I1486" t="str">
            <v>EN PRODUCCION</v>
          </cell>
          <cell r="J1486">
            <v>44838</v>
          </cell>
          <cell r="K1486">
            <v>44855</v>
          </cell>
          <cell r="O1486" t="str">
            <v>U007 AGROSUPER S.A.</v>
          </cell>
          <cell r="P1486" t="str">
            <v>00AS</v>
          </cell>
          <cell r="Q1486" t="str">
            <v>AGRO SUDAMERICA</v>
          </cell>
          <cell r="R1486" t="str">
            <v>02</v>
          </cell>
          <cell r="S1486" t="str">
            <v>PERÚ</v>
          </cell>
          <cell r="T1486" t="str">
            <v>000059 CALLAO, PUERTO</v>
          </cell>
          <cell r="U1486" t="str">
            <v>200000134</v>
          </cell>
          <cell r="V1486" t="str">
            <v>Laive S.A.</v>
          </cell>
          <cell r="W1486" t="str">
            <v>OC 4900000853</v>
          </cell>
          <cell r="X1486" t="str">
            <v>CIF</v>
          </cell>
          <cell r="Y1486" t="str">
            <v>CTA CTE O CRED.DIRECTO</v>
          </cell>
          <cell r="Z1486" t="str">
            <v>CONGELADO</v>
          </cell>
          <cell r="AA1486" t="str">
            <v>RECORTES</v>
          </cell>
          <cell r="AB1486" t="str">
            <v>RECORTES NO MAGRO</v>
          </cell>
          <cell r="AC1486" t="str">
            <v>RECORTES NO MAGRO TRIMING 85/15</v>
          </cell>
          <cell r="AD1486" t="str">
            <v>EX</v>
          </cell>
        </row>
        <row r="1487">
          <cell r="D1487">
            <v>1021092</v>
          </cell>
          <cell r="E1487" t="str">
            <v>GO TRIMING 85/15@ CJ T-F 20K AS</v>
          </cell>
          <cell r="F1487">
            <v>24000</v>
          </cell>
          <cell r="G1487" t="str">
            <v>KG</v>
          </cell>
          <cell r="H1487" t="str">
            <v>PLANTA ROSARIO</v>
          </cell>
          <cell r="I1487" t="str">
            <v>EN PRODUCCION</v>
          </cell>
          <cell r="J1487">
            <v>44838</v>
          </cell>
          <cell r="K1487">
            <v>44855</v>
          </cell>
          <cell r="O1487" t="str">
            <v>U007 AGROSUPER S.A.</v>
          </cell>
          <cell r="P1487" t="str">
            <v>00AS</v>
          </cell>
          <cell r="Q1487" t="str">
            <v>AGRO SUDAMERICA</v>
          </cell>
          <cell r="R1487" t="str">
            <v>02</v>
          </cell>
          <cell r="S1487" t="str">
            <v>PERÚ</v>
          </cell>
          <cell r="T1487" t="str">
            <v>000059 CALLAO, PUERTO</v>
          </cell>
          <cell r="U1487" t="str">
            <v>200000134</v>
          </cell>
          <cell r="V1487" t="str">
            <v>Laive S.A.</v>
          </cell>
          <cell r="W1487" t="str">
            <v>OC 4900000854</v>
          </cell>
          <cell r="X1487" t="str">
            <v>CIF</v>
          </cell>
          <cell r="Y1487" t="str">
            <v>CTA CTE O CRED.DIRECTO</v>
          </cell>
          <cell r="Z1487" t="str">
            <v>CONGELADO</v>
          </cell>
          <cell r="AA1487" t="str">
            <v>RECORTES</v>
          </cell>
          <cell r="AB1487" t="str">
            <v>RECORTES NO MAGRO</v>
          </cell>
          <cell r="AC1487" t="str">
            <v>RECORTES NO MAGRO TRIMING 85/15</v>
          </cell>
          <cell r="AD1487" t="str">
            <v>EX</v>
          </cell>
        </row>
        <row r="1488">
          <cell r="D1488">
            <v>1021385</v>
          </cell>
          <cell r="E1488" t="str">
            <v>GO CUE GRANEL ESP CC@ CJ 20K AS</v>
          </cell>
          <cell r="F1488">
            <v>24000</v>
          </cell>
          <cell r="G1488" t="str">
            <v>KG</v>
          </cell>
          <cell r="H1488" t="str">
            <v>PLANTA ROSARIO</v>
          </cell>
          <cell r="I1488" t="str">
            <v>CONFIRMADO</v>
          </cell>
          <cell r="J1488">
            <v>44838</v>
          </cell>
          <cell r="K1488">
            <v>44855</v>
          </cell>
          <cell r="L1488">
            <v>44877</v>
          </cell>
          <cell r="O1488" t="str">
            <v>U007 AGROSUPER S.A.</v>
          </cell>
          <cell r="P1488" t="str">
            <v>00AS</v>
          </cell>
          <cell r="Q1488" t="str">
            <v>AGRO SUDAMERICA</v>
          </cell>
          <cell r="R1488" t="str">
            <v>02</v>
          </cell>
          <cell r="S1488" t="str">
            <v>PERÚ</v>
          </cell>
          <cell r="T1488" t="str">
            <v>000059 CALLAO, PUERTO</v>
          </cell>
          <cell r="U1488" t="str">
            <v>200000134</v>
          </cell>
          <cell r="V1488" t="str">
            <v>Laive S.A.</v>
          </cell>
          <cell r="W1488" t="str">
            <v>OC 490000855</v>
          </cell>
          <cell r="X1488" t="str">
            <v>CIF</v>
          </cell>
          <cell r="Y1488" t="str">
            <v>CTA CTE O CRED.DIRECTO</v>
          </cell>
          <cell r="Z1488" t="str">
            <v>CONGELADO</v>
          </cell>
          <cell r="AA1488" t="str">
            <v>CUEROS</v>
          </cell>
          <cell r="AB1488" t="str">
            <v>CUERO MIXTO</v>
          </cell>
          <cell r="AC1488" t="str">
            <v>CUERO GRANEL ESPECIAL</v>
          </cell>
          <cell r="AD1488" t="str">
            <v>EX</v>
          </cell>
        </row>
        <row r="1489">
          <cell r="D1489">
            <v>1022924</v>
          </cell>
          <cell r="E1489" t="str">
            <v>GO LOM TOCINO@ CJ 20K AS</v>
          </cell>
          <cell r="F1489">
            <v>24000</v>
          </cell>
          <cell r="G1489" t="str">
            <v>KG</v>
          </cell>
          <cell r="H1489" t="str">
            <v>PLANTA ROSARIO</v>
          </cell>
          <cell r="I1489" t="str">
            <v>EN PRODUCCION</v>
          </cell>
          <cell r="J1489">
            <v>44838</v>
          </cell>
          <cell r="K1489">
            <v>44840</v>
          </cell>
          <cell r="O1489" t="str">
            <v>U007 AGROSUPER S.A.</v>
          </cell>
          <cell r="P1489" t="str">
            <v>00AS</v>
          </cell>
          <cell r="Q1489" t="str">
            <v>AGRO SUDAMERICA</v>
          </cell>
          <cell r="R1489" t="str">
            <v>02</v>
          </cell>
          <cell r="S1489" t="str">
            <v>URUGUAY</v>
          </cell>
          <cell r="T1489" t="str">
            <v>000074 MONTEVIDEO, TERRESTRE</v>
          </cell>
          <cell r="U1489" t="str">
            <v>200003964</v>
          </cell>
          <cell r="V1489" t="str">
            <v>Saquery International S.A.</v>
          </cell>
          <cell r="W1489" t="str">
            <v/>
          </cell>
          <cell r="X1489" t="str">
            <v>CIP</v>
          </cell>
          <cell r="Y1489" t="str">
            <v>PAGO ANTIC. – PAGO C/COPIA DOC</v>
          </cell>
          <cell r="Z1489" t="str">
            <v>CONGELADO</v>
          </cell>
          <cell r="AA1489" t="str">
            <v>GRASAS</v>
          </cell>
          <cell r="AB1489" t="str">
            <v>GRASA LOMO TOCINO</v>
          </cell>
          <cell r="AC1489" t="str">
            <v>GRASA LOMO TOCINO</v>
          </cell>
          <cell r="AD1489" t="str">
            <v>EX</v>
          </cell>
        </row>
        <row r="1490">
          <cell r="D1490">
            <v>1022920</v>
          </cell>
          <cell r="E1490" t="str">
            <v>GO GORD REBAJE@ CJ 20K AS</v>
          </cell>
          <cell r="F1490">
            <v>24000</v>
          </cell>
          <cell r="G1490" t="str">
            <v>KG</v>
          </cell>
          <cell r="H1490" t="str">
            <v>PLANTA ROSARIO</v>
          </cell>
          <cell r="I1490" t="str">
            <v>EN PRODUCCION</v>
          </cell>
          <cell r="J1490">
            <v>44838</v>
          </cell>
          <cell r="K1490">
            <v>44840</v>
          </cell>
          <cell r="O1490" t="str">
            <v>U007 AGROSUPER S.A.</v>
          </cell>
          <cell r="P1490" t="str">
            <v>00AS</v>
          </cell>
          <cell r="Q1490" t="str">
            <v>AGRO SUDAMERICA</v>
          </cell>
          <cell r="R1490" t="str">
            <v>02</v>
          </cell>
          <cell r="S1490" t="str">
            <v>URUGUAY</v>
          </cell>
          <cell r="T1490" t="str">
            <v>000074 MONTEVIDEO, TERRESTRE</v>
          </cell>
          <cell r="U1490" t="str">
            <v>200003964</v>
          </cell>
          <cell r="V1490" t="str">
            <v>Saquery International S.A.</v>
          </cell>
          <cell r="W1490" t="str">
            <v>###</v>
          </cell>
          <cell r="X1490" t="str">
            <v>CIF</v>
          </cell>
          <cell r="Y1490" t="str">
            <v>PAGO ANTIC. – PAGO C/COPIA DOC</v>
          </cell>
          <cell r="Z1490" t="str">
            <v>CONGELADO</v>
          </cell>
          <cell r="AA1490" t="str">
            <v>GRASAS</v>
          </cell>
          <cell r="AB1490" t="str">
            <v>GRASA GORDURA</v>
          </cell>
          <cell r="AC1490" t="str">
            <v>SUBPROD GRASA GORDURA REBAJE</v>
          </cell>
          <cell r="AD1490" t="str">
            <v>EX</v>
          </cell>
        </row>
        <row r="1491">
          <cell r="D1491">
            <v>1011042</v>
          </cell>
          <cell r="E1491" t="str">
            <v>PO PTA ESPINAZ@ CJ 10K AS</v>
          </cell>
          <cell r="F1491">
            <v>24000</v>
          </cell>
          <cell r="G1491" t="str">
            <v>KG</v>
          </cell>
          <cell r="H1491" t="str">
            <v>F. SAN VICENTE</v>
          </cell>
          <cell r="I1491" t="str">
            <v>A PROGRAMAR</v>
          </cell>
          <cell r="J1491">
            <v>44838</v>
          </cell>
          <cell r="K1491">
            <v>44840</v>
          </cell>
          <cell r="L1491">
            <v>44861</v>
          </cell>
          <cell r="O1491" t="str">
            <v>U007 AGROSUPER S.A.</v>
          </cell>
          <cell r="P1491" t="str">
            <v>00AS</v>
          </cell>
          <cell r="Q1491" t="str">
            <v>AGRO SUDAMERICA</v>
          </cell>
          <cell r="R1491" t="str">
            <v>01</v>
          </cell>
          <cell r="S1491" t="str">
            <v>PERÚ</v>
          </cell>
          <cell r="T1491" t="str">
            <v>000059 CALLAO, PUERTO</v>
          </cell>
          <cell r="U1491" t="str">
            <v>200003823</v>
          </cell>
          <cell r="V1491" t="str">
            <v>PALO ALTO FOODS SAC</v>
          </cell>
          <cell r="W1491" t="str">
            <v>***</v>
          </cell>
          <cell r="X1491" t="str">
            <v>CIF</v>
          </cell>
          <cell r="Y1491" t="str">
            <v>CTA CTE O CRED.DIRECTO</v>
          </cell>
          <cell r="Z1491" t="str">
            <v>CONGELADO</v>
          </cell>
          <cell r="AA1491" t="str">
            <v>CAZUELA</v>
          </cell>
          <cell r="AB1491" t="str">
            <v>CAZUELA ESPINAZO</v>
          </cell>
          <cell r="AC1491" t="str">
            <v>CAZUELA ESPINAZO NORMAL</v>
          </cell>
          <cell r="AD1491" t="str">
            <v>EX</v>
          </cell>
        </row>
        <row r="1492">
          <cell r="D1492">
            <v>1022102</v>
          </cell>
          <cell r="E1492" t="str">
            <v>GO PECHO S/CUE K@ CJ 20K AS</v>
          </cell>
          <cell r="F1492">
            <v>22000</v>
          </cell>
          <cell r="G1492" t="str">
            <v>KG</v>
          </cell>
          <cell r="H1492" t="str">
            <v>FRIGORÍFICO EL MILAGRO</v>
          </cell>
          <cell r="I1492" t="str">
            <v>PROGRAMADO</v>
          </cell>
          <cell r="J1492">
            <v>44838</v>
          </cell>
          <cell r="K1492">
            <v>44851</v>
          </cell>
          <cell r="O1492" t="str">
            <v>U007 AGROSUPER S.A.</v>
          </cell>
          <cell r="P1492" t="str">
            <v>00AS</v>
          </cell>
          <cell r="Q1492" t="str">
            <v>AGRO SUDAMERICA</v>
          </cell>
          <cell r="R1492" t="str">
            <v>02</v>
          </cell>
          <cell r="S1492" t="str">
            <v>PERÚ</v>
          </cell>
          <cell r="T1492" t="str">
            <v>000059 CALLAO, PUERTO</v>
          </cell>
          <cell r="U1492" t="str">
            <v>200000178</v>
          </cell>
          <cell r="V1492" t="str">
            <v>OREGON FOODS SAC</v>
          </cell>
          <cell r="W1492" t="str">
            <v>***</v>
          </cell>
          <cell r="X1492" t="str">
            <v>CIF</v>
          </cell>
          <cell r="Y1492" t="str">
            <v>CTA CTE O CRED.DIRECTO</v>
          </cell>
          <cell r="Z1492" t="str">
            <v>CONGELADO</v>
          </cell>
          <cell r="AA1492" t="str">
            <v>COST-PEC</v>
          </cell>
          <cell r="AB1492" t="str">
            <v>COST-PEC ENTERO</v>
          </cell>
          <cell r="AC1492" t="str">
            <v>COST-PEC ENTERO PECHO S/CUERO</v>
          </cell>
          <cell r="AD1492" t="str">
            <v>EX</v>
          </cell>
        </row>
        <row r="1493">
          <cell r="D1493">
            <v>1022290</v>
          </cell>
          <cell r="E1493" t="str">
            <v>GO LOM TOCINO S/CUE@ CJ 20K AS</v>
          </cell>
          <cell r="F1493">
            <v>2000</v>
          </cell>
          <cell r="G1493" t="str">
            <v>KG</v>
          </cell>
          <cell r="H1493" t="str">
            <v>FRIGORÍFICO EL MILAGRO</v>
          </cell>
          <cell r="I1493" t="str">
            <v>PROGRAMADO</v>
          </cell>
          <cell r="J1493">
            <v>44838</v>
          </cell>
          <cell r="K1493">
            <v>44851</v>
          </cell>
          <cell r="O1493" t="str">
            <v>U007 AGROSUPER S.A.</v>
          </cell>
          <cell r="P1493" t="str">
            <v>00AS</v>
          </cell>
          <cell r="Q1493" t="str">
            <v>AGRO SUDAMERICA</v>
          </cell>
          <cell r="R1493" t="str">
            <v>02</v>
          </cell>
          <cell r="S1493" t="str">
            <v>PERÚ</v>
          </cell>
          <cell r="T1493" t="str">
            <v>000059 CALLAO, PUERTO</v>
          </cell>
          <cell r="U1493" t="str">
            <v>200000178</v>
          </cell>
          <cell r="V1493" t="str">
            <v>OREGON FOODS SAC</v>
          </cell>
          <cell r="W1493" t="str">
            <v>***</v>
          </cell>
          <cell r="X1493" t="str">
            <v>CIF</v>
          </cell>
          <cell r="Y1493" t="str">
            <v>CTA CTE O CRED.DIRECTO</v>
          </cell>
          <cell r="Z1493" t="str">
            <v>CONGELADO</v>
          </cell>
          <cell r="AA1493" t="str">
            <v>GRASAS</v>
          </cell>
          <cell r="AB1493" t="str">
            <v>GRASA LOMO TOCINO</v>
          </cell>
          <cell r="AC1493" t="str">
            <v>GRASA LOMO TOCINO</v>
          </cell>
          <cell r="AD1493" t="str">
            <v>EX</v>
          </cell>
        </row>
        <row r="1494">
          <cell r="D1494">
            <v>1020412</v>
          </cell>
          <cell r="E1494" t="str">
            <v>GO CNE LONG@ CJ T-F AS</v>
          </cell>
          <cell r="F1494">
            <v>24000</v>
          </cell>
          <cell r="G1494" t="str">
            <v>KG</v>
          </cell>
          <cell r="H1494" t="str">
            <v>PLANTA ROSARIO</v>
          </cell>
          <cell r="I1494" t="str">
            <v>EMITIDO</v>
          </cell>
          <cell r="J1494">
            <v>44838</v>
          </cell>
          <cell r="K1494">
            <v>44870</v>
          </cell>
          <cell r="O1494" t="str">
            <v>U007 AGROSUPER S.A.</v>
          </cell>
          <cell r="P1494" t="str">
            <v>00AS</v>
          </cell>
          <cell r="Q1494" t="str">
            <v>AGRO SUDAMERICA</v>
          </cell>
          <cell r="R1494" t="str">
            <v>02</v>
          </cell>
          <cell r="S1494" t="str">
            <v>PERÚ</v>
          </cell>
          <cell r="T1494" t="str">
            <v>000059 CALLAO, PUERTO</v>
          </cell>
          <cell r="U1494" t="str">
            <v>200000048</v>
          </cell>
          <cell r="V1494" t="str">
            <v>PROCESADORA DE ALIMENTOS TICAY SRL</v>
          </cell>
          <cell r="W1494" t="str">
            <v/>
          </cell>
          <cell r="X1494" t="str">
            <v>CIF</v>
          </cell>
          <cell r="Y1494" t="str">
            <v>CTA CTE O CRED.DIRECTO</v>
          </cell>
          <cell r="Z1494" t="str">
            <v>CONGELADO</v>
          </cell>
          <cell r="AA1494" t="str">
            <v>RECORTES</v>
          </cell>
          <cell r="AB1494" t="str">
            <v>RECORTES NO MAGRO</v>
          </cell>
          <cell r="AC1494" t="str">
            <v>RECORTES NO MAGRO CARNE DE LONGANIZA</v>
          </cell>
          <cell r="AD1494" t="str">
            <v>EX</v>
          </cell>
        </row>
        <row r="1495">
          <cell r="D1495">
            <v>1020412</v>
          </cell>
          <cell r="E1495" t="str">
            <v>GO CNE LONG@ CJ T-F AS</v>
          </cell>
          <cell r="F1495">
            <v>24000</v>
          </cell>
          <cell r="G1495" t="str">
            <v>KG</v>
          </cell>
          <cell r="H1495" t="str">
            <v>PLANTA ROSARIO</v>
          </cell>
          <cell r="I1495" t="str">
            <v>EMITIDO</v>
          </cell>
          <cell r="J1495">
            <v>44838</v>
          </cell>
          <cell r="K1495">
            <v>44871</v>
          </cell>
          <cell r="O1495" t="str">
            <v>U007 AGROSUPER S.A.</v>
          </cell>
          <cell r="P1495" t="str">
            <v>00AS</v>
          </cell>
          <cell r="Q1495" t="str">
            <v>AGRO SUDAMERICA</v>
          </cell>
          <cell r="R1495" t="str">
            <v>02</v>
          </cell>
          <cell r="S1495" t="str">
            <v>PERÚ</v>
          </cell>
          <cell r="T1495" t="str">
            <v>000059 CALLAO, PUERTO</v>
          </cell>
          <cell r="U1495" t="str">
            <v>200000048</v>
          </cell>
          <cell r="V1495" t="str">
            <v>PROCESADORA DE ALIMENTOS TICAY SRL</v>
          </cell>
          <cell r="W1495" t="str">
            <v/>
          </cell>
          <cell r="X1495" t="str">
            <v>CIF</v>
          </cell>
          <cell r="Y1495" t="str">
            <v>CTA CTE O CRED.DIRECTO</v>
          </cell>
          <cell r="Z1495" t="str">
            <v>CONGELADO</v>
          </cell>
          <cell r="AA1495" t="str">
            <v>RECORTES</v>
          </cell>
          <cell r="AB1495" t="str">
            <v>RECORTES NO MAGRO</v>
          </cell>
          <cell r="AC1495" t="str">
            <v>RECORTES NO MAGRO CARNE DE LONGANIZA</v>
          </cell>
          <cell r="AD1495" t="str">
            <v>EX</v>
          </cell>
        </row>
        <row r="1496">
          <cell r="D1496">
            <v>1030498</v>
          </cell>
          <cell r="E1496" t="str">
            <v>PV CONTRE@ BO CJ 10K AS</v>
          </cell>
          <cell r="F1496">
            <v>12000</v>
          </cell>
          <cell r="G1496" t="str">
            <v>KG</v>
          </cell>
          <cell r="H1496" t="str">
            <v>SOPRAVAL PLANTA / CECINAS 2</v>
          </cell>
          <cell r="I1496" t="str">
            <v>EN PRODUCCION</v>
          </cell>
          <cell r="J1496">
            <v>44839</v>
          </cell>
          <cell r="K1496">
            <v>44850</v>
          </cell>
          <cell r="O1496" t="str">
            <v>U020 AGROSUPER COMER ALIM</v>
          </cell>
          <cell r="P1496" t="str">
            <v>00AE</v>
          </cell>
          <cell r="Q1496" t="str">
            <v>AGRO EUROPA</v>
          </cell>
          <cell r="R1496" t="str">
            <v>03</v>
          </cell>
          <cell r="S1496" t="str">
            <v>SUDÁFRICA</v>
          </cell>
          <cell r="T1496" t="str">
            <v>000182 CAPE TOWN, PUERTO</v>
          </cell>
          <cell r="U1496" t="str">
            <v>200000007</v>
          </cell>
          <cell r="V1496" t="str">
            <v>AGROEUROPA S.P.A</v>
          </cell>
          <cell r="W1496" t="str">
            <v/>
          </cell>
          <cell r="X1496" t="str">
            <v>CFR</v>
          </cell>
          <cell r="Y1496" t="str">
            <v>CTA CTE O CRED.DIRECTO</v>
          </cell>
          <cell r="Z1496" t="str">
            <v>CONGELADO</v>
          </cell>
          <cell r="AA1496" t="str">
            <v>MENUDENCIAS</v>
          </cell>
          <cell r="AB1496" t="str">
            <v>MENUDENCIAS CONTRE</v>
          </cell>
          <cell r="AC1496" t="str">
            <v>MENUDENCIAS CONTRE NORMAL</v>
          </cell>
          <cell r="AD1496" t="str">
            <v>NA</v>
          </cell>
        </row>
        <row r="1497">
          <cell r="D1497">
            <v>1030635</v>
          </cell>
          <cell r="E1497" t="str">
            <v>PV COG MA@ BO CJ 10K AS</v>
          </cell>
          <cell r="F1497">
            <v>12000</v>
          </cell>
          <cell r="G1497" t="str">
            <v>KG</v>
          </cell>
          <cell r="H1497" t="str">
            <v>SOPRAVAL PLANTA / CECINAS 2</v>
          </cell>
          <cell r="I1497" t="str">
            <v>EN PRODUCCION</v>
          </cell>
          <cell r="J1497">
            <v>44839</v>
          </cell>
          <cell r="K1497">
            <v>44850</v>
          </cell>
          <cell r="O1497" t="str">
            <v>U020 AGROSUPER COMER ALIM</v>
          </cell>
          <cell r="P1497" t="str">
            <v>00AE</v>
          </cell>
          <cell r="Q1497" t="str">
            <v>AGRO EUROPA</v>
          </cell>
          <cell r="R1497" t="str">
            <v>03</v>
          </cell>
          <cell r="S1497" t="str">
            <v>SUDÁFRICA</v>
          </cell>
          <cell r="T1497" t="str">
            <v>000182 CAPE TOWN, PUERTO</v>
          </cell>
          <cell r="U1497" t="str">
            <v>200000007</v>
          </cell>
          <cell r="V1497" t="str">
            <v>AGROEUROPA S.P.A</v>
          </cell>
          <cell r="W1497" t="str">
            <v/>
          </cell>
          <cell r="X1497" t="str">
            <v>CFR</v>
          </cell>
          <cell r="Y1497" t="str">
            <v>CTA CTE O CRED.DIRECTO</v>
          </cell>
          <cell r="Z1497" t="str">
            <v>CONGELADO</v>
          </cell>
          <cell r="AA1497" t="str">
            <v>MENUDENCIAS</v>
          </cell>
          <cell r="AB1497" t="str">
            <v>MENUDENCIAS COGOTE</v>
          </cell>
          <cell r="AC1497" t="str">
            <v>MENUDENCIAS COGOTE MACHO</v>
          </cell>
          <cell r="AD1497" t="str">
            <v>NA</v>
          </cell>
        </row>
        <row r="1498">
          <cell r="D1498">
            <v>1020848</v>
          </cell>
          <cell r="E1498" t="str">
            <v>GO LOM CTRO 27@ CJ 20K AS</v>
          </cell>
          <cell r="F1498">
            <v>24000</v>
          </cell>
          <cell r="G1498" t="str">
            <v>KG</v>
          </cell>
          <cell r="H1498" t="str">
            <v>PLANTA ROSARIO</v>
          </cell>
          <cell r="I1498" t="str">
            <v>CONFIRMADO</v>
          </cell>
          <cell r="J1498">
            <v>44839</v>
          </cell>
          <cell r="K1498">
            <v>44844</v>
          </cell>
          <cell r="L1498">
            <v>44882</v>
          </cell>
          <cell r="O1498" t="str">
            <v>U007 AGROSUPER S.A.</v>
          </cell>
          <cell r="P1498" t="str">
            <v>00AS</v>
          </cell>
          <cell r="Q1498" t="str">
            <v>AGRO SUDAMERICA</v>
          </cell>
          <cell r="R1498" t="str">
            <v>02</v>
          </cell>
          <cell r="S1498" t="str">
            <v>COLOMBIA</v>
          </cell>
          <cell r="T1498" t="str">
            <v>000218 CARTAGENA, PUERTO</v>
          </cell>
          <cell r="U1498" t="str">
            <v>200002172</v>
          </cell>
          <cell r="V1498" t="str">
            <v>Makro Supermayorista S.A.</v>
          </cell>
          <cell r="W1498" t="str">
            <v/>
          </cell>
          <cell r="X1498" t="str">
            <v>CIF</v>
          </cell>
          <cell r="Y1498" t="str">
            <v>CTA CTE O CRED.DIRECTO</v>
          </cell>
          <cell r="Z1498" t="str">
            <v>CONGELADO</v>
          </cell>
          <cell r="AA1498" t="str">
            <v>LOMO</v>
          </cell>
          <cell r="AB1498" t="str">
            <v>LOMO CENTRO</v>
          </cell>
          <cell r="AC1498" t="str">
            <v>LOMO CENTRO 27 S/FILETE</v>
          </cell>
          <cell r="AD1498" t="str">
            <v>EX</v>
          </cell>
        </row>
        <row r="1499">
          <cell r="D1499">
            <v>1020086</v>
          </cell>
          <cell r="E1499" t="str">
            <v>GO LOM CTRO 27 S/F@ VA CJ T-F AS</v>
          </cell>
          <cell r="F1499">
            <v>24000</v>
          </cell>
          <cell r="G1499" t="str">
            <v>KG</v>
          </cell>
          <cell r="H1499" t="str">
            <v>PLANTA ROSARIO</v>
          </cell>
          <cell r="I1499" t="str">
            <v>CONFIRMADO</v>
          </cell>
          <cell r="J1499">
            <v>44839</v>
          </cell>
          <cell r="K1499">
            <v>44844</v>
          </cell>
          <cell r="L1499">
            <v>44882</v>
          </cell>
          <cell r="O1499" t="str">
            <v>U007 AGROSUPER S.A.</v>
          </cell>
          <cell r="P1499" t="str">
            <v>00AS</v>
          </cell>
          <cell r="Q1499" t="str">
            <v>AGRO SUDAMERICA</v>
          </cell>
          <cell r="R1499" t="str">
            <v>02</v>
          </cell>
          <cell r="S1499" t="str">
            <v>COLOMBIA</v>
          </cell>
          <cell r="T1499" t="str">
            <v>000218 CARTAGENA, PUERTO</v>
          </cell>
          <cell r="U1499" t="str">
            <v>200002172</v>
          </cell>
          <cell r="V1499" t="str">
            <v>Makro Supermayorista S.A.</v>
          </cell>
          <cell r="W1499" t="str">
            <v/>
          </cell>
          <cell r="X1499" t="str">
            <v>CIF</v>
          </cell>
          <cell r="Y1499" t="str">
            <v>CTA CTE O CRED.DIRECTO</v>
          </cell>
          <cell r="Z1499" t="str">
            <v>CONGELADO</v>
          </cell>
          <cell r="AA1499" t="str">
            <v>LOMO</v>
          </cell>
          <cell r="AB1499" t="str">
            <v>LOMO CENTRO</v>
          </cell>
          <cell r="AC1499" t="str">
            <v>LOMO CENTRO 27 S/FILETE</v>
          </cell>
          <cell r="AD1499" t="str">
            <v>EX</v>
          </cell>
        </row>
        <row r="1500">
          <cell r="D1500">
            <v>1011558</v>
          </cell>
          <cell r="E1500" t="str">
            <v>PO PPA ESP@ 2 BLO X 10K CJ AS</v>
          </cell>
          <cell r="F1500">
            <v>24000</v>
          </cell>
          <cell r="G1500" t="str">
            <v>KG</v>
          </cell>
          <cell r="H1500" t="str">
            <v>F. SAN VICENTE</v>
          </cell>
          <cell r="I1500" t="str">
            <v>EMITIDO</v>
          </cell>
          <cell r="J1500">
            <v>44839</v>
          </cell>
          <cell r="K1500">
            <v>44871</v>
          </cell>
          <cell r="O1500" t="str">
            <v>U007 AGROSUPER S.A.</v>
          </cell>
          <cell r="P1500" t="str">
            <v>00AS</v>
          </cell>
          <cell r="Q1500" t="str">
            <v>AGRO SUDAMERICA</v>
          </cell>
          <cell r="R1500" t="str">
            <v>01</v>
          </cell>
          <cell r="S1500" t="str">
            <v>COSTA RICA</v>
          </cell>
          <cell r="T1500" t="str">
            <v>000206 CALDERA, PUERTO</v>
          </cell>
          <cell r="U1500" t="str">
            <v>200002681</v>
          </cell>
          <cell r="V1500" t="str">
            <v>SIGMA ALIMENTOS COSTA RICA S.A.</v>
          </cell>
          <cell r="W1500" t="str">
            <v/>
          </cell>
          <cell r="X1500" t="str">
            <v>CIF</v>
          </cell>
          <cell r="Y1500" t="str">
            <v>CTA CTE O CRED.DIRECTO</v>
          </cell>
          <cell r="Z1500" t="str">
            <v>CONGELADO</v>
          </cell>
          <cell r="AA1500" t="str">
            <v>CARNE RECUPERADA</v>
          </cell>
          <cell r="AB1500" t="str">
            <v>CARNE RECUPERADA PULPA</v>
          </cell>
          <cell r="AC1500" t="str">
            <v>CARNE RECUPERADA PULPA ESPECIAL</v>
          </cell>
          <cell r="AD1500" t="str">
            <v>EX</v>
          </cell>
        </row>
        <row r="1501">
          <cell r="D1501">
            <v>1011558</v>
          </cell>
          <cell r="E1501" t="str">
            <v>PO PPA ESP@ 2 BLO X 10K CJ AS</v>
          </cell>
          <cell r="F1501">
            <v>24000</v>
          </cell>
          <cell r="G1501" t="str">
            <v>KG</v>
          </cell>
          <cell r="H1501" t="str">
            <v>F. SAN VICENTE</v>
          </cell>
          <cell r="I1501" t="str">
            <v>EMITIDO</v>
          </cell>
          <cell r="J1501">
            <v>44839</v>
          </cell>
          <cell r="K1501">
            <v>44871</v>
          </cell>
          <cell r="O1501" t="str">
            <v>U007 AGROSUPER S.A.</v>
          </cell>
          <cell r="P1501" t="str">
            <v>00AS</v>
          </cell>
          <cell r="Q1501" t="str">
            <v>AGRO SUDAMERICA</v>
          </cell>
          <cell r="R1501" t="str">
            <v>01</v>
          </cell>
          <cell r="S1501" t="str">
            <v>COSTA RICA</v>
          </cell>
          <cell r="T1501" t="str">
            <v>000206 CALDERA, PUERTO</v>
          </cell>
          <cell r="U1501" t="str">
            <v>200002681</v>
          </cell>
          <cell r="V1501" t="str">
            <v>SIGMA ALIMENTOS COSTA RICA S.A.</v>
          </cell>
          <cell r="W1501" t="str">
            <v/>
          </cell>
          <cell r="X1501" t="str">
            <v>CIF</v>
          </cell>
          <cell r="Y1501" t="str">
            <v>CTA CTE O CRED.DIRECTO</v>
          </cell>
          <cell r="Z1501" t="str">
            <v>CONGELADO</v>
          </cell>
          <cell r="AA1501" t="str">
            <v>CARNE RECUPERADA</v>
          </cell>
          <cell r="AB1501" t="str">
            <v>CARNE RECUPERADA PULPA</v>
          </cell>
          <cell r="AC1501" t="str">
            <v>CARNE RECUPERADA PULPA ESPECIAL</v>
          </cell>
          <cell r="AD1501" t="str">
            <v>EX</v>
          </cell>
        </row>
        <row r="1502">
          <cell r="D1502">
            <v>1011558</v>
          </cell>
          <cell r="E1502" t="str">
            <v>PO PPA ESP@ 2 BLO X 10K CJ AS</v>
          </cell>
          <cell r="F1502">
            <v>24000</v>
          </cell>
          <cell r="G1502" t="str">
            <v>KG</v>
          </cell>
          <cell r="H1502" t="str">
            <v>F. SAN VICENTE</v>
          </cell>
          <cell r="I1502" t="str">
            <v>EMITIDO</v>
          </cell>
          <cell r="J1502">
            <v>44839</v>
          </cell>
          <cell r="K1502">
            <v>44871</v>
          </cell>
          <cell r="O1502" t="str">
            <v>U007 AGROSUPER S.A.</v>
          </cell>
          <cell r="P1502" t="str">
            <v>00AS</v>
          </cell>
          <cell r="Q1502" t="str">
            <v>AGRO SUDAMERICA</v>
          </cell>
          <cell r="R1502" t="str">
            <v>01</v>
          </cell>
          <cell r="S1502" t="str">
            <v>COSTA RICA</v>
          </cell>
          <cell r="T1502" t="str">
            <v>000206 CALDERA, PUERTO</v>
          </cell>
          <cell r="U1502" t="str">
            <v>200002681</v>
          </cell>
          <cell r="V1502" t="str">
            <v>SIGMA ALIMENTOS COSTA RICA S.A.</v>
          </cell>
          <cell r="W1502" t="str">
            <v/>
          </cell>
          <cell r="X1502" t="str">
            <v>CIF</v>
          </cell>
          <cell r="Y1502" t="str">
            <v>CTA CTE O CRED.DIRECTO</v>
          </cell>
          <cell r="Z1502" t="str">
            <v>CONGELADO</v>
          </cell>
          <cell r="AA1502" t="str">
            <v>CARNE RECUPERADA</v>
          </cell>
          <cell r="AB1502" t="str">
            <v>CARNE RECUPERADA PULPA</v>
          </cell>
          <cell r="AC1502" t="str">
            <v>CARNE RECUPERADA PULPA ESPECIAL</v>
          </cell>
          <cell r="AD1502" t="str">
            <v>EX</v>
          </cell>
        </row>
        <row r="1503">
          <cell r="D1503">
            <v>1011558</v>
          </cell>
          <cell r="E1503" t="str">
            <v>PO PPA ESP@ 2 BLO X 10K CJ AS</v>
          </cell>
          <cell r="F1503">
            <v>24000</v>
          </cell>
          <cell r="G1503" t="str">
            <v>KG</v>
          </cell>
          <cell r="H1503" t="str">
            <v>F. SAN VICENTE</v>
          </cell>
          <cell r="I1503" t="str">
            <v>EMITIDO</v>
          </cell>
          <cell r="J1503">
            <v>44839</v>
          </cell>
          <cell r="K1503">
            <v>44871</v>
          </cell>
          <cell r="O1503" t="str">
            <v>U007 AGROSUPER S.A.</v>
          </cell>
          <cell r="P1503" t="str">
            <v>00AS</v>
          </cell>
          <cell r="Q1503" t="str">
            <v>AGRO SUDAMERICA</v>
          </cell>
          <cell r="R1503" t="str">
            <v>01</v>
          </cell>
          <cell r="S1503" t="str">
            <v>COSTA RICA</v>
          </cell>
          <cell r="T1503" t="str">
            <v>000206 CALDERA, PUERTO</v>
          </cell>
          <cell r="U1503" t="str">
            <v>200002681</v>
          </cell>
          <cell r="V1503" t="str">
            <v>SIGMA ALIMENTOS COSTA RICA S.A.</v>
          </cell>
          <cell r="W1503" t="str">
            <v/>
          </cell>
          <cell r="X1503" t="str">
            <v>CIF</v>
          </cell>
          <cell r="Y1503" t="str">
            <v>CTA CTE O CRED.DIRECTO</v>
          </cell>
          <cell r="Z1503" t="str">
            <v>CONGELADO</v>
          </cell>
          <cell r="AA1503" t="str">
            <v>CARNE RECUPERADA</v>
          </cell>
          <cell r="AB1503" t="str">
            <v>CARNE RECUPERADA PULPA</v>
          </cell>
          <cell r="AC1503" t="str">
            <v>CARNE RECUPERADA PULPA ESPECIAL</v>
          </cell>
          <cell r="AD1503" t="str">
            <v>EX</v>
          </cell>
        </row>
        <row r="1504">
          <cell r="D1504">
            <v>1011558</v>
          </cell>
          <cell r="E1504" t="str">
            <v>PO PPA ESP@ 2 BLO X 10K CJ AS</v>
          </cell>
          <cell r="F1504">
            <v>24000</v>
          </cell>
          <cell r="G1504" t="str">
            <v>KG</v>
          </cell>
          <cell r="H1504" t="str">
            <v>F. SAN VICENTE</v>
          </cell>
          <cell r="I1504" t="str">
            <v>EMITIDO</v>
          </cell>
          <cell r="J1504">
            <v>44839</v>
          </cell>
          <cell r="K1504">
            <v>44871</v>
          </cell>
          <cell r="O1504" t="str">
            <v>U007 AGROSUPER S.A.</v>
          </cell>
          <cell r="P1504" t="str">
            <v>00AS</v>
          </cell>
          <cell r="Q1504" t="str">
            <v>AGRO SUDAMERICA</v>
          </cell>
          <cell r="R1504" t="str">
            <v>01</v>
          </cell>
          <cell r="S1504" t="str">
            <v>COSTA RICA</v>
          </cell>
          <cell r="T1504" t="str">
            <v>000206 CALDERA, PUERTO</v>
          </cell>
          <cell r="U1504" t="str">
            <v>200002681</v>
          </cell>
          <cell r="V1504" t="str">
            <v>SIGMA ALIMENTOS COSTA RICA S.A.</v>
          </cell>
          <cell r="W1504" t="str">
            <v/>
          </cell>
          <cell r="X1504" t="str">
            <v>CIF</v>
          </cell>
          <cell r="Y1504" t="str">
            <v>CTA CTE O CRED.DIRECTO</v>
          </cell>
          <cell r="Z1504" t="str">
            <v>CONGELADO</v>
          </cell>
          <cell r="AA1504" t="str">
            <v>CARNE RECUPERADA</v>
          </cell>
          <cell r="AB1504" t="str">
            <v>CARNE RECUPERADA PULPA</v>
          </cell>
          <cell r="AC1504" t="str">
            <v>CARNE RECUPERADA PULPA ESPECIAL</v>
          </cell>
          <cell r="AD1504" t="str">
            <v>EX</v>
          </cell>
        </row>
        <row r="1505">
          <cell r="D1505">
            <v>1011558</v>
          </cell>
          <cell r="E1505" t="str">
            <v>PO PPA ESP@ 2 BLO X 10K CJ AS</v>
          </cell>
          <cell r="F1505">
            <v>24000</v>
          </cell>
          <cell r="G1505" t="str">
            <v>KG</v>
          </cell>
          <cell r="H1505" t="str">
            <v>F. SAN VICENTE</v>
          </cell>
          <cell r="I1505" t="str">
            <v>EMITIDO</v>
          </cell>
          <cell r="J1505">
            <v>44839</v>
          </cell>
          <cell r="K1505">
            <v>44877</v>
          </cell>
          <cell r="O1505" t="str">
            <v>U007 AGROSUPER S.A.</v>
          </cell>
          <cell r="P1505" t="str">
            <v>00AS</v>
          </cell>
          <cell r="Q1505" t="str">
            <v>AGRO SUDAMERICA</v>
          </cell>
          <cell r="R1505" t="str">
            <v>01</v>
          </cell>
          <cell r="S1505" t="str">
            <v>COSTA RICA</v>
          </cell>
          <cell r="T1505" t="str">
            <v>000206 CALDERA, PUERTO</v>
          </cell>
          <cell r="U1505" t="str">
            <v>200002681</v>
          </cell>
          <cell r="V1505" t="str">
            <v>SIGMA ALIMENTOS COSTA RICA S.A.</v>
          </cell>
          <cell r="W1505" t="str">
            <v/>
          </cell>
          <cell r="X1505" t="str">
            <v>CIF</v>
          </cell>
          <cell r="Y1505" t="str">
            <v>CTA CTE O CRED.DIRECTO</v>
          </cell>
          <cell r="Z1505" t="str">
            <v>CONGELADO</v>
          </cell>
          <cell r="AA1505" t="str">
            <v>CARNE RECUPERADA</v>
          </cell>
          <cell r="AB1505" t="str">
            <v>CARNE RECUPERADA PULPA</v>
          </cell>
          <cell r="AC1505" t="str">
            <v>CARNE RECUPERADA PULPA ESPECIAL</v>
          </cell>
          <cell r="AD1505" t="str">
            <v>EX</v>
          </cell>
        </row>
        <row r="1506">
          <cell r="D1506">
            <v>1011558</v>
          </cell>
          <cell r="E1506" t="str">
            <v>PO PPA ESP@ 2 BLO X 10K CJ AS</v>
          </cell>
          <cell r="F1506">
            <v>24000</v>
          </cell>
          <cell r="G1506" t="str">
            <v>KG</v>
          </cell>
          <cell r="H1506" t="str">
            <v>F. SAN VICENTE</v>
          </cell>
          <cell r="I1506" t="str">
            <v>EMITIDO</v>
          </cell>
          <cell r="J1506">
            <v>44839</v>
          </cell>
          <cell r="K1506">
            <v>44877</v>
          </cell>
          <cell r="O1506" t="str">
            <v>U007 AGROSUPER S.A.</v>
          </cell>
          <cell r="P1506" t="str">
            <v>00AS</v>
          </cell>
          <cell r="Q1506" t="str">
            <v>AGRO SUDAMERICA</v>
          </cell>
          <cell r="R1506" t="str">
            <v>01</v>
          </cell>
          <cell r="S1506" t="str">
            <v>COSTA RICA</v>
          </cell>
          <cell r="T1506" t="str">
            <v>000206 CALDERA, PUERTO</v>
          </cell>
          <cell r="U1506" t="str">
            <v>200002681</v>
          </cell>
          <cell r="V1506" t="str">
            <v>SIGMA ALIMENTOS COSTA RICA S.A.</v>
          </cell>
          <cell r="W1506" t="str">
            <v/>
          </cell>
          <cell r="X1506" t="str">
            <v>CIF</v>
          </cell>
          <cell r="Y1506" t="str">
            <v>CTA CTE O CRED.DIRECTO</v>
          </cell>
          <cell r="Z1506" t="str">
            <v>CONGELADO</v>
          </cell>
          <cell r="AA1506" t="str">
            <v>CARNE RECUPERADA</v>
          </cell>
          <cell r="AB1506" t="str">
            <v>CARNE RECUPERADA PULPA</v>
          </cell>
          <cell r="AC1506" t="str">
            <v>CARNE RECUPERADA PULPA ESPECIAL</v>
          </cell>
          <cell r="AD1506" t="str">
            <v>EX</v>
          </cell>
        </row>
        <row r="1507">
          <cell r="D1507">
            <v>1011558</v>
          </cell>
          <cell r="E1507" t="str">
            <v>PO PPA ESP@ 2 BLO X 10K CJ AS</v>
          </cell>
          <cell r="F1507">
            <v>24000</v>
          </cell>
          <cell r="G1507" t="str">
            <v>KG</v>
          </cell>
          <cell r="H1507" t="str">
            <v>F. SAN VICENTE</v>
          </cell>
          <cell r="I1507" t="str">
            <v>EMITIDO</v>
          </cell>
          <cell r="J1507">
            <v>44839</v>
          </cell>
          <cell r="K1507">
            <v>44877</v>
          </cell>
          <cell r="O1507" t="str">
            <v>U007 AGROSUPER S.A.</v>
          </cell>
          <cell r="P1507" t="str">
            <v>00AS</v>
          </cell>
          <cell r="Q1507" t="str">
            <v>AGRO SUDAMERICA</v>
          </cell>
          <cell r="R1507" t="str">
            <v>01</v>
          </cell>
          <cell r="S1507" t="str">
            <v>COSTA RICA</v>
          </cell>
          <cell r="T1507" t="str">
            <v>000206 CALDERA, PUERTO</v>
          </cell>
          <cell r="U1507" t="str">
            <v>200002681</v>
          </cell>
          <cell r="V1507" t="str">
            <v>SIGMA ALIMENTOS COSTA RICA S.A.</v>
          </cell>
          <cell r="W1507" t="str">
            <v/>
          </cell>
          <cell r="X1507" t="str">
            <v>CIF</v>
          </cell>
          <cell r="Y1507" t="str">
            <v>CTA CTE O CRED.DIRECTO</v>
          </cell>
          <cell r="Z1507" t="str">
            <v>CONGELADO</v>
          </cell>
          <cell r="AA1507" t="str">
            <v>CARNE RECUPERADA</v>
          </cell>
          <cell r="AB1507" t="str">
            <v>CARNE RECUPERADA PULPA</v>
          </cell>
          <cell r="AC1507" t="str">
            <v>CARNE RECUPERADA PULPA ESPECIAL</v>
          </cell>
          <cell r="AD1507" t="str">
            <v>EX</v>
          </cell>
        </row>
        <row r="1508">
          <cell r="D1508">
            <v>1011558</v>
          </cell>
          <cell r="E1508" t="str">
            <v>PO PPA ESP@ 2 BLO X 10K CJ AS</v>
          </cell>
          <cell r="F1508">
            <v>24000</v>
          </cell>
          <cell r="G1508" t="str">
            <v>KG</v>
          </cell>
          <cell r="H1508" t="str">
            <v>F. SAN VICENTE</v>
          </cell>
          <cell r="I1508" t="str">
            <v>EMITIDO</v>
          </cell>
          <cell r="J1508">
            <v>44839</v>
          </cell>
          <cell r="K1508">
            <v>44877</v>
          </cell>
          <cell r="O1508" t="str">
            <v>U007 AGROSUPER S.A.</v>
          </cell>
          <cell r="P1508" t="str">
            <v>00AS</v>
          </cell>
          <cell r="Q1508" t="str">
            <v>AGRO SUDAMERICA</v>
          </cell>
          <cell r="R1508" t="str">
            <v>01</v>
          </cell>
          <cell r="S1508" t="str">
            <v>COSTA RICA</v>
          </cell>
          <cell r="T1508" t="str">
            <v>000206 CALDERA, PUERTO</v>
          </cell>
          <cell r="U1508" t="str">
            <v>200002681</v>
          </cell>
          <cell r="V1508" t="str">
            <v>SIGMA ALIMENTOS COSTA RICA S.A.</v>
          </cell>
          <cell r="W1508" t="str">
            <v/>
          </cell>
          <cell r="X1508" t="str">
            <v>CIF</v>
          </cell>
          <cell r="Y1508" t="str">
            <v>CTA CTE O CRED.DIRECTO</v>
          </cell>
          <cell r="Z1508" t="str">
            <v>CONGELADO</v>
          </cell>
          <cell r="AA1508" t="str">
            <v>CARNE RECUPERADA</v>
          </cell>
          <cell r="AB1508" t="str">
            <v>CARNE RECUPERADA PULPA</v>
          </cell>
          <cell r="AC1508" t="str">
            <v>CARNE RECUPERADA PULPA ESPECIAL</v>
          </cell>
          <cell r="AD1508" t="str">
            <v>EX</v>
          </cell>
        </row>
        <row r="1509">
          <cell r="D1509">
            <v>1011558</v>
          </cell>
          <cell r="E1509" t="str">
            <v>PO PPA ESP@ 2 BLO X 10K CJ AS</v>
          </cell>
          <cell r="F1509">
            <v>24000</v>
          </cell>
          <cell r="G1509" t="str">
            <v>KG</v>
          </cell>
          <cell r="H1509" t="str">
            <v>F. SAN VICENTE</v>
          </cell>
          <cell r="I1509" t="str">
            <v>EMITIDO</v>
          </cell>
          <cell r="J1509">
            <v>44839</v>
          </cell>
          <cell r="K1509">
            <v>44877</v>
          </cell>
          <cell r="O1509" t="str">
            <v>U007 AGROSUPER S.A.</v>
          </cell>
          <cell r="P1509" t="str">
            <v>00AS</v>
          </cell>
          <cell r="Q1509" t="str">
            <v>AGRO SUDAMERICA</v>
          </cell>
          <cell r="R1509" t="str">
            <v>01</v>
          </cell>
          <cell r="S1509" t="str">
            <v>COSTA RICA</v>
          </cell>
          <cell r="T1509" t="str">
            <v>000206 CALDERA, PUERTO</v>
          </cell>
          <cell r="U1509" t="str">
            <v>200002681</v>
          </cell>
          <cell r="V1509" t="str">
            <v>SIGMA ALIMENTOS COSTA RICA S.A.</v>
          </cell>
          <cell r="W1509" t="str">
            <v/>
          </cell>
          <cell r="X1509" t="str">
            <v>CIF</v>
          </cell>
          <cell r="Y1509" t="str">
            <v>CTA CTE O CRED.DIRECTO</v>
          </cell>
          <cell r="Z1509" t="str">
            <v>CONGELADO</v>
          </cell>
          <cell r="AA1509" t="str">
            <v>CARNE RECUPERADA</v>
          </cell>
          <cell r="AB1509" t="str">
            <v>CARNE RECUPERADA PULPA</v>
          </cell>
          <cell r="AC1509" t="str">
            <v>CARNE RECUPERADA PULPA ESPECIAL</v>
          </cell>
          <cell r="AD1509" t="str">
            <v>EX</v>
          </cell>
        </row>
        <row r="1510">
          <cell r="D1510">
            <v>1012158</v>
          </cell>
          <cell r="E1510" t="str">
            <v>PO FILE S/T 8X5 MR@ FI CJ AS</v>
          </cell>
          <cell r="F1510">
            <v>907.19987572000002</v>
          </cell>
          <cell r="G1510" t="str">
            <v>KG</v>
          </cell>
          <cell r="H1510" t="str">
            <v>F. SAN VICENTE</v>
          </cell>
          <cell r="I1510" t="str">
            <v>A PROGRAMAR</v>
          </cell>
          <cell r="J1510">
            <v>44839</v>
          </cell>
          <cell r="K1510">
            <v>44841</v>
          </cell>
          <cell r="L1510">
            <v>44879</v>
          </cell>
          <cell r="O1510" t="str">
            <v>U007 AGROSUPER S.A.</v>
          </cell>
          <cell r="P1510" t="str">
            <v>00AA</v>
          </cell>
          <cell r="Q1510" t="str">
            <v>AGRO AMERICA</v>
          </cell>
          <cell r="R1510" t="str">
            <v>01</v>
          </cell>
          <cell r="S1510" t="str">
            <v>EE.UU.</v>
          </cell>
          <cell r="T1510" t="str">
            <v>000113 PORT EVERGLADES, PUERTO</v>
          </cell>
          <cell r="U1510" t="str">
            <v>200000004</v>
          </cell>
          <cell r="V1510" t="str">
            <v>Agro America LLC</v>
          </cell>
          <cell r="W1510" t="str">
            <v>MIX NWC 883−1004−520782</v>
          </cell>
          <cell r="X1510" t="str">
            <v>CIF</v>
          </cell>
          <cell r="Y1510" t="str">
            <v>CTA CTE O CRED.DIRECTO</v>
          </cell>
          <cell r="Z1510" t="str">
            <v>CONGELADO</v>
          </cell>
          <cell r="AA1510" t="str">
            <v>FILETE</v>
          </cell>
          <cell r="AB1510" t="str">
            <v>FILETE</v>
          </cell>
          <cell r="AC1510" t="str">
            <v>FILETE NORMAL</v>
          </cell>
          <cell r="AD1510" t="str">
            <v>NA</v>
          </cell>
        </row>
        <row r="1511">
          <cell r="D1511">
            <v>1012159</v>
          </cell>
          <cell r="E1511" t="str">
            <v>PO TRU CTRO ALA 60-80 8X5 MR@ FI CJ AS</v>
          </cell>
          <cell r="F1511">
            <v>1814.3679999999999</v>
          </cell>
          <cell r="G1511" t="str">
            <v>KG</v>
          </cell>
          <cell r="H1511" t="str">
            <v>F. SAN VICENTE</v>
          </cell>
          <cell r="I1511" t="str">
            <v>A PROGRAMAR</v>
          </cell>
          <cell r="J1511">
            <v>44839</v>
          </cell>
          <cell r="K1511">
            <v>44841</v>
          </cell>
          <cell r="L1511">
            <v>44879</v>
          </cell>
          <cell r="O1511" t="str">
            <v>U007 AGROSUPER S.A.</v>
          </cell>
          <cell r="P1511" t="str">
            <v>00AA</v>
          </cell>
          <cell r="Q1511" t="str">
            <v>AGRO AMERICA</v>
          </cell>
          <cell r="R1511" t="str">
            <v>01</v>
          </cell>
          <cell r="S1511" t="str">
            <v>EE.UU.</v>
          </cell>
          <cell r="T1511" t="str">
            <v>000113 PORT EVERGLADES, PUERTO</v>
          </cell>
          <cell r="U1511" t="str">
            <v>200000004</v>
          </cell>
          <cell r="V1511" t="str">
            <v>Agro America LLC</v>
          </cell>
          <cell r="W1511" t="str">
            <v>MIX NWC 883−1004−520782</v>
          </cell>
          <cell r="X1511" t="str">
            <v>CIF</v>
          </cell>
          <cell r="Y1511" t="str">
            <v>CTA CTE O CRED.DIRECTO</v>
          </cell>
          <cell r="Z1511" t="str">
            <v>CONGELADO</v>
          </cell>
          <cell r="AA1511" t="str">
            <v>ALA</v>
          </cell>
          <cell r="AB1511" t="str">
            <v>ALA TRUTRO-CENTRO</v>
          </cell>
          <cell r="AC1511" t="str">
            <v>ALA TRUTRO-CENTRO NORMAL</v>
          </cell>
          <cell r="AD1511" t="str">
            <v>NA</v>
          </cell>
        </row>
        <row r="1512">
          <cell r="D1512">
            <v>1012161</v>
          </cell>
          <cell r="E1512" t="str">
            <v>PO ALA CTRO 8X5 MR@ CJ 20K AS</v>
          </cell>
          <cell r="F1512">
            <v>907.18399999999997</v>
          </cell>
          <cell r="G1512" t="str">
            <v>KG</v>
          </cell>
          <cell r="H1512" t="str">
            <v>F. SAN VICENTE</v>
          </cell>
          <cell r="I1512" t="str">
            <v>A PROGRAMAR</v>
          </cell>
          <cell r="J1512">
            <v>44839</v>
          </cell>
          <cell r="K1512">
            <v>44841</v>
          </cell>
          <cell r="L1512">
            <v>44879</v>
          </cell>
          <cell r="O1512" t="str">
            <v>U007 AGROSUPER S.A.</v>
          </cell>
          <cell r="P1512" t="str">
            <v>00AA</v>
          </cell>
          <cell r="Q1512" t="str">
            <v>AGRO AMERICA</v>
          </cell>
          <cell r="R1512" t="str">
            <v>01</v>
          </cell>
          <cell r="S1512" t="str">
            <v>EE.UU.</v>
          </cell>
          <cell r="T1512" t="str">
            <v>000113 PORT EVERGLADES, PUERTO</v>
          </cell>
          <cell r="U1512" t="str">
            <v>200000004</v>
          </cell>
          <cell r="V1512" t="str">
            <v>Agro America LLC</v>
          </cell>
          <cell r="W1512" t="str">
            <v>MIX NWC 883−1004−520782</v>
          </cell>
          <cell r="X1512" t="str">
            <v>CIF</v>
          </cell>
          <cell r="Y1512" t="str">
            <v>CTA CTE O CRED.DIRECTO</v>
          </cell>
          <cell r="Z1512" t="str">
            <v>CONGELADO</v>
          </cell>
          <cell r="AA1512" t="str">
            <v>ALA</v>
          </cell>
          <cell r="AB1512" t="str">
            <v>ALA CENTRO</v>
          </cell>
          <cell r="AC1512" t="str">
            <v>ALA CENTRO NORMAL</v>
          </cell>
          <cell r="AD1512" t="str">
            <v>NA</v>
          </cell>
        </row>
        <row r="1513">
          <cell r="D1513">
            <v>1012165</v>
          </cell>
          <cell r="E1513" t="str">
            <v>PO TRU-CTRO ALA 4X10 MR@ ZI CJ AS</v>
          </cell>
          <cell r="F1513">
            <v>6350.2879999999996</v>
          </cell>
          <cell r="G1513" t="str">
            <v>KG</v>
          </cell>
          <cell r="H1513" t="str">
            <v>F. SAN VICENTE</v>
          </cell>
          <cell r="I1513" t="str">
            <v>A PROGRAMAR</v>
          </cell>
          <cell r="J1513">
            <v>44839</v>
          </cell>
          <cell r="K1513">
            <v>44841</v>
          </cell>
          <cell r="L1513">
            <v>44879</v>
          </cell>
          <cell r="O1513" t="str">
            <v>U007 AGROSUPER S.A.</v>
          </cell>
          <cell r="P1513" t="str">
            <v>00AA</v>
          </cell>
          <cell r="Q1513" t="str">
            <v>AGRO AMERICA</v>
          </cell>
          <cell r="R1513" t="str">
            <v>01</v>
          </cell>
          <cell r="S1513" t="str">
            <v>EE.UU.</v>
          </cell>
          <cell r="T1513" t="str">
            <v>000113 PORT EVERGLADES, PUERTO</v>
          </cell>
          <cell r="U1513" t="str">
            <v>200000004</v>
          </cell>
          <cell r="V1513" t="str">
            <v>Agro America LLC</v>
          </cell>
          <cell r="W1513" t="str">
            <v>MIX NWC 883−1004−520782</v>
          </cell>
          <cell r="X1513" t="str">
            <v>CIF</v>
          </cell>
          <cell r="Y1513" t="str">
            <v>CTA CTE O CRED.DIRECTO</v>
          </cell>
          <cell r="Z1513" t="str">
            <v>CONGELADO</v>
          </cell>
          <cell r="AA1513" t="str">
            <v>ALA</v>
          </cell>
          <cell r="AB1513" t="str">
            <v>ALA TRUTRO-CENTRO</v>
          </cell>
          <cell r="AC1513" t="str">
            <v>ALA TRUTRO-CENTRO NORMAL</v>
          </cell>
          <cell r="AD1513" t="str">
            <v>NA</v>
          </cell>
        </row>
        <row r="1514">
          <cell r="D1514">
            <v>1012167</v>
          </cell>
          <cell r="E1514" t="str">
            <v>PO PCHDEH 4X10 MR@ ZI CJ 20K AS</v>
          </cell>
          <cell r="F1514">
            <v>1814.3679999999999</v>
          </cell>
          <cell r="G1514" t="str">
            <v>KG</v>
          </cell>
          <cell r="H1514" t="str">
            <v>F. SAN VICENTE</v>
          </cell>
          <cell r="I1514" t="str">
            <v>A PROGRAMAR</v>
          </cell>
          <cell r="J1514">
            <v>44839</v>
          </cell>
          <cell r="K1514">
            <v>44841</v>
          </cell>
          <cell r="L1514">
            <v>44879</v>
          </cell>
          <cell r="O1514" t="str">
            <v>U007 AGROSUPER S.A.</v>
          </cell>
          <cell r="P1514" t="str">
            <v>00AA</v>
          </cell>
          <cell r="Q1514" t="str">
            <v>AGRO AMERICA</v>
          </cell>
          <cell r="R1514" t="str">
            <v>01</v>
          </cell>
          <cell r="S1514" t="str">
            <v>EE.UU.</v>
          </cell>
          <cell r="T1514" t="str">
            <v>000113 PORT EVERGLADES, PUERTO</v>
          </cell>
          <cell r="U1514" t="str">
            <v>200000004</v>
          </cell>
          <cell r="V1514" t="str">
            <v>Agro America LLC</v>
          </cell>
          <cell r="W1514" t="str">
            <v>MIX NWC 883−1004−520782</v>
          </cell>
          <cell r="X1514" t="str">
            <v>CIF</v>
          </cell>
          <cell r="Y1514" t="str">
            <v>CTA CTE O CRED.DIRECTO</v>
          </cell>
          <cell r="Z1514" t="str">
            <v>CONGELADO</v>
          </cell>
          <cell r="AA1514" t="str">
            <v>PECHUGA DESH</v>
          </cell>
          <cell r="AB1514" t="str">
            <v>PECHUGA DESH S/PIEL S/GRASA S/FILETE</v>
          </cell>
          <cell r="AC1514" t="str">
            <v>PECHUGA DESH S/CALIBRE</v>
          </cell>
          <cell r="AD1514" t="str">
            <v>NA</v>
          </cell>
        </row>
        <row r="1515">
          <cell r="D1515">
            <v>1012160</v>
          </cell>
          <cell r="E1515" t="str">
            <v>PO PCHDEH 8X5 MR@ FI CJ AS</v>
          </cell>
          <cell r="F1515">
            <v>1814.400205032</v>
          </cell>
          <cell r="G1515" t="str">
            <v>KG</v>
          </cell>
          <cell r="H1515" t="str">
            <v>F. SAN VICENTE</v>
          </cell>
          <cell r="I1515" t="str">
            <v>EN PRODUCCION</v>
          </cell>
          <cell r="J1515">
            <v>44839</v>
          </cell>
          <cell r="K1515">
            <v>44840</v>
          </cell>
          <cell r="O1515" t="str">
            <v>U007 AGROSUPER S.A.</v>
          </cell>
          <cell r="P1515" t="str">
            <v>00AA</v>
          </cell>
          <cell r="Q1515" t="str">
            <v>AGRO AMERICA</v>
          </cell>
          <cell r="R1515" t="str">
            <v>01</v>
          </cell>
          <cell r="S1515" t="str">
            <v>EE.UU.</v>
          </cell>
          <cell r="T1515" t="str">
            <v>000109 LONG BEACH, PUERTO</v>
          </cell>
          <cell r="U1515" t="str">
            <v>200000004</v>
          </cell>
          <cell r="V1515" t="str">
            <v>Agro America LLC</v>
          </cell>
          <cell r="W1515" t="str">
            <v>MIX NWC 882−1004−520778</v>
          </cell>
          <cell r="X1515" t="str">
            <v>CIF</v>
          </cell>
          <cell r="Y1515" t="str">
            <v>CTA CTE O CRED.DIRECTO</v>
          </cell>
          <cell r="Z1515" t="str">
            <v>CONGELADO</v>
          </cell>
          <cell r="AA1515" t="str">
            <v>PECHUGA DESH</v>
          </cell>
          <cell r="AB1515" t="str">
            <v>PECHUGA DESH S/PIEL S/GRASA S/FILETE</v>
          </cell>
          <cell r="AC1515" t="str">
            <v>PECHUGA DESH S/CALIBRE</v>
          </cell>
          <cell r="AD1515" t="str">
            <v>NA</v>
          </cell>
        </row>
        <row r="1516">
          <cell r="D1516">
            <v>1012158</v>
          </cell>
          <cell r="E1516" t="str">
            <v>PO FILE S/T 8X5 MR@ FI CJ AS</v>
          </cell>
          <cell r="F1516">
            <v>1814.3679999999999</v>
          </cell>
          <cell r="G1516" t="str">
            <v>KG</v>
          </cell>
          <cell r="H1516" t="str">
            <v>F. SAN VICENTE</v>
          </cell>
          <cell r="I1516" t="str">
            <v>EN PRODUCCION</v>
          </cell>
          <cell r="J1516">
            <v>44839</v>
          </cell>
          <cell r="K1516">
            <v>44840</v>
          </cell>
          <cell r="O1516" t="str">
            <v>U007 AGROSUPER S.A.</v>
          </cell>
          <cell r="P1516" t="str">
            <v>00AA</v>
          </cell>
          <cell r="Q1516" t="str">
            <v>AGRO AMERICA</v>
          </cell>
          <cell r="R1516" t="str">
            <v>01</v>
          </cell>
          <cell r="S1516" t="str">
            <v>EE.UU.</v>
          </cell>
          <cell r="T1516" t="str">
            <v>000109 LONG BEACH, PUERTO</v>
          </cell>
          <cell r="U1516" t="str">
            <v>200000004</v>
          </cell>
          <cell r="V1516" t="str">
            <v>Agro America LLC</v>
          </cell>
          <cell r="W1516" t="str">
            <v>MIX NWC 882−1004−520778</v>
          </cell>
          <cell r="X1516" t="str">
            <v>CIF</v>
          </cell>
          <cell r="Y1516" t="str">
            <v>CTA CTE O CRED.DIRECTO</v>
          </cell>
          <cell r="Z1516" t="str">
            <v>CONGELADO</v>
          </cell>
          <cell r="AA1516" t="str">
            <v>FILETE</v>
          </cell>
          <cell r="AB1516" t="str">
            <v>FILETE</v>
          </cell>
          <cell r="AC1516" t="str">
            <v>FILETE NORMAL</v>
          </cell>
          <cell r="AD1516" t="str">
            <v>NA</v>
          </cell>
        </row>
        <row r="1517">
          <cell r="D1517">
            <v>1012159</v>
          </cell>
          <cell r="E1517" t="str">
            <v>PO TRU CTRO ALA 60-80 8X5 MR@ FI CJ AS</v>
          </cell>
          <cell r="F1517">
            <v>3628.7359999999999</v>
          </cell>
          <cell r="G1517" t="str">
            <v>KG</v>
          </cell>
          <cell r="H1517" t="str">
            <v>F. SAN VICENTE</v>
          </cell>
          <cell r="I1517" t="str">
            <v>EN PRODUCCION</v>
          </cell>
          <cell r="J1517">
            <v>44839</v>
          </cell>
          <cell r="K1517">
            <v>44840</v>
          </cell>
          <cell r="O1517" t="str">
            <v>U007 AGROSUPER S.A.</v>
          </cell>
          <cell r="P1517" t="str">
            <v>00AA</v>
          </cell>
          <cell r="Q1517" t="str">
            <v>AGRO AMERICA</v>
          </cell>
          <cell r="R1517" t="str">
            <v>01</v>
          </cell>
          <cell r="S1517" t="str">
            <v>EE.UU.</v>
          </cell>
          <cell r="T1517" t="str">
            <v>000109 LONG BEACH, PUERTO</v>
          </cell>
          <cell r="U1517" t="str">
            <v>200000004</v>
          </cell>
          <cell r="V1517" t="str">
            <v>Agro America LLC</v>
          </cell>
          <cell r="W1517" t="str">
            <v>MIX NWC 882−1004−520778</v>
          </cell>
          <cell r="X1517" t="str">
            <v>CIF</v>
          </cell>
          <cell r="Y1517" t="str">
            <v>CTA CTE O CRED.DIRECTO</v>
          </cell>
          <cell r="Z1517" t="str">
            <v>CONGELADO</v>
          </cell>
          <cell r="AA1517" t="str">
            <v>ALA</v>
          </cell>
          <cell r="AB1517" t="str">
            <v>ALA TRUTRO-CENTRO</v>
          </cell>
          <cell r="AC1517" t="str">
            <v>ALA TRUTRO-CENTRO NORMAL</v>
          </cell>
          <cell r="AD1517" t="str">
            <v>NA</v>
          </cell>
        </row>
        <row r="1518">
          <cell r="D1518">
            <v>1012167</v>
          </cell>
          <cell r="E1518" t="str">
            <v>PO PCHDEH 4X10 MR@ ZI CJ 20K AS</v>
          </cell>
          <cell r="F1518">
            <v>1814.3679999999999</v>
          </cell>
          <cell r="G1518" t="str">
            <v>KG</v>
          </cell>
          <cell r="H1518" t="str">
            <v>F. SAN VICENTE</v>
          </cell>
          <cell r="I1518" t="str">
            <v>EN PRODUCCION</v>
          </cell>
          <cell r="J1518">
            <v>44839</v>
          </cell>
          <cell r="K1518">
            <v>44840</v>
          </cell>
          <cell r="O1518" t="str">
            <v>U007 AGROSUPER S.A.</v>
          </cell>
          <cell r="P1518" t="str">
            <v>00AA</v>
          </cell>
          <cell r="Q1518" t="str">
            <v>AGRO AMERICA</v>
          </cell>
          <cell r="R1518" t="str">
            <v>01</v>
          </cell>
          <cell r="S1518" t="str">
            <v>EE.UU.</v>
          </cell>
          <cell r="T1518" t="str">
            <v>000109 LONG BEACH, PUERTO</v>
          </cell>
          <cell r="U1518" t="str">
            <v>200000004</v>
          </cell>
          <cell r="V1518" t="str">
            <v>Agro America LLC</v>
          </cell>
          <cell r="W1518" t="str">
            <v>MIX NWC 882−1004−520778</v>
          </cell>
          <cell r="X1518" t="str">
            <v>CIF</v>
          </cell>
          <cell r="Y1518" t="str">
            <v>CTA CTE O CRED.DIRECTO</v>
          </cell>
          <cell r="Z1518" t="str">
            <v>CONGELADO</v>
          </cell>
          <cell r="AA1518" t="str">
            <v>PECHUGA DESH</v>
          </cell>
          <cell r="AB1518" t="str">
            <v>PECHUGA DESH S/PIEL S/GRASA S/FILETE</v>
          </cell>
          <cell r="AC1518" t="str">
            <v>PECHUGA DESH S/CALIBRE</v>
          </cell>
          <cell r="AD1518" t="str">
            <v>NA</v>
          </cell>
        </row>
        <row r="1519">
          <cell r="D1519">
            <v>1012157</v>
          </cell>
          <cell r="E1519" t="str">
            <v>PO TRU ALA 8X5@ FI CJ AS</v>
          </cell>
          <cell r="F1519">
            <v>1814.3679999999999</v>
          </cell>
          <cell r="G1519" t="str">
            <v>KG</v>
          </cell>
          <cell r="H1519" t="str">
            <v>F. SAN VICENTE</v>
          </cell>
          <cell r="I1519" t="str">
            <v>EN PRODUCCION</v>
          </cell>
          <cell r="J1519">
            <v>44839</v>
          </cell>
          <cell r="K1519">
            <v>44840</v>
          </cell>
          <cell r="O1519" t="str">
            <v>U007 AGROSUPER S.A.</v>
          </cell>
          <cell r="P1519" t="str">
            <v>00AA</v>
          </cell>
          <cell r="Q1519" t="str">
            <v>AGRO AMERICA</v>
          </cell>
          <cell r="R1519" t="str">
            <v>01</v>
          </cell>
          <cell r="S1519" t="str">
            <v>EE.UU.</v>
          </cell>
          <cell r="T1519" t="str">
            <v>000109 LONG BEACH, PUERTO</v>
          </cell>
          <cell r="U1519" t="str">
            <v>200000004</v>
          </cell>
          <cell r="V1519" t="str">
            <v>Agro America LLC</v>
          </cell>
          <cell r="W1519" t="str">
            <v>MIX NWC 882−1004−520778</v>
          </cell>
          <cell r="X1519" t="str">
            <v>CIF</v>
          </cell>
          <cell r="Y1519" t="str">
            <v>CTA CTE O CRED.DIRECTO</v>
          </cell>
          <cell r="Z1519" t="str">
            <v>CONGELADO</v>
          </cell>
          <cell r="AA1519" t="str">
            <v>ALA</v>
          </cell>
          <cell r="AB1519" t="str">
            <v>ALA TRUTRO</v>
          </cell>
          <cell r="AC1519" t="str">
            <v>ALA TRUTRO NORMAL</v>
          </cell>
          <cell r="AD1519" t="str">
            <v>NA</v>
          </cell>
        </row>
        <row r="1520">
          <cell r="D1520">
            <v>1012164</v>
          </cell>
          <cell r="E1520" t="str">
            <v>PO ALA CTRO 4X10 MR@ ZI CJ 20K AS</v>
          </cell>
          <cell r="F1520">
            <v>907.18399999999997</v>
          </cell>
          <cell r="G1520" t="str">
            <v>KG</v>
          </cell>
          <cell r="H1520" t="str">
            <v>F. SAN VICENTE</v>
          </cell>
          <cell r="I1520" t="str">
            <v>EN PRODUCCION</v>
          </cell>
          <cell r="J1520">
            <v>44839</v>
          </cell>
          <cell r="K1520">
            <v>44840</v>
          </cell>
          <cell r="O1520" t="str">
            <v>U007 AGROSUPER S.A.</v>
          </cell>
          <cell r="P1520" t="str">
            <v>00AA</v>
          </cell>
          <cell r="Q1520" t="str">
            <v>AGRO AMERICA</v>
          </cell>
          <cell r="R1520" t="str">
            <v>01</v>
          </cell>
          <cell r="S1520" t="str">
            <v>EE.UU.</v>
          </cell>
          <cell r="T1520" t="str">
            <v>000109 LONG BEACH, PUERTO</v>
          </cell>
          <cell r="U1520" t="str">
            <v>200000004</v>
          </cell>
          <cell r="V1520" t="str">
            <v>Agro America LLC</v>
          </cell>
          <cell r="W1520" t="str">
            <v>MIX NWC 882−1004−520778</v>
          </cell>
          <cell r="X1520" t="str">
            <v>CIF</v>
          </cell>
          <cell r="Y1520" t="str">
            <v>CTA CTE O CRED.DIRECTO</v>
          </cell>
          <cell r="Z1520" t="str">
            <v>CONGELADO</v>
          </cell>
          <cell r="AA1520" t="str">
            <v>ALA</v>
          </cell>
          <cell r="AB1520" t="str">
            <v>ALA CENTRO</v>
          </cell>
          <cell r="AC1520" t="str">
            <v>ALA CENTRO NORMAL</v>
          </cell>
          <cell r="AD1520" t="str">
            <v>NA</v>
          </cell>
        </row>
        <row r="1521">
          <cell r="D1521">
            <v>1023355</v>
          </cell>
          <cell r="E1521" t="str">
            <v>GO PULMON@ CJ 20K AS</v>
          </cell>
          <cell r="F1521">
            <v>22500</v>
          </cell>
          <cell r="G1521" t="str">
            <v>KG</v>
          </cell>
          <cell r="H1521" t="str">
            <v>PLANTA ROSARIO</v>
          </cell>
          <cell r="I1521" t="str">
            <v>EN PRODUCCION</v>
          </cell>
          <cell r="J1521">
            <v>44839</v>
          </cell>
          <cell r="K1521">
            <v>44849</v>
          </cell>
          <cell r="O1521" t="str">
            <v>U007 AGROSUPER S.A.</v>
          </cell>
          <cell r="P1521" t="str">
            <v>00AS</v>
          </cell>
          <cell r="Q1521" t="str">
            <v>AGRO SUDAMERICA</v>
          </cell>
          <cell r="R1521" t="str">
            <v>02</v>
          </cell>
          <cell r="S1521" t="str">
            <v>COLOMBIA</v>
          </cell>
          <cell r="T1521" t="str">
            <v>000023 BUENAVENTURA, PUERTO</v>
          </cell>
          <cell r="U1521" t="str">
            <v>200001680</v>
          </cell>
          <cell r="V1521" t="str">
            <v>GRUPO AL S.A.S.</v>
          </cell>
          <cell r="W1521" t="str">
            <v/>
          </cell>
          <cell r="X1521" t="str">
            <v>CIF</v>
          </cell>
          <cell r="Y1521" t="str">
            <v>CTA CTE O CRED.DIRECTO</v>
          </cell>
          <cell r="Z1521" t="str">
            <v>CONGELADO</v>
          </cell>
          <cell r="AA1521" t="str">
            <v>SUBPROD</v>
          </cell>
          <cell r="AB1521" t="str">
            <v>SUBPROD VISCERAS</v>
          </cell>
          <cell r="AC1521" t="str">
            <v>SUBPROD VISCERAS PULMÓN</v>
          </cell>
          <cell r="AD1521" t="str">
            <v>EX</v>
          </cell>
        </row>
        <row r="1522">
          <cell r="D1522">
            <v>1012556</v>
          </cell>
          <cell r="E1522" t="str">
            <v>PO CDM 14% PROTEINA@ CJ 20K AS</v>
          </cell>
          <cell r="F1522">
            <v>24000</v>
          </cell>
          <cell r="G1522" t="str">
            <v>KG</v>
          </cell>
          <cell r="H1522" t="str">
            <v>F. SAN VICENTE</v>
          </cell>
          <cell r="I1522" t="str">
            <v>EMITIDO</v>
          </cell>
          <cell r="J1522">
            <v>44839</v>
          </cell>
          <cell r="K1522">
            <v>44864</v>
          </cell>
          <cell r="L1522">
            <v>44877</v>
          </cell>
          <cell r="O1522" t="str">
            <v>U007 AGROSUPER S.A.</v>
          </cell>
          <cell r="P1522" t="str">
            <v>00AS</v>
          </cell>
          <cell r="Q1522" t="str">
            <v>AGRO SUDAMERICA</v>
          </cell>
          <cell r="R1522" t="str">
            <v>01</v>
          </cell>
          <cell r="S1522" t="str">
            <v>COLOMBIA</v>
          </cell>
          <cell r="T1522" t="str">
            <v>000218 CARTAGENA, PUERTO</v>
          </cell>
          <cell r="U1522" t="str">
            <v>200004252</v>
          </cell>
          <cell r="V1522" t="str">
            <v>COOPERATIVA COLANTA</v>
          </cell>
          <cell r="W1522" t="str">
            <v>*** TRANSMODAL</v>
          </cell>
          <cell r="X1522" t="str">
            <v>CIF</v>
          </cell>
          <cell r="Y1522" t="str">
            <v>CTA CTE O CRED.DIRECTO</v>
          </cell>
          <cell r="Z1522" t="str">
            <v>CONGELADO</v>
          </cell>
          <cell r="AA1522" t="str">
            <v>CARNE RECUPERADA</v>
          </cell>
          <cell r="AB1522" t="str">
            <v>CARNE RECUPERADA ADM</v>
          </cell>
          <cell r="AC1522" t="str">
            <v>CARNE RECUPERADA ADM</v>
          </cell>
          <cell r="AD1522" t="str">
            <v>EX</v>
          </cell>
        </row>
        <row r="1523">
          <cell r="D1523">
            <v>1012796</v>
          </cell>
          <cell r="E1523" t="str">
            <v>PO ALA PUCH MEX@ CJ 10K AS</v>
          </cell>
          <cell r="F1523">
            <v>20000</v>
          </cell>
          <cell r="G1523" t="str">
            <v>KG</v>
          </cell>
          <cell r="H1523" t="str">
            <v>F. SAN VICENTE</v>
          </cell>
          <cell r="I1523" t="str">
            <v>A PROGRAMAR</v>
          </cell>
          <cell r="J1523">
            <v>44839</v>
          </cell>
          <cell r="K1523">
            <v>44855</v>
          </cell>
          <cell r="L1523">
            <v>44875</v>
          </cell>
          <cell r="O1523" t="str">
            <v>U020 AGROSUPER COMER ALIM</v>
          </cell>
          <cell r="P1523" t="str">
            <v>00AM</v>
          </cell>
          <cell r="Q1523" t="str">
            <v>AGRO MEXICO</v>
          </cell>
          <cell r="R1523" t="str">
            <v>01</v>
          </cell>
          <cell r="S1523" t="str">
            <v>MEXICO</v>
          </cell>
          <cell r="T1523" t="str">
            <v>000050 MANZANILLO, PUERTO</v>
          </cell>
          <cell r="U1523" t="str">
            <v>200000432</v>
          </cell>
          <cell r="V1523" t="str">
            <v>Productos Alimenticios Super</v>
          </cell>
          <cell r="W1523" t="str">
            <v/>
          </cell>
          <cell r="X1523" t="str">
            <v>CIF</v>
          </cell>
          <cell r="Y1523" t="str">
            <v>CTA CTE O CRED.DIRECTO</v>
          </cell>
          <cell r="Z1523" t="str">
            <v>CONGELADO</v>
          </cell>
          <cell r="AA1523" t="str">
            <v>ALA</v>
          </cell>
          <cell r="AB1523" t="str">
            <v>ALA PUCHERO</v>
          </cell>
          <cell r="AC1523" t="str">
            <v>ALA PUCHERO</v>
          </cell>
          <cell r="AD1523" t="str">
            <v>NA</v>
          </cell>
        </row>
        <row r="1524">
          <cell r="D1524">
            <v>1012796</v>
          </cell>
          <cell r="E1524" t="str">
            <v>PO ALA PUCH MEX@ CJ 10K AS</v>
          </cell>
          <cell r="F1524">
            <v>20000</v>
          </cell>
          <cell r="G1524" t="str">
            <v>KG</v>
          </cell>
          <cell r="H1524" t="str">
            <v>F. SAN VICENTE</v>
          </cell>
          <cell r="I1524" t="str">
            <v>EN PRODUCCION</v>
          </cell>
          <cell r="J1524">
            <v>44839</v>
          </cell>
          <cell r="K1524">
            <v>44855</v>
          </cell>
          <cell r="O1524" t="str">
            <v>U020 AGROSUPER COMER ALIM</v>
          </cell>
          <cell r="P1524" t="str">
            <v>00AM</v>
          </cell>
          <cell r="Q1524" t="str">
            <v>AGRO MEXICO</v>
          </cell>
          <cell r="R1524" t="str">
            <v>01</v>
          </cell>
          <cell r="S1524" t="str">
            <v>MEXICO</v>
          </cell>
          <cell r="T1524" t="str">
            <v>000050 MANZANILLO, PUERTO</v>
          </cell>
          <cell r="U1524" t="str">
            <v>200000432</v>
          </cell>
          <cell r="V1524" t="str">
            <v>Productos Alimenticios Super</v>
          </cell>
          <cell r="W1524" t="str">
            <v/>
          </cell>
          <cell r="X1524" t="str">
            <v>CIF</v>
          </cell>
          <cell r="Y1524" t="str">
            <v>CTA CTE O CRED.DIRECTO</v>
          </cell>
          <cell r="Z1524" t="str">
            <v>CONGELADO</v>
          </cell>
          <cell r="AA1524" t="str">
            <v>ALA</v>
          </cell>
          <cell r="AB1524" t="str">
            <v>ALA PUCHERO</v>
          </cell>
          <cell r="AC1524" t="str">
            <v>ALA PUCHERO</v>
          </cell>
          <cell r="AD1524" t="str">
            <v>NA</v>
          </cell>
        </row>
        <row r="1525">
          <cell r="D1525">
            <v>1012534</v>
          </cell>
          <cell r="E1525" t="str">
            <v>PO PECH C/H C/P BLO@ CJ 20K AS</v>
          </cell>
          <cell r="F1525">
            <v>20000</v>
          </cell>
          <cell r="G1525" t="str">
            <v>KG</v>
          </cell>
          <cell r="H1525" t="str">
            <v>F. SAN VICENTE</v>
          </cell>
          <cell r="I1525" t="str">
            <v>EN PRODUCCION</v>
          </cell>
          <cell r="J1525">
            <v>44839</v>
          </cell>
          <cell r="K1525">
            <v>44855</v>
          </cell>
          <cell r="O1525" t="str">
            <v>U020 AGROSUPER COMER ALIM</v>
          </cell>
          <cell r="P1525" t="str">
            <v>00AM</v>
          </cell>
          <cell r="Q1525" t="str">
            <v>AGRO MEXICO</v>
          </cell>
          <cell r="R1525" t="str">
            <v>01</v>
          </cell>
          <cell r="S1525" t="str">
            <v>MEXICO</v>
          </cell>
          <cell r="T1525" t="str">
            <v>000050 MANZANILLO, PUERTO</v>
          </cell>
          <cell r="U1525" t="str">
            <v>200000432</v>
          </cell>
          <cell r="V1525" t="str">
            <v>Productos Alimenticios Super</v>
          </cell>
          <cell r="W1525" t="str">
            <v/>
          </cell>
          <cell r="X1525" t="str">
            <v>CIF</v>
          </cell>
          <cell r="Y1525" t="str">
            <v>CTA CTE O CRED.DIRECTO</v>
          </cell>
          <cell r="Z1525" t="str">
            <v>CONGELADO</v>
          </cell>
          <cell r="AA1525" t="str">
            <v>PECHUGA</v>
          </cell>
          <cell r="AB1525" t="str">
            <v>PECHUGA ENTERA</v>
          </cell>
          <cell r="AC1525" t="str">
            <v>PECHUGA ENTERA SELECCIÓN</v>
          </cell>
          <cell r="AD1525" t="str">
            <v>NA</v>
          </cell>
        </row>
        <row r="1526">
          <cell r="D1526">
            <v>1030792</v>
          </cell>
          <cell r="E1526" t="str">
            <v>PV FIL C/TEN MA NMR@ CJ 15 KG AS</v>
          </cell>
          <cell r="F1526">
            <v>24000</v>
          </cell>
          <cell r="G1526" t="str">
            <v>KG</v>
          </cell>
          <cell r="H1526" t="str">
            <v>SOPRAVAL PLANTA / CECINAS 2</v>
          </cell>
          <cell r="I1526" t="str">
            <v>CONFIRMADO</v>
          </cell>
          <cell r="J1526">
            <v>44839</v>
          </cell>
          <cell r="K1526">
            <v>44862</v>
          </cell>
          <cell r="O1526" t="str">
            <v>U020 AGROSUPER COMER ALIM</v>
          </cell>
          <cell r="P1526" t="str">
            <v>00AM</v>
          </cell>
          <cell r="Q1526" t="str">
            <v>AGRO MEXICO</v>
          </cell>
          <cell r="R1526" t="str">
            <v>03</v>
          </cell>
          <cell r="S1526" t="str">
            <v>MEXICO</v>
          </cell>
          <cell r="T1526" t="str">
            <v>000050 MANZANILLO, PUERTO</v>
          </cell>
          <cell r="U1526" t="str">
            <v>200000432</v>
          </cell>
          <cell r="V1526" t="str">
            <v>Productos Alimenticios Super</v>
          </cell>
          <cell r="W1526" t="str">
            <v/>
          </cell>
          <cell r="X1526" t="str">
            <v>CIF</v>
          </cell>
          <cell r="Y1526" t="str">
            <v>CTA CTE O CRED.DIRECTO</v>
          </cell>
          <cell r="Z1526" t="str">
            <v>CONGELADO</v>
          </cell>
          <cell r="AA1526" t="str">
            <v>PECH DESH</v>
          </cell>
          <cell r="AB1526" t="str">
            <v>PECH DESH FILETE</v>
          </cell>
          <cell r="AC1526" t="str">
            <v>PECH DESH FILETE NORMAL</v>
          </cell>
          <cell r="AD1526" t="str">
            <v>NA</v>
          </cell>
        </row>
        <row r="1527">
          <cell r="D1527">
            <v>1030810</v>
          </cell>
          <cell r="E1527" t="str">
            <v>PV TRU LAR MA MR@ LP 15K AS</v>
          </cell>
          <cell r="F1527">
            <v>24000</v>
          </cell>
          <cell r="G1527" t="str">
            <v>KG</v>
          </cell>
          <cell r="H1527" t="str">
            <v>SOPRAVAL PLANTA / CECINAS 2</v>
          </cell>
          <cell r="I1527" t="str">
            <v>CONFIRMADO</v>
          </cell>
          <cell r="J1527">
            <v>44839</v>
          </cell>
          <cell r="K1527">
            <v>44841</v>
          </cell>
          <cell r="O1527" t="str">
            <v>U020 AGROSUPER COMER ALIM</v>
          </cell>
          <cell r="P1527" t="str">
            <v>00AM</v>
          </cell>
          <cell r="Q1527" t="str">
            <v>AGRO MEXICO</v>
          </cell>
          <cell r="R1527" t="str">
            <v>03</v>
          </cell>
          <cell r="S1527" t="str">
            <v>MEXICO</v>
          </cell>
          <cell r="T1527" t="str">
            <v>000050 MANZANILLO, PUERTO</v>
          </cell>
          <cell r="U1527" t="str">
            <v>200000432</v>
          </cell>
          <cell r="V1527" t="str">
            <v>Productos Alimenticios Super</v>
          </cell>
          <cell r="W1527" t="str">
            <v/>
          </cell>
          <cell r="X1527" t="str">
            <v>CIF</v>
          </cell>
          <cell r="Y1527" t="str">
            <v>CTA CTE O CRED.DIRECTO</v>
          </cell>
          <cell r="Z1527" t="str">
            <v>CONGELADO</v>
          </cell>
          <cell r="AA1527" t="str">
            <v>TRUTRO</v>
          </cell>
          <cell r="AB1527" t="str">
            <v>TRUTRO LARGO</v>
          </cell>
          <cell r="AC1527" t="str">
            <v>TRUTRO LARGO NORMAL</v>
          </cell>
          <cell r="AD1527" t="str">
            <v>NA</v>
          </cell>
        </row>
        <row r="1528">
          <cell r="D1528">
            <v>1030810</v>
          </cell>
          <cell r="E1528" t="str">
            <v>PV TRU LAR MA MR@ LP 15K AS</v>
          </cell>
          <cell r="F1528">
            <v>24000</v>
          </cell>
          <cell r="G1528" t="str">
            <v>KG</v>
          </cell>
          <cell r="H1528" t="str">
            <v>SOPRAVAL PLANTA / CECINAS 2</v>
          </cell>
          <cell r="I1528" t="str">
            <v>EN PRODUCCION</v>
          </cell>
          <cell r="J1528">
            <v>44839</v>
          </cell>
          <cell r="K1528">
            <v>44855</v>
          </cell>
          <cell r="O1528" t="str">
            <v>U020 AGROSUPER COMER ALIM</v>
          </cell>
          <cell r="P1528" t="str">
            <v>00AM</v>
          </cell>
          <cell r="Q1528" t="str">
            <v>AGRO MEXICO</v>
          </cell>
          <cell r="R1528" t="str">
            <v>03</v>
          </cell>
          <cell r="S1528" t="str">
            <v>MEXICO</v>
          </cell>
          <cell r="T1528" t="str">
            <v>000050 MANZANILLO, PUERTO</v>
          </cell>
          <cell r="U1528" t="str">
            <v>200000432</v>
          </cell>
          <cell r="V1528" t="str">
            <v>Productos Alimenticios Super</v>
          </cell>
          <cell r="W1528" t="str">
            <v/>
          </cell>
          <cell r="X1528" t="str">
            <v>CIF</v>
          </cell>
          <cell r="Y1528" t="str">
            <v>CTA CTE O CRED.DIRECTO</v>
          </cell>
          <cell r="Z1528" t="str">
            <v>CONGELADO</v>
          </cell>
          <cell r="AA1528" t="str">
            <v>TRUTRO</v>
          </cell>
          <cell r="AB1528" t="str">
            <v>TRUTRO LARGO</v>
          </cell>
          <cell r="AC1528" t="str">
            <v>TRUTRO LARGO NORMAL</v>
          </cell>
          <cell r="AD1528" t="str">
            <v>NA</v>
          </cell>
        </row>
        <row r="1529">
          <cell r="D1529">
            <v>1020944</v>
          </cell>
          <cell r="E1529" t="str">
            <v>GO PPPNA 59@ FI CJ 20K AS</v>
          </cell>
          <cell r="F1529">
            <v>22960</v>
          </cell>
          <cell r="G1529" t="str">
            <v>KG</v>
          </cell>
          <cell r="H1529" t="str">
            <v>F. SAN VICENTE</v>
          </cell>
          <cell r="I1529" t="str">
            <v>CONFIRMADO</v>
          </cell>
          <cell r="J1529">
            <v>44839</v>
          </cell>
          <cell r="K1529">
            <v>44844</v>
          </cell>
          <cell r="O1529" t="str">
            <v>U007 AGROSUPER S.A.</v>
          </cell>
          <cell r="P1529" t="str">
            <v>00AS</v>
          </cell>
          <cell r="Q1529" t="str">
            <v>AGRO SUDAMERICA</v>
          </cell>
          <cell r="R1529" t="str">
            <v>02</v>
          </cell>
          <cell r="S1529" t="str">
            <v>PERÚ</v>
          </cell>
          <cell r="T1529" t="str">
            <v>000059 CALLAO, PUERTO</v>
          </cell>
          <cell r="U1529" t="str">
            <v>200000048</v>
          </cell>
          <cell r="V1529" t="str">
            <v>PROCESADORA DE ALIMENTOS TICAY SRL</v>
          </cell>
          <cell r="W1529" t="str">
            <v>***</v>
          </cell>
          <cell r="X1529" t="str">
            <v>CIF</v>
          </cell>
          <cell r="Y1529" t="str">
            <v>CTA CTE O CRED.DIRECTO</v>
          </cell>
          <cell r="Z1529" t="str">
            <v>CONGELADO</v>
          </cell>
          <cell r="AA1529" t="str">
            <v>PIERNA</v>
          </cell>
          <cell r="AB1529" t="str">
            <v>PIERNA PULPA</v>
          </cell>
          <cell r="AC1529" t="str">
            <v>PIERNA PULPA 59</v>
          </cell>
          <cell r="AD1529" t="str">
            <v>EX</v>
          </cell>
        </row>
        <row r="1530">
          <cell r="D1530">
            <v>1021433</v>
          </cell>
          <cell r="E1530" t="str">
            <v>GO PPPNA 59@ CJ 20K AS</v>
          </cell>
          <cell r="F1530">
            <v>1040</v>
          </cell>
          <cell r="G1530" t="str">
            <v>KG</v>
          </cell>
          <cell r="H1530" t="str">
            <v>F. SAN VICENTE</v>
          </cell>
          <cell r="I1530" t="str">
            <v>CONFIRMADO</v>
          </cell>
          <cell r="J1530">
            <v>44839</v>
          </cell>
          <cell r="K1530">
            <v>44844</v>
          </cell>
          <cell r="O1530" t="str">
            <v>U007 AGROSUPER S.A.</v>
          </cell>
          <cell r="P1530" t="str">
            <v>00AS</v>
          </cell>
          <cell r="Q1530" t="str">
            <v>AGRO SUDAMERICA</v>
          </cell>
          <cell r="R1530" t="str">
            <v>02</v>
          </cell>
          <cell r="S1530" t="str">
            <v>PERÚ</v>
          </cell>
          <cell r="T1530" t="str">
            <v>000059 CALLAO, PUERTO</v>
          </cell>
          <cell r="U1530" t="str">
            <v>200000048</v>
          </cell>
          <cell r="V1530" t="str">
            <v>PROCESADORA DE ALIMENTOS TICAY SRL</v>
          </cell>
          <cell r="W1530" t="str">
            <v>***</v>
          </cell>
          <cell r="X1530" t="str">
            <v>CIF</v>
          </cell>
          <cell r="Y1530" t="str">
            <v>CTA CTE O CRED.DIRECTO</v>
          </cell>
          <cell r="Z1530" t="str">
            <v>CONGELADO</v>
          </cell>
          <cell r="AA1530" t="str">
            <v>PIERNA</v>
          </cell>
          <cell r="AB1530" t="str">
            <v>PIERNA PULPA</v>
          </cell>
          <cell r="AC1530" t="str">
            <v>PIERNA PULPA 59</v>
          </cell>
          <cell r="AD1530" t="str">
            <v>EX</v>
          </cell>
        </row>
        <row r="1531">
          <cell r="D1531">
            <v>1020944</v>
          </cell>
          <cell r="E1531" t="str">
            <v>GO PPPNA 59@ FI CJ 20K AS</v>
          </cell>
          <cell r="F1531">
            <v>24000</v>
          </cell>
          <cell r="G1531" t="str">
            <v>KG</v>
          </cell>
          <cell r="H1531" t="str">
            <v>F. SAN VICENTE</v>
          </cell>
          <cell r="I1531" t="str">
            <v>A PROGRAMAR</v>
          </cell>
          <cell r="J1531">
            <v>44839</v>
          </cell>
          <cell r="K1531">
            <v>44871</v>
          </cell>
          <cell r="L1531">
            <v>44882</v>
          </cell>
          <cell r="O1531" t="str">
            <v>U007 AGROSUPER S.A.</v>
          </cell>
          <cell r="P1531" t="str">
            <v>00AS</v>
          </cell>
          <cell r="Q1531" t="str">
            <v>AGRO SUDAMERICA</v>
          </cell>
          <cell r="R1531" t="str">
            <v>02</v>
          </cell>
          <cell r="S1531" t="str">
            <v>PERÚ</v>
          </cell>
          <cell r="T1531" t="str">
            <v>000059 CALLAO, PUERTO</v>
          </cell>
          <cell r="U1531" t="str">
            <v>200000048</v>
          </cell>
          <cell r="V1531" t="str">
            <v>PROCESADORA DE ALIMENTOS TICAY SRL</v>
          </cell>
          <cell r="W1531" t="str">
            <v>***</v>
          </cell>
          <cell r="X1531" t="str">
            <v>CIF</v>
          </cell>
          <cell r="Y1531" t="str">
            <v>CTA CTE O CRED.DIRECTO</v>
          </cell>
          <cell r="Z1531" t="str">
            <v>CONGELADO</v>
          </cell>
          <cell r="AA1531" t="str">
            <v>PIERNA</v>
          </cell>
          <cell r="AB1531" t="str">
            <v>PIERNA PULPA</v>
          </cell>
          <cell r="AC1531" t="str">
            <v>PIERNA PULPA 59</v>
          </cell>
          <cell r="AD1531" t="str">
            <v>EX</v>
          </cell>
        </row>
        <row r="1532">
          <cell r="D1532">
            <v>1030817</v>
          </cell>
          <cell r="E1532" t="str">
            <v>PV TRU LARG@ BO CJ 15K AS</v>
          </cell>
          <cell r="F1532">
            <v>24000</v>
          </cell>
          <cell r="G1532" t="str">
            <v>KG</v>
          </cell>
          <cell r="H1532" t="str">
            <v>PLANTA LO MIRANDA</v>
          </cell>
          <cell r="I1532" t="str">
            <v>EN PRODUCCION</v>
          </cell>
          <cell r="J1532">
            <v>44839</v>
          </cell>
          <cell r="K1532">
            <v>44844</v>
          </cell>
          <cell r="O1532" t="str">
            <v>U007 AGROSUPER S.A.</v>
          </cell>
          <cell r="P1532" t="str">
            <v>00AS</v>
          </cell>
          <cell r="Q1532" t="str">
            <v>AGRO SUDAMERICA</v>
          </cell>
          <cell r="R1532" t="str">
            <v>03</v>
          </cell>
          <cell r="S1532" t="str">
            <v>PERÚ</v>
          </cell>
          <cell r="T1532" t="str">
            <v>000059 CALLAO, PUERTO</v>
          </cell>
          <cell r="U1532" t="str">
            <v>200001549</v>
          </cell>
          <cell r="V1532" t="str">
            <v>HALEMA S.A.C.</v>
          </cell>
          <cell r="W1532" t="str">
            <v>***</v>
          </cell>
          <cell r="X1532" t="str">
            <v>CIF</v>
          </cell>
          <cell r="Y1532" t="str">
            <v>CTA CTE O CRED.DIRECTO</v>
          </cell>
          <cell r="Z1532" t="str">
            <v>CONGELADO</v>
          </cell>
          <cell r="AA1532" t="str">
            <v>TRUTRO</v>
          </cell>
          <cell r="AB1532" t="str">
            <v>TRUTRO LARGO</v>
          </cell>
          <cell r="AC1532" t="str">
            <v>TRUTRO LARGO NORMAL</v>
          </cell>
          <cell r="AD1532" t="str">
            <v>EX</v>
          </cell>
        </row>
        <row r="1533">
          <cell r="D1533">
            <v>1010877</v>
          </cell>
          <cell r="E1533" t="str">
            <v>PO MOLLEJA MRPS@ CJ 10K AS</v>
          </cell>
          <cell r="F1533">
            <v>15639</v>
          </cell>
          <cell r="G1533" t="str">
            <v>KG</v>
          </cell>
          <cell r="H1533" t="str">
            <v>PLANTA LO MIRANDA</v>
          </cell>
          <cell r="I1533" t="str">
            <v>A PROGRAMAR</v>
          </cell>
          <cell r="J1533">
            <v>44839</v>
          </cell>
          <cell r="K1533">
            <v>44844</v>
          </cell>
          <cell r="O1533" t="str">
            <v>U007 AGROSUPER S.A.</v>
          </cell>
          <cell r="P1533" t="str">
            <v>00AS</v>
          </cell>
          <cell r="Q1533" t="str">
            <v>AGRO SUDAMERICA</v>
          </cell>
          <cell r="R1533" t="str">
            <v>01</v>
          </cell>
          <cell r="S1533" t="str">
            <v>PERÚ</v>
          </cell>
          <cell r="T1533" t="str">
            <v>000059 CALLAO, PUERTO</v>
          </cell>
          <cell r="U1533" t="str">
            <v>200001549</v>
          </cell>
          <cell r="V1533" t="str">
            <v>HALEMA S.A.C.</v>
          </cell>
          <cell r="W1533" t="str">
            <v>***</v>
          </cell>
          <cell r="X1533" t="str">
            <v>CIF</v>
          </cell>
          <cell r="Y1533" t="str">
            <v>CTA CTE O CRED.DIRECTO</v>
          </cell>
          <cell r="Z1533" t="str">
            <v>CONGELADO</v>
          </cell>
          <cell r="AA1533" t="str">
            <v>MENUDENCIAS</v>
          </cell>
          <cell r="AB1533" t="str">
            <v>MENUDENCIAS CONTRE</v>
          </cell>
          <cell r="AC1533" t="str">
            <v>MENUDENCIAS CONTRE MARIPOSA</v>
          </cell>
          <cell r="AD1533" t="str">
            <v>EX</v>
          </cell>
        </row>
        <row r="1534">
          <cell r="D1534">
            <v>1012798</v>
          </cell>
          <cell r="E1534" t="str">
            <v>PO GARRA LARG@CJ20 KG AS</v>
          </cell>
          <cell r="F1534">
            <v>1000</v>
          </cell>
          <cell r="G1534" t="str">
            <v>KG</v>
          </cell>
          <cell r="H1534" t="str">
            <v>PLANTA LO MIRANDA</v>
          </cell>
          <cell r="I1534" t="str">
            <v>A PROGRAMAR</v>
          </cell>
          <cell r="J1534">
            <v>44839</v>
          </cell>
          <cell r="K1534">
            <v>44844</v>
          </cell>
          <cell r="O1534" t="str">
            <v>U007 AGROSUPER S.A.</v>
          </cell>
          <cell r="P1534" t="str">
            <v>00AS</v>
          </cell>
          <cell r="Q1534" t="str">
            <v>AGRO SUDAMERICA</v>
          </cell>
          <cell r="R1534" t="str">
            <v>01</v>
          </cell>
          <cell r="S1534" t="str">
            <v>PERÚ</v>
          </cell>
          <cell r="T1534" t="str">
            <v>000059 CALLAO, PUERTO</v>
          </cell>
          <cell r="U1534" t="str">
            <v>200001549</v>
          </cell>
          <cell r="V1534" t="str">
            <v>HALEMA S.A.C.</v>
          </cell>
          <cell r="W1534" t="str">
            <v>***</v>
          </cell>
          <cell r="X1534" t="str">
            <v>CIF</v>
          </cell>
          <cell r="Y1534" t="str">
            <v>CTA CTE O CRED.DIRECTO</v>
          </cell>
          <cell r="Z1534" t="str">
            <v>CONGELADO</v>
          </cell>
          <cell r="AA1534" t="str">
            <v>PATAS</v>
          </cell>
          <cell r="AB1534" t="str">
            <v>PATAS GARRAS</v>
          </cell>
          <cell r="AC1534" t="str">
            <v>PATAS GARRAS EXP</v>
          </cell>
          <cell r="AD1534" t="str">
            <v>EX</v>
          </cell>
        </row>
        <row r="1535">
          <cell r="D1535">
            <v>1012058</v>
          </cell>
          <cell r="E1535" t="str">
            <v>GA C/M@BO CJ AS</v>
          </cell>
          <cell r="F1535">
            <v>85</v>
          </cell>
          <cell r="G1535" t="str">
            <v>KG</v>
          </cell>
          <cell r="H1535" t="str">
            <v>PLANTA LO MIRANDA</v>
          </cell>
          <cell r="I1535" t="str">
            <v>A PROGRAMAR</v>
          </cell>
          <cell r="J1535">
            <v>44839</v>
          </cell>
          <cell r="K1535">
            <v>44844</v>
          </cell>
          <cell r="O1535" t="str">
            <v>U007 AGROSUPER S.A.</v>
          </cell>
          <cell r="P1535" t="str">
            <v>00AS</v>
          </cell>
          <cell r="Q1535" t="str">
            <v>AGRO SUDAMERICA</v>
          </cell>
          <cell r="R1535" t="str">
            <v>01</v>
          </cell>
          <cell r="S1535" t="str">
            <v>PERÚ</v>
          </cell>
          <cell r="T1535" t="str">
            <v>000059 CALLAO, PUERTO</v>
          </cell>
          <cell r="U1535" t="str">
            <v>200001549</v>
          </cell>
          <cell r="V1535" t="str">
            <v>HALEMA S.A.C.</v>
          </cell>
          <cell r="W1535" t="str">
            <v>***</v>
          </cell>
          <cell r="X1535" t="str">
            <v>CIF</v>
          </cell>
          <cell r="Y1535" t="str">
            <v>CTA CTE O CRED.DIRECTO</v>
          </cell>
          <cell r="Z1535" t="str">
            <v>CONGELADO</v>
          </cell>
          <cell r="AA1535" t="str">
            <v>MUESTRA</v>
          </cell>
          <cell r="AB1535" t="str">
            <v>MUESTRA</v>
          </cell>
          <cell r="AC1535" t="str">
            <v>MUESTRA</v>
          </cell>
          <cell r="AD1535" t="str">
            <v>EX</v>
          </cell>
        </row>
        <row r="1536">
          <cell r="D1536">
            <v>1012375</v>
          </cell>
          <cell r="E1536" t="str">
            <v>PO PECH C/H C/P@ CJ 16K AS</v>
          </cell>
          <cell r="F1536">
            <v>7276</v>
          </cell>
          <cell r="G1536" t="str">
            <v>KG</v>
          </cell>
          <cell r="H1536" t="str">
            <v>PLANTA LO MIRANDA</v>
          </cell>
          <cell r="I1536" t="str">
            <v>A PROGRAMAR</v>
          </cell>
          <cell r="J1536">
            <v>44839</v>
          </cell>
          <cell r="K1536">
            <v>44844</v>
          </cell>
          <cell r="O1536" t="str">
            <v>U007 AGROSUPER S.A.</v>
          </cell>
          <cell r="P1536" t="str">
            <v>00AS</v>
          </cell>
          <cell r="Q1536" t="str">
            <v>AGRO SUDAMERICA</v>
          </cell>
          <cell r="R1536" t="str">
            <v>01</v>
          </cell>
          <cell r="S1536" t="str">
            <v>PERÚ</v>
          </cell>
          <cell r="T1536" t="str">
            <v>000059 CALLAO, PUERTO</v>
          </cell>
          <cell r="U1536" t="str">
            <v>200001549</v>
          </cell>
          <cell r="V1536" t="str">
            <v>HALEMA S.A.C.</v>
          </cell>
          <cell r="W1536" t="str">
            <v>***</v>
          </cell>
          <cell r="X1536" t="str">
            <v>CIF</v>
          </cell>
          <cell r="Y1536" t="str">
            <v>CTA CTE O CRED.DIRECTO</v>
          </cell>
          <cell r="Z1536" t="str">
            <v>CONGELADO</v>
          </cell>
          <cell r="AA1536" t="str">
            <v>PECHUGA</v>
          </cell>
          <cell r="AB1536" t="str">
            <v>PECHUGA ENTERA</v>
          </cell>
          <cell r="AC1536" t="str">
            <v>PECHUGA ENTERA NORMAL</v>
          </cell>
          <cell r="AD1536" t="str">
            <v>EX</v>
          </cell>
        </row>
        <row r="1537">
          <cell r="D1537">
            <v>1023432</v>
          </cell>
          <cell r="E1537" t="str">
            <v>GO PPPNA 57@ BO CJ AS</v>
          </cell>
          <cell r="F1537">
            <v>24000</v>
          </cell>
          <cell r="G1537" t="str">
            <v>KG</v>
          </cell>
          <cell r="H1537" t="str">
            <v>PLANTA LO MIRANDA</v>
          </cell>
          <cell r="I1537" t="str">
            <v>CONFIRMADO</v>
          </cell>
          <cell r="J1537">
            <v>44839</v>
          </cell>
          <cell r="K1537">
            <v>44841</v>
          </cell>
          <cell r="O1537" t="str">
            <v>U020 AGROSUPER COMER ALIM</v>
          </cell>
          <cell r="P1537" t="str">
            <v>00AM</v>
          </cell>
          <cell r="Q1537" t="str">
            <v>AGRO MEXICO</v>
          </cell>
          <cell r="R1537" t="str">
            <v>02</v>
          </cell>
          <cell r="S1537" t="str">
            <v>MEXICO</v>
          </cell>
          <cell r="T1537" t="str">
            <v>000050 MANZANILLO, PUERTO</v>
          </cell>
          <cell r="U1537" t="str">
            <v>200000432</v>
          </cell>
          <cell r="V1537" t="str">
            <v>Productos Alimenticios Super</v>
          </cell>
          <cell r="W1537" t="str">
            <v/>
          </cell>
          <cell r="X1537" t="str">
            <v>CIF</v>
          </cell>
          <cell r="Y1537" t="str">
            <v>CTA CTE O CRED.DIRECTO</v>
          </cell>
          <cell r="Z1537" t="str">
            <v>CONGELADO</v>
          </cell>
          <cell r="AA1537" t="str">
            <v>PIERNA</v>
          </cell>
          <cell r="AB1537" t="str">
            <v>PIERNA PULPA</v>
          </cell>
          <cell r="AC1537" t="str">
            <v>PIERNA PULPA 57</v>
          </cell>
          <cell r="AD1537" t="str">
            <v>NA</v>
          </cell>
        </row>
        <row r="1538">
          <cell r="D1538">
            <v>1022883</v>
          </cell>
          <cell r="E1538" t="str">
            <v>GO BB RIBS 640G@ CJ 16K AS</v>
          </cell>
          <cell r="F1538">
            <v>32.000008416</v>
          </cell>
          <cell r="G1538" t="str">
            <v>KG</v>
          </cell>
          <cell r="H1538" t="str">
            <v>PLANTA LO MIRANDA</v>
          </cell>
          <cell r="I1538" t="str">
            <v>CONFIRMADO</v>
          </cell>
          <cell r="J1538">
            <v>44839</v>
          </cell>
          <cell r="K1538">
            <v>44846</v>
          </cell>
          <cell r="L1538">
            <v>44861</v>
          </cell>
          <cell r="O1538" t="str">
            <v>U007 AGROSUPER S.A.</v>
          </cell>
          <cell r="P1538" t="str">
            <v>00AA</v>
          </cell>
          <cell r="Q1538" t="str">
            <v>AGRO AMERICA</v>
          </cell>
          <cell r="R1538" t="str">
            <v>02</v>
          </cell>
          <cell r="S1538" t="str">
            <v>EE.UU.</v>
          </cell>
          <cell r="T1538" t="str">
            <v>000105 ATLANTA, AEROPUERTO</v>
          </cell>
          <cell r="U1538" t="str">
            <v>200000004</v>
          </cell>
          <cell r="V1538" t="str">
            <v>Agro America LLC</v>
          </cell>
          <cell r="W1538" t="str">
            <v/>
          </cell>
          <cell r="X1538" t="str">
            <v>DDP</v>
          </cell>
          <cell r="Y1538" t="str">
            <v>CTA CTE O CRED.DIRECTO</v>
          </cell>
          <cell r="Z1538" t="str">
            <v>CONGELADO</v>
          </cell>
          <cell r="AA1538" t="str">
            <v>CHULETA</v>
          </cell>
          <cell r="AB1538" t="str">
            <v>CHULETA HUESOS</v>
          </cell>
          <cell r="AC1538" t="str">
            <v>CHULETA HUESOS BABY BACK RIBS</v>
          </cell>
          <cell r="AD1538" t="str">
            <v>NA</v>
          </cell>
        </row>
        <row r="1539">
          <cell r="D1539">
            <v>1021204</v>
          </cell>
          <cell r="E1539" t="str">
            <v>GO LOM TOCINO@ CJ 20K AS</v>
          </cell>
          <cell r="F1539">
            <v>24000</v>
          </cell>
          <cell r="G1539" t="str">
            <v>KG</v>
          </cell>
          <cell r="H1539" t="str">
            <v>PLANTA LO MIRANDA</v>
          </cell>
          <cell r="I1539" t="str">
            <v>A PROGRAMAR</v>
          </cell>
          <cell r="J1539">
            <v>44840</v>
          </cell>
          <cell r="K1539">
            <v>44840</v>
          </cell>
          <cell r="L1539">
            <v>44861</v>
          </cell>
          <cell r="O1539" t="str">
            <v>U007 AGROSUPER S.A.</v>
          </cell>
          <cell r="P1539" t="str">
            <v>00HK</v>
          </cell>
          <cell r="Q1539" t="str">
            <v>AGROSUPER ASIA</v>
          </cell>
          <cell r="R1539" t="str">
            <v>02</v>
          </cell>
          <cell r="S1539" t="str">
            <v>SINGAPUR</v>
          </cell>
          <cell r="T1539" t="str">
            <v>000205 SINGAPUR, PUERTO</v>
          </cell>
          <cell r="U1539" t="str">
            <v>200003338</v>
          </cell>
          <cell r="V1539" t="str">
            <v>Tiong Lian Food Pte Ltd</v>
          </cell>
          <cell r="W1539" t="str">
            <v>22- 01193</v>
          </cell>
          <cell r="X1539" t="str">
            <v>CIF</v>
          </cell>
          <cell r="Y1539" t="str">
            <v>PAGO C/COPIA DOCTO.</v>
          </cell>
          <cell r="Z1539" t="str">
            <v>CONGELADO</v>
          </cell>
          <cell r="AA1539" t="str">
            <v>GRASAS</v>
          </cell>
          <cell r="AB1539" t="str">
            <v>GRASA LOMO TOCINO</v>
          </cell>
          <cell r="AC1539" t="str">
            <v>GRASA LOMO TOCINO</v>
          </cell>
          <cell r="AD1539" t="str">
            <v>EX</v>
          </cell>
        </row>
        <row r="1540">
          <cell r="D1540">
            <v>1100573</v>
          </cell>
          <cell r="E1540" t="str">
            <v>CROQ POLLO 80G@BO 18X1,5 LB CJ AS</v>
          </cell>
          <cell r="F1540">
            <v>1236.0382</v>
          </cell>
          <cell r="G1540" t="str">
            <v>KG</v>
          </cell>
          <cell r="H1540" t="str">
            <v>F. SAN VICENTE</v>
          </cell>
          <cell r="I1540" t="str">
            <v>A PROGRAMAR</v>
          </cell>
          <cell r="J1540">
            <v>44840</v>
          </cell>
          <cell r="K1540">
            <v>44840</v>
          </cell>
          <cell r="O1540" t="str">
            <v>U007 AGROSUPER S.A.</v>
          </cell>
          <cell r="P1540" t="str">
            <v>00AA</v>
          </cell>
          <cell r="Q1540" t="str">
            <v>AGRO AMERICA</v>
          </cell>
          <cell r="R1540" t="str">
            <v>10</v>
          </cell>
          <cell r="S1540" t="str">
            <v>EE.UU.</v>
          </cell>
          <cell r="T1540" t="str">
            <v>000113 PORT EVERGLADES, PUERTO</v>
          </cell>
          <cell r="U1540" t="str">
            <v>200000004</v>
          </cell>
          <cell r="V1540" t="str">
            <v>Agro America LLC</v>
          </cell>
          <cell r="W1540" t="str">
            <v>MIX NWC 883−1004−520782</v>
          </cell>
          <cell r="X1540" t="str">
            <v>CIF</v>
          </cell>
          <cell r="Y1540" t="str">
            <v>CTA CTE O CRED.DIRECTO</v>
          </cell>
          <cell r="Z1540" t="str">
            <v>CONGELADO</v>
          </cell>
          <cell r="AA1540" t="str">
            <v>EMPANIZADO</v>
          </cell>
          <cell r="AB1540" t="str">
            <v>EMPANIZADOS CROQUETAS</v>
          </cell>
          <cell r="AC1540" t="str">
            <v>EMPANIZADOS CROQUETAS POLLO</v>
          </cell>
          <cell r="AD1540" t="str">
            <v>NA</v>
          </cell>
        </row>
        <row r="1541">
          <cell r="D1541">
            <v>1100574</v>
          </cell>
          <cell r="E1541" t="str">
            <v>NUGG POLLO@ BO 18X1.5 LB CJ AS</v>
          </cell>
          <cell r="F1541">
            <v>1236.0382</v>
          </cell>
          <cell r="G1541" t="str">
            <v>KG</v>
          </cell>
          <cell r="H1541" t="str">
            <v>F. SAN VICENTE</v>
          </cell>
          <cell r="I1541" t="str">
            <v>A PROGRAMAR</v>
          </cell>
          <cell r="J1541">
            <v>44840</v>
          </cell>
          <cell r="K1541">
            <v>44840</v>
          </cell>
          <cell r="O1541" t="str">
            <v>U007 AGROSUPER S.A.</v>
          </cell>
          <cell r="P1541" t="str">
            <v>00AA</v>
          </cell>
          <cell r="Q1541" t="str">
            <v>AGRO AMERICA</v>
          </cell>
          <cell r="R1541" t="str">
            <v>10</v>
          </cell>
          <cell r="S1541" t="str">
            <v>EE.UU.</v>
          </cell>
          <cell r="T1541" t="str">
            <v>000113 PORT EVERGLADES, PUERTO</v>
          </cell>
          <cell r="U1541" t="str">
            <v>200000004</v>
          </cell>
          <cell r="V1541" t="str">
            <v>Agro America LLC</v>
          </cell>
          <cell r="W1541" t="str">
            <v>MIX NWC 883−1004−520782</v>
          </cell>
          <cell r="X1541" t="str">
            <v>CIF</v>
          </cell>
          <cell r="Y1541" t="str">
            <v>CTA CTE O CRED.DIRECTO</v>
          </cell>
          <cell r="Z1541" t="str">
            <v>CONGELADO</v>
          </cell>
          <cell r="AA1541" t="str">
            <v>EMPANIZADO</v>
          </cell>
          <cell r="AB1541" t="str">
            <v>EMPANIZADOS NUGGETS</v>
          </cell>
          <cell r="AC1541" t="str">
            <v>EMPANIZADOS NUGGETS POLLO</v>
          </cell>
          <cell r="AD1541" t="str">
            <v>NA</v>
          </cell>
        </row>
        <row r="1542">
          <cell r="D1542">
            <v>1100602</v>
          </cell>
          <cell r="E1542" t="str">
            <v>FILE POLLO PR@ BO 18X1.5 LB CJ AS</v>
          </cell>
          <cell r="F1542">
            <v>1358.5080399999999</v>
          </cell>
          <cell r="G1542" t="str">
            <v>KG</v>
          </cell>
          <cell r="H1542" t="str">
            <v>F. SAN VICENTE</v>
          </cell>
          <cell r="I1542" t="str">
            <v>A PROGRAMAR</v>
          </cell>
          <cell r="J1542">
            <v>44840</v>
          </cell>
          <cell r="K1542">
            <v>44840</v>
          </cell>
          <cell r="O1542" t="str">
            <v>U007 AGROSUPER S.A.</v>
          </cell>
          <cell r="P1542" t="str">
            <v>00AA</v>
          </cell>
          <cell r="Q1542" t="str">
            <v>AGRO AMERICA</v>
          </cell>
          <cell r="R1542" t="str">
            <v>10</v>
          </cell>
          <cell r="S1542" t="str">
            <v>EE.UU.</v>
          </cell>
          <cell r="T1542" t="str">
            <v>000113 PORT EVERGLADES, PUERTO</v>
          </cell>
          <cell r="U1542" t="str">
            <v>200000004</v>
          </cell>
          <cell r="V1542" t="str">
            <v>Agro America LLC</v>
          </cell>
          <cell r="W1542" t="str">
            <v>MIX NWC 883−1004−520782</v>
          </cell>
          <cell r="X1542" t="str">
            <v>CIF</v>
          </cell>
          <cell r="Y1542" t="str">
            <v>CTA CTE O CRED.DIRECTO</v>
          </cell>
          <cell r="Z1542" t="str">
            <v>CONGELADO</v>
          </cell>
          <cell r="AA1542" t="str">
            <v>EMPANIZADO</v>
          </cell>
          <cell r="AB1542" t="str">
            <v>EMPANIZADOS CROQUETAS</v>
          </cell>
          <cell r="AC1542" t="str">
            <v>EMPANIZADOS CROQUETAS POLLO</v>
          </cell>
          <cell r="AD1542" t="str">
            <v>NA</v>
          </cell>
        </row>
        <row r="1543">
          <cell r="D1543">
            <v>1010877</v>
          </cell>
          <cell r="E1543" t="str">
            <v>PO MOLLEJA MRPS@ CJ 10K AS</v>
          </cell>
          <cell r="F1543">
            <v>24000</v>
          </cell>
          <cell r="G1543" t="str">
            <v>KG</v>
          </cell>
          <cell r="H1543" t="str">
            <v>F. SAN VICENTE</v>
          </cell>
          <cell r="I1543" t="str">
            <v>EMITIDO</v>
          </cell>
          <cell r="J1543">
            <v>44840</v>
          </cell>
          <cell r="K1543">
            <v>44856</v>
          </cell>
          <cell r="O1543" t="str">
            <v>U020 AGROSUPER COMER ALIM</v>
          </cell>
          <cell r="P1543" t="str">
            <v>00AE</v>
          </cell>
          <cell r="Q1543" t="str">
            <v>AGRO EUROPA</v>
          </cell>
          <cell r="R1543" t="str">
            <v>01</v>
          </cell>
          <cell r="S1543" t="str">
            <v>SUDÁFRICA</v>
          </cell>
          <cell r="T1543" t="str">
            <v>000077 DURBAN, PUERTO</v>
          </cell>
          <cell r="U1543" t="str">
            <v>200000007</v>
          </cell>
          <cell r="V1543" t="str">
            <v>AGROEUROPA S.P.A</v>
          </cell>
          <cell r="W1543" t="str">
            <v/>
          </cell>
          <cell r="X1543" t="str">
            <v>CFR</v>
          </cell>
          <cell r="Y1543" t="str">
            <v>CTA CTE O CRED.DIRECTO</v>
          </cell>
          <cell r="Z1543" t="str">
            <v>CONGELADO</v>
          </cell>
          <cell r="AA1543" t="str">
            <v>MENUDENCIAS</v>
          </cell>
          <cell r="AB1543" t="str">
            <v>MENUDENCIAS CONTRE</v>
          </cell>
          <cell r="AC1543" t="str">
            <v>MENUDENCIAS CONTRE MARIPOSA</v>
          </cell>
          <cell r="AD1543" t="str">
            <v>NA</v>
          </cell>
        </row>
        <row r="1544">
          <cell r="D1544">
            <v>1100574</v>
          </cell>
          <cell r="E1544" t="str">
            <v>NUGG POLLO@ BO 18X1.5 LB CJ AS</v>
          </cell>
          <cell r="F1544">
            <v>612.3492</v>
          </cell>
          <cell r="G1544" t="str">
            <v>KG</v>
          </cell>
          <cell r="H1544" t="str">
            <v>F. SAN VICENTE</v>
          </cell>
          <cell r="I1544" t="str">
            <v>EN PRODUCCION</v>
          </cell>
          <cell r="J1544">
            <v>44840</v>
          </cell>
          <cell r="K1544">
            <v>44840</v>
          </cell>
          <cell r="O1544" t="str">
            <v>U007 AGROSUPER S.A.</v>
          </cell>
          <cell r="P1544" t="str">
            <v>00AA</v>
          </cell>
          <cell r="Q1544" t="str">
            <v>AGRO AMERICA</v>
          </cell>
          <cell r="R1544" t="str">
            <v>10</v>
          </cell>
          <cell r="S1544" t="str">
            <v>EE.UU.</v>
          </cell>
          <cell r="T1544" t="str">
            <v>000109 LONG BEACH, PUERTO</v>
          </cell>
          <cell r="U1544" t="str">
            <v>200000004</v>
          </cell>
          <cell r="V1544" t="str">
            <v>Agro America LLC</v>
          </cell>
          <cell r="W1544" t="str">
            <v>MIX NWC 882−1004−520778</v>
          </cell>
          <cell r="X1544" t="str">
            <v>CIF</v>
          </cell>
          <cell r="Y1544" t="str">
            <v>CTA CTE O CRED.DIRECTO</v>
          </cell>
          <cell r="Z1544" t="str">
            <v>CONGELADO</v>
          </cell>
          <cell r="AA1544" t="str">
            <v>EMPANIZADO</v>
          </cell>
          <cell r="AB1544" t="str">
            <v>EMPANIZADOS NUGGETS</v>
          </cell>
          <cell r="AC1544" t="str">
            <v>EMPANIZADOS NUGGETS POLLO</v>
          </cell>
          <cell r="AD1544" t="str">
            <v>NA</v>
          </cell>
        </row>
        <row r="1545">
          <cell r="D1545">
            <v>1100573</v>
          </cell>
          <cell r="E1545" t="str">
            <v>CROQ POLLO 80G@BO 18X1,5 LB CJ AS</v>
          </cell>
          <cell r="F1545">
            <v>1224.6984</v>
          </cell>
          <cell r="G1545" t="str">
            <v>KG</v>
          </cell>
          <cell r="H1545" t="str">
            <v>F. SAN VICENTE</v>
          </cell>
          <cell r="I1545" t="str">
            <v>EN PRODUCCION</v>
          </cell>
          <cell r="J1545">
            <v>44840</v>
          </cell>
          <cell r="K1545">
            <v>44840</v>
          </cell>
          <cell r="O1545" t="str">
            <v>U007 AGROSUPER S.A.</v>
          </cell>
          <cell r="P1545" t="str">
            <v>00AA</v>
          </cell>
          <cell r="Q1545" t="str">
            <v>AGRO AMERICA</v>
          </cell>
          <cell r="R1545" t="str">
            <v>10</v>
          </cell>
          <cell r="S1545" t="str">
            <v>EE.UU.</v>
          </cell>
          <cell r="T1545" t="str">
            <v>000109 LONG BEACH, PUERTO</v>
          </cell>
          <cell r="U1545" t="str">
            <v>200000004</v>
          </cell>
          <cell r="V1545" t="str">
            <v>Agro America LLC</v>
          </cell>
          <cell r="W1545" t="str">
            <v>MIX NWC 882−1004−520778</v>
          </cell>
          <cell r="X1545" t="str">
            <v>CIF</v>
          </cell>
          <cell r="Y1545" t="str">
            <v>CTA CTE O CRED.DIRECTO</v>
          </cell>
          <cell r="Z1545" t="str">
            <v>CONGELADO</v>
          </cell>
          <cell r="AA1545" t="str">
            <v>EMPANIZADO</v>
          </cell>
          <cell r="AB1545" t="str">
            <v>EMPANIZADOS CROQUETAS</v>
          </cell>
          <cell r="AC1545" t="str">
            <v>EMPANIZADOS CROQUETAS POLLO</v>
          </cell>
          <cell r="AD1545" t="str">
            <v>NA</v>
          </cell>
        </row>
        <row r="1546">
          <cell r="D1546">
            <v>1100602</v>
          </cell>
          <cell r="E1546" t="str">
            <v>FILE POLLO PR@ BO 18X1.5 LB CJ AS</v>
          </cell>
          <cell r="F1546">
            <v>1347.16824</v>
          </cell>
          <cell r="G1546" t="str">
            <v>KG</v>
          </cell>
          <cell r="H1546" t="str">
            <v>F. SAN VICENTE</v>
          </cell>
          <cell r="I1546" t="str">
            <v>EN PRODUCCION</v>
          </cell>
          <cell r="J1546">
            <v>44840</v>
          </cell>
          <cell r="K1546">
            <v>44840</v>
          </cell>
          <cell r="O1546" t="str">
            <v>U007 AGROSUPER S.A.</v>
          </cell>
          <cell r="P1546" t="str">
            <v>00AA</v>
          </cell>
          <cell r="Q1546" t="str">
            <v>AGRO AMERICA</v>
          </cell>
          <cell r="R1546" t="str">
            <v>10</v>
          </cell>
          <cell r="S1546" t="str">
            <v>EE.UU.</v>
          </cell>
          <cell r="T1546" t="str">
            <v>000109 LONG BEACH, PUERTO</v>
          </cell>
          <cell r="U1546" t="str">
            <v>200000004</v>
          </cell>
          <cell r="V1546" t="str">
            <v>Agro America LLC</v>
          </cell>
          <cell r="W1546" t="str">
            <v>MIX NWC 882−1004−520778</v>
          </cell>
          <cell r="X1546" t="str">
            <v>CIF</v>
          </cell>
          <cell r="Y1546" t="str">
            <v>CTA CTE O CRED.DIRECTO</v>
          </cell>
          <cell r="Z1546" t="str">
            <v>CONGELADO</v>
          </cell>
          <cell r="AA1546" t="str">
            <v>EMPANIZADO</v>
          </cell>
          <cell r="AB1546" t="str">
            <v>EMPANIZADOS CROQUETAS</v>
          </cell>
          <cell r="AC1546" t="str">
            <v>EMPANIZADOS CROQUETAS POLLO</v>
          </cell>
          <cell r="AD1546" t="str">
            <v>NA</v>
          </cell>
        </row>
        <row r="1547">
          <cell r="D1547">
            <v>1010877</v>
          </cell>
          <cell r="E1547" t="str">
            <v>PO MOLLEJA MRPS@ CJ 10K AS</v>
          </cell>
          <cell r="F1547">
            <v>24000</v>
          </cell>
          <cell r="G1547" t="str">
            <v>KG</v>
          </cell>
          <cell r="H1547" t="str">
            <v>F. SAN VICENTE</v>
          </cell>
          <cell r="I1547" t="str">
            <v>EMITIDO</v>
          </cell>
          <cell r="J1547">
            <v>44840</v>
          </cell>
          <cell r="K1547">
            <v>44856</v>
          </cell>
          <cell r="O1547" t="str">
            <v>U020 AGROSUPER COMER ALIM</v>
          </cell>
          <cell r="P1547" t="str">
            <v>00AE</v>
          </cell>
          <cell r="Q1547" t="str">
            <v>AGRO EUROPA</v>
          </cell>
          <cell r="R1547" t="str">
            <v>01</v>
          </cell>
          <cell r="S1547" t="str">
            <v>SUDÁFRICA</v>
          </cell>
          <cell r="T1547" t="str">
            <v>000077 DURBAN, PUERTO</v>
          </cell>
          <cell r="U1547" t="str">
            <v>200000007</v>
          </cell>
          <cell r="V1547" t="str">
            <v>AGROEUROPA S.P.A</v>
          </cell>
          <cell r="W1547" t="str">
            <v/>
          </cell>
          <cell r="X1547" t="str">
            <v>CFR</v>
          </cell>
          <cell r="Y1547" t="str">
            <v>CTA CTE O CRED.DIRECTO</v>
          </cell>
          <cell r="Z1547" t="str">
            <v>CONGELADO</v>
          </cell>
          <cell r="AA1547" t="str">
            <v>MENUDENCIAS</v>
          </cell>
          <cell r="AB1547" t="str">
            <v>MENUDENCIAS CONTRE</v>
          </cell>
          <cell r="AC1547" t="str">
            <v>MENUDENCIAS CONTRE MARIPOSA</v>
          </cell>
          <cell r="AD1547" t="str">
            <v>NA</v>
          </cell>
        </row>
        <row r="1548">
          <cell r="D1548">
            <v>1010877</v>
          </cell>
          <cell r="E1548" t="str">
            <v>PO MOLLEJA MRPS@ CJ 10K AS</v>
          </cell>
          <cell r="F1548">
            <v>24000</v>
          </cell>
          <cell r="G1548" t="str">
            <v>KG</v>
          </cell>
          <cell r="H1548" t="str">
            <v>F. SAN VICENTE</v>
          </cell>
          <cell r="I1548" t="str">
            <v>EMITIDO</v>
          </cell>
          <cell r="J1548">
            <v>44840</v>
          </cell>
          <cell r="K1548">
            <v>44859</v>
          </cell>
          <cell r="O1548" t="str">
            <v>U020 AGROSUPER COMER ALIM</v>
          </cell>
          <cell r="P1548" t="str">
            <v>00AE</v>
          </cell>
          <cell r="Q1548" t="str">
            <v>AGRO EUROPA</v>
          </cell>
          <cell r="R1548" t="str">
            <v>01</v>
          </cell>
          <cell r="S1548" t="str">
            <v>SUDÁFRICA</v>
          </cell>
          <cell r="T1548" t="str">
            <v>000077 DURBAN, PUERTO</v>
          </cell>
          <cell r="U1548" t="str">
            <v>200000007</v>
          </cell>
          <cell r="V1548" t="str">
            <v>AGROEUROPA S.P.A</v>
          </cell>
          <cell r="W1548" t="str">
            <v/>
          </cell>
          <cell r="X1548" t="str">
            <v>CFR</v>
          </cell>
          <cell r="Y1548" t="str">
            <v>CTA CTE O CRED.DIRECTO</v>
          </cell>
          <cell r="Z1548" t="str">
            <v>CONGELADO</v>
          </cell>
          <cell r="AA1548" t="str">
            <v>MENUDENCIAS</v>
          </cell>
          <cell r="AB1548" t="str">
            <v>MENUDENCIAS CONTRE</v>
          </cell>
          <cell r="AC1548" t="str">
            <v>MENUDENCIAS CONTRE MARIPOSA</v>
          </cell>
          <cell r="AD1548" t="str">
            <v>NA</v>
          </cell>
        </row>
        <row r="1549">
          <cell r="D1549">
            <v>1012556</v>
          </cell>
          <cell r="E1549" t="str">
            <v>PO CDM 14% PROTEINA@ CJ 20K AS</v>
          </cell>
          <cell r="F1549">
            <v>24000</v>
          </cell>
          <cell r="G1549" t="str">
            <v>KG</v>
          </cell>
          <cell r="H1549" t="str">
            <v>PLANTA LO MIRANDA</v>
          </cell>
          <cell r="I1549" t="str">
            <v>A PROGRAMAR</v>
          </cell>
          <cell r="J1549">
            <v>44840</v>
          </cell>
          <cell r="K1549">
            <v>44855</v>
          </cell>
          <cell r="O1549" t="str">
            <v>U007 AGROSUPER S.A.</v>
          </cell>
          <cell r="P1549" t="str">
            <v>00AS</v>
          </cell>
          <cell r="Q1549" t="str">
            <v>AGRO SUDAMERICA</v>
          </cell>
          <cell r="R1549" t="str">
            <v>01</v>
          </cell>
          <cell r="S1549" t="str">
            <v>COLOMBIA</v>
          </cell>
          <cell r="T1549" t="str">
            <v>000023 BUENAVENTURA, PUERTO</v>
          </cell>
          <cell r="U1549" t="str">
            <v>200001973</v>
          </cell>
          <cell r="V1549" t="str">
            <v>CFC PROCESADORA DE ALIMENTOS SAS</v>
          </cell>
          <cell r="W1549" t="str">
            <v>***</v>
          </cell>
          <cell r="X1549" t="str">
            <v>CIF</v>
          </cell>
          <cell r="Y1549" t="str">
            <v>CTA CTE O CRED.DIRECTO</v>
          </cell>
          <cell r="Z1549" t="str">
            <v>CONGELADO</v>
          </cell>
          <cell r="AA1549" t="str">
            <v>CARNE RECUPERADA</v>
          </cell>
          <cell r="AB1549" t="str">
            <v>CARNE RECUPERADA ADM</v>
          </cell>
          <cell r="AC1549" t="str">
            <v>CARNE RECUPERADA ADM</v>
          </cell>
          <cell r="AD1549" t="str">
            <v>EX</v>
          </cell>
        </row>
        <row r="1550">
          <cell r="D1550">
            <v>1012556</v>
          </cell>
          <cell r="E1550" t="str">
            <v>PO CDM 14% PROTEINA@ CJ 20K AS</v>
          </cell>
          <cell r="F1550">
            <v>24000</v>
          </cell>
          <cell r="G1550" t="str">
            <v>KG</v>
          </cell>
          <cell r="H1550" t="str">
            <v>PLANTA LO MIRANDA</v>
          </cell>
          <cell r="I1550" t="str">
            <v>A PROGRAMAR</v>
          </cell>
          <cell r="J1550">
            <v>44840</v>
          </cell>
          <cell r="K1550">
            <v>44855</v>
          </cell>
          <cell r="L1550">
            <v>44879</v>
          </cell>
          <cell r="O1550" t="str">
            <v>U007 AGROSUPER S.A.</v>
          </cell>
          <cell r="P1550" t="str">
            <v>00AS</v>
          </cell>
          <cell r="Q1550" t="str">
            <v>AGRO SUDAMERICA</v>
          </cell>
          <cell r="R1550" t="str">
            <v>01</v>
          </cell>
          <cell r="S1550" t="str">
            <v>COLOMBIA</v>
          </cell>
          <cell r="T1550" t="str">
            <v>000023 BUENAVENTURA, PUERTO</v>
          </cell>
          <cell r="U1550" t="str">
            <v>200001973</v>
          </cell>
          <cell r="V1550" t="str">
            <v>CFC PROCESADORA DE ALIMENTOS SAS</v>
          </cell>
          <cell r="W1550" t="str">
            <v>***</v>
          </cell>
          <cell r="X1550" t="str">
            <v>CIF</v>
          </cell>
          <cell r="Y1550" t="str">
            <v>CTA CTE O CRED.DIRECTO</v>
          </cell>
          <cell r="Z1550" t="str">
            <v>CONGELADO</v>
          </cell>
          <cell r="AA1550" t="str">
            <v>CARNE RECUPERADA</v>
          </cell>
          <cell r="AB1550" t="str">
            <v>CARNE RECUPERADA ADM</v>
          </cell>
          <cell r="AC1550" t="str">
            <v>CARNE RECUPERADA ADM</v>
          </cell>
          <cell r="AD1550" t="str">
            <v>EX</v>
          </cell>
        </row>
        <row r="1551">
          <cell r="D1551">
            <v>1012556</v>
          </cell>
          <cell r="E1551" t="str">
            <v>PO CDM 14% PROTEINA@ CJ 20K AS</v>
          </cell>
          <cell r="F1551">
            <v>24000</v>
          </cell>
          <cell r="G1551" t="str">
            <v>KG</v>
          </cell>
          <cell r="H1551" t="str">
            <v>PLANTA LO MIRANDA</v>
          </cell>
          <cell r="I1551" t="str">
            <v>EN PRODUCCION</v>
          </cell>
          <cell r="J1551">
            <v>44840</v>
          </cell>
          <cell r="K1551">
            <v>44855</v>
          </cell>
          <cell r="O1551" t="str">
            <v>U007 AGROSUPER S.A.</v>
          </cell>
          <cell r="P1551" t="str">
            <v>00AS</v>
          </cell>
          <cell r="Q1551" t="str">
            <v>AGRO SUDAMERICA</v>
          </cell>
          <cell r="R1551" t="str">
            <v>01</v>
          </cell>
          <cell r="S1551" t="str">
            <v>COLOMBIA</v>
          </cell>
          <cell r="T1551" t="str">
            <v>000023 BUENAVENTURA, PUERTO</v>
          </cell>
          <cell r="U1551" t="str">
            <v>200001973</v>
          </cell>
          <cell r="V1551" t="str">
            <v>CFC PROCESADORA DE ALIMENTOS SAS</v>
          </cell>
          <cell r="W1551" t="str">
            <v>***</v>
          </cell>
          <cell r="X1551" t="str">
            <v>CIF</v>
          </cell>
          <cell r="Y1551" t="str">
            <v>CTA CTE O CRED.DIRECTO</v>
          </cell>
          <cell r="Z1551" t="str">
            <v>CONGELADO</v>
          </cell>
          <cell r="AA1551" t="str">
            <v>CARNE RECUPERADA</v>
          </cell>
          <cell r="AB1551" t="str">
            <v>CARNE RECUPERADA ADM</v>
          </cell>
          <cell r="AC1551" t="str">
            <v>CARNE RECUPERADA ADM</v>
          </cell>
          <cell r="AD1551" t="str">
            <v>EX</v>
          </cell>
        </row>
        <row r="1552">
          <cell r="D1552">
            <v>1012556</v>
          </cell>
          <cell r="E1552" t="str">
            <v>PO CDM 14% PROTEINA@ CJ 20K AS</v>
          </cell>
          <cell r="F1552">
            <v>24000</v>
          </cell>
          <cell r="G1552" t="str">
            <v>KG</v>
          </cell>
          <cell r="H1552" t="str">
            <v>PLANTA LO MIRANDA</v>
          </cell>
          <cell r="I1552" t="str">
            <v>EMITIDO</v>
          </cell>
          <cell r="J1552">
            <v>44840</v>
          </cell>
          <cell r="K1552">
            <v>44885</v>
          </cell>
          <cell r="O1552" t="str">
            <v>U007 AGROSUPER S.A.</v>
          </cell>
          <cell r="P1552" t="str">
            <v>00AS</v>
          </cell>
          <cell r="Q1552" t="str">
            <v>AGRO SUDAMERICA</v>
          </cell>
          <cell r="R1552" t="str">
            <v>01</v>
          </cell>
          <cell r="S1552" t="str">
            <v>COLOMBIA</v>
          </cell>
          <cell r="T1552" t="str">
            <v>000023 BUENAVENTURA, PUERTO</v>
          </cell>
          <cell r="U1552" t="str">
            <v>200001973</v>
          </cell>
          <cell r="V1552" t="str">
            <v>CFC PROCESADORA DE ALIMENTOS SAS</v>
          </cell>
          <cell r="W1552" t="str">
            <v/>
          </cell>
          <cell r="X1552" t="str">
            <v>CIF</v>
          </cell>
          <cell r="Y1552" t="str">
            <v>CTA CTE O CRED.DIRECTO</v>
          </cell>
          <cell r="Z1552" t="str">
            <v>CONGELADO</v>
          </cell>
          <cell r="AA1552" t="str">
            <v>CARNE RECUPERADA</v>
          </cell>
          <cell r="AB1552" t="str">
            <v>CARNE RECUPERADA ADM</v>
          </cell>
          <cell r="AC1552" t="str">
            <v>CARNE RECUPERADA ADM</v>
          </cell>
          <cell r="AD1552" t="str">
            <v>EX</v>
          </cell>
        </row>
        <row r="1553">
          <cell r="D1553">
            <v>1012556</v>
          </cell>
          <cell r="E1553" t="str">
            <v>PO CDM 14% PROTEINA@ CJ 20K AS</v>
          </cell>
          <cell r="F1553">
            <v>24000</v>
          </cell>
          <cell r="G1553" t="str">
            <v>KG</v>
          </cell>
          <cell r="H1553" t="str">
            <v>PLANTA LO MIRANDA</v>
          </cell>
          <cell r="I1553" t="str">
            <v>EMITIDO</v>
          </cell>
          <cell r="J1553">
            <v>44840</v>
          </cell>
          <cell r="K1553">
            <v>44885</v>
          </cell>
          <cell r="O1553" t="str">
            <v>U007 AGROSUPER S.A.</v>
          </cell>
          <cell r="P1553" t="str">
            <v>00AS</v>
          </cell>
          <cell r="Q1553" t="str">
            <v>AGRO SUDAMERICA</v>
          </cell>
          <cell r="R1553" t="str">
            <v>01</v>
          </cell>
          <cell r="S1553" t="str">
            <v>COLOMBIA</v>
          </cell>
          <cell r="T1553" t="str">
            <v>000023 BUENAVENTURA, PUERTO</v>
          </cell>
          <cell r="U1553" t="str">
            <v>200001973</v>
          </cell>
          <cell r="V1553" t="str">
            <v>CFC PROCESADORA DE ALIMENTOS SAS</v>
          </cell>
          <cell r="W1553" t="str">
            <v/>
          </cell>
          <cell r="X1553" t="str">
            <v>CIF</v>
          </cell>
          <cell r="Y1553" t="str">
            <v>CTA CTE O CRED.DIRECTO</v>
          </cell>
          <cell r="Z1553" t="str">
            <v>CONGELADO</v>
          </cell>
          <cell r="AA1553" t="str">
            <v>CARNE RECUPERADA</v>
          </cell>
          <cell r="AB1553" t="str">
            <v>CARNE RECUPERADA ADM</v>
          </cell>
          <cell r="AC1553" t="str">
            <v>CARNE RECUPERADA ADM</v>
          </cell>
          <cell r="AD1553" t="str">
            <v>EX</v>
          </cell>
        </row>
        <row r="1554">
          <cell r="D1554">
            <v>1012556</v>
          </cell>
          <cell r="E1554" t="str">
            <v>PO CDM 14% PROTEINA@ CJ 20K AS</v>
          </cell>
          <cell r="F1554">
            <v>24000</v>
          </cell>
          <cell r="G1554" t="str">
            <v>KG</v>
          </cell>
          <cell r="H1554" t="str">
            <v>PLANTA LO MIRANDA</v>
          </cell>
          <cell r="I1554" t="str">
            <v>EMITIDO</v>
          </cell>
          <cell r="J1554">
            <v>44840</v>
          </cell>
          <cell r="K1554">
            <v>44885</v>
          </cell>
          <cell r="O1554" t="str">
            <v>U007 AGROSUPER S.A.</v>
          </cell>
          <cell r="P1554" t="str">
            <v>00AS</v>
          </cell>
          <cell r="Q1554" t="str">
            <v>AGRO SUDAMERICA</v>
          </cell>
          <cell r="R1554" t="str">
            <v>01</v>
          </cell>
          <cell r="S1554" t="str">
            <v>COLOMBIA</v>
          </cell>
          <cell r="T1554" t="str">
            <v>000023 BUENAVENTURA, PUERTO</v>
          </cell>
          <cell r="U1554" t="str">
            <v>200001973</v>
          </cell>
          <cell r="V1554" t="str">
            <v>CFC PROCESADORA DE ALIMENTOS SAS</v>
          </cell>
          <cell r="W1554" t="str">
            <v/>
          </cell>
          <cell r="X1554" t="str">
            <v>CIF</v>
          </cell>
          <cell r="Y1554" t="str">
            <v>CTA CTE O CRED.DIRECTO</v>
          </cell>
          <cell r="Z1554" t="str">
            <v>CONGELADO</v>
          </cell>
          <cell r="AA1554" t="str">
            <v>CARNE RECUPERADA</v>
          </cell>
          <cell r="AB1554" t="str">
            <v>CARNE RECUPERADA ADM</v>
          </cell>
          <cell r="AC1554" t="str">
            <v>CARNE RECUPERADA ADM</v>
          </cell>
          <cell r="AD1554" t="str">
            <v>EX</v>
          </cell>
        </row>
        <row r="1555">
          <cell r="D1555">
            <v>1023450</v>
          </cell>
          <cell r="E1555" t="str">
            <v>GO CHU CTRO@ FI CJ 20K AS</v>
          </cell>
          <cell r="F1555">
            <v>24000</v>
          </cell>
          <cell r="G1555" t="str">
            <v>KG</v>
          </cell>
          <cell r="H1555" t="str">
            <v>PLANTA LO MIRANDA</v>
          </cell>
          <cell r="I1555" t="str">
            <v>EN PRODUCCION</v>
          </cell>
          <cell r="J1555">
            <v>44840</v>
          </cell>
          <cell r="K1555">
            <v>44847</v>
          </cell>
          <cell r="O1555" t="str">
            <v>U020 AGROSUPER COMER ALIM</v>
          </cell>
          <cell r="P1555" t="str">
            <v>00AM</v>
          </cell>
          <cell r="Q1555" t="str">
            <v>AGRO MEXICO</v>
          </cell>
          <cell r="R1555" t="str">
            <v>02</v>
          </cell>
          <cell r="S1555" t="str">
            <v>MEXICO</v>
          </cell>
          <cell r="T1555" t="str">
            <v>000050 MANZANILLO, PUERTO</v>
          </cell>
          <cell r="U1555" t="str">
            <v>200000432</v>
          </cell>
          <cell r="V1555" t="str">
            <v>Productos Alimenticios Super</v>
          </cell>
          <cell r="W1555" t="str">
            <v/>
          </cell>
          <cell r="X1555" t="str">
            <v>CIF</v>
          </cell>
          <cell r="Y1555" t="str">
            <v>CTA CTE O CRED.DIRECTO</v>
          </cell>
          <cell r="Z1555" t="str">
            <v>CONGELADO</v>
          </cell>
          <cell r="AA1555" t="str">
            <v>CHULETA</v>
          </cell>
          <cell r="AB1555" t="str">
            <v>CHULETA CENTRO</v>
          </cell>
          <cell r="AC1555" t="str">
            <v>CHULETA CENTRO</v>
          </cell>
          <cell r="AD1555" t="str">
            <v>NA</v>
          </cell>
        </row>
        <row r="1556">
          <cell r="D1556">
            <v>1012764</v>
          </cell>
          <cell r="E1556" t="str">
            <v>PO PPA ESP@ BO CJ 20K AS</v>
          </cell>
          <cell r="F1556">
            <v>24000</v>
          </cell>
          <cell r="G1556" t="str">
            <v>KG</v>
          </cell>
          <cell r="H1556" t="str">
            <v>PLANTA LO MIRANDA</v>
          </cell>
          <cell r="I1556" t="str">
            <v>A PROGRAMAR</v>
          </cell>
          <cell r="J1556">
            <v>44840</v>
          </cell>
          <cell r="K1556">
            <v>44840</v>
          </cell>
          <cell r="L1556">
            <v>44863</v>
          </cell>
          <cell r="O1556" t="str">
            <v>U020 AGROSUPER COMER ALIM</v>
          </cell>
          <cell r="P1556" t="str">
            <v>00AM</v>
          </cell>
          <cell r="Q1556" t="str">
            <v>AGRO MEXICO</v>
          </cell>
          <cell r="R1556" t="str">
            <v>01</v>
          </cell>
          <cell r="S1556" t="str">
            <v>MEXICO</v>
          </cell>
          <cell r="T1556" t="str">
            <v>000050 MANZANILLO, PUERTO</v>
          </cell>
          <cell r="U1556" t="str">
            <v>200000219</v>
          </cell>
          <cell r="V1556" t="str">
            <v>SIGMA ALIMENTOS COMERCIAL</v>
          </cell>
          <cell r="W1556" t="str">
            <v/>
          </cell>
          <cell r="X1556" t="str">
            <v>CIF</v>
          </cell>
          <cell r="Y1556" t="str">
            <v>CTA CTE O CRED.DIRECTO</v>
          </cell>
          <cell r="Z1556" t="str">
            <v>CONGELADO</v>
          </cell>
          <cell r="AA1556" t="str">
            <v>CARNE RECUPERADA</v>
          </cell>
          <cell r="AB1556" t="str">
            <v>CARNE RECUPERADA ADM</v>
          </cell>
          <cell r="AC1556" t="str">
            <v>CARNE RECUPERADA ADM</v>
          </cell>
          <cell r="AD1556" t="str">
            <v>EX</v>
          </cell>
        </row>
        <row r="1557">
          <cell r="D1557">
            <v>1021622</v>
          </cell>
          <cell r="E1557" t="str">
            <v>GO BB RIBS 20-24 OZ@ CJ 10K AS</v>
          </cell>
          <cell r="F1557">
            <v>20000</v>
          </cell>
          <cell r="G1557" t="str">
            <v>KG</v>
          </cell>
          <cell r="H1557" t="str">
            <v>PLANTA LO MIRANDA</v>
          </cell>
          <cell r="I1557" t="str">
            <v>EN PRODUCCION</v>
          </cell>
          <cell r="J1557">
            <v>44840</v>
          </cell>
          <cell r="K1557">
            <v>44854</v>
          </cell>
          <cell r="O1557" t="str">
            <v>U007 AGROSUPER S.A.</v>
          </cell>
          <cell r="P1557" t="str">
            <v>00AS</v>
          </cell>
          <cell r="Q1557" t="str">
            <v>AGRO SUDAMERICA</v>
          </cell>
          <cell r="R1557" t="str">
            <v>02</v>
          </cell>
          <cell r="S1557" t="str">
            <v>PERÚ</v>
          </cell>
          <cell r="T1557" t="str">
            <v>000059 CALLAO, PUERTO</v>
          </cell>
          <cell r="U1557" t="str">
            <v>200000178</v>
          </cell>
          <cell r="V1557" t="str">
            <v>OREGON FOODS SAC</v>
          </cell>
          <cell r="W1557" t="str">
            <v>***</v>
          </cell>
          <cell r="X1557" t="str">
            <v>CIF</v>
          </cell>
          <cell r="Y1557" t="str">
            <v>CTA CTE O CRED.DIRECTO</v>
          </cell>
          <cell r="Z1557" t="str">
            <v>CONGELADO</v>
          </cell>
          <cell r="AA1557" t="str">
            <v>CHULETA</v>
          </cell>
          <cell r="AB1557" t="str">
            <v>CHULETA HUESOS</v>
          </cell>
          <cell r="AC1557" t="str">
            <v>CHULETA HUESOS BABY BACK RIBS</v>
          </cell>
          <cell r="AD1557" t="str">
            <v>EX</v>
          </cell>
        </row>
        <row r="1558">
          <cell r="D1558">
            <v>1023126</v>
          </cell>
          <cell r="E1558" t="str">
            <v>GO RECO 90/10 @ CJ 20K AS</v>
          </cell>
          <cell r="F1558">
            <v>2360</v>
          </cell>
          <cell r="G1558" t="str">
            <v>KG</v>
          </cell>
          <cell r="H1558" t="str">
            <v>PLANTA LO MIRANDA</v>
          </cell>
          <cell r="I1558" t="str">
            <v>EN PRODUCCION</v>
          </cell>
          <cell r="J1558">
            <v>44840</v>
          </cell>
          <cell r="K1558">
            <v>44854</v>
          </cell>
          <cell r="O1558" t="str">
            <v>U007 AGROSUPER S.A.</v>
          </cell>
          <cell r="P1558" t="str">
            <v>00AS</v>
          </cell>
          <cell r="Q1558" t="str">
            <v>AGRO SUDAMERICA</v>
          </cell>
          <cell r="R1558" t="str">
            <v>02</v>
          </cell>
          <cell r="S1558" t="str">
            <v>PERÚ</v>
          </cell>
          <cell r="T1558" t="str">
            <v>000059 CALLAO, PUERTO</v>
          </cell>
          <cell r="U1558" t="str">
            <v>200000178</v>
          </cell>
          <cell r="V1558" t="str">
            <v>OREGON FOODS SAC</v>
          </cell>
          <cell r="W1558" t="str">
            <v>***</v>
          </cell>
          <cell r="X1558" t="str">
            <v>CIF</v>
          </cell>
          <cell r="Y1558" t="str">
            <v>CTA CTE O CRED.DIRECTO</v>
          </cell>
          <cell r="Z1558" t="str">
            <v>CONGELADO</v>
          </cell>
          <cell r="AA1558" t="str">
            <v>RECORTES</v>
          </cell>
          <cell r="AB1558" t="str">
            <v>RECORTES NO MAGRO</v>
          </cell>
          <cell r="AC1558" t="str">
            <v>RECORTES NO MAGRO TRIMING 90/10</v>
          </cell>
          <cell r="AD1558" t="str">
            <v>EX</v>
          </cell>
        </row>
        <row r="1559">
          <cell r="D1559">
            <v>1022842</v>
          </cell>
          <cell r="E1559" t="str">
            <v>GO TRIMING LOM@ CJ 20K AS</v>
          </cell>
          <cell r="F1559">
            <v>1640</v>
          </cell>
          <cell r="G1559" t="str">
            <v>KG</v>
          </cell>
          <cell r="H1559" t="str">
            <v>PLANTA LO MIRANDA</v>
          </cell>
          <cell r="I1559" t="str">
            <v>EN PRODUCCION</v>
          </cell>
          <cell r="J1559">
            <v>44840</v>
          </cell>
          <cell r="K1559">
            <v>44854</v>
          </cell>
          <cell r="O1559" t="str">
            <v>U007 AGROSUPER S.A.</v>
          </cell>
          <cell r="P1559" t="str">
            <v>00AS</v>
          </cell>
          <cell r="Q1559" t="str">
            <v>AGRO SUDAMERICA</v>
          </cell>
          <cell r="R1559" t="str">
            <v>02</v>
          </cell>
          <cell r="S1559" t="str">
            <v>PERÚ</v>
          </cell>
          <cell r="T1559" t="str">
            <v>000059 CALLAO, PUERTO</v>
          </cell>
          <cell r="U1559" t="str">
            <v>200000178</v>
          </cell>
          <cell r="V1559" t="str">
            <v>OREGON FOODS SAC</v>
          </cell>
          <cell r="W1559" t="str">
            <v>***</v>
          </cell>
          <cell r="X1559" t="str">
            <v>CIF</v>
          </cell>
          <cell r="Y1559" t="str">
            <v>CTA CTE O CRED.DIRECTO</v>
          </cell>
          <cell r="Z1559" t="str">
            <v>CONGELADO</v>
          </cell>
          <cell r="AA1559" t="str">
            <v>RECORTES</v>
          </cell>
          <cell r="AB1559" t="str">
            <v>RECORTES MAGRO</v>
          </cell>
          <cell r="AC1559" t="str">
            <v>RECORTES MAGRO TRIMING MAGRO</v>
          </cell>
          <cell r="AD1559" t="str">
            <v>EX</v>
          </cell>
        </row>
        <row r="1560">
          <cell r="D1560">
            <v>1021622</v>
          </cell>
          <cell r="E1560" t="str">
            <v>GO BB RIBS 20-24 OZ@ CJ 10K AS</v>
          </cell>
          <cell r="F1560">
            <v>20000</v>
          </cell>
          <cell r="G1560" t="str">
            <v>KG</v>
          </cell>
          <cell r="H1560" t="str">
            <v>PLANTA LO MIRANDA</v>
          </cell>
          <cell r="I1560" t="str">
            <v>EMITIDO</v>
          </cell>
          <cell r="J1560">
            <v>44840</v>
          </cell>
          <cell r="K1560">
            <v>44885</v>
          </cell>
          <cell r="O1560" t="str">
            <v>U007 AGROSUPER S.A.</v>
          </cell>
          <cell r="P1560" t="str">
            <v>00AS</v>
          </cell>
          <cell r="Q1560" t="str">
            <v>AGRO SUDAMERICA</v>
          </cell>
          <cell r="R1560" t="str">
            <v>02</v>
          </cell>
          <cell r="S1560" t="str">
            <v>PERÚ</v>
          </cell>
          <cell r="T1560" t="str">
            <v>000059 CALLAO, PUERTO</v>
          </cell>
          <cell r="U1560" t="str">
            <v>200000178</v>
          </cell>
          <cell r="V1560" t="str">
            <v>OREGON FOODS SAC</v>
          </cell>
          <cell r="W1560" t="str">
            <v>***</v>
          </cell>
          <cell r="X1560" t="str">
            <v>CIF</v>
          </cell>
          <cell r="Y1560" t="str">
            <v>CTA CTE O CRED.DIRECTO</v>
          </cell>
          <cell r="Z1560" t="str">
            <v>CONGELADO</v>
          </cell>
          <cell r="AA1560" t="str">
            <v>CHULETA</v>
          </cell>
          <cell r="AB1560" t="str">
            <v>CHULETA HUESOS</v>
          </cell>
          <cell r="AC1560" t="str">
            <v>CHULETA HUESOS BABY BACK RIBS</v>
          </cell>
          <cell r="AD1560" t="str">
            <v>EX</v>
          </cell>
        </row>
        <row r="1561">
          <cell r="D1561">
            <v>1021980</v>
          </cell>
          <cell r="E1561" t="str">
            <v>GO BB RIBS GRD B@ FI CJ 20K AS</v>
          </cell>
          <cell r="F1561">
            <v>4000</v>
          </cell>
          <cell r="G1561" t="str">
            <v>KG</v>
          </cell>
          <cell r="H1561" t="str">
            <v>PLANTA LO MIRANDA</v>
          </cell>
          <cell r="I1561" t="str">
            <v>EMITIDO</v>
          </cell>
          <cell r="J1561">
            <v>44840</v>
          </cell>
          <cell r="K1561">
            <v>44885</v>
          </cell>
          <cell r="O1561" t="str">
            <v>U007 AGROSUPER S.A.</v>
          </cell>
          <cell r="P1561" t="str">
            <v>00AS</v>
          </cell>
          <cell r="Q1561" t="str">
            <v>AGRO SUDAMERICA</v>
          </cell>
          <cell r="R1561" t="str">
            <v>02</v>
          </cell>
          <cell r="S1561" t="str">
            <v>PERÚ</v>
          </cell>
          <cell r="T1561" t="str">
            <v>000059 CALLAO, PUERTO</v>
          </cell>
          <cell r="U1561" t="str">
            <v>200000178</v>
          </cell>
          <cell r="V1561" t="str">
            <v>OREGON FOODS SAC</v>
          </cell>
          <cell r="W1561" t="str">
            <v>***</v>
          </cell>
          <cell r="X1561" t="str">
            <v>CIF</v>
          </cell>
          <cell r="Y1561" t="str">
            <v>CTA CTE O CRED.DIRECTO</v>
          </cell>
          <cell r="Z1561" t="str">
            <v>CONGELADO</v>
          </cell>
          <cell r="AA1561" t="str">
            <v>CHULETA</v>
          </cell>
          <cell r="AB1561" t="str">
            <v>CHULETA HUESOS</v>
          </cell>
          <cell r="AC1561" t="str">
            <v>CHULETA HUESOS BABY BACK RIBS</v>
          </cell>
          <cell r="AD1561" t="str">
            <v>EX</v>
          </cell>
        </row>
        <row r="1562">
          <cell r="D1562">
            <v>1012744</v>
          </cell>
          <cell r="E1562" t="str">
            <v>PO PCH DEH NMR@SD CJ 20KG AS</v>
          </cell>
          <cell r="F1562">
            <v>24000</v>
          </cell>
          <cell r="G1562" t="str">
            <v>KG</v>
          </cell>
          <cell r="H1562" t="str">
            <v>F. SAN VICENTE</v>
          </cell>
          <cell r="I1562" t="str">
            <v>EMITIDO</v>
          </cell>
          <cell r="J1562">
            <v>44840</v>
          </cell>
          <cell r="K1562">
            <v>44885</v>
          </cell>
          <cell r="O1562" t="str">
            <v>U007 AGROSUPER S.A.</v>
          </cell>
          <cell r="P1562" t="str">
            <v>00AS</v>
          </cell>
          <cell r="Q1562" t="str">
            <v>AGRO SUDAMERICA</v>
          </cell>
          <cell r="R1562" t="str">
            <v>01</v>
          </cell>
          <cell r="S1562" t="str">
            <v>PERÚ</v>
          </cell>
          <cell r="T1562" t="str">
            <v>000059 CALLAO, PUERTO</v>
          </cell>
          <cell r="U1562" t="str">
            <v>200003967</v>
          </cell>
          <cell r="V1562" t="str">
            <v>FRIGOINCA S.A.C.</v>
          </cell>
          <cell r="W1562" t="str">
            <v/>
          </cell>
          <cell r="X1562" t="str">
            <v>CIF</v>
          </cell>
          <cell r="Y1562" t="str">
            <v>CTA CTE O CRED.DIRECTO</v>
          </cell>
          <cell r="Z1562" t="str">
            <v>CONGELADO</v>
          </cell>
          <cell r="AA1562" t="str">
            <v>PECHUGA DESH</v>
          </cell>
          <cell r="AB1562" t="str">
            <v>PECHUGA DESH S/PIEL S/GRASA S/FILETE</v>
          </cell>
          <cell r="AC1562" t="str">
            <v>PECHUGA DESH S/CALIBRE</v>
          </cell>
          <cell r="AD1562" t="str">
            <v>EX</v>
          </cell>
        </row>
        <row r="1563">
          <cell r="D1563">
            <v>1012744</v>
          </cell>
          <cell r="E1563" t="str">
            <v>PO PCH DEH NMR@SD CJ 20KG AS</v>
          </cell>
          <cell r="F1563">
            <v>24000</v>
          </cell>
          <cell r="G1563" t="str">
            <v>KG</v>
          </cell>
          <cell r="H1563" t="str">
            <v>F. SAN VICENTE</v>
          </cell>
          <cell r="I1563" t="str">
            <v>EMITIDO</v>
          </cell>
          <cell r="J1563">
            <v>44840</v>
          </cell>
          <cell r="K1563">
            <v>44892</v>
          </cell>
          <cell r="O1563" t="str">
            <v>U007 AGROSUPER S.A.</v>
          </cell>
          <cell r="P1563" t="str">
            <v>00AS</v>
          </cell>
          <cell r="Q1563" t="str">
            <v>AGRO SUDAMERICA</v>
          </cell>
          <cell r="R1563" t="str">
            <v>01</v>
          </cell>
          <cell r="S1563" t="str">
            <v>PERÚ</v>
          </cell>
          <cell r="T1563" t="str">
            <v>000059 CALLAO, PUERTO</v>
          </cell>
          <cell r="U1563" t="str">
            <v>200003967</v>
          </cell>
          <cell r="V1563" t="str">
            <v>FRIGOINCA S.A.C.</v>
          </cell>
          <cell r="W1563" t="str">
            <v/>
          </cell>
          <cell r="X1563" t="str">
            <v>CIF</v>
          </cell>
          <cell r="Y1563" t="str">
            <v>CTA CTE O CRED.DIRECTO</v>
          </cell>
          <cell r="Z1563" t="str">
            <v>CONGELADO</v>
          </cell>
          <cell r="AA1563" t="str">
            <v>PECHUGA DESH</v>
          </cell>
          <cell r="AB1563" t="str">
            <v>PECHUGA DESH S/PIEL S/GRASA S/FILETE</v>
          </cell>
          <cell r="AC1563" t="str">
            <v>PECHUGA DESH S/CALIBRE</v>
          </cell>
          <cell r="AD1563" t="str">
            <v>EX</v>
          </cell>
        </row>
        <row r="1564">
          <cell r="D1564">
            <v>1012744</v>
          </cell>
          <cell r="E1564" t="str">
            <v>PO PCH DEH NMR@SD CJ 20KG AS</v>
          </cell>
          <cell r="F1564">
            <v>24000</v>
          </cell>
          <cell r="G1564" t="str">
            <v>KG</v>
          </cell>
          <cell r="H1564" t="str">
            <v>F. SAN VICENTE</v>
          </cell>
          <cell r="I1564" t="str">
            <v>EMITIDO</v>
          </cell>
          <cell r="J1564">
            <v>44840</v>
          </cell>
          <cell r="K1564">
            <v>44900</v>
          </cell>
          <cell r="O1564" t="str">
            <v>U007 AGROSUPER S.A.</v>
          </cell>
          <cell r="P1564" t="str">
            <v>00AS</v>
          </cell>
          <cell r="Q1564" t="str">
            <v>AGRO SUDAMERICA</v>
          </cell>
          <cell r="R1564" t="str">
            <v>01</v>
          </cell>
          <cell r="S1564" t="str">
            <v>PERÚ</v>
          </cell>
          <cell r="T1564" t="str">
            <v>000059 CALLAO, PUERTO</v>
          </cell>
          <cell r="U1564" t="str">
            <v>200003967</v>
          </cell>
          <cell r="V1564" t="str">
            <v>FRIGOINCA S.A.C.</v>
          </cell>
          <cell r="W1564" t="str">
            <v/>
          </cell>
          <cell r="X1564" t="str">
            <v>CIF</v>
          </cell>
          <cell r="Y1564" t="str">
            <v>CTA CTE O CRED.DIRECTO</v>
          </cell>
          <cell r="Z1564" t="str">
            <v>CONGELADO</v>
          </cell>
          <cell r="AA1564" t="str">
            <v>PECHUGA DESH</v>
          </cell>
          <cell r="AB1564" t="str">
            <v>PECHUGA DESH S/PIEL S/GRASA S/FILETE</v>
          </cell>
          <cell r="AC1564" t="str">
            <v>PECHUGA DESH S/CALIBRE</v>
          </cell>
          <cell r="AD1564" t="str">
            <v>EX</v>
          </cell>
        </row>
        <row r="1565">
          <cell r="D1565">
            <v>1012744</v>
          </cell>
          <cell r="E1565" t="str">
            <v>PO PCH DEH NMR@SD CJ 20KG AS</v>
          </cell>
          <cell r="F1565">
            <v>24000</v>
          </cell>
          <cell r="G1565" t="str">
            <v>KG</v>
          </cell>
          <cell r="H1565" t="str">
            <v>F. SAN VICENTE</v>
          </cell>
          <cell r="I1565" t="str">
            <v>EMITIDO</v>
          </cell>
          <cell r="J1565">
            <v>44840</v>
          </cell>
          <cell r="K1565">
            <v>44900</v>
          </cell>
          <cell r="O1565" t="str">
            <v>U007 AGROSUPER S.A.</v>
          </cell>
          <cell r="P1565" t="str">
            <v>00AS</v>
          </cell>
          <cell r="Q1565" t="str">
            <v>AGRO SUDAMERICA</v>
          </cell>
          <cell r="R1565" t="str">
            <v>01</v>
          </cell>
          <cell r="S1565" t="str">
            <v>PERÚ</v>
          </cell>
          <cell r="T1565" t="str">
            <v>000059 CALLAO, PUERTO</v>
          </cell>
          <cell r="U1565" t="str">
            <v>200003967</v>
          </cell>
          <cell r="V1565" t="str">
            <v>FRIGOINCA S.A.C.</v>
          </cell>
          <cell r="W1565" t="str">
            <v/>
          </cell>
          <cell r="X1565" t="str">
            <v>CIF</v>
          </cell>
          <cell r="Y1565" t="str">
            <v>CTA CTE O CRED.DIRECTO</v>
          </cell>
          <cell r="Z1565" t="str">
            <v>CONGELADO</v>
          </cell>
          <cell r="AA1565" t="str">
            <v>PECHUGA DESH</v>
          </cell>
          <cell r="AB1565" t="str">
            <v>PECHUGA DESH S/PIEL S/GRASA S/FILETE</v>
          </cell>
          <cell r="AC1565" t="str">
            <v>PECHUGA DESH S/CALIBRE</v>
          </cell>
          <cell r="AD1565" t="str">
            <v>EX</v>
          </cell>
        </row>
        <row r="1566">
          <cell r="D1566">
            <v>1012612</v>
          </cell>
          <cell r="E1566" t="str">
            <v>PO PPA ESP BLO@ BO CJ 20K AS</v>
          </cell>
          <cell r="F1566">
            <v>25000</v>
          </cell>
          <cell r="G1566" t="str">
            <v>KG</v>
          </cell>
          <cell r="H1566" t="str">
            <v>F. SAN VICENTE</v>
          </cell>
          <cell r="I1566" t="str">
            <v>CONFIRMADO</v>
          </cell>
          <cell r="J1566">
            <v>44841</v>
          </cell>
          <cell r="K1566">
            <v>44841</v>
          </cell>
          <cell r="L1566">
            <v>44870</v>
          </cell>
          <cell r="O1566" t="str">
            <v>U007 AGROSUPER S.A.</v>
          </cell>
          <cell r="P1566" t="str">
            <v>00HK</v>
          </cell>
          <cell r="Q1566" t="str">
            <v>AGROSUPER ASIA</v>
          </cell>
          <cell r="R1566" t="str">
            <v>01</v>
          </cell>
          <cell r="S1566" t="str">
            <v>FILIPINAS</v>
          </cell>
          <cell r="T1566" t="str">
            <v>000162 MANILA, PUERTO</v>
          </cell>
          <cell r="U1566" t="str">
            <v>200004244</v>
          </cell>
          <cell r="V1566" t="str">
            <v>FAYMAN EUROPE LIMITED</v>
          </cell>
          <cell r="W1566" t="str">
            <v>IN 34155 -22 ###</v>
          </cell>
          <cell r="X1566" t="str">
            <v>CIF</v>
          </cell>
          <cell r="Y1566" t="str">
            <v>PAGO C/COPIA DOCTO.</v>
          </cell>
          <cell r="Z1566" t="str">
            <v>CONGELADO</v>
          </cell>
          <cell r="AA1566" t="str">
            <v>CARNE RECUPERADA</v>
          </cell>
          <cell r="AB1566" t="str">
            <v>CARNE RECUPERADA PULPA</v>
          </cell>
          <cell r="AC1566" t="str">
            <v>CARNE RECUPERADA PULPA ESPECIAL</v>
          </cell>
          <cell r="AD1566" t="str">
            <v>EX</v>
          </cell>
        </row>
        <row r="1567">
          <cell r="D1567">
            <v>1012612</v>
          </cell>
          <cell r="E1567" t="str">
            <v>PO PPA ESP BLO@ BO CJ 20K AS</v>
          </cell>
          <cell r="F1567">
            <v>25000</v>
          </cell>
          <cell r="G1567" t="str">
            <v>KG</v>
          </cell>
          <cell r="H1567" t="str">
            <v>F. SAN VICENTE</v>
          </cell>
          <cell r="I1567" t="str">
            <v>CONFIRMADO</v>
          </cell>
          <cell r="J1567">
            <v>44841</v>
          </cell>
          <cell r="K1567">
            <v>44841</v>
          </cell>
          <cell r="L1567">
            <v>44870</v>
          </cell>
          <cell r="O1567" t="str">
            <v>U007 AGROSUPER S.A.</v>
          </cell>
          <cell r="P1567" t="str">
            <v>00HK</v>
          </cell>
          <cell r="Q1567" t="str">
            <v>AGROSUPER ASIA</v>
          </cell>
          <cell r="R1567" t="str">
            <v>01</v>
          </cell>
          <cell r="S1567" t="str">
            <v>FILIPINAS</v>
          </cell>
          <cell r="T1567" t="str">
            <v>000162 MANILA, PUERTO</v>
          </cell>
          <cell r="U1567" t="str">
            <v>200004244</v>
          </cell>
          <cell r="V1567" t="str">
            <v>FAYMAN EUROPE LIMITED</v>
          </cell>
          <cell r="W1567" t="str">
            <v>IN 34156 -22 ###</v>
          </cell>
          <cell r="X1567" t="str">
            <v>CIF</v>
          </cell>
          <cell r="Y1567" t="str">
            <v>PAGO C/COPIA DOCTO.</v>
          </cell>
          <cell r="Z1567" t="str">
            <v>CONGELADO</v>
          </cell>
          <cell r="AA1567" t="str">
            <v>CARNE RECUPERADA</v>
          </cell>
          <cell r="AB1567" t="str">
            <v>CARNE RECUPERADA PULPA</v>
          </cell>
          <cell r="AC1567" t="str">
            <v>CARNE RECUPERADA PULPA ESPECIAL</v>
          </cell>
          <cell r="AD1567" t="str">
            <v>EX</v>
          </cell>
        </row>
        <row r="1568">
          <cell r="D1568">
            <v>1012612</v>
          </cell>
          <cell r="E1568" t="str">
            <v>PO PPA ESP BLO@ BO CJ 20K AS</v>
          </cell>
          <cell r="F1568">
            <v>25000</v>
          </cell>
          <cell r="G1568" t="str">
            <v>KG</v>
          </cell>
          <cell r="H1568" t="str">
            <v>F. SAN VICENTE</v>
          </cell>
          <cell r="I1568" t="str">
            <v>CONFIRMADO</v>
          </cell>
          <cell r="J1568">
            <v>44841</v>
          </cell>
          <cell r="K1568">
            <v>44841</v>
          </cell>
          <cell r="L1568">
            <v>44870</v>
          </cell>
          <cell r="O1568" t="str">
            <v>U007 AGROSUPER S.A.</v>
          </cell>
          <cell r="P1568" t="str">
            <v>00HK</v>
          </cell>
          <cell r="Q1568" t="str">
            <v>AGROSUPER ASIA</v>
          </cell>
          <cell r="R1568" t="str">
            <v>01</v>
          </cell>
          <cell r="S1568" t="str">
            <v>FILIPINAS</v>
          </cell>
          <cell r="T1568" t="str">
            <v>000162 MANILA, PUERTO</v>
          </cell>
          <cell r="U1568" t="str">
            <v>200004244</v>
          </cell>
          <cell r="V1568" t="str">
            <v>FAYMAN EUROPE LIMITED</v>
          </cell>
          <cell r="W1568" t="str">
            <v>IN 34157 -22 ###</v>
          </cell>
          <cell r="X1568" t="str">
            <v>CIF</v>
          </cell>
          <cell r="Y1568" t="str">
            <v>PAGO C/COPIA DOCTO.</v>
          </cell>
          <cell r="Z1568" t="str">
            <v>CONGELADO</v>
          </cell>
          <cell r="AA1568" t="str">
            <v>CARNE RECUPERADA</v>
          </cell>
          <cell r="AB1568" t="str">
            <v>CARNE RECUPERADA PULPA</v>
          </cell>
          <cell r="AC1568" t="str">
            <v>CARNE RECUPERADA PULPA ESPECIAL</v>
          </cell>
          <cell r="AD1568" t="str">
            <v>EX</v>
          </cell>
        </row>
        <row r="1569">
          <cell r="D1569">
            <v>1012612</v>
          </cell>
          <cell r="E1569" t="str">
            <v>PO PPA ESP BLO@ BO CJ 20K AS</v>
          </cell>
          <cell r="F1569">
            <v>25000</v>
          </cell>
          <cell r="G1569" t="str">
            <v>KG</v>
          </cell>
          <cell r="H1569" t="str">
            <v>F. SAN VICENTE</v>
          </cell>
          <cell r="I1569" t="str">
            <v>CONFIRMADO</v>
          </cell>
          <cell r="J1569">
            <v>44841</v>
          </cell>
          <cell r="K1569">
            <v>44841</v>
          </cell>
          <cell r="L1569">
            <v>44871</v>
          </cell>
          <cell r="O1569" t="str">
            <v>U007 AGROSUPER S.A.</v>
          </cell>
          <cell r="P1569" t="str">
            <v>00HK</v>
          </cell>
          <cell r="Q1569" t="str">
            <v>AGROSUPER ASIA</v>
          </cell>
          <cell r="R1569" t="str">
            <v>01</v>
          </cell>
          <cell r="S1569" t="str">
            <v>FILIPINAS</v>
          </cell>
          <cell r="T1569" t="str">
            <v>000162 MANILA, PUERTO</v>
          </cell>
          <cell r="U1569" t="str">
            <v>200004244</v>
          </cell>
          <cell r="V1569" t="str">
            <v>FAYMAN EUROPE LIMITED</v>
          </cell>
          <cell r="W1569" t="str">
            <v>IN 34158 -22 ###</v>
          </cell>
          <cell r="X1569" t="str">
            <v>CIF</v>
          </cell>
          <cell r="Y1569" t="str">
            <v>PAGO C/COPIA DOCTO.</v>
          </cell>
          <cell r="Z1569" t="str">
            <v>CONGELADO</v>
          </cell>
          <cell r="AA1569" t="str">
            <v>CARNE RECUPERADA</v>
          </cell>
          <cell r="AB1569" t="str">
            <v>CARNE RECUPERADA PULPA</v>
          </cell>
          <cell r="AC1569" t="str">
            <v>CARNE RECUPERADA PULPA ESPECIAL</v>
          </cell>
          <cell r="AD1569" t="str">
            <v>EX</v>
          </cell>
        </row>
        <row r="1570">
          <cell r="D1570">
            <v>1012612</v>
          </cell>
          <cell r="E1570" t="str">
            <v>PO PPA ESP BLO@ BO CJ 20K AS</v>
          </cell>
          <cell r="F1570">
            <v>25000</v>
          </cell>
          <cell r="G1570" t="str">
            <v>KG</v>
          </cell>
          <cell r="H1570" t="str">
            <v>F. SAN VICENTE</v>
          </cell>
          <cell r="I1570" t="str">
            <v>CONFIRMADO</v>
          </cell>
          <cell r="J1570">
            <v>44841</v>
          </cell>
          <cell r="K1570">
            <v>44841</v>
          </cell>
          <cell r="L1570">
            <v>44871</v>
          </cell>
          <cell r="O1570" t="str">
            <v>U007 AGROSUPER S.A.</v>
          </cell>
          <cell r="P1570" t="str">
            <v>00HK</v>
          </cell>
          <cell r="Q1570" t="str">
            <v>AGROSUPER ASIA</v>
          </cell>
          <cell r="R1570" t="str">
            <v>01</v>
          </cell>
          <cell r="S1570" t="str">
            <v>FILIPINAS</v>
          </cell>
          <cell r="T1570" t="str">
            <v>000162 MANILA, PUERTO</v>
          </cell>
          <cell r="U1570" t="str">
            <v>200004244</v>
          </cell>
          <cell r="V1570" t="str">
            <v>FAYMAN EUROPE LIMITED</v>
          </cell>
          <cell r="W1570" t="str">
            <v>IN 34159 -22 ###</v>
          </cell>
          <cell r="X1570" t="str">
            <v>CIF</v>
          </cell>
          <cell r="Y1570" t="str">
            <v>PAGO C/COPIA DOCTO.</v>
          </cell>
          <cell r="Z1570" t="str">
            <v>CONGELADO</v>
          </cell>
          <cell r="AA1570" t="str">
            <v>CARNE RECUPERADA</v>
          </cell>
          <cell r="AB1570" t="str">
            <v>CARNE RECUPERADA PULPA</v>
          </cell>
          <cell r="AC1570" t="str">
            <v>CARNE RECUPERADA PULPA ESPECIAL</v>
          </cell>
          <cell r="AD1570" t="str">
            <v>EX</v>
          </cell>
        </row>
        <row r="1571">
          <cell r="D1571">
            <v>1012612</v>
          </cell>
          <cell r="E1571" t="str">
            <v>PO PPA ESP BLO@ BO CJ 20K AS</v>
          </cell>
          <cell r="F1571">
            <v>25000</v>
          </cell>
          <cell r="G1571" t="str">
            <v>KG</v>
          </cell>
          <cell r="H1571" t="str">
            <v>F. SAN VICENTE</v>
          </cell>
          <cell r="I1571" t="str">
            <v>CONFIRMADO</v>
          </cell>
          <cell r="J1571">
            <v>44841</v>
          </cell>
          <cell r="K1571">
            <v>44841</v>
          </cell>
          <cell r="L1571">
            <v>44871</v>
          </cell>
          <cell r="O1571" t="str">
            <v>U007 AGROSUPER S.A.</v>
          </cell>
          <cell r="P1571" t="str">
            <v>00HK</v>
          </cell>
          <cell r="Q1571" t="str">
            <v>AGROSUPER ASIA</v>
          </cell>
          <cell r="R1571" t="str">
            <v>01</v>
          </cell>
          <cell r="S1571" t="str">
            <v>FILIPINAS</v>
          </cell>
          <cell r="T1571" t="str">
            <v>000162 MANILA, PUERTO</v>
          </cell>
          <cell r="U1571" t="str">
            <v>200004244</v>
          </cell>
          <cell r="V1571" t="str">
            <v>FAYMAN EUROPE LIMITED</v>
          </cell>
          <cell r="W1571" t="str">
            <v>IN 34160 -22 ###</v>
          </cell>
          <cell r="X1571" t="str">
            <v>CIF</v>
          </cell>
          <cell r="Y1571" t="str">
            <v>PAGO C/COPIA DOCTO.</v>
          </cell>
          <cell r="Z1571" t="str">
            <v>CONGELADO</v>
          </cell>
          <cell r="AA1571" t="str">
            <v>CARNE RECUPERADA</v>
          </cell>
          <cell r="AB1571" t="str">
            <v>CARNE RECUPERADA PULPA</v>
          </cell>
          <cell r="AC1571" t="str">
            <v>CARNE RECUPERADA PULPA ESPECIAL</v>
          </cell>
          <cell r="AD1571" t="str">
            <v>EX</v>
          </cell>
        </row>
        <row r="1572">
          <cell r="D1572">
            <v>1012612</v>
          </cell>
          <cell r="E1572" t="str">
            <v>PO PPA ESP BLO@ BO CJ 20K AS</v>
          </cell>
          <cell r="F1572">
            <v>25000</v>
          </cell>
          <cell r="G1572" t="str">
            <v>KG</v>
          </cell>
          <cell r="H1572" t="str">
            <v>F. SAN VICENTE</v>
          </cell>
          <cell r="I1572" t="str">
            <v>CONFIRMADO</v>
          </cell>
          <cell r="J1572">
            <v>44841</v>
          </cell>
          <cell r="K1572">
            <v>44841</v>
          </cell>
          <cell r="L1572">
            <v>44871</v>
          </cell>
          <cell r="O1572" t="str">
            <v>U007 AGROSUPER S.A.</v>
          </cell>
          <cell r="P1572" t="str">
            <v>00HK</v>
          </cell>
          <cell r="Q1572" t="str">
            <v>AGROSUPER ASIA</v>
          </cell>
          <cell r="R1572" t="str">
            <v>01</v>
          </cell>
          <cell r="S1572" t="str">
            <v>FILIPINAS</v>
          </cell>
          <cell r="T1572" t="str">
            <v>000162 MANILA, PUERTO</v>
          </cell>
          <cell r="U1572" t="str">
            <v>200004244</v>
          </cell>
          <cell r="V1572" t="str">
            <v>FAYMAN EUROPE LIMITED</v>
          </cell>
          <cell r="W1572" t="str">
            <v>IN 34161 -22 ###</v>
          </cell>
          <cell r="X1572" t="str">
            <v>CIF</v>
          </cell>
          <cell r="Y1572" t="str">
            <v>PAGO C/COPIA DOCTO.</v>
          </cell>
          <cell r="Z1572" t="str">
            <v>CONGELADO</v>
          </cell>
          <cell r="AA1572" t="str">
            <v>CARNE RECUPERADA</v>
          </cell>
          <cell r="AB1572" t="str">
            <v>CARNE RECUPERADA PULPA</v>
          </cell>
          <cell r="AC1572" t="str">
            <v>CARNE RECUPERADA PULPA ESPECIAL</v>
          </cell>
          <cell r="AD1572" t="str">
            <v>EX</v>
          </cell>
        </row>
        <row r="1573">
          <cell r="D1573">
            <v>1012612</v>
          </cell>
          <cell r="E1573" t="str">
            <v>PO PPA ESP BLO@ BO CJ 20K AS</v>
          </cell>
          <cell r="F1573">
            <v>25000</v>
          </cell>
          <cell r="G1573" t="str">
            <v>KG</v>
          </cell>
          <cell r="H1573" t="str">
            <v>F. SAN VICENTE</v>
          </cell>
          <cell r="I1573" t="str">
            <v>CONFIRMADO</v>
          </cell>
          <cell r="J1573">
            <v>44841</v>
          </cell>
          <cell r="K1573">
            <v>44841</v>
          </cell>
          <cell r="L1573">
            <v>44873</v>
          </cell>
          <cell r="O1573" t="str">
            <v>U007 AGROSUPER S.A.</v>
          </cell>
          <cell r="P1573" t="str">
            <v>00HK</v>
          </cell>
          <cell r="Q1573" t="str">
            <v>AGROSUPER ASIA</v>
          </cell>
          <cell r="R1573" t="str">
            <v>01</v>
          </cell>
          <cell r="S1573" t="str">
            <v>FILIPINAS</v>
          </cell>
          <cell r="T1573" t="str">
            <v>000162 MANILA, PUERTO</v>
          </cell>
          <cell r="U1573" t="str">
            <v>200004244</v>
          </cell>
          <cell r="V1573" t="str">
            <v>FAYMAN EUROPE LIMITED</v>
          </cell>
          <cell r="W1573" t="str">
            <v>IN 34162 -22 ###</v>
          </cell>
          <cell r="X1573" t="str">
            <v>CIF</v>
          </cell>
          <cell r="Y1573" t="str">
            <v>PAGO C/COPIA DOCTO.</v>
          </cell>
          <cell r="Z1573" t="str">
            <v>CONGELADO</v>
          </cell>
          <cell r="AA1573" t="str">
            <v>CARNE RECUPERADA</v>
          </cell>
          <cell r="AB1573" t="str">
            <v>CARNE RECUPERADA PULPA</v>
          </cell>
          <cell r="AC1573" t="str">
            <v>CARNE RECUPERADA PULPA ESPECIAL</v>
          </cell>
          <cell r="AD1573" t="str">
            <v>EX</v>
          </cell>
        </row>
        <row r="1574">
          <cell r="D1574">
            <v>1012612</v>
          </cell>
          <cell r="E1574" t="str">
            <v>PO PPA ESP BLO@ BO CJ 20K AS</v>
          </cell>
          <cell r="F1574">
            <v>25000</v>
          </cell>
          <cell r="G1574" t="str">
            <v>KG</v>
          </cell>
          <cell r="H1574" t="str">
            <v>F. SAN VICENTE</v>
          </cell>
          <cell r="I1574" t="str">
            <v>CONFIRMADO</v>
          </cell>
          <cell r="J1574">
            <v>44841</v>
          </cell>
          <cell r="K1574">
            <v>44841</v>
          </cell>
          <cell r="L1574">
            <v>44876</v>
          </cell>
          <cell r="O1574" t="str">
            <v>U007 AGROSUPER S.A.</v>
          </cell>
          <cell r="P1574" t="str">
            <v>00HK</v>
          </cell>
          <cell r="Q1574" t="str">
            <v>AGROSUPER ASIA</v>
          </cell>
          <cell r="R1574" t="str">
            <v>01</v>
          </cell>
          <cell r="S1574" t="str">
            <v>FILIPINAS</v>
          </cell>
          <cell r="T1574" t="str">
            <v>000162 MANILA, PUERTO</v>
          </cell>
          <cell r="U1574" t="str">
            <v>200004244</v>
          </cell>
          <cell r="V1574" t="str">
            <v>FAYMAN EUROPE LIMITED</v>
          </cell>
          <cell r="W1574" t="str">
            <v>IN 34163 -22 ###</v>
          </cell>
          <cell r="X1574" t="str">
            <v>CIF</v>
          </cell>
          <cell r="Y1574" t="str">
            <v>PAGO C/COPIA DOCTO.</v>
          </cell>
          <cell r="Z1574" t="str">
            <v>CONGELADO</v>
          </cell>
          <cell r="AA1574" t="str">
            <v>CARNE RECUPERADA</v>
          </cell>
          <cell r="AB1574" t="str">
            <v>CARNE RECUPERADA PULPA</v>
          </cell>
          <cell r="AC1574" t="str">
            <v>CARNE RECUPERADA PULPA ESPECIAL</v>
          </cell>
          <cell r="AD1574" t="str">
            <v>EX</v>
          </cell>
        </row>
        <row r="1575">
          <cell r="D1575">
            <v>1012612</v>
          </cell>
          <cell r="E1575" t="str">
            <v>PO PPA ESP BLO@ BO CJ 20K AS</v>
          </cell>
          <cell r="F1575">
            <v>25000</v>
          </cell>
          <cell r="G1575" t="str">
            <v>KG</v>
          </cell>
          <cell r="H1575" t="str">
            <v>F. SAN VICENTE</v>
          </cell>
          <cell r="I1575" t="str">
            <v>CONFIRMADO</v>
          </cell>
          <cell r="J1575">
            <v>44841</v>
          </cell>
          <cell r="K1575">
            <v>44841</v>
          </cell>
          <cell r="L1575">
            <v>44876</v>
          </cell>
          <cell r="O1575" t="str">
            <v>U007 AGROSUPER S.A.</v>
          </cell>
          <cell r="P1575" t="str">
            <v>00HK</v>
          </cell>
          <cell r="Q1575" t="str">
            <v>AGROSUPER ASIA</v>
          </cell>
          <cell r="R1575" t="str">
            <v>01</v>
          </cell>
          <cell r="S1575" t="str">
            <v>FILIPINAS</v>
          </cell>
          <cell r="T1575" t="str">
            <v>000162 MANILA, PUERTO</v>
          </cell>
          <cell r="U1575" t="str">
            <v>200004244</v>
          </cell>
          <cell r="V1575" t="str">
            <v>FAYMAN EUROPE LIMITED</v>
          </cell>
          <cell r="W1575" t="str">
            <v>IN 34164 -22 ###</v>
          </cell>
          <cell r="X1575" t="str">
            <v>CIF</v>
          </cell>
          <cell r="Y1575" t="str">
            <v>PAGO C/COPIA DOCTO.</v>
          </cell>
          <cell r="Z1575" t="str">
            <v>CONGELADO</v>
          </cell>
          <cell r="AA1575" t="str">
            <v>CARNE RECUPERADA</v>
          </cell>
          <cell r="AB1575" t="str">
            <v>CARNE RECUPERADA PULPA</v>
          </cell>
          <cell r="AC1575" t="str">
            <v>CARNE RECUPERADA PULPA ESPECIAL</v>
          </cell>
          <cell r="AD1575" t="str">
            <v>EX</v>
          </cell>
        </row>
        <row r="1576">
          <cell r="D1576">
            <v>1012612</v>
          </cell>
          <cell r="E1576" t="str">
            <v>PO PPA ESP BLO@ BO CJ 20K AS</v>
          </cell>
          <cell r="F1576">
            <v>25000</v>
          </cell>
          <cell r="G1576" t="str">
            <v>KG</v>
          </cell>
          <cell r="H1576" t="str">
            <v>F. SAN VICENTE</v>
          </cell>
          <cell r="I1576" t="str">
            <v>CONFIRMADO</v>
          </cell>
          <cell r="J1576">
            <v>44841</v>
          </cell>
          <cell r="K1576">
            <v>44841</v>
          </cell>
          <cell r="L1576">
            <v>44876</v>
          </cell>
          <cell r="O1576" t="str">
            <v>U007 AGROSUPER S.A.</v>
          </cell>
          <cell r="P1576" t="str">
            <v>00HK</v>
          </cell>
          <cell r="Q1576" t="str">
            <v>AGROSUPER ASIA</v>
          </cell>
          <cell r="R1576" t="str">
            <v>01</v>
          </cell>
          <cell r="S1576" t="str">
            <v>FILIPINAS</v>
          </cell>
          <cell r="T1576" t="str">
            <v>000162 MANILA, PUERTO</v>
          </cell>
          <cell r="U1576" t="str">
            <v>200004244</v>
          </cell>
          <cell r="V1576" t="str">
            <v>FAYMAN EUROPE LIMITED</v>
          </cell>
          <cell r="W1576" t="str">
            <v>IN 34165 -22 ###</v>
          </cell>
          <cell r="X1576" t="str">
            <v>CIF</v>
          </cell>
          <cell r="Y1576" t="str">
            <v>PAGO C/COPIA DOCTO.</v>
          </cell>
          <cell r="Z1576" t="str">
            <v>CONGELADO</v>
          </cell>
          <cell r="AA1576" t="str">
            <v>CARNE RECUPERADA</v>
          </cell>
          <cell r="AB1576" t="str">
            <v>CARNE RECUPERADA PULPA</v>
          </cell>
          <cell r="AC1576" t="str">
            <v>CARNE RECUPERADA PULPA ESPECIAL</v>
          </cell>
          <cell r="AD1576" t="str">
            <v>EX</v>
          </cell>
        </row>
        <row r="1577">
          <cell r="D1577">
            <v>1012612</v>
          </cell>
          <cell r="E1577" t="str">
            <v>PO PPA ESP BLO@ BO CJ 20K AS</v>
          </cell>
          <cell r="F1577">
            <v>25000</v>
          </cell>
          <cell r="G1577" t="str">
            <v>KG</v>
          </cell>
          <cell r="H1577" t="str">
            <v>F. SAN VICENTE</v>
          </cell>
          <cell r="I1577" t="str">
            <v>CONFIRMADO</v>
          </cell>
          <cell r="J1577">
            <v>44841</v>
          </cell>
          <cell r="K1577">
            <v>44841</v>
          </cell>
          <cell r="L1577">
            <v>44877</v>
          </cell>
          <cell r="O1577" t="str">
            <v>U007 AGROSUPER S.A.</v>
          </cell>
          <cell r="P1577" t="str">
            <v>00HK</v>
          </cell>
          <cell r="Q1577" t="str">
            <v>AGROSUPER ASIA</v>
          </cell>
          <cell r="R1577" t="str">
            <v>01</v>
          </cell>
          <cell r="S1577" t="str">
            <v>FILIPINAS</v>
          </cell>
          <cell r="T1577" t="str">
            <v>000162 MANILA, PUERTO</v>
          </cell>
          <cell r="U1577" t="str">
            <v>200004244</v>
          </cell>
          <cell r="V1577" t="str">
            <v>FAYMAN EUROPE LIMITED</v>
          </cell>
          <cell r="W1577" t="str">
            <v>IN 34166 -22 ###</v>
          </cell>
          <cell r="X1577" t="str">
            <v>CIF</v>
          </cell>
          <cell r="Y1577" t="str">
            <v>PAGO C/COPIA DOCTO.</v>
          </cell>
          <cell r="Z1577" t="str">
            <v>CONGELADO</v>
          </cell>
          <cell r="AA1577" t="str">
            <v>CARNE RECUPERADA</v>
          </cell>
          <cell r="AB1577" t="str">
            <v>CARNE RECUPERADA PULPA</v>
          </cell>
          <cell r="AC1577" t="str">
            <v>CARNE RECUPERADA PULPA ESPECIAL</v>
          </cell>
          <cell r="AD1577" t="str">
            <v>EX</v>
          </cell>
        </row>
        <row r="1578">
          <cell r="D1578">
            <v>1012612</v>
          </cell>
          <cell r="E1578" t="str">
            <v>PO PPA ESP BLO@ BO CJ 20K AS</v>
          </cell>
          <cell r="F1578">
            <v>25000</v>
          </cell>
          <cell r="G1578" t="str">
            <v>KG</v>
          </cell>
          <cell r="H1578" t="str">
            <v>F. SAN VICENTE</v>
          </cell>
          <cell r="I1578" t="str">
            <v>CONFIRMADO</v>
          </cell>
          <cell r="J1578">
            <v>44841</v>
          </cell>
          <cell r="K1578">
            <v>44841</v>
          </cell>
          <cell r="L1578">
            <v>44877</v>
          </cell>
          <cell r="O1578" t="str">
            <v>U007 AGROSUPER S.A.</v>
          </cell>
          <cell r="P1578" t="str">
            <v>00HK</v>
          </cell>
          <cell r="Q1578" t="str">
            <v>AGROSUPER ASIA</v>
          </cell>
          <cell r="R1578" t="str">
            <v>01</v>
          </cell>
          <cell r="S1578" t="str">
            <v>FILIPINAS</v>
          </cell>
          <cell r="T1578" t="str">
            <v>000162 MANILA, PUERTO</v>
          </cell>
          <cell r="U1578" t="str">
            <v>200004244</v>
          </cell>
          <cell r="V1578" t="str">
            <v>FAYMAN EUROPE LIMITED</v>
          </cell>
          <cell r="W1578" t="str">
            <v>IN 34167 -22 ###</v>
          </cell>
          <cell r="X1578" t="str">
            <v>CIF</v>
          </cell>
          <cell r="Y1578" t="str">
            <v>PAGO C/COPIA DOCTO.</v>
          </cell>
          <cell r="Z1578" t="str">
            <v>CONGELADO</v>
          </cell>
          <cell r="AA1578" t="str">
            <v>CARNE RECUPERADA</v>
          </cell>
          <cell r="AB1578" t="str">
            <v>CARNE RECUPERADA PULPA</v>
          </cell>
          <cell r="AC1578" t="str">
            <v>CARNE RECUPERADA PULPA ESPECIAL</v>
          </cell>
          <cell r="AD1578" t="str">
            <v>EX</v>
          </cell>
        </row>
        <row r="1579">
          <cell r="D1579">
            <v>1012612</v>
          </cell>
          <cell r="E1579" t="str">
            <v>PO PPA ESP BLO@ BO CJ 20K AS</v>
          </cell>
          <cell r="F1579">
            <v>25000</v>
          </cell>
          <cell r="G1579" t="str">
            <v>KG</v>
          </cell>
          <cell r="H1579" t="str">
            <v>F. SAN VICENTE</v>
          </cell>
          <cell r="I1579" t="str">
            <v>CONFIRMADO</v>
          </cell>
          <cell r="J1579">
            <v>44841</v>
          </cell>
          <cell r="K1579">
            <v>44841</v>
          </cell>
          <cell r="L1579">
            <v>44877</v>
          </cell>
          <cell r="O1579" t="str">
            <v>U007 AGROSUPER S.A.</v>
          </cell>
          <cell r="P1579" t="str">
            <v>00HK</v>
          </cell>
          <cell r="Q1579" t="str">
            <v>AGROSUPER ASIA</v>
          </cell>
          <cell r="R1579" t="str">
            <v>01</v>
          </cell>
          <cell r="S1579" t="str">
            <v>FILIPINAS</v>
          </cell>
          <cell r="T1579" t="str">
            <v>000162 MANILA, PUERTO</v>
          </cell>
          <cell r="U1579" t="str">
            <v>200004244</v>
          </cell>
          <cell r="V1579" t="str">
            <v>FAYMAN EUROPE LIMITED</v>
          </cell>
          <cell r="W1579" t="str">
            <v>IN 34168 -22 ###</v>
          </cell>
          <cell r="X1579" t="str">
            <v>CIF</v>
          </cell>
          <cell r="Y1579" t="str">
            <v>PAGO C/COPIA DOCTO.</v>
          </cell>
          <cell r="Z1579" t="str">
            <v>CONGELADO</v>
          </cell>
          <cell r="AA1579" t="str">
            <v>CARNE RECUPERADA</v>
          </cell>
          <cell r="AB1579" t="str">
            <v>CARNE RECUPERADA PULPA</v>
          </cell>
          <cell r="AC1579" t="str">
            <v>CARNE RECUPERADA PULPA ESPECIAL</v>
          </cell>
          <cell r="AD1579" t="str">
            <v>EX</v>
          </cell>
        </row>
        <row r="1580">
          <cell r="D1580">
            <v>1012805</v>
          </cell>
          <cell r="E1580" t="str">
            <v>PO TRUENT DEH S/P@ CJ 10K AS</v>
          </cell>
          <cell r="F1580">
            <v>21600</v>
          </cell>
          <cell r="G1580" t="str">
            <v>KG</v>
          </cell>
          <cell r="H1580" t="str">
            <v>F. SAN VICENTE</v>
          </cell>
          <cell r="I1580" t="str">
            <v>EN PRODUCCION</v>
          </cell>
          <cell r="J1580">
            <v>44841</v>
          </cell>
          <cell r="K1580">
            <v>44859</v>
          </cell>
          <cell r="O1580" t="str">
            <v>U020 AGROSUPER COMER ALIM</v>
          </cell>
          <cell r="P1580" t="str">
            <v>00AE</v>
          </cell>
          <cell r="Q1580" t="str">
            <v>AGRO EUROPA</v>
          </cell>
          <cell r="R1580" t="str">
            <v>01</v>
          </cell>
          <cell r="S1580" t="str">
            <v>PAÍSES BAJOS</v>
          </cell>
          <cell r="T1580" t="str">
            <v>000058 ROTTERDAM, PUERTO</v>
          </cell>
          <cell r="U1580" t="str">
            <v>200000007</v>
          </cell>
          <cell r="V1580" t="str">
            <v>AGROEUROPA S.P.A</v>
          </cell>
          <cell r="W1580" t="str">
            <v/>
          </cell>
          <cell r="X1580" t="str">
            <v>CFR</v>
          </cell>
          <cell r="Y1580" t="str">
            <v>CTA CTE O CRED.DIRECTO</v>
          </cell>
          <cell r="Z1580" t="str">
            <v>CONGELADO</v>
          </cell>
          <cell r="AA1580" t="str">
            <v>TRUTRO DESHUESADO</v>
          </cell>
          <cell r="AB1580" t="str">
            <v>TRUTRO DESHUESADO SIN PIEL</v>
          </cell>
          <cell r="AC1580" t="str">
            <v>TRUTRO DESHUESADO S/PIEL ENTERO</v>
          </cell>
          <cell r="AD1580" t="str">
            <v>NA</v>
          </cell>
        </row>
        <row r="1581">
          <cell r="D1581">
            <v>1023302</v>
          </cell>
          <cell r="E1581" t="str">
            <v>GO MANTEC@ CJ 20K AS</v>
          </cell>
          <cell r="F1581">
            <v>24000</v>
          </cell>
          <cell r="G1581" t="str">
            <v>KG</v>
          </cell>
          <cell r="H1581" t="str">
            <v>FRIGORÍFICO EL MILAGRO</v>
          </cell>
          <cell r="I1581" t="str">
            <v>PROGRAMADO</v>
          </cell>
          <cell r="J1581">
            <v>44841</v>
          </cell>
          <cell r="K1581">
            <v>44848</v>
          </cell>
          <cell r="L1581">
            <v>44870</v>
          </cell>
          <cell r="O1581" t="str">
            <v>U020 AGROSUPER COMER ALIM</v>
          </cell>
          <cell r="P1581" t="str">
            <v>00AM</v>
          </cell>
          <cell r="Q1581" t="str">
            <v>AGRO MEXICO</v>
          </cell>
          <cell r="R1581" t="str">
            <v>02</v>
          </cell>
          <cell r="S1581" t="str">
            <v>MEXICO</v>
          </cell>
          <cell r="T1581" t="str">
            <v>000050 MANZANILLO, PUERTO</v>
          </cell>
          <cell r="U1581" t="str">
            <v>200000432</v>
          </cell>
          <cell r="V1581" t="str">
            <v>Productos Alimenticios Super</v>
          </cell>
          <cell r="W1581" t="str">
            <v/>
          </cell>
          <cell r="X1581" t="str">
            <v>CIF</v>
          </cell>
          <cell r="Y1581" t="str">
            <v>CTA CTE O CRED.DIRECTO</v>
          </cell>
          <cell r="Z1581" t="str">
            <v>CONGELADO</v>
          </cell>
          <cell r="AA1581" t="str">
            <v>GRASAS</v>
          </cell>
          <cell r="AB1581" t="str">
            <v>GRASA INTERIOR</v>
          </cell>
          <cell r="AC1581" t="str">
            <v>SUBPROD GRASA MANTECA</v>
          </cell>
          <cell r="AD1581" t="str">
            <v>NA</v>
          </cell>
        </row>
        <row r="1582">
          <cell r="D1582">
            <v>1023302</v>
          </cell>
          <cell r="E1582" t="str">
            <v>GO MANTEC@ CJ 20K AS</v>
          </cell>
          <cell r="F1582">
            <v>24000</v>
          </cell>
          <cell r="G1582" t="str">
            <v>KG</v>
          </cell>
          <cell r="H1582" t="str">
            <v>PLANTA LO MIRANDA</v>
          </cell>
          <cell r="I1582" t="str">
            <v>A PROGRAMAR</v>
          </cell>
          <cell r="J1582">
            <v>44841</v>
          </cell>
          <cell r="K1582">
            <v>44848</v>
          </cell>
          <cell r="L1582">
            <v>44871</v>
          </cell>
          <cell r="O1582" t="str">
            <v>U020 AGROSUPER COMER ALIM</v>
          </cell>
          <cell r="P1582" t="str">
            <v>00AM</v>
          </cell>
          <cell r="Q1582" t="str">
            <v>AGRO MEXICO</v>
          </cell>
          <cell r="R1582" t="str">
            <v>02</v>
          </cell>
          <cell r="S1582" t="str">
            <v>MEXICO</v>
          </cell>
          <cell r="T1582" t="str">
            <v>000050 MANZANILLO, PUERTO</v>
          </cell>
          <cell r="U1582" t="str">
            <v>200000432</v>
          </cell>
          <cell r="V1582" t="str">
            <v>Productos Alimenticios Super</v>
          </cell>
          <cell r="W1582" t="str">
            <v/>
          </cell>
          <cell r="X1582" t="str">
            <v>CIF</v>
          </cell>
          <cell r="Y1582" t="str">
            <v>CTA CTE O CRED.DIRECTO</v>
          </cell>
          <cell r="Z1582" t="str">
            <v>CONGELADO</v>
          </cell>
          <cell r="AA1582" t="str">
            <v>GRASAS</v>
          </cell>
          <cell r="AB1582" t="str">
            <v>GRASA INTERIOR</v>
          </cell>
          <cell r="AC1582" t="str">
            <v>SUBPROD GRASA MANTECA</v>
          </cell>
          <cell r="AD1582" t="str">
            <v>NA</v>
          </cell>
        </row>
        <row r="1583">
          <cell r="D1583">
            <v>1023302</v>
          </cell>
          <cell r="E1583" t="str">
            <v>GO MANTEC@ CJ 20K AS</v>
          </cell>
          <cell r="F1583">
            <v>24000</v>
          </cell>
          <cell r="G1583" t="str">
            <v>KG</v>
          </cell>
          <cell r="H1583" t="str">
            <v>PLANTA LO MIRANDA</v>
          </cell>
          <cell r="I1583" t="str">
            <v>A PROGRAMAR</v>
          </cell>
          <cell r="J1583">
            <v>44841</v>
          </cell>
          <cell r="K1583">
            <v>44848</v>
          </cell>
          <cell r="L1583">
            <v>44872</v>
          </cell>
          <cell r="O1583" t="str">
            <v>U020 AGROSUPER COMER ALIM</v>
          </cell>
          <cell r="P1583" t="str">
            <v>00AM</v>
          </cell>
          <cell r="Q1583" t="str">
            <v>AGRO MEXICO</v>
          </cell>
          <cell r="R1583" t="str">
            <v>02</v>
          </cell>
          <cell r="S1583" t="str">
            <v>MEXICO</v>
          </cell>
          <cell r="T1583" t="str">
            <v>000050 MANZANILLO, PUERTO</v>
          </cell>
          <cell r="U1583" t="str">
            <v>200000432</v>
          </cell>
          <cell r="V1583" t="str">
            <v>Productos Alimenticios Super</v>
          </cell>
          <cell r="W1583" t="str">
            <v/>
          </cell>
          <cell r="X1583" t="str">
            <v>CIF</v>
          </cell>
          <cell r="Y1583" t="str">
            <v>CTA CTE O CRED.DIRECTO</v>
          </cell>
          <cell r="Z1583" t="str">
            <v>CONGELADO</v>
          </cell>
          <cell r="AA1583" t="str">
            <v>GRASAS</v>
          </cell>
          <cell r="AB1583" t="str">
            <v>GRASA INTERIOR</v>
          </cell>
          <cell r="AC1583" t="str">
            <v>SUBPROD GRASA MANTECA</v>
          </cell>
          <cell r="AD1583" t="str">
            <v>NA</v>
          </cell>
        </row>
        <row r="1584">
          <cell r="D1584">
            <v>1023302</v>
          </cell>
          <cell r="E1584" t="str">
            <v>GO MANTEC@ CJ 20K AS</v>
          </cell>
          <cell r="F1584">
            <v>24000</v>
          </cell>
          <cell r="G1584" t="str">
            <v>KG</v>
          </cell>
          <cell r="H1584" t="str">
            <v>PLANTA LO MIRANDA</v>
          </cell>
          <cell r="I1584" t="str">
            <v>A PROGRAMAR</v>
          </cell>
          <cell r="J1584">
            <v>44841</v>
          </cell>
          <cell r="K1584">
            <v>44848</v>
          </cell>
          <cell r="L1584">
            <v>44873</v>
          </cell>
          <cell r="O1584" t="str">
            <v>U020 AGROSUPER COMER ALIM</v>
          </cell>
          <cell r="P1584" t="str">
            <v>00AM</v>
          </cell>
          <cell r="Q1584" t="str">
            <v>AGRO MEXICO</v>
          </cell>
          <cell r="R1584" t="str">
            <v>02</v>
          </cell>
          <cell r="S1584" t="str">
            <v>MEXICO</v>
          </cell>
          <cell r="T1584" t="str">
            <v>000050 MANZANILLO, PUERTO</v>
          </cell>
          <cell r="U1584" t="str">
            <v>200000432</v>
          </cell>
          <cell r="V1584" t="str">
            <v>Productos Alimenticios Super</v>
          </cell>
          <cell r="W1584" t="str">
            <v/>
          </cell>
          <cell r="X1584" t="str">
            <v>CIF</v>
          </cell>
          <cell r="Y1584" t="str">
            <v>CTA CTE O CRED.DIRECTO</v>
          </cell>
          <cell r="Z1584" t="str">
            <v>CONGELADO</v>
          </cell>
          <cell r="AA1584" t="str">
            <v>GRASAS</v>
          </cell>
          <cell r="AB1584" t="str">
            <v>GRASA INTERIOR</v>
          </cell>
          <cell r="AC1584" t="str">
            <v>SUBPROD GRASA MANTECA</v>
          </cell>
          <cell r="AD1584" t="str">
            <v>NA</v>
          </cell>
        </row>
        <row r="1585">
          <cell r="D1585">
            <v>1023302</v>
          </cell>
          <cell r="E1585" t="str">
            <v>GO MANTEC@ CJ 20K AS</v>
          </cell>
          <cell r="F1585">
            <v>24000</v>
          </cell>
          <cell r="G1585" t="str">
            <v>KG</v>
          </cell>
          <cell r="H1585" t="str">
            <v>PLANTA LO MIRANDA</v>
          </cell>
          <cell r="I1585" t="str">
            <v>A PROGRAMAR</v>
          </cell>
          <cell r="J1585">
            <v>44841</v>
          </cell>
          <cell r="K1585">
            <v>44848</v>
          </cell>
          <cell r="L1585">
            <v>44876</v>
          </cell>
          <cell r="O1585" t="str">
            <v>U020 AGROSUPER COMER ALIM</v>
          </cell>
          <cell r="P1585" t="str">
            <v>00AM</v>
          </cell>
          <cell r="Q1585" t="str">
            <v>AGRO MEXICO</v>
          </cell>
          <cell r="R1585" t="str">
            <v>02</v>
          </cell>
          <cell r="S1585" t="str">
            <v>MEXICO</v>
          </cell>
          <cell r="T1585" t="str">
            <v>000050 MANZANILLO, PUERTO</v>
          </cell>
          <cell r="U1585" t="str">
            <v>200000432</v>
          </cell>
          <cell r="V1585" t="str">
            <v>Productos Alimenticios Super</v>
          </cell>
          <cell r="W1585" t="str">
            <v/>
          </cell>
          <cell r="X1585" t="str">
            <v>CIF</v>
          </cell>
          <cell r="Y1585" t="str">
            <v>CTA CTE O CRED.DIRECTO</v>
          </cell>
          <cell r="Z1585" t="str">
            <v>CONGELADO</v>
          </cell>
          <cell r="AA1585" t="str">
            <v>GRASAS</v>
          </cell>
          <cell r="AB1585" t="str">
            <v>GRASA INTERIOR</v>
          </cell>
          <cell r="AC1585" t="str">
            <v>SUBPROD GRASA MANTECA</v>
          </cell>
          <cell r="AD1585" t="str">
            <v>NA</v>
          </cell>
        </row>
        <row r="1586">
          <cell r="D1586">
            <v>1030802</v>
          </cell>
          <cell r="E1586" t="str">
            <v>PV PDM @ BO CJ 15K AS</v>
          </cell>
          <cell r="F1586">
            <v>24000</v>
          </cell>
          <cell r="G1586" t="str">
            <v>KG</v>
          </cell>
          <cell r="H1586" t="str">
            <v>SOPRAVAL PLANTA / CECINAS 2</v>
          </cell>
          <cell r="I1586" t="str">
            <v>PROGRAMADO</v>
          </cell>
          <cell r="J1586">
            <v>44841</v>
          </cell>
          <cell r="K1586">
            <v>44841</v>
          </cell>
          <cell r="L1586">
            <v>44880</v>
          </cell>
          <cell r="O1586" t="str">
            <v>U020 AGROSUPER COMER ALIM</v>
          </cell>
          <cell r="P1586" t="str">
            <v>00AM</v>
          </cell>
          <cell r="Q1586" t="str">
            <v>AGRO MEXICO</v>
          </cell>
          <cell r="R1586" t="str">
            <v>03</v>
          </cell>
          <cell r="S1586" t="str">
            <v>MEXICO</v>
          </cell>
          <cell r="T1586" t="str">
            <v>000050 MANZANILLO, PUERTO</v>
          </cell>
          <cell r="U1586" t="str">
            <v>200000219</v>
          </cell>
          <cell r="V1586" t="str">
            <v>SIGMA ALIMENTOS COMERCIAL</v>
          </cell>
          <cell r="W1586" t="str">
            <v/>
          </cell>
          <cell r="X1586" t="str">
            <v>CIF</v>
          </cell>
          <cell r="Y1586" t="str">
            <v>CTA CTE O CRED.DIRECTO</v>
          </cell>
          <cell r="Z1586" t="str">
            <v>CONGELADO</v>
          </cell>
          <cell r="AA1586" t="str">
            <v>CARNE RECUPERADA</v>
          </cell>
          <cell r="AB1586" t="str">
            <v>CARNE RECUPERADA</v>
          </cell>
          <cell r="AC1586" t="str">
            <v>CARNE RECUPERADA ADM PULPA</v>
          </cell>
          <cell r="AD1586" t="str">
            <v>EX</v>
          </cell>
        </row>
        <row r="1587">
          <cell r="D1587">
            <v>1030802</v>
          </cell>
          <cell r="E1587" t="str">
            <v>PV PDM @ BO CJ 15K AS</v>
          </cell>
          <cell r="F1587">
            <v>24000</v>
          </cell>
          <cell r="G1587" t="str">
            <v>KG</v>
          </cell>
          <cell r="H1587" t="str">
            <v>SOPRAVAL PLANTA / CECINAS 2</v>
          </cell>
          <cell r="I1587" t="str">
            <v>A PROGRAMAR</v>
          </cell>
          <cell r="J1587">
            <v>44841</v>
          </cell>
          <cell r="K1587">
            <v>44847</v>
          </cell>
          <cell r="L1587">
            <v>44876</v>
          </cell>
          <cell r="O1587" t="str">
            <v>U020 AGROSUPER COMER ALIM</v>
          </cell>
          <cell r="P1587" t="str">
            <v>00AM</v>
          </cell>
          <cell r="Q1587" t="str">
            <v>AGRO MEXICO</v>
          </cell>
          <cell r="R1587" t="str">
            <v>03</v>
          </cell>
          <cell r="S1587" t="str">
            <v>MEXICO</v>
          </cell>
          <cell r="T1587" t="str">
            <v>000050 MANZANILLO, PUERTO</v>
          </cell>
          <cell r="U1587" t="str">
            <v>200000219</v>
          </cell>
          <cell r="V1587" t="str">
            <v>SIGMA ALIMENTOS COMERCIAL</v>
          </cell>
          <cell r="W1587" t="str">
            <v/>
          </cell>
          <cell r="X1587" t="str">
            <v>CIF</v>
          </cell>
          <cell r="Y1587" t="str">
            <v>CTA CTE O CRED.DIRECTO</v>
          </cell>
          <cell r="Z1587" t="str">
            <v>CONGELADO</v>
          </cell>
          <cell r="AA1587" t="str">
            <v>CARNE RECUPERADA</v>
          </cell>
          <cell r="AB1587" t="str">
            <v>CARNE RECUPERADA</v>
          </cell>
          <cell r="AC1587" t="str">
            <v>CARNE RECUPERADA ADM PULPA</v>
          </cell>
          <cell r="AD1587" t="str">
            <v>EX</v>
          </cell>
        </row>
        <row r="1588">
          <cell r="D1588">
            <v>1030802</v>
          </cell>
          <cell r="E1588" t="str">
            <v>PV PDM @ BO CJ 15K AS</v>
          </cell>
          <cell r="F1588">
            <v>24000</v>
          </cell>
          <cell r="G1588" t="str">
            <v>KG</v>
          </cell>
          <cell r="H1588" t="str">
            <v>SOPRAVAL PLANTA / CECINAS 2</v>
          </cell>
          <cell r="I1588" t="str">
            <v>A PROGRAMAR</v>
          </cell>
          <cell r="J1588">
            <v>44841</v>
          </cell>
          <cell r="K1588">
            <v>44853</v>
          </cell>
          <cell r="L1588">
            <v>44879</v>
          </cell>
          <cell r="O1588" t="str">
            <v>U020 AGROSUPER COMER ALIM</v>
          </cell>
          <cell r="P1588" t="str">
            <v>00AM</v>
          </cell>
          <cell r="Q1588" t="str">
            <v>AGRO MEXICO</v>
          </cell>
          <cell r="R1588" t="str">
            <v>03</v>
          </cell>
          <cell r="S1588" t="str">
            <v>MEXICO</v>
          </cell>
          <cell r="T1588" t="str">
            <v>000050 MANZANILLO, PUERTO</v>
          </cell>
          <cell r="U1588" t="str">
            <v>200000219</v>
          </cell>
          <cell r="V1588" t="str">
            <v>SIGMA ALIMENTOS COMERCIAL</v>
          </cell>
          <cell r="W1588" t="str">
            <v/>
          </cell>
          <cell r="X1588" t="str">
            <v>CIF</v>
          </cell>
          <cell r="Y1588" t="str">
            <v>CTA CTE O CRED.DIRECTO</v>
          </cell>
          <cell r="Z1588" t="str">
            <v>CONGELADO</v>
          </cell>
          <cell r="AA1588" t="str">
            <v>CARNE RECUPERADA</v>
          </cell>
          <cell r="AB1588" t="str">
            <v>CARNE RECUPERADA</v>
          </cell>
          <cell r="AC1588" t="str">
            <v>CARNE RECUPERADA ADM PULPA</v>
          </cell>
          <cell r="AD1588" t="str">
            <v>EX</v>
          </cell>
        </row>
        <row r="1589">
          <cell r="D1589">
            <v>1030802</v>
          </cell>
          <cell r="E1589" t="str">
            <v>PV PDM @ BO CJ 15K AS</v>
          </cell>
          <cell r="F1589">
            <v>24000</v>
          </cell>
          <cell r="G1589" t="str">
            <v>KG</v>
          </cell>
          <cell r="H1589" t="str">
            <v>SOPRAVAL PLANTA / CECINAS 2</v>
          </cell>
          <cell r="I1589" t="str">
            <v>EN PRODUCCION</v>
          </cell>
          <cell r="J1589">
            <v>44841</v>
          </cell>
          <cell r="K1589">
            <v>44858</v>
          </cell>
          <cell r="O1589" t="str">
            <v>U020 AGROSUPER COMER ALIM</v>
          </cell>
          <cell r="P1589" t="str">
            <v>00AM</v>
          </cell>
          <cell r="Q1589" t="str">
            <v>AGRO MEXICO</v>
          </cell>
          <cell r="R1589" t="str">
            <v>03</v>
          </cell>
          <cell r="S1589" t="str">
            <v>MEXICO</v>
          </cell>
          <cell r="T1589" t="str">
            <v>000050 MANZANILLO, PUERTO</v>
          </cell>
          <cell r="U1589" t="str">
            <v>200000219</v>
          </cell>
          <cell r="V1589" t="str">
            <v>SIGMA ALIMENTOS COMERCIAL</v>
          </cell>
          <cell r="W1589" t="str">
            <v/>
          </cell>
          <cell r="X1589" t="str">
            <v>CIF</v>
          </cell>
          <cell r="Y1589" t="str">
            <v>CTA CTE O CRED.DIRECTO</v>
          </cell>
          <cell r="Z1589" t="str">
            <v>CONGELADO</v>
          </cell>
          <cell r="AA1589" t="str">
            <v>CARNE RECUPERADA</v>
          </cell>
          <cell r="AB1589" t="str">
            <v>CARNE RECUPERADA</v>
          </cell>
          <cell r="AC1589" t="str">
            <v>CARNE RECUPERADA ADM PULPA</v>
          </cell>
          <cell r="AD1589" t="str">
            <v>EX</v>
          </cell>
        </row>
        <row r="1590">
          <cell r="D1590">
            <v>1030802</v>
          </cell>
          <cell r="E1590" t="str">
            <v>PV PDM @ BO CJ 15K AS</v>
          </cell>
          <cell r="F1590">
            <v>24000</v>
          </cell>
          <cell r="G1590" t="str">
            <v>KG</v>
          </cell>
          <cell r="H1590" t="str">
            <v>SOPRAVAL PLANTA / CECINAS 2</v>
          </cell>
          <cell r="I1590" t="str">
            <v>EN PRODUCCION</v>
          </cell>
          <cell r="J1590">
            <v>44841</v>
          </cell>
          <cell r="K1590">
            <v>44861</v>
          </cell>
          <cell r="O1590" t="str">
            <v>U020 AGROSUPER COMER ALIM</v>
          </cell>
          <cell r="P1590" t="str">
            <v>00AM</v>
          </cell>
          <cell r="Q1590" t="str">
            <v>AGRO MEXICO</v>
          </cell>
          <cell r="R1590" t="str">
            <v>03</v>
          </cell>
          <cell r="S1590" t="str">
            <v>MEXICO</v>
          </cell>
          <cell r="T1590" t="str">
            <v>000050 MANZANILLO, PUERTO</v>
          </cell>
          <cell r="U1590" t="str">
            <v>200000219</v>
          </cell>
          <cell r="V1590" t="str">
            <v>SIGMA ALIMENTOS COMERCIAL</v>
          </cell>
          <cell r="W1590" t="str">
            <v/>
          </cell>
          <cell r="X1590" t="str">
            <v>CIF</v>
          </cell>
          <cell r="Y1590" t="str">
            <v>CTA CTE O CRED.DIRECTO</v>
          </cell>
          <cell r="Z1590" t="str">
            <v>CONGELADO</v>
          </cell>
          <cell r="AA1590" t="str">
            <v>CARNE RECUPERADA</v>
          </cell>
          <cell r="AB1590" t="str">
            <v>CARNE RECUPERADA</v>
          </cell>
          <cell r="AC1590" t="str">
            <v>CARNE RECUPERADA ADM PULPA</v>
          </cell>
          <cell r="AD1590" t="str">
            <v>EX</v>
          </cell>
        </row>
        <row r="1591">
          <cell r="D1591">
            <v>1030802</v>
          </cell>
          <cell r="E1591" t="str">
            <v>PV PDM @ BO CJ 15K AS</v>
          </cell>
          <cell r="F1591">
            <v>24000</v>
          </cell>
          <cell r="G1591" t="str">
            <v>KG</v>
          </cell>
          <cell r="H1591" t="str">
            <v>SOPRAVAL PLANTA / CECINAS 2</v>
          </cell>
          <cell r="I1591" t="str">
            <v>EN PRODUCCION</v>
          </cell>
          <cell r="J1591">
            <v>44841</v>
          </cell>
          <cell r="K1591">
            <v>44872</v>
          </cell>
          <cell r="O1591" t="str">
            <v>U020 AGROSUPER COMER ALIM</v>
          </cell>
          <cell r="P1591" t="str">
            <v>00AM</v>
          </cell>
          <cell r="Q1591" t="str">
            <v>AGRO MEXICO</v>
          </cell>
          <cell r="R1591" t="str">
            <v>03</v>
          </cell>
          <cell r="S1591" t="str">
            <v>MEXICO</v>
          </cell>
          <cell r="T1591" t="str">
            <v>000050 MANZANILLO, PUERTO</v>
          </cell>
          <cell r="U1591" t="str">
            <v>200000219</v>
          </cell>
          <cell r="V1591" t="str">
            <v>SIGMA ALIMENTOS COMERCIAL</v>
          </cell>
          <cell r="W1591" t="str">
            <v/>
          </cell>
          <cell r="X1591" t="str">
            <v>CIF</v>
          </cell>
          <cell r="Y1591" t="str">
            <v>CTA CTE O CRED.DIRECTO</v>
          </cell>
          <cell r="Z1591" t="str">
            <v>CONGELADO</v>
          </cell>
          <cell r="AA1591" t="str">
            <v>CARNE RECUPERADA</v>
          </cell>
          <cell r="AB1591" t="str">
            <v>CARNE RECUPERADA</v>
          </cell>
          <cell r="AC1591" t="str">
            <v>CARNE RECUPERADA ADM PULPA</v>
          </cell>
          <cell r="AD1591" t="str">
            <v>EX</v>
          </cell>
        </row>
        <row r="1592">
          <cell r="D1592">
            <v>1030542</v>
          </cell>
          <cell r="E1592" t="str">
            <v>PV PCHDEH S/P S/F@ BO CJ 15K SO</v>
          </cell>
          <cell r="F1592">
            <v>24000</v>
          </cell>
          <cell r="G1592" t="str">
            <v>KG</v>
          </cell>
          <cell r="H1592" t="str">
            <v>SOPRAVAL PLANTA / CECINAS 2</v>
          </cell>
          <cell r="I1592" t="str">
            <v>CONFIRMADO</v>
          </cell>
          <cell r="J1592">
            <v>44841</v>
          </cell>
          <cell r="K1592">
            <v>44870</v>
          </cell>
          <cell r="L1592">
            <v>44861</v>
          </cell>
          <cell r="O1592" t="str">
            <v>U007 AGROSUPER S.A.</v>
          </cell>
          <cell r="P1592" t="str">
            <v>00AS</v>
          </cell>
          <cell r="Q1592" t="str">
            <v>AGRO SUDAMERICA</v>
          </cell>
          <cell r="R1592" t="str">
            <v>03</v>
          </cell>
          <cell r="S1592" t="str">
            <v>PERÚ</v>
          </cell>
          <cell r="T1592" t="str">
            <v>000059 CALLAO, PUERTO</v>
          </cell>
          <cell r="U1592" t="str">
            <v>200003271</v>
          </cell>
          <cell r="V1592" t="str">
            <v>SODEXO PERU SAC</v>
          </cell>
          <cell r="W1592" t="str">
            <v>***</v>
          </cell>
          <cell r="X1592" t="str">
            <v>CIF</v>
          </cell>
          <cell r="Y1592" t="str">
            <v>CTA CTE O CRED.DIRECTO</v>
          </cell>
          <cell r="Z1592" t="str">
            <v>CONGELADO</v>
          </cell>
          <cell r="AA1592" t="str">
            <v>PECH DESH</v>
          </cell>
          <cell r="AB1592" t="str">
            <v>PECH DESH S/PIEL</v>
          </cell>
          <cell r="AC1592" t="str">
            <v>PECH DESH S/PIEL NORMAL</v>
          </cell>
          <cell r="AD1592" t="str">
            <v>EX</v>
          </cell>
        </row>
        <row r="1593">
          <cell r="D1593">
            <v>1020944</v>
          </cell>
          <cell r="E1593" t="str">
            <v>GO PPPNA 59@ FI CJ 20K AS</v>
          </cell>
          <cell r="F1593">
            <v>24000</v>
          </cell>
          <cell r="G1593" t="str">
            <v>KG</v>
          </cell>
          <cell r="H1593" t="str">
            <v>PLANTA ROSARIO</v>
          </cell>
          <cell r="I1593" t="str">
            <v>A PROGRAMAR</v>
          </cell>
          <cell r="J1593">
            <v>44841</v>
          </cell>
          <cell r="K1593">
            <v>44871</v>
          </cell>
          <cell r="L1593">
            <v>44867</v>
          </cell>
          <cell r="O1593" t="str">
            <v>U007 AGROSUPER S.A.</v>
          </cell>
          <cell r="P1593" t="str">
            <v>00AS</v>
          </cell>
          <cell r="Q1593" t="str">
            <v>AGRO SUDAMERICA</v>
          </cell>
          <cell r="R1593" t="str">
            <v>02</v>
          </cell>
          <cell r="S1593" t="str">
            <v>PERÚ</v>
          </cell>
          <cell r="T1593" t="str">
            <v>000059 CALLAO, PUERTO</v>
          </cell>
          <cell r="U1593" t="str">
            <v>200000048</v>
          </cell>
          <cell r="V1593" t="str">
            <v>PROCESADORA DE ALIMENTOS TICAY SRL</v>
          </cell>
          <cell r="W1593" t="str">
            <v>***</v>
          </cell>
          <cell r="X1593" t="str">
            <v>CIF</v>
          </cell>
          <cell r="Y1593" t="str">
            <v>CTA CTE O CRED.DIRECTO</v>
          </cell>
          <cell r="Z1593" t="str">
            <v>CONGELADO</v>
          </cell>
          <cell r="AA1593" t="str">
            <v>PIERNA</v>
          </cell>
          <cell r="AB1593" t="str">
            <v>PIERNA PULPA</v>
          </cell>
          <cell r="AC1593" t="str">
            <v>PIERNA PULPA 59</v>
          </cell>
          <cell r="AD1593" t="str">
            <v>EX</v>
          </cell>
        </row>
        <row r="1594">
          <cell r="D1594">
            <v>1022753</v>
          </cell>
          <cell r="E1594" t="str">
            <v>GO PERNILM 1,3 KG UP@ CJ 20K AS</v>
          </cell>
          <cell r="F1594">
            <v>24000</v>
          </cell>
          <cell r="G1594" t="str">
            <v>KG</v>
          </cell>
          <cell r="H1594" t="str">
            <v>FRIGORÍFICO EL MILAGRO</v>
          </cell>
          <cell r="I1594" t="str">
            <v>PROGRAMADO</v>
          </cell>
          <cell r="J1594">
            <v>44842</v>
          </cell>
          <cell r="K1594">
            <v>44756</v>
          </cell>
          <cell r="L1594">
            <v>44869</v>
          </cell>
          <cell r="O1594" t="str">
            <v>U007 AGROSUPER S.A.</v>
          </cell>
          <cell r="P1594" t="str">
            <v>00GO</v>
          </cell>
          <cell r="Q1594" t="str">
            <v>AGROSUPER SHANGHAI</v>
          </cell>
          <cell r="R1594" t="str">
            <v>02</v>
          </cell>
          <cell r="S1594" t="str">
            <v>CHINA</v>
          </cell>
          <cell r="T1594" t="str">
            <v>000302 TIANJIN XINGANG, CHINA</v>
          </cell>
          <cell r="U1594" t="str">
            <v>200002390</v>
          </cell>
          <cell r="V1594" t="str">
            <v>Agrosuper China Co., Ltd.</v>
          </cell>
          <cell r="W1594" t="str">
            <v>REEMPLAZO 40332392</v>
          </cell>
          <cell r="X1594" t="str">
            <v>CIF</v>
          </cell>
          <cell r="Y1594" t="str">
            <v>CTA CTE O CRED.DIRECTO</v>
          </cell>
          <cell r="Z1594" t="str">
            <v>CONGELADO</v>
          </cell>
          <cell r="AA1594" t="str">
            <v>PERNIL</v>
          </cell>
          <cell r="AB1594" t="str">
            <v>PERNIL MANO</v>
          </cell>
          <cell r="AC1594" t="str">
            <v>PERNIL MANO NORMAL</v>
          </cell>
          <cell r="AD1594" t="str">
            <v>NA</v>
          </cell>
        </row>
        <row r="1595">
          <cell r="D1595">
            <v>1022125</v>
          </cell>
          <cell r="E1595" t="str">
            <v>GO PERNILM C/M@ CJ 20K AS</v>
          </cell>
          <cell r="F1595">
            <v>24000</v>
          </cell>
          <cell r="G1595" t="str">
            <v>KG</v>
          </cell>
          <cell r="H1595" t="str">
            <v>PRECISA</v>
          </cell>
          <cell r="I1595" t="str">
            <v>PROGRAMADO</v>
          </cell>
          <cell r="J1595">
            <v>44842</v>
          </cell>
          <cell r="K1595">
            <v>44770</v>
          </cell>
          <cell r="L1595">
            <v>44867</v>
          </cell>
          <cell r="O1595" t="str">
            <v>U007 AGROSUPER S.A.</v>
          </cell>
          <cell r="P1595" t="str">
            <v>00GO</v>
          </cell>
          <cell r="Q1595" t="str">
            <v>AGROSUPER SHANGHAI</v>
          </cell>
          <cell r="R1595" t="str">
            <v>02</v>
          </cell>
          <cell r="S1595" t="str">
            <v>CHINA</v>
          </cell>
          <cell r="T1595" t="str">
            <v>000021 SHANGHAI, CHINA</v>
          </cell>
          <cell r="U1595" t="str">
            <v>200002390</v>
          </cell>
          <cell r="V1595" t="str">
            <v>Agrosuper China Co., Ltd.</v>
          </cell>
          <cell r="W1595" t="str">
            <v>REEMPLAZO 40332478</v>
          </cell>
          <cell r="X1595" t="str">
            <v>CIF</v>
          </cell>
          <cell r="Y1595" t="str">
            <v>CTA CTE O CRED.DIRECTO</v>
          </cell>
          <cell r="Z1595" t="str">
            <v>CONGELADO</v>
          </cell>
          <cell r="AA1595" t="str">
            <v>PERNIL</v>
          </cell>
          <cell r="AB1595" t="str">
            <v>PERNIL MANO</v>
          </cell>
          <cell r="AC1595" t="str">
            <v>PERNIL MANO C/MANO</v>
          </cell>
          <cell r="AD1595" t="str">
            <v>NA</v>
          </cell>
        </row>
        <row r="1596">
          <cell r="D1596">
            <v>1030379</v>
          </cell>
          <cell r="E1596" t="str">
            <v>PV PCHDEH S/P@ BO CJ 20K SO</v>
          </cell>
          <cell r="F1596">
            <v>23995.016800000001</v>
          </cell>
          <cell r="G1596" t="str">
            <v>KG</v>
          </cell>
          <cell r="H1596" t="str">
            <v>SOPRAVAL PLANTA / CECINAS 2</v>
          </cell>
          <cell r="I1596" t="str">
            <v>EN PRODUCCION</v>
          </cell>
          <cell r="J1596">
            <v>44843</v>
          </cell>
          <cell r="K1596">
            <v>44845</v>
          </cell>
          <cell r="O1596" t="str">
            <v>U007 AGROSUPER S.A.</v>
          </cell>
          <cell r="P1596" t="str">
            <v>00AA</v>
          </cell>
          <cell r="Q1596" t="str">
            <v>AGRO AMERICA</v>
          </cell>
          <cell r="R1596" t="str">
            <v>03</v>
          </cell>
          <cell r="S1596" t="str">
            <v>EE.UU.</v>
          </cell>
          <cell r="T1596" t="str">
            <v>000109 LONG BEACH, PUERTO</v>
          </cell>
          <cell r="U1596" t="str">
            <v>200000004</v>
          </cell>
          <cell r="V1596" t="str">
            <v>Agro America LLC</v>
          </cell>
          <cell r="W1596" t="str">
            <v/>
          </cell>
          <cell r="X1596" t="str">
            <v>CIF</v>
          </cell>
          <cell r="Y1596" t="str">
            <v>CTA CTE O CRED.DIRECTO</v>
          </cell>
          <cell r="Z1596" t="str">
            <v>CONGELADO</v>
          </cell>
          <cell r="AA1596" t="str">
            <v>PECH DESH</v>
          </cell>
          <cell r="AB1596" t="str">
            <v>PECH DESH S/PIEL</v>
          </cell>
          <cell r="AC1596" t="str">
            <v>PECH DESH S/PIEL S/FILETE</v>
          </cell>
          <cell r="AD1596" t="str">
            <v>NA</v>
          </cell>
        </row>
        <row r="1597">
          <cell r="D1597">
            <v>1030379</v>
          </cell>
          <cell r="E1597" t="str">
            <v>PV PCHDEH S/P@ BO CJ 20K SO</v>
          </cell>
          <cell r="F1597">
            <v>23995.016800000001</v>
          </cell>
          <cell r="G1597" t="str">
            <v>KG</v>
          </cell>
          <cell r="H1597" t="str">
            <v>SOPRAVAL PLANTA / CECINAS 2</v>
          </cell>
          <cell r="I1597" t="str">
            <v>EN PRODUCCION</v>
          </cell>
          <cell r="J1597">
            <v>44843</v>
          </cell>
          <cell r="K1597">
            <v>44845</v>
          </cell>
          <cell r="O1597" t="str">
            <v>U007 AGROSUPER S.A.</v>
          </cell>
          <cell r="P1597" t="str">
            <v>00AA</v>
          </cell>
          <cell r="Q1597" t="str">
            <v>AGRO AMERICA</v>
          </cell>
          <cell r="R1597" t="str">
            <v>03</v>
          </cell>
          <cell r="S1597" t="str">
            <v>EE.UU.</v>
          </cell>
          <cell r="T1597" t="str">
            <v>000109 LONG BEACH, PUERTO</v>
          </cell>
          <cell r="U1597" t="str">
            <v>200000004</v>
          </cell>
          <cell r="V1597" t="str">
            <v>Agro America LLC</v>
          </cell>
          <cell r="W1597" t="str">
            <v/>
          </cell>
          <cell r="X1597" t="str">
            <v>CIF</v>
          </cell>
          <cell r="Y1597" t="str">
            <v>CTA CTE O CRED.DIRECTO</v>
          </cell>
          <cell r="Z1597" t="str">
            <v>CONGELADO</v>
          </cell>
          <cell r="AA1597" t="str">
            <v>PECH DESH</v>
          </cell>
          <cell r="AB1597" t="str">
            <v>PECH DESH S/PIEL</v>
          </cell>
          <cell r="AC1597" t="str">
            <v>PECH DESH S/PIEL S/FILETE</v>
          </cell>
          <cell r="AD1597" t="str">
            <v>NA</v>
          </cell>
        </row>
        <row r="1598">
          <cell r="D1598">
            <v>1030379</v>
          </cell>
          <cell r="E1598" t="str">
            <v>PV PCHDEH S/P@ BO CJ 20K SO</v>
          </cell>
          <cell r="F1598">
            <v>23995.016800000001</v>
          </cell>
          <cell r="G1598" t="str">
            <v>KG</v>
          </cell>
          <cell r="H1598" t="str">
            <v>SOPRAVAL PLANTA / CECINAS 2</v>
          </cell>
          <cell r="I1598" t="str">
            <v>EN PRODUCCION</v>
          </cell>
          <cell r="J1598">
            <v>44843</v>
          </cell>
          <cell r="K1598">
            <v>44845</v>
          </cell>
          <cell r="O1598" t="str">
            <v>U007 AGROSUPER S.A.</v>
          </cell>
          <cell r="P1598" t="str">
            <v>00AA</v>
          </cell>
          <cell r="Q1598" t="str">
            <v>AGRO AMERICA</v>
          </cell>
          <cell r="R1598" t="str">
            <v>03</v>
          </cell>
          <cell r="S1598" t="str">
            <v>EE.UU.</v>
          </cell>
          <cell r="T1598" t="str">
            <v>000109 LONG BEACH, PUERTO</v>
          </cell>
          <cell r="U1598" t="str">
            <v>200000004</v>
          </cell>
          <cell r="V1598" t="str">
            <v>Agro America LLC</v>
          </cell>
          <cell r="W1598" t="str">
            <v/>
          </cell>
          <cell r="X1598" t="str">
            <v>CIF</v>
          </cell>
          <cell r="Y1598" t="str">
            <v>CTA CTE O CRED.DIRECTO</v>
          </cell>
          <cell r="Z1598" t="str">
            <v>CONGELADO</v>
          </cell>
          <cell r="AA1598" t="str">
            <v>PECH DESH</v>
          </cell>
          <cell r="AB1598" t="str">
            <v>PECH DESH S/PIEL</v>
          </cell>
          <cell r="AC1598" t="str">
            <v>PECH DESH S/PIEL S/FILETE</v>
          </cell>
          <cell r="AD1598" t="str">
            <v>NA</v>
          </cell>
        </row>
        <row r="1599">
          <cell r="D1599">
            <v>1030735</v>
          </cell>
          <cell r="E1599" t="str">
            <v>PV COG MA 30LB@ BO CJ 15K SO</v>
          </cell>
          <cell r="F1599">
            <v>19050.864000000001</v>
          </cell>
          <cell r="G1599" t="str">
            <v>KG</v>
          </cell>
          <cell r="H1599" t="str">
            <v>SOPRAVAL PLANTA / CECINAS 2</v>
          </cell>
          <cell r="I1599" t="str">
            <v>EN PRODUCCION</v>
          </cell>
          <cell r="J1599">
            <v>44844</v>
          </cell>
          <cell r="K1599">
            <v>44849</v>
          </cell>
          <cell r="O1599" t="str">
            <v>U007 AGROSUPER S.A.</v>
          </cell>
          <cell r="P1599" t="str">
            <v>00AA</v>
          </cell>
          <cell r="Q1599" t="str">
            <v>AGRO AMERICA</v>
          </cell>
          <cell r="R1599" t="str">
            <v>03</v>
          </cell>
          <cell r="S1599" t="str">
            <v>EE.UU.</v>
          </cell>
          <cell r="T1599" t="str">
            <v>000221 SAVANNAH, PUERTO</v>
          </cell>
          <cell r="U1599" t="str">
            <v>200000004</v>
          </cell>
          <cell r="V1599" t="str">
            <v>Agro America LLC</v>
          </cell>
          <cell r="W1599" t="str">
            <v/>
          </cell>
          <cell r="X1599" t="str">
            <v>CIF</v>
          </cell>
          <cell r="Y1599" t="str">
            <v>CTA CTE O CRED.DIRECTO</v>
          </cell>
          <cell r="Z1599" t="str">
            <v>CONGELADO</v>
          </cell>
          <cell r="AA1599" t="str">
            <v>MENUDENCIAS</v>
          </cell>
          <cell r="AB1599" t="str">
            <v>MENUDENCIAS COGOTE</v>
          </cell>
          <cell r="AC1599" t="str">
            <v>MENUDENCIAS COGOTE MACHO</v>
          </cell>
          <cell r="AD1599" t="str">
            <v>NA</v>
          </cell>
        </row>
        <row r="1600">
          <cell r="D1600">
            <v>1021156</v>
          </cell>
          <cell r="E1600" t="str">
            <v>GO HSO PECHO@ CJ LOM VET TJ</v>
          </cell>
          <cell r="F1600">
            <v>24000</v>
          </cell>
          <cell r="G1600" t="str">
            <v>KG</v>
          </cell>
          <cell r="H1600" t="str">
            <v>PLANTA LO MIRANDA</v>
          </cell>
          <cell r="I1600" t="str">
            <v>EMITIDO</v>
          </cell>
          <cell r="J1600">
            <v>44845</v>
          </cell>
          <cell r="K1600">
            <v>44845</v>
          </cell>
          <cell r="O1600" t="str">
            <v>U007 AGROSUPER S.A.</v>
          </cell>
          <cell r="P1600" t="str">
            <v>00HK</v>
          </cell>
          <cell r="Q1600" t="str">
            <v>AGROSUPER ASIA</v>
          </cell>
          <cell r="R1600" t="str">
            <v>02</v>
          </cell>
          <cell r="S1600" t="str">
            <v>SINGAPUR</v>
          </cell>
          <cell r="T1600" t="str">
            <v>000205 SINGAPUR, PUERTO</v>
          </cell>
          <cell r="U1600" t="str">
            <v>200003338</v>
          </cell>
          <cell r="V1600" t="str">
            <v>Tiong Lian Food Pte Ltd</v>
          </cell>
          <cell r="W1600" t="str">
            <v>22- 01209</v>
          </cell>
          <cell r="X1600" t="str">
            <v>CIF</v>
          </cell>
          <cell r="Y1600" t="str">
            <v>PAGO C/COPIA DOCTO.</v>
          </cell>
          <cell r="Z1600" t="str">
            <v>CONGELADO</v>
          </cell>
          <cell r="AA1600" t="str">
            <v>HUESOS</v>
          </cell>
          <cell r="AB1600" t="str">
            <v>HUESOS CUARTO CENTRAL</v>
          </cell>
          <cell r="AC1600" t="str">
            <v>HUESOS CUARTO CENTRAL PECHO</v>
          </cell>
          <cell r="AD1600" t="str">
            <v>EX</v>
          </cell>
        </row>
        <row r="1601">
          <cell r="D1601">
            <v>1021156</v>
          </cell>
          <cell r="E1601" t="str">
            <v>GO HSO PECHO@ CJ LOM VET TJ</v>
          </cell>
          <cell r="F1601">
            <v>24000</v>
          </cell>
          <cell r="G1601" t="str">
            <v>KG</v>
          </cell>
          <cell r="H1601" t="str">
            <v>PLANTA LO MIRANDA</v>
          </cell>
          <cell r="I1601" t="str">
            <v>EMITIDO</v>
          </cell>
          <cell r="J1601">
            <v>44845</v>
          </cell>
          <cell r="K1601">
            <v>44845</v>
          </cell>
          <cell r="O1601" t="str">
            <v>U007 AGROSUPER S.A.</v>
          </cell>
          <cell r="P1601" t="str">
            <v>00HK</v>
          </cell>
          <cell r="Q1601" t="str">
            <v>AGROSUPER ASIA</v>
          </cell>
          <cell r="R1601" t="str">
            <v>02</v>
          </cell>
          <cell r="S1601" t="str">
            <v>SINGAPUR</v>
          </cell>
          <cell r="T1601" t="str">
            <v>000205 SINGAPUR, PUERTO</v>
          </cell>
          <cell r="U1601" t="str">
            <v>200003338</v>
          </cell>
          <cell r="V1601" t="str">
            <v>Tiong Lian Food Pte Ltd</v>
          </cell>
          <cell r="W1601" t="str">
            <v>22- 01210</v>
          </cell>
          <cell r="X1601" t="str">
            <v>CIF</v>
          </cell>
          <cell r="Y1601" t="str">
            <v>PAGO C/COPIA DOCTO.</v>
          </cell>
          <cell r="Z1601" t="str">
            <v>CONGELADO</v>
          </cell>
          <cell r="AA1601" t="str">
            <v>HUESOS</v>
          </cell>
          <cell r="AB1601" t="str">
            <v>HUESOS CUARTO CENTRAL</v>
          </cell>
          <cell r="AC1601" t="str">
            <v>HUESOS CUARTO CENTRAL PECHO</v>
          </cell>
          <cell r="AD1601" t="str">
            <v>EX</v>
          </cell>
        </row>
        <row r="1602">
          <cell r="D1602">
            <v>1022855</v>
          </cell>
          <cell r="E1602" t="str">
            <v>GO GRASA FORRO PAL@ CJ 20K AS</v>
          </cell>
          <cell r="F1602">
            <v>24000</v>
          </cell>
          <cell r="G1602" t="str">
            <v>CJ</v>
          </cell>
          <cell r="H1602" t="str">
            <v>PLANTA ROSARIO</v>
          </cell>
          <cell r="I1602" t="str">
            <v>EMITIDO</v>
          </cell>
          <cell r="J1602">
            <v>44845</v>
          </cell>
          <cell r="K1602">
            <v>44880</v>
          </cell>
          <cell r="O1602" t="str">
            <v>U007 AGROSUPER S.A.</v>
          </cell>
          <cell r="P1602" t="str">
            <v>00AS</v>
          </cell>
          <cell r="Q1602" t="str">
            <v>AGRO SUDAMERICA</v>
          </cell>
          <cell r="R1602" t="str">
            <v>02</v>
          </cell>
          <cell r="S1602" t="str">
            <v>ECUADOR</v>
          </cell>
          <cell r="T1602" t="str">
            <v>000027 GUAYAQUIL, PUERTO</v>
          </cell>
          <cell r="U1602" t="str">
            <v>200004210</v>
          </cell>
          <cell r="V1602" t="str">
            <v>ANDRES CISNEROS S.A. ANCISA</v>
          </cell>
          <cell r="W1602" t="str">
            <v>ROSARIO</v>
          </cell>
          <cell r="X1602" t="str">
            <v>CIF</v>
          </cell>
          <cell r="Y1602" t="str">
            <v>PAGO ANTIC. – PAGO C/COPIA DOC</v>
          </cell>
          <cell r="Z1602" t="str">
            <v>CONGELADO</v>
          </cell>
          <cell r="AA1602" t="str">
            <v>GRASAS</v>
          </cell>
          <cell r="AB1602" t="str">
            <v>GRASA FORRO</v>
          </cell>
          <cell r="AC1602" t="str">
            <v>SUBPROD GRASA FORRO PALETA</v>
          </cell>
          <cell r="AD1602" t="str">
            <v>EX</v>
          </cell>
        </row>
        <row r="1603">
          <cell r="D1603">
            <v>1022855</v>
          </cell>
          <cell r="E1603" t="str">
            <v>GO GRASA FORRO PAL@ CJ 20K AS</v>
          </cell>
          <cell r="F1603">
            <v>20000</v>
          </cell>
          <cell r="G1603" t="str">
            <v>CJ</v>
          </cell>
          <cell r="H1603" t="str">
            <v>PLANTA ROSARIO</v>
          </cell>
          <cell r="I1603" t="str">
            <v>EMITIDO</v>
          </cell>
          <cell r="J1603">
            <v>44845</v>
          </cell>
          <cell r="K1603">
            <v>44890</v>
          </cell>
          <cell r="O1603" t="str">
            <v>U007 AGROSUPER S.A.</v>
          </cell>
          <cell r="P1603" t="str">
            <v>00AS</v>
          </cell>
          <cell r="Q1603" t="str">
            <v>AGRO SUDAMERICA</v>
          </cell>
          <cell r="R1603" t="str">
            <v>02</v>
          </cell>
          <cell r="S1603" t="str">
            <v>ECUADOR</v>
          </cell>
          <cell r="T1603" t="str">
            <v>000027 GUAYAQUIL, PUERTO</v>
          </cell>
          <cell r="U1603" t="str">
            <v>200004210</v>
          </cell>
          <cell r="V1603" t="str">
            <v>ANDRES CISNEROS S.A. ANCISA</v>
          </cell>
          <cell r="W1603" t="str">
            <v>ROSARIO</v>
          </cell>
          <cell r="X1603" t="str">
            <v>CIF</v>
          </cell>
          <cell r="Y1603" t="str">
            <v>PAGO ANTIC. – PAGO C/COPIA DOC</v>
          </cell>
          <cell r="Z1603" t="str">
            <v>CONGELADO</v>
          </cell>
          <cell r="AA1603" t="str">
            <v>GRASAS</v>
          </cell>
          <cell r="AB1603" t="str">
            <v>GRASA FORRO</v>
          </cell>
          <cell r="AC1603" t="str">
            <v>SUBPROD GRASA FORRO PALETA</v>
          </cell>
          <cell r="AD1603" t="str">
            <v>EX</v>
          </cell>
        </row>
        <row r="1604">
          <cell r="D1604">
            <v>1022196</v>
          </cell>
          <cell r="E1604" t="str">
            <v>GO FORRO PAL@ CJ 20K AS</v>
          </cell>
          <cell r="F1604">
            <v>4000</v>
          </cell>
          <cell r="G1604" t="str">
            <v>KG</v>
          </cell>
          <cell r="H1604" t="str">
            <v>PLANTA ROSARIO</v>
          </cell>
          <cell r="I1604" t="str">
            <v>EMITIDO</v>
          </cell>
          <cell r="J1604">
            <v>44845</v>
          </cell>
          <cell r="K1604">
            <v>44890</v>
          </cell>
          <cell r="O1604" t="str">
            <v>U007 AGROSUPER S.A.</v>
          </cell>
          <cell r="P1604" t="str">
            <v>00AS</v>
          </cell>
          <cell r="Q1604" t="str">
            <v>AGRO SUDAMERICA</v>
          </cell>
          <cell r="R1604" t="str">
            <v>02</v>
          </cell>
          <cell r="S1604" t="str">
            <v>ECUADOR</v>
          </cell>
          <cell r="T1604" t="str">
            <v>000027 GUAYAQUIL, PUERTO</v>
          </cell>
          <cell r="U1604" t="str">
            <v>200004210</v>
          </cell>
          <cell r="V1604" t="str">
            <v>ANDRES CISNEROS S.A. ANCISA</v>
          </cell>
          <cell r="W1604" t="str">
            <v>ROSARIO</v>
          </cell>
          <cell r="X1604" t="str">
            <v>CIF</v>
          </cell>
          <cell r="Y1604" t="str">
            <v>PAGO ANTIC. – PAGO C/COPIA DOC</v>
          </cell>
          <cell r="Z1604" t="str">
            <v>CONGELADO</v>
          </cell>
          <cell r="AA1604" t="str">
            <v>CUEROS</v>
          </cell>
          <cell r="AB1604" t="str">
            <v>CUERO FORRO</v>
          </cell>
          <cell r="AC1604" t="str">
            <v>CUERO FORRO PALETA</v>
          </cell>
          <cell r="AD1604" t="str">
            <v>EX</v>
          </cell>
        </row>
        <row r="1605">
          <cell r="D1605">
            <v>1022150</v>
          </cell>
          <cell r="E1605" t="str">
            <v>GO GORD CHIC@ CJ 20K AS</v>
          </cell>
          <cell r="F1605">
            <v>24000</v>
          </cell>
          <cell r="G1605" t="str">
            <v>KG</v>
          </cell>
          <cell r="H1605" t="str">
            <v>PLANTA ROSARIO</v>
          </cell>
          <cell r="I1605" t="str">
            <v>EMITIDO</v>
          </cell>
          <cell r="J1605">
            <v>44845</v>
          </cell>
          <cell r="K1605">
            <v>44890</v>
          </cell>
          <cell r="O1605" t="str">
            <v>U007 AGROSUPER S.A.</v>
          </cell>
          <cell r="P1605" t="str">
            <v>00AS</v>
          </cell>
          <cell r="Q1605" t="str">
            <v>AGRO SUDAMERICA</v>
          </cell>
          <cell r="R1605" t="str">
            <v>02</v>
          </cell>
          <cell r="S1605" t="str">
            <v>ECUADOR</v>
          </cell>
          <cell r="T1605" t="str">
            <v>000027 GUAYAQUIL, PUERTO</v>
          </cell>
          <cell r="U1605" t="str">
            <v>200001414</v>
          </cell>
          <cell r="V1605" t="str">
            <v>DIGECA S. A. Distribuidora de carne</v>
          </cell>
          <cell r="W1605" t="str">
            <v>LO MIRANDA</v>
          </cell>
          <cell r="X1605" t="str">
            <v>CIF</v>
          </cell>
          <cell r="Y1605" t="str">
            <v>CTA CTE O CRED.DIRECTO</v>
          </cell>
          <cell r="Z1605" t="str">
            <v>CONGELADO</v>
          </cell>
          <cell r="AA1605" t="str">
            <v>GRASAS</v>
          </cell>
          <cell r="AB1605" t="str">
            <v>GRASA GORDURA</v>
          </cell>
          <cell r="AC1605" t="str">
            <v>SUBPROD GRASA GORDURA CHICA</v>
          </cell>
          <cell r="AD1605" t="str">
            <v>EX</v>
          </cell>
        </row>
        <row r="1606">
          <cell r="D1606">
            <v>1022150</v>
          </cell>
          <cell r="E1606" t="str">
            <v>GO GORD CHIC@ CJ 20K AS</v>
          </cell>
          <cell r="F1606">
            <v>24000</v>
          </cell>
          <cell r="G1606" t="str">
            <v>KG</v>
          </cell>
          <cell r="H1606" t="str">
            <v>PLANTA ROSARIO</v>
          </cell>
          <cell r="I1606" t="str">
            <v>EMITIDO</v>
          </cell>
          <cell r="J1606">
            <v>44845</v>
          </cell>
          <cell r="K1606">
            <v>44890</v>
          </cell>
          <cell r="O1606" t="str">
            <v>U007 AGROSUPER S.A.</v>
          </cell>
          <cell r="P1606" t="str">
            <v>00AS</v>
          </cell>
          <cell r="Q1606" t="str">
            <v>AGRO SUDAMERICA</v>
          </cell>
          <cell r="R1606" t="str">
            <v>02</v>
          </cell>
          <cell r="S1606" t="str">
            <v>ECUADOR</v>
          </cell>
          <cell r="T1606" t="str">
            <v>000027 GUAYAQUIL, PUERTO</v>
          </cell>
          <cell r="U1606" t="str">
            <v>200001414</v>
          </cell>
          <cell r="V1606" t="str">
            <v>DIGECA S. A. Distribuidora de carne</v>
          </cell>
          <cell r="W1606" t="str">
            <v>ROSARIO</v>
          </cell>
          <cell r="X1606" t="str">
            <v>CIF</v>
          </cell>
          <cell r="Y1606" t="str">
            <v>CTA CTE O CRED.DIRECTO</v>
          </cell>
          <cell r="Z1606" t="str">
            <v>CONGELADO</v>
          </cell>
          <cell r="AA1606" t="str">
            <v>GRASAS</v>
          </cell>
          <cell r="AB1606" t="str">
            <v>GRASA GORDURA</v>
          </cell>
          <cell r="AC1606" t="str">
            <v>SUBPROD GRASA GORDURA CHICA</v>
          </cell>
          <cell r="AD1606" t="str">
            <v>EX</v>
          </cell>
        </row>
        <row r="1607">
          <cell r="D1607">
            <v>1020352</v>
          </cell>
          <cell r="E1607" t="str">
            <v>GO CUE 20@ CJ 20K AS</v>
          </cell>
          <cell r="F1607">
            <v>24000</v>
          </cell>
          <cell r="G1607" t="str">
            <v>KG</v>
          </cell>
          <cell r="H1607" t="str">
            <v>PLANTA ROSARIO</v>
          </cell>
          <cell r="I1607" t="str">
            <v>EMITIDO</v>
          </cell>
          <cell r="J1607">
            <v>44845</v>
          </cell>
          <cell r="K1607">
            <v>44890</v>
          </cell>
          <cell r="O1607" t="str">
            <v>U007 AGROSUPER S.A.</v>
          </cell>
          <cell r="P1607" t="str">
            <v>00AS</v>
          </cell>
          <cell r="Q1607" t="str">
            <v>AGRO SUDAMERICA</v>
          </cell>
          <cell r="R1607" t="str">
            <v>02</v>
          </cell>
          <cell r="S1607" t="str">
            <v>ECUADOR</v>
          </cell>
          <cell r="T1607" t="str">
            <v>000027 GUAYAQUIL, PUERTO</v>
          </cell>
          <cell r="U1607" t="str">
            <v>200001414</v>
          </cell>
          <cell r="V1607" t="str">
            <v>DIGECA S. A. Distribuidora de carne</v>
          </cell>
          <cell r="W1607" t="str">
            <v>ROSARIO</v>
          </cell>
          <cell r="X1607" t="str">
            <v>CIF</v>
          </cell>
          <cell r="Y1607" t="str">
            <v>CTA CTE O CRED.DIRECTO</v>
          </cell>
          <cell r="Z1607" t="str">
            <v>CONGELADO</v>
          </cell>
          <cell r="AA1607" t="str">
            <v>CUEROS</v>
          </cell>
          <cell r="AB1607" t="str">
            <v>CUERO PANCETA</v>
          </cell>
          <cell r="AC1607" t="str">
            <v>CUERO 20</v>
          </cell>
          <cell r="AD1607" t="str">
            <v>EX</v>
          </cell>
        </row>
        <row r="1608">
          <cell r="D1608">
            <v>1030670</v>
          </cell>
          <cell r="E1608" t="str">
            <v>PV PCHDEH S/P C/F MA@ CJ 15K AS</v>
          </cell>
          <cell r="F1608">
            <v>24000</v>
          </cell>
          <cell r="G1608" t="str">
            <v>KG</v>
          </cell>
          <cell r="H1608" t="str">
            <v>SOPRAVAL PLANTA / CECINAS 2</v>
          </cell>
          <cell r="I1608" t="str">
            <v>A PROGRAMAR</v>
          </cell>
          <cell r="J1608">
            <v>44845</v>
          </cell>
          <cell r="K1608">
            <v>44864</v>
          </cell>
          <cell r="L1608">
            <v>44873</v>
          </cell>
          <cell r="O1608" t="str">
            <v>U007 AGROSUPER S.A.</v>
          </cell>
          <cell r="P1608" t="str">
            <v>00AS</v>
          </cell>
          <cell r="Q1608" t="str">
            <v>AGRO SUDAMERICA</v>
          </cell>
          <cell r="R1608" t="str">
            <v>03</v>
          </cell>
          <cell r="S1608" t="str">
            <v>COLOMBIA</v>
          </cell>
          <cell r="T1608" t="str">
            <v>000023 BUENAVENTURA, PUERTO</v>
          </cell>
          <cell r="U1608" t="str">
            <v>200002931</v>
          </cell>
          <cell r="V1608" t="str">
            <v>DELIPAVO SAS</v>
          </cell>
          <cell r="W1608" t="str">
            <v>***</v>
          </cell>
          <cell r="X1608" t="str">
            <v>CIF</v>
          </cell>
          <cell r="Y1608" t="str">
            <v>CTA CTE O CRED.DIRECTO</v>
          </cell>
          <cell r="Z1608" t="str">
            <v>CONGELADO</v>
          </cell>
          <cell r="AA1608" t="str">
            <v>PECH DESH</v>
          </cell>
          <cell r="AB1608" t="str">
            <v>PECH DESH S/PIEL</v>
          </cell>
          <cell r="AC1608" t="str">
            <v>PECH DESH S/PIEL C/FILETE</v>
          </cell>
          <cell r="AD1608" t="str">
            <v>EX</v>
          </cell>
        </row>
        <row r="1609">
          <cell r="D1609">
            <v>1012148</v>
          </cell>
          <cell r="E1609" t="str">
            <v>PO TRU-CTRO ALA 60-80 MR@ FI CJ 20K AS</v>
          </cell>
          <cell r="F1609">
            <v>18143.818799151999</v>
          </cell>
          <cell r="G1609" t="str">
            <v>KG</v>
          </cell>
          <cell r="H1609" t="str">
            <v>F. SAN VICENTE</v>
          </cell>
          <cell r="I1609" t="str">
            <v>A PROGRAMAR</v>
          </cell>
          <cell r="J1609">
            <v>44845</v>
          </cell>
          <cell r="K1609">
            <v>44852</v>
          </cell>
          <cell r="L1609">
            <v>44879</v>
          </cell>
          <cell r="O1609" t="str">
            <v>U007 AGROSUPER S.A.</v>
          </cell>
          <cell r="P1609" t="str">
            <v>00AA</v>
          </cell>
          <cell r="Q1609" t="str">
            <v>AGRO AMERICA</v>
          </cell>
          <cell r="R1609" t="str">
            <v>01</v>
          </cell>
          <cell r="S1609" t="str">
            <v>EE.UU.</v>
          </cell>
          <cell r="T1609" t="str">
            <v>000527 PORT HUENEME, CA</v>
          </cell>
          <cell r="U1609" t="str">
            <v>200000004</v>
          </cell>
          <cell r="V1609" t="str">
            <v>Agro America LLC</v>
          </cell>
          <cell r="W1609" t="str">
            <v/>
          </cell>
          <cell r="X1609" t="str">
            <v>CIF</v>
          </cell>
          <cell r="Y1609" t="str">
            <v>CTA CTE O CRED.DIRECTO</v>
          </cell>
          <cell r="Z1609" t="str">
            <v>CONGELADO</v>
          </cell>
          <cell r="AA1609" t="str">
            <v>ALA</v>
          </cell>
          <cell r="AB1609" t="str">
            <v>ALA TRUTRO-CENTRO</v>
          </cell>
          <cell r="AC1609" t="str">
            <v>ALA TRUTRO-CENTRO NORMAL</v>
          </cell>
          <cell r="AD1609" t="str">
            <v>NA</v>
          </cell>
        </row>
        <row r="1610">
          <cell r="D1610">
            <v>1012148</v>
          </cell>
          <cell r="E1610" t="str">
            <v>PO TRU-CTRO ALA 60-80 MR@ FI CJ 20K AS</v>
          </cell>
          <cell r="F1610">
            <v>19974.366879384001</v>
          </cell>
          <cell r="G1610" t="str">
            <v>KG</v>
          </cell>
          <cell r="H1610" t="str">
            <v>F. SAN VICENTE</v>
          </cell>
          <cell r="I1610" t="str">
            <v>A PROGRAMAR</v>
          </cell>
          <cell r="J1610">
            <v>44845</v>
          </cell>
          <cell r="K1610">
            <v>44851</v>
          </cell>
          <cell r="L1610">
            <v>44879</v>
          </cell>
          <cell r="O1610" t="str">
            <v>U007 AGROSUPER S.A.</v>
          </cell>
          <cell r="P1610" t="str">
            <v>00AA</v>
          </cell>
          <cell r="Q1610" t="str">
            <v>AGRO AMERICA</v>
          </cell>
          <cell r="R1610" t="str">
            <v>01</v>
          </cell>
          <cell r="S1610" t="str">
            <v>EE.UU.</v>
          </cell>
          <cell r="T1610" t="str">
            <v>000069 NEW YORK, PUERTO</v>
          </cell>
          <cell r="U1610" t="str">
            <v>200000004</v>
          </cell>
          <cell r="V1610" t="str">
            <v>Agro America LLC</v>
          </cell>
          <cell r="W1610" t="str">
            <v/>
          </cell>
          <cell r="X1610" t="str">
            <v>CIF</v>
          </cell>
          <cell r="Y1610" t="str">
            <v>CTA CTE O CRED.DIRECTO</v>
          </cell>
          <cell r="Z1610" t="str">
            <v>CONGELADO</v>
          </cell>
          <cell r="AA1610" t="str">
            <v>ALA</v>
          </cell>
          <cell r="AB1610" t="str">
            <v>ALA TRUTRO-CENTRO</v>
          </cell>
          <cell r="AC1610" t="str">
            <v>ALA TRUTRO-CENTRO NORMAL</v>
          </cell>
          <cell r="AD1610" t="str">
            <v>NA</v>
          </cell>
        </row>
        <row r="1611">
          <cell r="D1611">
            <v>1012148</v>
          </cell>
          <cell r="E1611" t="str">
            <v>PO TRU-CTRO ALA 60-80 MR@ FI CJ 20K AS</v>
          </cell>
          <cell r="F1611">
            <v>19974.366879384001</v>
          </cell>
          <cell r="G1611" t="str">
            <v>KG</v>
          </cell>
          <cell r="H1611" t="str">
            <v>F. SAN VICENTE</v>
          </cell>
          <cell r="I1611" t="str">
            <v>A PROGRAMAR</v>
          </cell>
          <cell r="J1611">
            <v>44845</v>
          </cell>
          <cell r="K1611">
            <v>44850</v>
          </cell>
          <cell r="L1611">
            <v>44877</v>
          </cell>
          <cell r="O1611" t="str">
            <v>U007 AGROSUPER S.A.</v>
          </cell>
          <cell r="P1611" t="str">
            <v>00AA</v>
          </cell>
          <cell r="Q1611" t="str">
            <v>AGRO AMERICA</v>
          </cell>
          <cell r="R1611" t="str">
            <v>01</v>
          </cell>
          <cell r="S1611" t="str">
            <v>EE.UU.</v>
          </cell>
          <cell r="T1611" t="str">
            <v>000066 JACKSONVILLE, FL</v>
          </cell>
          <cell r="U1611" t="str">
            <v>200000004</v>
          </cell>
          <cell r="V1611" t="str">
            <v>Agro America LLC</v>
          </cell>
          <cell r="W1611" t="str">
            <v/>
          </cell>
          <cell r="X1611" t="str">
            <v>CIF</v>
          </cell>
          <cell r="Y1611" t="str">
            <v>CTA CTE O CRED.DIRECTO</v>
          </cell>
          <cell r="Z1611" t="str">
            <v>CONGELADO</v>
          </cell>
          <cell r="AA1611" t="str">
            <v>ALA</v>
          </cell>
          <cell r="AB1611" t="str">
            <v>ALA TRUTRO-CENTRO</v>
          </cell>
          <cell r="AC1611" t="str">
            <v>ALA TRUTRO-CENTRO NORMAL</v>
          </cell>
          <cell r="AD1611" t="str">
            <v>NA</v>
          </cell>
        </row>
        <row r="1612">
          <cell r="D1612">
            <v>1012148</v>
          </cell>
          <cell r="E1612" t="str">
            <v>PO TRU-CTRO ALA 60-80 MR@ FI CJ 20K AS</v>
          </cell>
          <cell r="F1612">
            <v>19974.366879384001</v>
          </cell>
          <cell r="G1612" t="str">
            <v>KG</v>
          </cell>
          <cell r="H1612" t="str">
            <v>F. SAN VICENTE</v>
          </cell>
          <cell r="I1612" t="str">
            <v>A PROGRAMAR</v>
          </cell>
          <cell r="J1612">
            <v>44845</v>
          </cell>
          <cell r="K1612">
            <v>44849</v>
          </cell>
          <cell r="L1612">
            <v>44876</v>
          </cell>
          <cell r="O1612" t="str">
            <v>U007 AGROSUPER S.A.</v>
          </cell>
          <cell r="P1612" t="str">
            <v>00AA</v>
          </cell>
          <cell r="Q1612" t="str">
            <v>AGRO AMERICA</v>
          </cell>
          <cell r="R1612" t="str">
            <v>01</v>
          </cell>
          <cell r="S1612" t="str">
            <v>EE.UU.</v>
          </cell>
          <cell r="T1612" t="str">
            <v>000113 PORT EVERGLADES, PUERTO</v>
          </cell>
          <cell r="U1612" t="str">
            <v>200000004</v>
          </cell>
          <cell r="V1612" t="str">
            <v>Agro America LLC</v>
          </cell>
          <cell r="W1612" t="str">
            <v/>
          </cell>
          <cell r="X1612" t="str">
            <v>CIF</v>
          </cell>
          <cell r="Y1612" t="str">
            <v>CTA CTE O CRED.DIRECTO</v>
          </cell>
          <cell r="Z1612" t="str">
            <v>CONGELADO</v>
          </cell>
          <cell r="AA1612" t="str">
            <v>ALA</v>
          </cell>
          <cell r="AB1612" t="str">
            <v>ALA TRUTRO-CENTRO</v>
          </cell>
          <cell r="AC1612" t="str">
            <v>ALA TRUTRO-CENTRO NORMAL</v>
          </cell>
          <cell r="AD1612" t="str">
            <v>NA</v>
          </cell>
        </row>
        <row r="1613">
          <cell r="D1613">
            <v>1012159</v>
          </cell>
          <cell r="E1613" t="str">
            <v>PO TRU CTRO ALA 60-80 8X5 MR@ FI CJ AS</v>
          </cell>
          <cell r="F1613">
            <v>19958.399987392</v>
          </cell>
          <cell r="G1613" t="str">
            <v>KG</v>
          </cell>
          <cell r="H1613" t="str">
            <v>F. SAN VICENTE</v>
          </cell>
          <cell r="I1613" t="str">
            <v>A PROGRAMAR</v>
          </cell>
          <cell r="J1613">
            <v>44845</v>
          </cell>
          <cell r="K1613">
            <v>44851</v>
          </cell>
          <cell r="L1613">
            <v>44872</v>
          </cell>
          <cell r="O1613" t="str">
            <v>U007 AGROSUPER S.A.</v>
          </cell>
          <cell r="P1613" t="str">
            <v>00AA</v>
          </cell>
          <cell r="Q1613" t="str">
            <v>AGRO AMERICA</v>
          </cell>
          <cell r="R1613" t="str">
            <v>01</v>
          </cell>
          <cell r="S1613" t="str">
            <v>EE.UU.</v>
          </cell>
          <cell r="T1613" t="str">
            <v>000139 HOUSTON, PUERTO</v>
          </cell>
          <cell r="U1613" t="str">
            <v>200000004</v>
          </cell>
          <cell r="V1613" t="str">
            <v>Agro America LLC</v>
          </cell>
          <cell r="W1613" t="str">
            <v/>
          </cell>
          <cell r="X1613" t="str">
            <v>CIF</v>
          </cell>
          <cell r="Y1613" t="str">
            <v>CTA CTE O CRED.DIRECTO</v>
          </cell>
          <cell r="Z1613" t="str">
            <v>CONGELADO</v>
          </cell>
          <cell r="AA1613" t="str">
            <v>ALA</v>
          </cell>
          <cell r="AB1613" t="str">
            <v>ALA TRUTRO-CENTRO</v>
          </cell>
          <cell r="AC1613" t="str">
            <v>ALA TRUTRO-CENTRO NORMAL</v>
          </cell>
          <cell r="AD1613" t="str">
            <v>NA</v>
          </cell>
        </row>
        <row r="1614">
          <cell r="D1614">
            <v>1012159</v>
          </cell>
          <cell r="E1614" t="str">
            <v>PO TRU CTRO ALA 60-80 8X5 MR@ FI CJ AS</v>
          </cell>
          <cell r="F1614">
            <v>19958.399987392</v>
          </cell>
          <cell r="G1614" t="str">
            <v>KG</v>
          </cell>
          <cell r="H1614" t="str">
            <v>PLANTA LO MIRANDA</v>
          </cell>
          <cell r="I1614" t="str">
            <v>PROGRAMADO</v>
          </cell>
          <cell r="J1614">
            <v>44845</v>
          </cell>
          <cell r="K1614">
            <v>44850</v>
          </cell>
          <cell r="L1614">
            <v>44871</v>
          </cell>
          <cell r="O1614" t="str">
            <v>U007 AGROSUPER S.A.</v>
          </cell>
          <cell r="P1614" t="str">
            <v>00AA</v>
          </cell>
          <cell r="Q1614" t="str">
            <v>AGRO AMERICA</v>
          </cell>
          <cell r="R1614" t="str">
            <v>01</v>
          </cell>
          <cell r="S1614" t="str">
            <v>EE.UU.</v>
          </cell>
          <cell r="T1614" t="str">
            <v>000069 NEW YORK, PUERTO</v>
          </cell>
          <cell r="U1614" t="str">
            <v>200000004</v>
          </cell>
          <cell r="V1614" t="str">
            <v>Agro America LLC</v>
          </cell>
          <cell r="W1614" t="str">
            <v/>
          </cell>
          <cell r="X1614" t="str">
            <v>CIF</v>
          </cell>
          <cell r="Y1614" t="str">
            <v>CTA CTE O CRED.DIRECTO</v>
          </cell>
          <cell r="Z1614" t="str">
            <v>CONGELADO</v>
          </cell>
          <cell r="AA1614" t="str">
            <v>ALA</v>
          </cell>
          <cell r="AB1614" t="str">
            <v>ALA TRUTRO-CENTRO</v>
          </cell>
          <cell r="AC1614" t="str">
            <v>ALA TRUTRO-CENTRO NORMAL</v>
          </cell>
          <cell r="AD1614" t="str">
            <v>NA</v>
          </cell>
        </row>
        <row r="1615">
          <cell r="D1615">
            <v>1012159</v>
          </cell>
          <cell r="E1615" t="str">
            <v>PO TRU CTRO ALA 60-80 8X5 MR@ FI CJ AS</v>
          </cell>
          <cell r="F1615">
            <v>19958.399987392</v>
          </cell>
          <cell r="G1615" t="str">
            <v>KG</v>
          </cell>
          <cell r="H1615" t="str">
            <v>PLANTA LO MIRANDA</v>
          </cell>
          <cell r="I1615" t="str">
            <v>PROGRAMADO</v>
          </cell>
          <cell r="J1615">
            <v>44845</v>
          </cell>
          <cell r="K1615">
            <v>44849</v>
          </cell>
          <cell r="L1615">
            <v>44866</v>
          </cell>
          <cell r="O1615" t="str">
            <v>U007 AGROSUPER S.A.</v>
          </cell>
          <cell r="P1615" t="str">
            <v>00AA</v>
          </cell>
          <cell r="Q1615" t="str">
            <v>AGRO AMERICA</v>
          </cell>
          <cell r="R1615" t="str">
            <v>01</v>
          </cell>
          <cell r="S1615" t="str">
            <v>EE.UU.</v>
          </cell>
          <cell r="T1615" t="str">
            <v>000069 NEW YORK, PUERTO</v>
          </cell>
          <cell r="U1615" t="str">
            <v>200000004</v>
          </cell>
          <cell r="V1615" t="str">
            <v>Agro America LLC</v>
          </cell>
          <cell r="W1615" t="str">
            <v/>
          </cell>
          <cell r="X1615" t="str">
            <v>CIF</v>
          </cell>
          <cell r="Y1615" t="str">
            <v>CTA CTE O CRED.DIRECTO</v>
          </cell>
          <cell r="Z1615" t="str">
            <v>CONGELADO</v>
          </cell>
          <cell r="AA1615" t="str">
            <v>ALA</v>
          </cell>
          <cell r="AB1615" t="str">
            <v>ALA TRUTRO-CENTRO</v>
          </cell>
          <cell r="AC1615" t="str">
            <v>ALA TRUTRO-CENTRO NORMAL</v>
          </cell>
          <cell r="AD1615" t="str">
            <v>NA</v>
          </cell>
        </row>
        <row r="1616">
          <cell r="D1616">
            <v>1012159</v>
          </cell>
          <cell r="E1616" t="str">
            <v>PO TRU CTRO ALA 60-80 8X5 MR@ FI CJ AS</v>
          </cell>
          <cell r="F1616">
            <v>18143.999782359999</v>
          </cell>
          <cell r="G1616" t="str">
            <v>KG</v>
          </cell>
          <cell r="H1616" t="str">
            <v>F. SAN VICENTE</v>
          </cell>
          <cell r="I1616" t="str">
            <v>A PROGRAMAR</v>
          </cell>
          <cell r="J1616">
            <v>44845</v>
          </cell>
          <cell r="K1616">
            <v>44849</v>
          </cell>
          <cell r="L1616">
            <v>44870</v>
          </cell>
          <cell r="O1616" t="str">
            <v>U007 AGROSUPER S.A.</v>
          </cell>
          <cell r="P1616" t="str">
            <v>00AA</v>
          </cell>
          <cell r="Q1616" t="str">
            <v>AGRO AMERICA</v>
          </cell>
          <cell r="R1616" t="str">
            <v>01</v>
          </cell>
          <cell r="S1616" t="str">
            <v>EE.UU.</v>
          </cell>
          <cell r="T1616" t="str">
            <v>000527 PORT HUENEME, CA</v>
          </cell>
          <cell r="U1616" t="str">
            <v>200000004</v>
          </cell>
          <cell r="V1616" t="str">
            <v>Agro America LLC</v>
          </cell>
          <cell r="W1616" t="str">
            <v/>
          </cell>
          <cell r="X1616" t="str">
            <v>CIF</v>
          </cell>
          <cell r="Y1616" t="str">
            <v>CTA CTE O CRED.DIRECTO</v>
          </cell>
          <cell r="Z1616" t="str">
            <v>CONGELADO</v>
          </cell>
          <cell r="AA1616" t="str">
            <v>ALA</v>
          </cell>
          <cell r="AB1616" t="str">
            <v>ALA TRUTRO-CENTRO</v>
          </cell>
          <cell r="AC1616" t="str">
            <v>ALA TRUTRO-CENTRO NORMAL</v>
          </cell>
          <cell r="AD1616" t="str">
            <v>NA</v>
          </cell>
        </row>
        <row r="1617">
          <cell r="D1617">
            <v>1012158</v>
          </cell>
          <cell r="E1617" t="str">
            <v>PO FILE S/T 8X5 MR@ FI CJ AS</v>
          </cell>
          <cell r="F1617">
            <v>19958.399987392</v>
          </cell>
          <cell r="G1617" t="str">
            <v>KG</v>
          </cell>
          <cell r="H1617" t="str">
            <v>F. SAN VICENTE</v>
          </cell>
          <cell r="I1617" t="str">
            <v>A PROGRAMAR</v>
          </cell>
          <cell r="J1617">
            <v>44845</v>
          </cell>
          <cell r="K1617">
            <v>44848</v>
          </cell>
          <cell r="L1617">
            <v>44875</v>
          </cell>
          <cell r="O1617" t="str">
            <v>U007 AGROSUPER S.A.</v>
          </cell>
          <cell r="P1617" t="str">
            <v>00AA</v>
          </cell>
          <cell r="Q1617" t="str">
            <v>AGRO AMERICA</v>
          </cell>
          <cell r="R1617" t="str">
            <v>01</v>
          </cell>
          <cell r="S1617" t="str">
            <v>EE.UU.</v>
          </cell>
          <cell r="T1617" t="str">
            <v>000066 JACKSONVILLE, FL</v>
          </cell>
          <cell r="U1617" t="str">
            <v>200000004</v>
          </cell>
          <cell r="V1617" t="str">
            <v>Agro America LLC</v>
          </cell>
          <cell r="W1617" t="str">
            <v/>
          </cell>
          <cell r="X1617" t="str">
            <v>CIF</v>
          </cell>
          <cell r="Y1617" t="str">
            <v>CTA CTE O CRED.DIRECTO</v>
          </cell>
          <cell r="Z1617" t="str">
            <v>CONGELADO</v>
          </cell>
          <cell r="AA1617" t="str">
            <v>FILETE</v>
          </cell>
          <cell r="AB1617" t="str">
            <v>FILETE</v>
          </cell>
          <cell r="AC1617" t="str">
            <v>FILETE NORMAL</v>
          </cell>
          <cell r="AD1617" t="str">
            <v>NA</v>
          </cell>
        </row>
        <row r="1618">
          <cell r="D1618">
            <v>1022128</v>
          </cell>
          <cell r="E1618" t="str">
            <v>GO GANSO C/ASIENTO@ BOL CJ 14K AS</v>
          </cell>
          <cell r="F1618">
            <v>7500</v>
          </cell>
          <cell r="G1618" t="str">
            <v>KG</v>
          </cell>
          <cell r="H1618" t="str">
            <v>PLANTA LO MIRANDA</v>
          </cell>
          <cell r="I1618" t="str">
            <v>EN PRODUCCION</v>
          </cell>
          <cell r="J1618">
            <v>44846</v>
          </cell>
          <cell r="K1618">
            <v>44840</v>
          </cell>
          <cell r="O1618" t="str">
            <v>U007 AGROSUPER S.A.</v>
          </cell>
          <cell r="P1618" t="str">
            <v>00AJ</v>
          </cell>
          <cell r="Q1618" t="str">
            <v>ANDES ASIA</v>
          </cell>
          <cell r="R1618" t="str">
            <v>02</v>
          </cell>
          <cell r="S1618" t="str">
            <v>JAPÓN</v>
          </cell>
          <cell r="T1618" t="str">
            <v>4000 OSAKA, PUERTO</v>
          </cell>
          <cell r="U1618" t="str">
            <v>200000018</v>
          </cell>
          <cell r="V1618" t="str">
            <v>Andes Asia, Inc.</v>
          </cell>
          <cell r="W1618" t="str">
            <v>AA2863</v>
          </cell>
          <cell r="X1618" t="str">
            <v>CIF</v>
          </cell>
          <cell r="Y1618" t="str">
            <v>CTA CTE O CRED.DIRECTO</v>
          </cell>
          <cell r="Z1618" t="str">
            <v>CONGELADO</v>
          </cell>
          <cell r="AA1618" t="str">
            <v>PIERNA</v>
          </cell>
          <cell r="AB1618" t="str">
            <v>PIERNA PULPA FINA</v>
          </cell>
          <cell r="AC1618" t="str">
            <v>PIERNA PULPA FINA MUSC SEP</v>
          </cell>
          <cell r="AD1618" t="str">
            <v>NA</v>
          </cell>
        </row>
        <row r="1619">
          <cell r="D1619">
            <v>1022142</v>
          </cell>
          <cell r="E1619" t="str">
            <v>GO POSTA ROSADA@ CJ AS</v>
          </cell>
          <cell r="F1619">
            <v>5000</v>
          </cell>
          <cell r="G1619" t="str">
            <v>KG</v>
          </cell>
          <cell r="H1619" t="str">
            <v>PLANTA LO MIRANDA</v>
          </cell>
          <cell r="I1619" t="str">
            <v>EN PRODUCCION</v>
          </cell>
          <cell r="J1619">
            <v>44846</v>
          </cell>
          <cell r="K1619">
            <v>44840</v>
          </cell>
          <cell r="O1619" t="str">
            <v>U007 AGROSUPER S.A.</v>
          </cell>
          <cell r="P1619" t="str">
            <v>00AJ</v>
          </cell>
          <cell r="Q1619" t="str">
            <v>ANDES ASIA</v>
          </cell>
          <cell r="R1619" t="str">
            <v>02</v>
          </cell>
          <cell r="S1619" t="str">
            <v>JAPÓN</v>
          </cell>
          <cell r="T1619" t="str">
            <v>4000 OSAKA, PUERTO</v>
          </cell>
          <cell r="U1619" t="str">
            <v>200000018</v>
          </cell>
          <cell r="V1619" t="str">
            <v>Andes Asia, Inc.</v>
          </cell>
          <cell r="W1619" t="str">
            <v>AA2863</v>
          </cell>
          <cell r="X1619" t="str">
            <v>CIF</v>
          </cell>
          <cell r="Y1619" t="str">
            <v>CTA CTE O CRED.DIRECTO</v>
          </cell>
          <cell r="Z1619" t="str">
            <v>CONGELADO</v>
          </cell>
          <cell r="AA1619" t="str">
            <v>PIERNA</v>
          </cell>
          <cell r="AB1619" t="str">
            <v>PIERNA PULPA FINA</v>
          </cell>
          <cell r="AC1619" t="str">
            <v>PIERNA PULPA FINA MUSC SEP</v>
          </cell>
          <cell r="AD1619" t="str">
            <v>NA</v>
          </cell>
        </row>
        <row r="1620">
          <cell r="D1620">
            <v>1022293</v>
          </cell>
          <cell r="E1620" t="str">
            <v>GO MALAYA JAPON@ VP FI CJ 5K AS</v>
          </cell>
          <cell r="F1620">
            <v>1500</v>
          </cell>
          <cell r="G1620" t="str">
            <v>KG</v>
          </cell>
          <cell r="H1620" t="str">
            <v>PLANTA LO MIRANDA</v>
          </cell>
          <cell r="I1620" t="str">
            <v>EN PRODUCCION</v>
          </cell>
          <cell r="J1620">
            <v>44846</v>
          </cell>
          <cell r="K1620">
            <v>44840</v>
          </cell>
          <cell r="O1620" t="str">
            <v>U007 AGROSUPER S.A.</v>
          </cell>
          <cell r="P1620" t="str">
            <v>00AJ</v>
          </cell>
          <cell r="Q1620" t="str">
            <v>ANDES ASIA</v>
          </cell>
          <cell r="R1620" t="str">
            <v>02</v>
          </cell>
          <cell r="S1620" t="str">
            <v>JAPÓN</v>
          </cell>
          <cell r="T1620" t="str">
            <v>4000 OSAKA, PUERTO</v>
          </cell>
          <cell r="U1620" t="str">
            <v>200000018</v>
          </cell>
          <cell r="V1620" t="str">
            <v>Andes Asia, Inc.</v>
          </cell>
          <cell r="W1620" t="str">
            <v>AA2863</v>
          </cell>
          <cell r="X1620" t="str">
            <v>CIF</v>
          </cell>
          <cell r="Y1620" t="str">
            <v>CTA CTE O CRED.DIRECTO</v>
          </cell>
          <cell r="Z1620" t="str">
            <v>CONGELADO</v>
          </cell>
          <cell r="AA1620" t="str">
            <v>PROLIJADO</v>
          </cell>
          <cell r="AB1620" t="str">
            <v>PROLIJADO MALAYA</v>
          </cell>
          <cell r="AC1620" t="str">
            <v>PROLIJADO MALAYA PAPADA</v>
          </cell>
          <cell r="AD1620" t="str">
            <v>NA</v>
          </cell>
        </row>
        <row r="1621">
          <cell r="D1621">
            <v>1022864</v>
          </cell>
          <cell r="E1621" t="str">
            <v>GO LOM VET L@ CJ 11K AS</v>
          </cell>
          <cell r="F1621">
            <v>5000</v>
          </cell>
          <cell r="G1621" t="str">
            <v>KG</v>
          </cell>
          <cell r="H1621" t="str">
            <v>PLANTA LO MIRANDA</v>
          </cell>
          <cell r="I1621" t="str">
            <v>EN PRODUCCION</v>
          </cell>
          <cell r="J1621">
            <v>44846</v>
          </cell>
          <cell r="K1621">
            <v>44840</v>
          </cell>
          <cell r="O1621" t="str">
            <v>U007 AGROSUPER S.A.</v>
          </cell>
          <cell r="P1621" t="str">
            <v>00AJ</v>
          </cell>
          <cell r="Q1621" t="str">
            <v>ANDES ASIA</v>
          </cell>
          <cell r="R1621" t="str">
            <v>02</v>
          </cell>
          <cell r="S1621" t="str">
            <v>JAPÓN</v>
          </cell>
          <cell r="T1621" t="str">
            <v>4000 OSAKA, PUERTO</v>
          </cell>
          <cell r="U1621" t="str">
            <v>200000018</v>
          </cell>
          <cell r="V1621" t="str">
            <v>Andes Asia, Inc.</v>
          </cell>
          <cell r="W1621" t="str">
            <v>AA2863</v>
          </cell>
          <cell r="X1621" t="str">
            <v>CIF</v>
          </cell>
          <cell r="Y1621" t="str">
            <v>CTA CTE O CRED.DIRECTO</v>
          </cell>
          <cell r="Z1621" t="str">
            <v>CONGELADO</v>
          </cell>
          <cell r="AA1621" t="str">
            <v>LOMO</v>
          </cell>
          <cell r="AB1621" t="str">
            <v>LOMO VETADO</v>
          </cell>
          <cell r="AC1621" t="str">
            <v>LOMO VETADO &gt;2.0K</v>
          </cell>
          <cell r="AD1621" t="str">
            <v>NA</v>
          </cell>
        </row>
        <row r="1622">
          <cell r="D1622">
            <v>1022866</v>
          </cell>
          <cell r="E1622" t="str">
            <v>GO PAN TEC S/CUERO L@ CJ 19K AS</v>
          </cell>
          <cell r="F1622">
            <v>5000</v>
          </cell>
          <cell r="G1622" t="str">
            <v>KG</v>
          </cell>
          <cell r="H1622" t="str">
            <v>PLANTA LO MIRANDA</v>
          </cell>
          <cell r="I1622" t="str">
            <v>EN PRODUCCION</v>
          </cell>
          <cell r="J1622">
            <v>44846</v>
          </cell>
          <cell r="K1622">
            <v>44840</v>
          </cell>
          <cell r="O1622" t="str">
            <v>U007 AGROSUPER S.A.</v>
          </cell>
          <cell r="P1622" t="str">
            <v>00AJ</v>
          </cell>
          <cell r="Q1622" t="str">
            <v>ANDES ASIA</v>
          </cell>
          <cell r="R1622" t="str">
            <v>02</v>
          </cell>
          <cell r="S1622" t="str">
            <v>JAPÓN</v>
          </cell>
          <cell r="T1622" t="str">
            <v>4000 OSAKA, PUERTO</v>
          </cell>
          <cell r="U1622" t="str">
            <v>200000018</v>
          </cell>
          <cell r="V1622" t="str">
            <v>Andes Asia, Inc.</v>
          </cell>
          <cell r="W1622" t="str">
            <v>AA2863</v>
          </cell>
          <cell r="X1622" t="str">
            <v>CIF</v>
          </cell>
          <cell r="Y1622" t="str">
            <v>CTA CTE O CRED.DIRECTO</v>
          </cell>
          <cell r="Z1622" t="str">
            <v>CONGELADO</v>
          </cell>
          <cell r="AA1622" t="str">
            <v>PANCETA</v>
          </cell>
          <cell r="AB1622" t="str">
            <v>PANCETA S/CUERO</v>
          </cell>
          <cell r="AC1622" t="str">
            <v>PANCETA S/CUERO TECLA</v>
          </cell>
          <cell r="AD1622" t="str">
            <v>NA</v>
          </cell>
        </row>
        <row r="1623">
          <cell r="D1623">
            <v>1022128</v>
          </cell>
          <cell r="E1623" t="str">
            <v>GO GANSO C/ASIENTO@ BOL CJ 14K AS</v>
          </cell>
          <cell r="F1623">
            <v>7500</v>
          </cell>
          <cell r="G1623" t="str">
            <v>KG</v>
          </cell>
          <cell r="H1623" t="str">
            <v>PLANTA LO MIRANDA</v>
          </cell>
          <cell r="I1623" t="str">
            <v>EN PRODUCCION</v>
          </cell>
          <cell r="J1623">
            <v>44846</v>
          </cell>
          <cell r="K1623">
            <v>44840</v>
          </cell>
          <cell r="O1623" t="str">
            <v>U007 AGROSUPER S.A.</v>
          </cell>
          <cell r="P1623" t="str">
            <v>00AJ</v>
          </cell>
          <cell r="Q1623" t="str">
            <v>ANDES ASIA</v>
          </cell>
          <cell r="R1623" t="str">
            <v>02</v>
          </cell>
          <cell r="S1623" t="str">
            <v>JAPÓN</v>
          </cell>
          <cell r="T1623" t="str">
            <v>4000 OSAKA, PUERTO</v>
          </cell>
          <cell r="U1623" t="str">
            <v>200000018</v>
          </cell>
          <cell r="V1623" t="str">
            <v>Andes Asia, Inc.</v>
          </cell>
          <cell r="W1623" t="str">
            <v>AA2864</v>
          </cell>
          <cell r="X1623" t="str">
            <v>CIF</v>
          </cell>
          <cell r="Y1623" t="str">
            <v>CTA CTE O CRED.DIRECTO</v>
          </cell>
          <cell r="Z1623" t="str">
            <v>CONGELADO</v>
          </cell>
          <cell r="AA1623" t="str">
            <v>PIERNA</v>
          </cell>
          <cell r="AB1623" t="str">
            <v>PIERNA PULPA FINA</v>
          </cell>
          <cell r="AC1623" t="str">
            <v>PIERNA PULPA FINA MUSC SEP</v>
          </cell>
          <cell r="AD1623" t="str">
            <v>NA</v>
          </cell>
        </row>
        <row r="1624">
          <cell r="D1624">
            <v>1022142</v>
          </cell>
          <cell r="E1624" t="str">
            <v>GO POSTA ROSADA@ CJ AS</v>
          </cell>
          <cell r="F1624">
            <v>5000</v>
          </cell>
          <cell r="G1624" t="str">
            <v>KG</v>
          </cell>
          <cell r="H1624" t="str">
            <v>PLANTA LO MIRANDA</v>
          </cell>
          <cell r="I1624" t="str">
            <v>EN PRODUCCION</v>
          </cell>
          <cell r="J1624">
            <v>44846</v>
          </cell>
          <cell r="K1624">
            <v>44840</v>
          </cell>
          <cell r="O1624" t="str">
            <v>U007 AGROSUPER S.A.</v>
          </cell>
          <cell r="P1624" t="str">
            <v>00AJ</v>
          </cell>
          <cell r="Q1624" t="str">
            <v>ANDES ASIA</v>
          </cell>
          <cell r="R1624" t="str">
            <v>02</v>
          </cell>
          <cell r="S1624" t="str">
            <v>JAPÓN</v>
          </cell>
          <cell r="T1624" t="str">
            <v>4000 OSAKA, PUERTO</v>
          </cell>
          <cell r="U1624" t="str">
            <v>200000018</v>
          </cell>
          <cell r="V1624" t="str">
            <v>Andes Asia, Inc.</v>
          </cell>
          <cell r="W1624" t="str">
            <v>AA2864</v>
          </cell>
          <cell r="X1624" t="str">
            <v>CIF</v>
          </cell>
          <cell r="Y1624" t="str">
            <v>CTA CTE O CRED.DIRECTO</v>
          </cell>
          <cell r="Z1624" t="str">
            <v>CONGELADO</v>
          </cell>
          <cell r="AA1624" t="str">
            <v>PIERNA</v>
          </cell>
          <cell r="AB1624" t="str">
            <v>PIERNA PULPA FINA</v>
          </cell>
          <cell r="AC1624" t="str">
            <v>PIERNA PULPA FINA MUSC SEP</v>
          </cell>
          <cell r="AD1624" t="str">
            <v>NA</v>
          </cell>
        </row>
        <row r="1625">
          <cell r="D1625">
            <v>1022293</v>
          </cell>
          <cell r="E1625" t="str">
            <v>GO MALAYA JAPON@ VP FI CJ 5K AS</v>
          </cell>
          <cell r="F1625">
            <v>1500</v>
          </cell>
          <cell r="G1625" t="str">
            <v>KG</v>
          </cell>
          <cell r="H1625" t="str">
            <v>PLANTA LO MIRANDA</v>
          </cell>
          <cell r="I1625" t="str">
            <v>EN PRODUCCION</v>
          </cell>
          <cell r="J1625">
            <v>44846</v>
          </cell>
          <cell r="K1625">
            <v>44840</v>
          </cell>
          <cell r="O1625" t="str">
            <v>U007 AGROSUPER S.A.</v>
          </cell>
          <cell r="P1625" t="str">
            <v>00AJ</v>
          </cell>
          <cell r="Q1625" t="str">
            <v>ANDES ASIA</v>
          </cell>
          <cell r="R1625" t="str">
            <v>02</v>
          </cell>
          <cell r="S1625" t="str">
            <v>JAPÓN</v>
          </cell>
          <cell r="T1625" t="str">
            <v>4000 OSAKA, PUERTO</v>
          </cell>
          <cell r="U1625" t="str">
            <v>200000018</v>
          </cell>
          <cell r="V1625" t="str">
            <v>Andes Asia, Inc.</v>
          </cell>
          <cell r="W1625" t="str">
            <v>AA2864</v>
          </cell>
          <cell r="X1625" t="str">
            <v>CIF</v>
          </cell>
          <cell r="Y1625" t="str">
            <v>CTA CTE O CRED.DIRECTO</v>
          </cell>
          <cell r="Z1625" t="str">
            <v>CONGELADO</v>
          </cell>
          <cell r="AA1625" t="str">
            <v>PROLIJADO</v>
          </cell>
          <cell r="AB1625" t="str">
            <v>PROLIJADO MALAYA</v>
          </cell>
          <cell r="AC1625" t="str">
            <v>PROLIJADO MALAYA PAPADA</v>
          </cell>
          <cell r="AD1625" t="str">
            <v>NA</v>
          </cell>
        </row>
        <row r="1626">
          <cell r="D1626">
            <v>1022864</v>
          </cell>
          <cell r="E1626" t="str">
            <v>GO LOM VET L@ CJ 11K AS</v>
          </cell>
          <cell r="F1626">
            <v>5000</v>
          </cell>
          <cell r="G1626" t="str">
            <v>KG</v>
          </cell>
          <cell r="H1626" t="str">
            <v>PLANTA LO MIRANDA</v>
          </cell>
          <cell r="I1626" t="str">
            <v>EN PRODUCCION</v>
          </cell>
          <cell r="J1626">
            <v>44846</v>
          </cell>
          <cell r="K1626">
            <v>44840</v>
          </cell>
          <cell r="O1626" t="str">
            <v>U007 AGROSUPER S.A.</v>
          </cell>
          <cell r="P1626" t="str">
            <v>00AJ</v>
          </cell>
          <cell r="Q1626" t="str">
            <v>ANDES ASIA</v>
          </cell>
          <cell r="R1626" t="str">
            <v>02</v>
          </cell>
          <cell r="S1626" t="str">
            <v>JAPÓN</v>
          </cell>
          <cell r="T1626" t="str">
            <v>4000 OSAKA, PUERTO</v>
          </cell>
          <cell r="U1626" t="str">
            <v>200000018</v>
          </cell>
          <cell r="V1626" t="str">
            <v>Andes Asia, Inc.</v>
          </cell>
          <cell r="W1626" t="str">
            <v>AA2864</v>
          </cell>
          <cell r="X1626" t="str">
            <v>CIF</v>
          </cell>
          <cell r="Y1626" t="str">
            <v>CTA CTE O CRED.DIRECTO</v>
          </cell>
          <cell r="Z1626" t="str">
            <v>CONGELADO</v>
          </cell>
          <cell r="AA1626" t="str">
            <v>LOMO</v>
          </cell>
          <cell r="AB1626" t="str">
            <v>LOMO VETADO</v>
          </cell>
          <cell r="AC1626" t="str">
            <v>LOMO VETADO &gt;2.0K</v>
          </cell>
          <cell r="AD1626" t="str">
            <v>NA</v>
          </cell>
        </row>
        <row r="1627">
          <cell r="D1627">
            <v>1022866</v>
          </cell>
          <cell r="E1627" t="str">
            <v>GO PAN TEC S/CUERO L@ CJ 19K AS</v>
          </cell>
          <cell r="F1627">
            <v>5000</v>
          </cell>
          <cell r="G1627" t="str">
            <v>KG</v>
          </cell>
          <cell r="H1627" t="str">
            <v>PLANTA LO MIRANDA</v>
          </cell>
          <cell r="I1627" t="str">
            <v>EN PRODUCCION</v>
          </cell>
          <cell r="J1627">
            <v>44846</v>
          </cell>
          <cell r="K1627">
            <v>44840</v>
          </cell>
          <cell r="O1627" t="str">
            <v>U007 AGROSUPER S.A.</v>
          </cell>
          <cell r="P1627" t="str">
            <v>00AJ</v>
          </cell>
          <cell r="Q1627" t="str">
            <v>ANDES ASIA</v>
          </cell>
          <cell r="R1627" t="str">
            <v>02</v>
          </cell>
          <cell r="S1627" t="str">
            <v>JAPÓN</v>
          </cell>
          <cell r="T1627" t="str">
            <v>4000 OSAKA, PUERTO</v>
          </cell>
          <cell r="U1627" t="str">
            <v>200000018</v>
          </cell>
          <cell r="V1627" t="str">
            <v>Andes Asia, Inc.</v>
          </cell>
          <cell r="W1627" t="str">
            <v>AA2864</v>
          </cell>
          <cell r="X1627" t="str">
            <v>CIF</v>
          </cell>
          <cell r="Y1627" t="str">
            <v>CTA CTE O CRED.DIRECTO</v>
          </cell>
          <cell r="Z1627" t="str">
            <v>CONGELADO</v>
          </cell>
          <cell r="AA1627" t="str">
            <v>PANCETA</v>
          </cell>
          <cell r="AB1627" t="str">
            <v>PANCETA S/CUERO</v>
          </cell>
          <cell r="AC1627" t="str">
            <v>PANCETA S/CUERO TECLA</v>
          </cell>
          <cell r="AD1627" t="str">
            <v>NA</v>
          </cell>
        </row>
        <row r="1628">
          <cell r="D1628">
            <v>1022918</v>
          </cell>
          <cell r="E1628" t="str">
            <v>GO LOM TOCINO@ CJ 20K AA</v>
          </cell>
          <cell r="F1628">
            <v>24000</v>
          </cell>
          <cell r="G1628" t="str">
            <v>KG</v>
          </cell>
          <cell r="H1628" t="str">
            <v>PLANTA LO MIRANDA</v>
          </cell>
          <cell r="I1628" t="str">
            <v>A PROGRAMAR</v>
          </cell>
          <cell r="J1628">
            <v>44846</v>
          </cell>
          <cell r="K1628">
            <v>44840</v>
          </cell>
          <cell r="L1628">
            <v>44876</v>
          </cell>
          <cell r="O1628" t="str">
            <v>U007 AGROSUPER S.A.</v>
          </cell>
          <cell r="P1628" t="str">
            <v>00AJ</v>
          </cell>
          <cell r="Q1628" t="str">
            <v>ANDES ASIA</v>
          </cell>
          <cell r="R1628" t="str">
            <v>02</v>
          </cell>
          <cell r="S1628" t="str">
            <v>JAPÓN</v>
          </cell>
          <cell r="T1628" t="str">
            <v>2000 YOKOHAMA (ADUANA PRINCIPA</v>
          </cell>
          <cell r="U1628" t="str">
            <v>200000018</v>
          </cell>
          <cell r="V1628" t="str">
            <v>Andes Asia, Inc.</v>
          </cell>
          <cell r="W1628" t="str">
            <v>AA2866</v>
          </cell>
          <cell r="X1628" t="str">
            <v>CIF</v>
          </cell>
          <cell r="Y1628" t="str">
            <v>CTA CTE O CRED.DIRECTO</v>
          </cell>
          <cell r="Z1628" t="str">
            <v>CONGELADO</v>
          </cell>
          <cell r="AA1628" t="str">
            <v>GRASAS</v>
          </cell>
          <cell r="AB1628" t="str">
            <v>GRASA LOMO TOCINO</v>
          </cell>
          <cell r="AC1628" t="str">
            <v>GRASA LOMO TOCINO JAPÓN</v>
          </cell>
          <cell r="AD1628" t="str">
            <v>NA</v>
          </cell>
        </row>
        <row r="1629">
          <cell r="D1629">
            <v>1022767</v>
          </cell>
          <cell r="E1629" t="str">
            <v>GO GORD ESP@ 20KG AA</v>
          </cell>
          <cell r="F1629">
            <v>24000</v>
          </cell>
          <cell r="G1629" t="str">
            <v>KG</v>
          </cell>
          <cell r="H1629" t="str">
            <v>PLANTA LO MIRANDA</v>
          </cell>
          <cell r="I1629" t="str">
            <v>EN PRODUCCION</v>
          </cell>
          <cell r="J1629">
            <v>44846</v>
          </cell>
          <cell r="K1629">
            <v>44847</v>
          </cell>
          <cell r="O1629" t="str">
            <v>U007 AGROSUPER S.A.</v>
          </cell>
          <cell r="P1629" t="str">
            <v>00AJ</v>
          </cell>
          <cell r="Q1629" t="str">
            <v>ANDES ASIA</v>
          </cell>
          <cell r="R1629" t="str">
            <v>02</v>
          </cell>
          <cell r="S1629" t="str">
            <v>JAPÓN</v>
          </cell>
          <cell r="T1629" t="str">
            <v>2000 YOKOHAMA (ADUANA PRINCIPA</v>
          </cell>
          <cell r="U1629" t="str">
            <v>200000018</v>
          </cell>
          <cell r="V1629" t="str">
            <v>Andes Asia, Inc.</v>
          </cell>
          <cell r="W1629" t="str">
            <v>AA2867</v>
          </cell>
          <cell r="X1629" t="str">
            <v>CIF</v>
          </cell>
          <cell r="Y1629" t="str">
            <v>CTA CTE O CRED.DIRECTO</v>
          </cell>
          <cell r="Z1629" t="str">
            <v>CONGELADO</v>
          </cell>
          <cell r="AA1629" t="str">
            <v>GRASAS</v>
          </cell>
          <cell r="AB1629" t="str">
            <v>GRASA GORDURA</v>
          </cell>
          <cell r="AC1629" t="str">
            <v>SUBPROD GRASA GORDURA ESPECIAL</v>
          </cell>
          <cell r="AD1629" t="str">
            <v>NA</v>
          </cell>
        </row>
        <row r="1630">
          <cell r="D1630">
            <v>1022621</v>
          </cell>
          <cell r="E1630" t="str">
            <v>GO PANC S/TEC N @ FI CJ AS</v>
          </cell>
          <cell r="F1630">
            <v>7000</v>
          </cell>
          <cell r="G1630" t="str">
            <v>KG</v>
          </cell>
          <cell r="H1630" t="str">
            <v>PLANTA LO MIRANDA</v>
          </cell>
          <cell r="I1630" t="str">
            <v>EN PRODUCCION</v>
          </cell>
          <cell r="J1630">
            <v>44846</v>
          </cell>
          <cell r="K1630">
            <v>44847</v>
          </cell>
          <cell r="O1630" t="str">
            <v>U007 AGROSUPER S.A.</v>
          </cell>
          <cell r="P1630" t="str">
            <v>00AJ</v>
          </cell>
          <cell r="Q1630" t="str">
            <v>ANDES ASIA</v>
          </cell>
          <cell r="R1630" t="str">
            <v>02</v>
          </cell>
          <cell r="S1630" t="str">
            <v>JAPÓN</v>
          </cell>
          <cell r="T1630" t="str">
            <v>2000 YOKOHAMA (ADUANA PRINCIPA</v>
          </cell>
          <cell r="U1630" t="str">
            <v>200000018</v>
          </cell>
          <cell r="V1630" t="str">
            <v>Andes Asia, Inc.</v>
          </cell>
          <cell r="W1630" t="str">
            <v>AA2868</v>
          </cell>
          <cell r="X1630" t="str">
            <v>CIF</v>
          </cell>
          <cell r="Y1630" t="str">
            <v>CTA CTE O CRED.DIRECTO</v>
          </cell>
          <cell r="Z1630" t="str">
            <v>CONGELADO</v>
          </cell>
          <cell r="AA1630" t="str">
            <v>PANCETA</v>
          </cell>
          <cell r="AB1630" t="str">
            <v>PANCETA S/CUERO</v>
          </cell>
          <cell r="AC1630" t="str">
            <v>PANCETA S/CUERO S/TECLA</v>
          </cell>
          <cell r="AD1630" t="str">
            <v>NA</v>
          </cell>
        </row>
        <row r="1631">
          <cell r="D1631">
            <v>1022863</v>
          </cell>
          <cell r="E1631" t="str">
            <v>GO LOM VET M@ CJ 9K AS</v>
          </cell>
          <cell r="F1631">
            <v>5000</v>
          </cell>
          <cell r="G1631" t="str">
            <v>KG</v>
          </cell>
          <cell r="H1631" t="str">
            <v>PLANTA LO MIRANDA</v>
          </cell>
          <cell r="I1631" t="str">
            <v>EN PRODUCCION</v>
          </cell>
          <cell r="J1631">
            <v>44846</v>
          </cell>
          <cell r="K1631">
            <v>44847</v>
          </cell>
          <cell r="O1631" t="str">
            <v>U007 AGROSUPER S.A.</v>
          </cell>
          <cell r="P1631" t="str">
            <v>00AJ</v>
          </cell>
          <cell r="Q1631" t="str">
            <v>ANDES ASIA</v>
          </cell>
          <cell r="R1631" t="str">
            <v>02</v>
          </cell>
          <cell r="S1631" t="str">
            <v>JAPÓN</v>
          </cell>
          <cell r="T1631" t="str">
            <v>2000 YOKOHAMA (ADUANA PRINCIPA</v>
          </cell>
          <cell r="U1631" t="str">
            <v>200000018</v>
          </cell>
          <cell r="V1631" t="str">
            <v>Andes Asia, Inc.</v>
          </cell>
          <cell r="W1631" t="str">
            <v>AA2868</v>
          </cell>
          <cell r="X1631" t="str">
            <v>CIF</v>
          </cell>
          <cell r="Y1631" t="str">
            <v>CTA CTE O CRED.DIRECTO</v>
          </cell>
          <cell r="Z1631" t="str">
            <v>CONGELADO</v>
          </cell>
          <cell r="AA1631" t="str">
            <v>LOMO</v>
          </cell>
          <cell r="AB1631" t="str">
            <v>LOMO VETADO</v>
          </cell>
          <cell r="AC1631" t="str">
            <v>LOMO VETADO &gt;2.0K</v>
          </cell>
          <cell r="AD1631" t="str">
            <v>NA</v>
          </cell>
        </row>
        <row r="1632">
          <cell r="D1632">
            <v>1022864</v>
          </cell>
          <cell r="E1632" t="str">
            <v>GO LOM VET L@ CJ 11K AS</v>
          </cell>
          <cell r="F1632">
            <v>2000</v>
          </cell>
          <cell r="G1632" t="str">
            <v>KG</v>
          </cell>
          <cell r="H1632" t="str">
            <v>PLANTA LO MIRANDA</v>
          </cell>
          <cell r="I1632" t="str">
            <v>EN PRODUCCION</v>
          </cell>
          <cell r="J1632">
            <v>44846</v>
          </cell>
          <cell r="K1632">
            <v>44847</v>
          </cell>
          <cell r="O1632" t="str">
            <v>U007 AGROSUPER S.A.</v>
          </cell>
          <cell r="P1632" t="str">
            <v>00AJ</v>
          </cell>
          <cell r="Q1632" t="str">
            <v>ANDES ASIA</v>
          </cell>
          <cell r="R1632" t="str">
            <v>02</v>
          </cell>
          <cell r="S1632" t="str">
            <v>JAPÓN</v>
          </cell>
          <cell r="T1632" t="str">
            <v>2000 YOKOHAMA (ADUANA PRINCIPA</v>
          </cell>
          <cell r="U1632" t="str">
            <v>200000018</v>
          </cell>
          <cell r="V1632" t="str">
            <v>Andes Asia, Inc.</v>
          </cell>
          <cell r="W1632" t="str">
            <v>AA2868</v>
          </cell>
          <cell r="X1632" t="str">
            <v>CIF</v>
          </cell>
          <cell r="Y1632" t="str">
            <v>CTA CTE O CRED.DIRECTO</v>
          </cell>
          <cell r="Z1632" t="str">
            <v>CONGELADO</v>
          </cell>
          <cell r="AA1632" t="str">
            <v>LOMO</v>
          </cell>
          <cell r="AB1632" t="str">
            <v>LOMO VETADO</v>
          </cell>
          <cell r="AC1632" t="str">
            <v>LOMO VETADO &gt;2.0K</v>
          </cell>
          <cell r="AD1632" t="str">
            <v>NA</v>
          </cell>
        </row>
        <row r="1633">
          <cell r="D1633">
            <v>1022866</v>
          </cell>
          <cell r="E1633" t="str">
            <v>GO PAN TEC S/CUERO L@ CJ 19K AS</v>
          </cell>
          <cell r="F1633">
            <v>6000</v>
          </cell>
          <cell r="G1633" t="str">
            <v>KG</v>
          </cell>
          <cell r="H1633" t="str">
            <v>PLANTA LO MIRANDA</v>
          </cell>
          <cell r="I1633" t="str">
            <v>EN PRODUCCION</v>
          </cell>
          <cell r="J1633">
            <v>44846</v>
          </cell>
          <cell r="K1633">
            <v>44847</v>
          </cell>
          <cell r="O1633" t="str">
            <v>U007 AGROSUPER S.A.</v>
          </cell>
          <cell r="P1633" t="str">
            <v>00AJ</v>
          </cell>
          <cell r="Q1633" t="str">
            <v>ANDES ASIA</v>
          </cell>
          <cell r="R1633" t="str">
            <v>02</v>
          </cell>
          <cell r="S1633" t="str">
            <v>JAPÓN</v>
          </cell>
          <cell r="T1633" t="str">
            <v>2000 YOKOHAMA (ADUANA PRINCIPA</v>
          </cell>
          <cell r="U1633" t="str">
            <v>200000018</v>
          </cell>
          <cell r="V1633" t="str">
            <v>Andes Asia, Inc.</v>
          </cell>
          <cell r="W1633" t="str">
            <v>AA2868</v>
          </cell>
          <cell r="X1633" t="str">
            <v>CIF</v>
          </cell>
          <cell r="Y1633" t="str">
            <v>CTA CTE O CRED.DIRECTO</v>
          </cell>
          <cell r="Z1633" t="str">
            <v>CONGELADO</v>
          </cell>
          <cell r="AA1633" t="str">
            <v>PANCETA</v>
          </cell>
          <cell r="AB1633" t="str">
            <v>PANCETA S/CUERO</v>
          </cell>
          <cell r="AC1633" t="str">
            <v>PANCETA S/CUERO TECLA</v>
          </cell>
          <cell r="AD1633" t="str">
            <v>NA</v>
          </cell>
        </row>
        <row r="1634">
          <cell r="D1634">
            <v>1023123</v>
          </cell>
          <cell r="E1634" t="str">
            <v>GO LOM VET@ CJ 9K AS</v>
          </cell>
          <cell r="F1634">
            <v>2000</v>
          </cell>
          <cell r="G1634" t="str">
            <v>KG</v>
          </cell>
          <cell r="H1634" t="str">
            <v>PLANTA LO MIRANDA</v>
          </cell>
          <cell r="I1634" t="str">
            <v>EN PRODUCCION</v>
          </cell>
          <cell r="J1634">
            <v>44846</v>
          </cell>
          <cell r="K1634">
            <v>44847</v>
          </cell>
          <cell r="O1634" t="str">
            <v>U007 AGROSUPER S.A.</v>
          </cell>
          <cell r="P1634" t="str">
            <v>00AJ</v>
          </cell>
          <cell r="Q1634" t="str">
            <v>ANDES ASIA</v>
          </cell>
          <cell r="R1634" t="str">
            <v>02</v>
          </cell>
          <cell r="S1634" t="str">
            <v>JAPÓN</v>
          </cell>
          <cell r="T1634" t="str">
            <v>2000 YOKOHAMA (ADUANA PRINCIPA</v>
          </cell>
          <cell r="U1634" t="str">
            <v>200000018</v>
          </cell>
          <cell r="V1634" t="str">
            <v>Andes Asia, Inc.</v>
          </cell>
          <cell r="W1634" t="str">
            <v>AA2868</v>
          </cell>
          <cell r="X1634" t="str">
            <v>CIF</v>
          </cell>
          <cell r="Y1634" t="str">
            <v>CTA CTE O CRED.DIRECTO</v>
          </cell>
          <cell r="Z1634" t="str">
            <v>CONGELADO</v>
          </cell>
          <cell r="AA1634" t="str">
            <v>LOMO</v>
          </cell>
          <cell r="AB1634" t="str">
            <v>LOMO VETADO</v>
          </cell>
          <cell r="AC1634" t="str">
            <v>LOMO VETADO K (JAPÓN)</v>
          </cell>
          <cell r="AD1634" t="str">
            <v>NA</v>
          </cell>
        </row>
        <row r="1635">
          <cell r="D1635">
            <v>1021931</v>
          </cell>
          <cell r="E1635" t="str">
            <v>GO PTA COS 3H@ BO CJ 10K AS</v>
          </cell>
          <cell r="F1635">
            <v>2000</v>
          </cell>
          <cell r="G1635" t="str">
            <v>KG</v>
          </cell>
          <cell r="H1635" t="str">
            <v>PLANTA LO MIRANDA</v>
          </cell>
          <cell r="I1635" t="str">
            <v>EN PRODUCCION</v>
          </cell>
          <cell r="J1635">
            <v>44846</v>
          </cell>
          <cell r="K1635">
            <v>44847</v>
          </cell>
          <cell r="O1635" t="str">
            <v>U007 AGROSUPER S.A.</v>
          </cell>
          <cell r="P1635" t="str">
            <v>00AJ</v>
          </cell>
          <cell r="Q1635" t="str">
            <v>ANDES ASIA</v>
          </cell>
          <cell r="R1635" t="str">
            <v>02</v>
          </cell>
          <cell r="S1635" t="str">
            <v>JAPÓN</v>
          </cell>
          <cell r="T1635" t="str">
            <v>2000 YOKOHAMA (ADUANA PRINCIPA</v>
          </cell>
          <cell r="U1635" t="str">
            <v>200000018</v>
          </cell>
          <cell r="V1635" t="str">
            <v>Andes Asia, Inc.</v>
          </cell>
          <cell r="W1635" t="str">
            <v>AA2868</v>
          </cell>
          <cell r="X1635" t="str">
            <v>CIF</v>
          </cell>
          <cell r="Y1635" t="str">
            <v>CTA CTE O CRED.DIRECTO</v>
          </cell>
          <cell r="Z1635" t="str">
            <v>CONGELADO</v>
          </cell>
          <cell r="AA1635" t="str">
            <v>COST-PEC</v>
          </cell>
          <cell r="AB1635" t="str">
            <v>COST-PEC TROZOS</v>
          </cell>
          <cell r="AC1635" t="str">
            <v>COST-PEC TROZOS PUNTA COSTILLAR</v>
          </cell>
          <cell r="AD1635" t="str">
            <v>NA</v>
          </cell>
        </row>
        <row r="1636">
          <cell r="D1636">
            <v>1022865</v>
          </cell>
          <cell r="E1636" t="str">
            <v>GO PAN TEC S/CUERO M@ CJ 17K AS</v>
          </cell>
          <cell r="F1636">
            <v>3000</v>
          </cell>
          <cell r="G1636" t="str">
            <v>KG</v>
          </cell>
          <cell r="H1636" t="str">
            <v>PLANTA LO MIRANDA</v>
          </cell>
          <cell r="I1636" t="str">
            <v>EN PRODUCCION</v>
          </cell>
          <cell r="J1636">
            <v>44846</v>
          </cell>
          <cell r="K1636">
            <v>44847</v>
          </cell>
          <cell r="O1636" t="str">
            <v>U007 AGROSUPER S.A.</v>
          </cell>
          <cell r="P1636" t="str">
            <v>00AJ</v>
          </cell>
          <cell r="Q1636" t="str">
            <v>ANDES ASIA</v>
          </cell>
          <cell r="R1636" t="str">
            <v>02</v>
          </cell>
          <cell r="S1636" t="str">
            <v>JAPÓN</v>
          </cell>
          <cell r="T1636" t="str">
            <v>2000 YOKOHAMA (ADUANA PRINCIPA</v>
          </cell>
          <cell r="U1636" t="str">
            <v>200000018</v>
          </cell>
          <cell r="V1636" t="str">
            <v>Andes Asia, Inc.</v>
          </cell>
          <cell r="W1636" t="str">
            <v>AA2869</v>
          </cell>
          <cell r="X1636" t="str">
            <v>CIF</v>
          </cell>
          <cell r="Y1636" t="str">
            <v>CTA CTE O CRED.DIRECTO</v>
          </cell>
          <cell r="Z1636" t="str">
            <v>CONGELADO</v>
          </cell>
          <cell r="AA1636" t="str">
            <v>PANCETA</v>
          </cell>
          <cell r="AB1636" t="str">
            <v>PANCETA S/CUERO</v>
          </cell>
          <cell r="AC1636" t="str">
            <v>PANCETA S/CUERO TECLA</v>
          </cell>
          <cell r="AD1636" t="str">
            <v>NA</v>
          </cell>
        </row>
        <row r="1637">
          <cell r="D1637">
            <v>1022864</v>
          </cell>
          <cell r="E1637" t="str">
            <v>GO LOM VET L@ CJ 11K AS</v>
          </cell>
          <cell r="F1637">
            <v>4000</v>
          </cell>
          <cell r="G1637" t="str">
            <v>KG</v>
          </cell>
          <cell r="H1637" t="str">
            <v>PLANTA LO MIRANDA</v>
          </cell>
          <cell r="I1637" t="str">
            <v>EN PRODUCCION</v>
          </cell>
          <cell r="J1637">
            <v>44846</v>
          </cell>
          <cell r="K1637">
            <v>44847</v>
          </cell>
          <cell r="O1637" t="str">
            <v>U007 AGROSUPER S.A.</v>
          </cell>
          <cell r="P1637" t="str">
            <v>00AJ</v>
          </cell>
          <cell r="Q1637" t="str">
            <v>ANDES ASIA</v>
          </cell>
          <cell r="R1637" t="str">
            <v>02</v>
          </cell>
          <cell r="S1637" t="str">
            <v>JAPÓN</v>
          </cell>
          <cell r="T1637" t="str">
            <v>2000 YOKOHAMA (ADUANA PRINCIPA</v>
          </cell>
          <cell r="U1637" t="str">
            <v>200000018</v>
          </cell>
          <cell r="V1637" t="str">
            <v>Andes Asia, Inc.</v>
          </cell>
          <cell r="W1637" t="str">
            <v>AA2869</v>
          </cell>
          <cell r="X1637" t="str">
            <v>CIF</v>
          </cell>
          <cell r="Y1637" t="str">
            <v>CTA CTE O CRED.DIRECTO</v>
          </cell>
          <cell r="Z1637" t="str">
            <v>CONGELADO</v>
          </cell>
          <cell r="AA1637" t="str">
            <v>LOMO</v>
          </cell>
          <cell r="AB1637" t="str">
            <v>LOMO VETADO</v>
          </cell>
          <cell r="AC1637" t="str">
            <v>LOMO VETADO &gt;2.0K</v>
          </cell>
          <cell r="AD1637" t="str">
            <v>NA</v>
          </cell>
        </row>
        <row r="1638">
          <cell r="D1638">
            <v>1022863</v>
          </cell>
          <cell r="E1638" t="str">
            <v>GO LOM VET M@ CJ 9K AS</v>
          </cell>
          <cell r="F1638">
            <v>5000</v>
          </cell>
          <cell r="G1638" t="str">
            <v>KG</v>
          </cell>
          <cell r="H1638" t="str">
            <v>PLANTA LO MIRANDA</v>
          </cell>
          <cell r="I1638" t="str">
            <v>EN PRODUCCION</v>
          </cell>
          <cell r="J1638">
            <v>44846</v>
          </cell>
          <cell r="K1638">
            <v>44847</v>
          </cell>
          <cell r="O1638" t="str">
            <v>U007 AGROSUPER S.A.</v>
          </cell>
          <cell r="P1638" t="str">
            <v>00AJ</v>
          </cell>
          <cell r="Q1638" t="str">
            <v>ANDES ASIA</v>
          </cell>
          <cell r="R1638" t="str">
            <v>02</v>
          </cell>
          <cell r="S1638" t="str">
            <v>JAPÓN</v>
          </cell>
          <cell r="T1638" t="str">
            <v>2000 YOKOHAMA (ADUANA PRINCIPA</v>
          </cell>
          <cell r="U1638" t="str">
            <v>200000018</v>
          </cell>
          <cell r="V1638" t="str">
            <v>Andes Asia, Inc.</v>
          </cell>
          <cell r="W1638" t="str">
            <v>AA2869</v>
          </cell>
          <cell r="X1638" t="str">
            <v>CIF</v>
          </cell>
          <cell r="Y1638" t="str">
            <v>CTA CTE O CRED.DIRECTO</v>
          </cell>
          <cell r="Z1638" t="str">
            <v>CONGELADO</v>
          </cell>
          <cell r="AA1638" t="str">
            <v>LOMO</v>
          </cell>
          <cell r="AB1638" t="str">
            <v>LOMO VETADO</v>
          </cell>
          <cell r="AC1638" t="str">
            <v>LOMO VETADO &gt;2.0K</v>
          </cell>
          <cell r="AD1638" t="str">
            <v>NA</v>
          </cell>
        </row>
        <row r="1639">
          <cell r="D1639">
            <v>1022515</v>
          </cell>
          <cell r="E1639" t="str">
            <v>GO PANC TEC C/CUE@ FI CJ PANC AS</v>
          </cell>
          <cell r="F1639">
            <v>7000</v>
          </cell>
          <cell r="G1639" t="str">
            <v>KG</v>
          </cell>
          <cell r="H1639" t="str">
            <v>PLANTA LO MIRANDA</v>
          </cell>
          <cell r="I1639" t="str">
            <v>EN PRODUCCION</v>
          </cell>
          <cell r="J1639">
            <v>44846</v>
          </cell>
          <cell r="K1639">
            <v>44847</v>
          </cell>
          <cell r="O1639" t="str">
            <v>U007 AGROSUPER S.A.</v>
          </cell>
          <cell r="P1639" t="str">
            <v>00AJ</v>
          </cell>
          <cell r="Q1639" t="str">
            <v>ANDES ASIA</v>
          </cell>
          <cell r="R1639" t="str">
            <v>02</v>
          </cell>
          <cell r="S1639" t="str">
            <v>JAPÓN</v>
          </cell>
          <cell r="T1639" t="str">
            <v>2000 YOKOHAMA (ADUANA PRINCIPA</v>
          </cell>
          <cell r="U1639" t="str">
            <v>200000018</v>
          </cell>
          <cell r="V1639" t="str">
            <v>Andes Asia, Inc.</v>
          </cell>
          <cell r="W1639" t="str">
            <v>AA2869</v>
          </cell>
          <cell r="X1639" t="str">
            <v>CIF</v>
          </cell>
          <cell r="Y1639" t="str">
            <v>CTA CTE O CRED.DIRECTO</v>
          </cell>
          <cell r="Z1639" t="str">
            <v>CONGELADO</v>
          </cell>
          <cell r="AA1639" t="str">
            <v>PANCETA</v>
          </cell>
          <cell r="AB1639" t="str">
            <v>PANCETA C/CUERO</v>
          </cell>
          <cell r="AC1639" t="str">
            <v>PANCETA C/CUERO TECLA</v>
          </cell>
          <cell r="AD1639" t="str">
            <v>NA</v>
          </cell>
        </row>
        <row r="1640">
          <cell r="D1640">
            <v>1021925</v>
          </cell>
          <cell r="E1640" t="str">
            <v>GO MM LOIN S@ FI CJ 15K AS</v>
          </cell>
          <cell r="F1640">
            <v>3000</v>
          </cell>
          <cell r="G1640" t="str">
            <v>KG</v>
          </cell>
          <cell r="H1640" t="str">
            <v>PLANTA LO MIRANDA</v>
          </cell>
          <cell r="I1640" t="str">
            <v>EN PRODUCCION</v>
          </cell>
          <cell r="J1640">
            <v>44846</v>
          </cell>
          <cell r="K1640">
            <v>44847</v>
          </cell>
          <cell r="O1640" t="str">
            <v>U007 AGROSUPER S.A.</v>
          </cell>
          <cell r="P1640" t="str">
            <v>00AJ</v>
          </cell>
          <cell r="Q1640" t="str">
            <v>ANDES ASIA</v>
          </cell>
          <cell r="R1640" t="str">
            <v>02</v>
          </cell>
          <cell r="S1640" t="str">
            <v>JAPÓN</v>
          </cell>
          <cell r="T1640" t="str">
            <v>2000 YOKOHAMA (ADUANA PRINCIPA</v>
          </cell>
          <cell r="U1640" t="str">
            <v>200000018</v>
          </cell>
          <cell r="V1640" t="str">
            <v>Andes Asia, Inc.</v>
          </cell>
          <cell r="W1640" t="str">
            <v>AA2869</v>
          </cell>
          <cell r="X1640" t="str">
            <v>CIF</v>
          </cell>
          <cell r="Y1640" t="str">
            <v>CTA CTE O CRED.DIRECTO</v>
          </cell>
          <cell r="Z1640" t="str">
            <v>CONGELADO</v>
          </cell>
          <cell r="AA1640" t="str">
            <v>LOMO</v>
          </cell>
          <cell r="AB1640" t="str">
            <v>LOMO MM LOIN</v>
          </cell>
          <cell r="AC1640" t="str">
            <v>LOMO MM LOIN S</v>
          </cell>
          <cell r="AD1640" t="str">
            <v>NA</v>
          </cell>
        </row>
        <row r="1641">
          <cell r="D1641">
            <v>1021931</v>
          </cell>
          <cell r="E1641" t="str">
            <v>GO PTA COS 3H@ BO CJ 10K AS</v>
          </cell>
          <cell r="F1641">
            <v>2000</v>
          </cell>
          <cell r="G1641" t="str">
            <v>KG</v>
          </cell>
          <cell r="H1641" t="str">
            <v>PLANTA LO MIRANDA</v>
          </cell>
          <cell r="I1641" t="str">
            <v>EN PRODUCCION</v>
          </cell>
          <cell r="J1641">
            <v>44846</v>
          </cell>
          <cell r="K1641">
            <v>44847</v>
          </cell>
          <cell r="O1641" t="str">
            <v>U007 AGROSUPER S.A.</v>
          </cell>
          <cell r="P1641" t="str">
            <v>00AJ</v>
          </cell>
          <cell r="Q1641" t="str">
            <v>ANDES ASIA</v>
          </cell>
          <cell r="R1641" t="str">
            <v>02</v>
          </cell>
          <cell r="S1641" t="str">
            <v>JAPÓN</v>
          </cell>
          <cell r="T1641" t="str">
            <v>2000 YOKOHAMA (ADUANA PRINCIPA</v>
          </cell>
          <cell r="U1641" t="str">
            <v>200000018</v>
          </cell>
          <cell r="V1641" t="str">
            <v>Andes Asia, Inc.</v>
          </cell>
          <cell r="W1641" t="str">
            <v>AA2869</v>
          </cell>
          <cell r="X1641" t="str">
            <v>CIF</v>
          </cell>
          <cell r="Y1641" t="str">
            <v>CTA CTE O CRED.DIRECTO</v>
          </cell>
          <cell r="Z1641" t="str">
            <v>CONGELADO</v>
          </cell>
          <cell r="AA1641" t="str">
            <v>COST-PEC</v>
          </cell>
          <cell r="AB1641" t="str">
            <v>COST-PEC TROZOS</v>
          </cell>
          <cell r="AC1641" t="str">
            <v>COST-PEC TROZOS PUNTA COSTILLAR</v>
          </cell>
          <cell r="AD1641" t="str">
            <v>NA</v>
          </cell>
        </row>
        <row r="1642">
          <cell r="D1642">
            <v>1022570</v>
          </cell>
          <cell r="E1642" t="str">
            <v>GO PANC TEC S/CUE MAD@ VA CJ AS</v>
          </cell>
          <cell r="F1642">
            <v>3000</v>
          </cell>
          <cell r="G1642" t="str">
            <v>KG</v>
          </cell>
          <cell r="H1642" t="str">
            <v>PLANTA LO MIRANDA</v>
          </cell>
          <cell r="I1642" t="str">
            <v>EN PRODUCCION</v>
          </cell>
          <cell r="J1642">
            <v>44846</v>
          </cell>
          <cell r="K1642">
            <v>44847</v>
          </cell>
          <cell r="O1642" t="str">
            <v>U007 AGROSUPER S.A.</v>
          </cell>
          <cell r="P1642" t="str">
            <v>00AJ</v>
          </cell>
          <cell r="Q1642" t="str">
            <v>ANDES ASIA</v>
          </cell>
          <cell r="R1642" t="str">
            <v>02</v>
          </cell>
          <cell r="S1642" t="str">
            <v>JAPÓN</v>
          </cell>
          <cell r="T1642" t="str">
            <v>2000 YOKOHAMA (ADUANA PRINCIPA</v>
          </cell>
          <cell r="U1642" t="str">
            <v>200000018</v>
          </cell>
          <cell r="V1642" t="str">
            <v>Andes Asia, Inc.</v>
          </cell>
          <cell r="W1642" t="str">
            <v>AA2870</v>
          </cell>
          <cell r="X1642" t="str">
            <v>CIF</v>
          </cell>
          <cell r="Y1642" t="str">
            <v>CTA CTE O CRED.DIRECTO</v>
          </cell>
          <cell r="Z1642" t="str">
            <v>CONGELADO</v>
          </cell>
          <cell r="AA1642" t="str">
            <v>PANCETA</v>
          </cell>
          <cell r="AB1642" t="str">
            <v>PANCETA C/CUERO</v>
          </cell>
          <cell r="AC1642" t="str">
            <v>PANCETA C/CUERO MIX</v>
          </cell>
          <cell r="AD1642" t="str">
            <v>NA</v>
          </cell>
        </row>
        <row r="1643">
          <cell r="D1643">
            <v>1022621</v>
          </cell>
          <cell r="E1643" t="str">
            <v>GO PANC S/TEC N @ FI CJ AS</v>
          </cell>
          <cell r="F1643">
            <v>3000</v>
          </cell>
          <cell r="G1643" t="str">
            <v>KG</v>
          </cell>
          <cell r="H1643" t="str">
            <v>PLANTA LO MIRANDA</v>
          </cell>
          <cell r="I1643" t="str">
            <v>EN PRODUCCION</v>
          </cell>
          <cell r="J1643">
            <v>44846</v>
          </cell>
          <cell r="K1643">
            <v>44847</v>
          </cell>
          <cell r="O1643" t="str">
            <v>U007 AGROSUPER S.A.</v>
          </cell>
          <cell r="P1643" t="str">
            <v>00AJ</v>
          </cell>
          <cell r="Q1643" t="str">
            <v>ANDES ASIA</v>
          </cell>
          <cell r="R1643" t="str">
            <v>02</v>
          </cell>
          <cell r="S1643" t="str">
            <v>JAPÓN</v>
          </cell>
          <cell r="T1643" t="str">
            <v>2000 YOKOHAMA (ADUANA PRINCIPA</v>
          </cell>
          <cell r="U1643" t="str">
            <v>200000018</v>
          </cell>
          <cell r="V1643" t="str">
            <v>Andes Asia, Inc.</v>
          </cell>
          <cell r="W1643" t="str">
            <v>AA2870</v>
          </cell>
          <cell r="X1643" t="str">
            <v>CIF</v>
          </cell>
          <cell r="Y1643" t="str">
            <v>CTA CTE O CRED.DIRECTO</v>
          </cell>
          <cell r="Z1643" t="str">
            <v>CONGELADO</v>
          </cell>
          <cell r="AA1643" t="str">
            <v>PANCETA</v>
          </cell>
          <cell r="AB1643" t="str">
            <v>PANCETA S/CUERO</v>
          </cell>
          <cell r="AC1643" t="str">
            <v>PANCETA S/CUERO S/TECLA</v>
          </cell>
          <cell r="AD1643" t="str">
            <v>NA</v>
          </cell>
        </row>
        <row r="1644">
          <cell r="D1644">
            <v>1022863</v>
          </cell>
          <cell r="E1644" t="str">
            <v>GO LOM VET M@ CJ 9K AS</v>
          </cell>
          <cell r="F1644">
            <v>8000</v>
          </cell>
          <cell r="G1644" t="str">
            <v>KG</v>
          </cell>
          <cell r="H1644" t="str">
            <v>PLANTA LO MIRANDA</v>
          </cell>
          <cell r="I1644" t="str">
            <v>EN PRODUCCION</v>
          </cell>
          <cell r="J1644">
            <v>44846</v>
          </cell>
          <cell r="K1644">
            <v>44847</v>
          </cell>
          <cell r="O1644" t="str">
            <v>U007 AGROSUPER S.A.</v>
          </cell>
          <cell r="P1644" t="str">
            <v>00AJ</v>
          </cell>
          <cell r="Q1644" t="str">
            <v>ANDES ASIA</v>
          </cell>
          <cell r="R1644" t="str">
            <v>02</v>
          </cell>
          <cell r="S1644" t="str">
            <v>JAPÓN</v>
          </cell>
          <cell r="T1644" t="str">
            <v>2000 YOKOHAMA (ADUANA PRINCIPA</v>
          </cell>
          <cell r="U1644" t="str">
            <v>200000018</v>
          </cell>
          <cell r="V1644" t="str">
            <v>Andes Asia, Inc.</v>
          </cell>
          <cell r="W1644" t="str">
            <v>AA2870</v>
          </cell>
          <cell r="X1644" t="str">
            <v>CIF</v>
          </cell>
          <cell r="Y1644" t="str">
            <v>CTA CTE O CRED.DIRECTO</v>
          </cell>
          <cell r="Z1644" t="str">
            <v>CONGELADO</v>
          </cell>
          <cell r="AA1644" t="str">
            <v>LOMO</v>
          </cell>
          <cell r="AB1644" t="str">
            <v>LOMO VETADO</v>
          </cell>
          <cell r="AC1644" t="str">
            <v>LOMO VETADO &gt;2.0K</v>
          </cell>
          <cell r="AD1644" t="str">
            <v>NA</v>
          </cell>
        </row>
        <row r="1645">
          <cell r="D1645">
            <v>1022864</v>
          </cell>
          <cell r="E1645" t="str">
            <v>GO LOM VET L@ CJ 11K AS</v>
          </cell>
          <cell r="F1645">
            <v>6000</v>
          </cell>
          <cell r="G1645" t="str">
            <v>KG</v>
          </cell>
          <cell r="H1645" t="str">
            <v>PLANTA LO MIRANDA</v>
          </cell>
          <cell r="I1645" t="str">
            <v>EN PRODUCCION</v>
          </cell>
          <cell r="J1645">
            <v>44846</v>
          </cell>
          <cell r="K1645">
            <v>44847</v>
          </cell>
          <cell r="O1645" t="str">
            <v>U007 AGROSUPER S.A.</v>
          </cell>
          <cell r="P1645" t="str">
            <v>00AJ</v>
          </cell>
          <cell r="Q1645" t="str">
            <v>ANDES ASIA</v>
          </cell>
          <cell r="R1645" t="str">
            <v>02</v>
          </cell>
          <cell r="S1645" t="str">
            <v>JAPÓN</v>
          </cell>
          <cell r="T1645" t="str">
            <v>2000 YOKOHAMA (ADUANA PRINCIPA</v>
          </cell>
          <cell r="U1645" t="str">
            <v>200000018</v>
          </cell>
          <cell r="V1645" t="str">
            <v>Andes Asia, Inc.</v>
          </cell>
          <cell r="W1645" t="str">
            <v>AA2870</v>
          </cell>
          <cell r="X1645" t="str">
            <v>CIF</v>
          </cell>
          <cell r="Y1645" t="str">
            <v>CTA CTE O CRED.DIRECTO</v>
          </cell>
          <cell r="Z1645" t="str">
            <v>CONGELADO</v>
          </cell>
          <cell r="AA1645" t="str">
            <v>LOMO</v>
          </cell>
          <cell r="AB1645" t="str">
            <v>LOMO VETADO</v>
          </cell>
          <cell r="AC1645" t="str">
            <v>LOMO VETADO &gt;2.0K</v>
          </cell>
          <cell r="AD1645" t="str">
            <v>NA</v>
          </cell>
        </row>
        <row r="1646">
          <cell r="D1646">
            <v>1022865</v>
          </cell>
          <cell r="E1646" t="str">
            <v>GO PAN TEC S/CUERO M@ CJ 17K AS</v>
          </cell>
          <cell r="F1646">
            <v>2000</v>
          </cell>
          <cell r="G1646" t="str">
            <v>KG</v>
          </cell>
          <cell r="H1646" t="str">
            <v>PLANTA LO MIRANDA</v>
          </cell>
          <cell r="I1646" t="str">
            <v>EN PRODUCCION</v>
          </cell>
          <cell r="J1646">
            <v>44846</v>
          </cell>
          <cell r="K1646">
            <v>44847</v>
          </cell>
          <cell r="O1646" t="str">
            <v>U007 AGROSUPER S.A.</v>
          </cell>
          <cell r="P1646" t="str">
            <v>00AJ</v>
          </cell>
          <cell r="Q1646" t="str">
            <v>ANDES ASIA</v>
          </cell>
          <cell r="R1646" t="str">
            <v>02</v>
          </cell>
          <cell r="S1646" t="str">
            <v>JAPÓN</v>
          </cell>
          <cell r="T1646" t="str">
            <v>2000 YOKOHAMA (ADUANA PRINCIPA</v>
          </cell>
          <cell r="U1646" t="str">
            <v>200000018</v>
          </cell>
          <cell r="V1646" t="str">
            <v>Andes Asia, Inc.</v>
          </cell>
          <cell r="W1646" t="str">
            <v>AA2870</v>
          </cell>
          <cell r="X1646" t="str">
            <v>CIF</v>
          </cell>
          <cell r="Y1646" t="str">
            <v>CTA CTE O CRED.DIRECTO</v>
          </cell>
          <cell r="Z1646" t="str">
            <v>CONGELADO</v>
          </cell>
          <cell r="AA1646" t="str">
            <v>PANCETA</v>
          </cell>
          <cell r="AB1646" t="str">
            <v>PANCETA S/CUERO</v>
          </cell>
          <cell r="AC1646" t="str">
            <v>PANCETA S/CUERO TECLA</v>
          </cell>
          <cell r="AD1646" t="str">
            <v>NA</v>
          </cell>
        </row>
        <row r="1647">
          <cell r="D1647">
            <v>1021931</v>
          </cell>
          <cell r="E1647" t="str">
            <v>GO PTA COS 3H@ BO CJ 10K AS</v>
          </cell>
          <cell r="F1647">
            <v>2000</v>
          </cell>
          <cell r="G1647" t="str">
            <v>KG</v>
          </cell>
          <cell r="H1647" t="str">
            <v>PLANTA LO MIRANDA</v>
          </cell>
          <cell r="I1647" t="str">
            <v>EN PRODUCCION</v>
          </cell>
          <cell r="J1647">
            <v>44846</v>
          </cell>
          <cell r="K1647">
            <v>44847</v>
          </cell>
          <cell r="O1647" t="str">
            <v>U007 AGROSUPER S.A.</v>
          </cell>
          <cell r="P1647" t="str">
            <v>00AJ</v>
          </cell>
          <cell r="Q1647" t="str">
            <v>ANDES ASIA</v>
          </cell>
          <cell r="R1647" t="str">
            <v>02</v>
          </cell>
          <cell r="S1647" t="str">
            <v>JAPÓN</v>
          </cell>
          <cell r="T1647" t="str">
            <v>2000 YOKOHAMA (ADUANA PRINCIPA</v>
          </cell>
          <cell r="U1647" t="str">
            <v>200000018</v>
          </cell>
          <cell r="V1647" t="str">
            <v>Andes Asia, Inc.</v>
          </cell>
          <cell r="W1647" t="str">
            <v>AA2870</v>
          </cell>
          <cell r="X1647" t="str">
            <v>CIF</v>
          </cell>
          <cell r="Y1647" t="str">
            <v>CTA CTE O CRED.DIRECTO</v>
          </cell>
          <cell r="Z1647" t="str">
            <v>CONGELADO</v>
          </cell>
          <cell r="AA1647" t="str">
            <v>COST-PEC</v>
          </cell>
          <cell r="AB1647" t="str">
            <v>COST-PEC TROZOS</v>
          </cell>
          <cell r="AC1647" t="str">
            <v>COST-PEC TROZOS PUNTA COSTILLAR</v>
          </cell>
          <cell r="AD1647" t="str">
            <v>NA</v>
          </cell>
        </row>
        <row r="1648">
          <cell r="D1648">
            <v>1022865</v>
          </cell>
          <cell r="E1648" t="str">
            <v>GO PAN TEC S/CUERO M@ CJ 17K AS</v>
          </cell>
          <cell r="F1648">
            <v>5000</v>
          </cell>
          <cell r="G1648" t="str">
            <v>KG</v>
          </cell>
          <cell r="H1648" t="str">
            <v>PLANTA LO MIRANDA</v>
          </cell>
          <cell r="I1648" t="str">
            <v>EN PRODUCCION</v>
          </cell>
          <cell r="J1648">
            <v>44846</v>
          </cell>
          <cell r="K1648">
            <v>44847</v>
          </cell>
          <cell r="O1648" t="str">
            <v>U007 AGROSUPER S.A.</v>
          </cell>
          <cell r="P1648" t="str">
            <v>00AJ</v>
          </cell>
          <cell r="Q1648" t="str">
            <v>ANDES ASIA</v>
          </cell>
          <cell r="R1648" t="str">
            <v>02</v>
          </cell>
          <cell r="S1648" t="str">
            <v>JAPÓN</v>
          </cell>
          <cell r="T1648" t="str">
            <v>2000 YOKOHAMA (ADUANA PRINCIPA</v>
          </cell>
          <cell r="U1648" t="str">
            <v>200000018</v>
          </cell>
          <cell r="V1648" t="str">
            <v>Andes Asia, Inc.</v>
          </cell>
          <cell r="W1648" t="str">
            <v>AA2871</v>
          </cell>
          <cell r="X1648" t="str">
            <v>CIF</v>
          </cell>
          <cell r="Y1648" t="str">
            <v>CTA CTE O CRED.DIRECTO</v>
          </cell>
          <cell r="Z1648" t="str">
            <v>CONGELADO</v>
          </cell>
          <cell r="AA1648" t="str">
            <v>PANCETA</v>
          </cell>
          <cell r="AB1648" t="str">
            <v>PANCETA S/CUERO</v>
          </cell>
          <cell r="AC1648" t="str">
            <v>PANCETA S/CUERO TECLA</v>
          </cell>
          <cell r="AD1648" t="str">
            <v>NA</v>
          </cell>
        </row>
        <row r="1649">
          <cell r="D1649">
            <v>1022864</v>
          </cell>
          <cell r="E1649" t="str">
            <v>GO LOM VET L@ CJ 11K AS</v>
          </cell>
          <cell r="F1649">
            <v>2000</v>
          </cell>
          <cell r="G1649" t="str">
            <v>KG</v>
          </cell>
          <cell r="H1649" t="str">
            <v>PLANTA LO MIRANDA</v>
          </cell>
          <cell r="I1649" t="str">
            <v>EN PRODUCCION</v>
          </cell>
          <cell r="J1649">
            <v>44846</v>
          </cell>
          <cell r="K1649">
            <v>44847</v>
          </cell>
          <cell r="O1649" t="str">
            <v>U007 AGROSUPER S.A.</v>
          </cell>
          <cell r="P1649" t="str">
            <v>00AJ</v>
          </cell>
          <cell r="Q1649" t="str">
            <v>ANDES ASIA</v>
          </cell>
          <cell r="R1649" t="str">
            <v>02</v>
          </cell>
          <cell r="S1649" t="str">
            <v>JAPÓN</v>
          </cell>
          <cell r="T1649" t="str">
            <v>2000 YOKOHAMA (ADUANA PRINCIPA</v>
          </cell>
          <cell r="U1649" t="str">
            <v>200000018</v>
          </cell>
          <cell r="V1649" t="str">
            <v>Andes Asia, Inc.</v>
          </cell>
          <cell r="W1649" t="str">
            <v>AA2871</v>
          </cell>
          <cell r="X1649" t="str">
            <v>CIF</v>
          </cell>
          <cell r="Y1649" t="str">
            <v>CTA CTE O CRED.DIRECTO</v>
          </cell>
          <cell r="Z1649" t="str">
            <v>CONGELADO</v>
          </cell>
          <cell r="AA1649" t="str">
            <v>LOMO</v>
          </cell>
          <cell r="AB1649" t="str">
            <v>LOMO VETADO</v>
          </cell>
          <cell r="AC1649" t="str">
            <v>LOMO VETADO &gt;2.0K</v>
          </cell>
          <cell r="AD1649" t="str">
            <v>NA</v>
          </cell>
        </row>
        <row r="1650">
          <cell r="D1650">
            <v>1022863</v>
          </cell>
          <cell r="E1650" t="str">
            <v>GO LOM VET M@ CJ 9K AS</v>
          </cell>
          <cell r="F1650">
            <v>5000</v>
          </cell>
          <cell r="G1650" t="str">
            <v>KG</v>
          </cell>
          <cell r="H1650" t="str">
            <v>PLANTA LO MIRANDA</v>
          </cell>
          <cell r="I1650" t="str">
            <v>EN PRODUCCION</v>
          </cell>
          <cell r="J1650">
            <v>44846</v>
          </cell>
          <cell r="K1650">
            <v>44847</v>
          </cell>
          <cell r="O1650" t="str">
            <v>U007 AGROSUPER S.A.</v>
          </cell>
          <cell r="P1650" t="str">
            <v>00AJ</v>
          </cell>
          <cell r="Q1650" t="str">
            <v>ANDES ASIA</v>
          </cell>
          <cell r="R1650" t="str">
            <v>02</v>
          </cell>
          <cell r="S1650" t="str">
            <v>JAPÓN</v>
          </cell>
          <cell r="T1650" t="str">
            <v>2000 YOKOHAMA (ADUANA PRINCIPA</v>
          </cell>
          <cell r="U1650" t="str">
            <v>200000018</v>
          </cell>
          <cell r="V1650" t="str">
            <v>Andes Asia, Inc.</v>
          </cell>
          <cell r="W1650" t="str">
            <v>AA2871</v>
          </cell>
          <cell r="X1650" t="str">
            <v>CIF</v>
          </cell>
          <cell r="Y1650" t="str">
            <v>CTA CTE O CRED.DIRECTO</v>
          </cell>
          <cell r="Z1650" t="str">
            <v>CONGELADO</v>
          </cell>
          <cell r="AA1650" t="str">
            <v>LOMO</v>
          </cell>
          <cell r="AB1650" t="str">
            <v>LOMO VETADO</v>
          </cell>
          <cell r="AC1650" t="str">
            <v>LOMO VETADO &gt;2.0K</v>
          </cell>
          <cell r="AD1650" t="str">
            <v>NA</v>
          </cell>
        </row>
        <row r="1651">
          <cell r="D1651">
            <v>1022515</v>
          </cell>
          <cell r="E1651" t="str">
            <v>GO PANC TEC C/CUE@ FI CJ PANC AS</v>
          </cell>
          <cell r="F1651">
            <v>2000</v>
          </cell>
          <cell r="G1651" t="str">
            <v>KG</v>
          </cell>
          <cell r="H1651" t="str">
            <v>PLANTA LO MIRANDA</v>
          </cell>
          <cell r="I1651" t="str">
            <v>EN PRODUCCION</v>
          </cell>
          <cell r="J1651">
            <v>44846</v>
          </cell>
          <cell r="K1651">
            <v>44847</v>
          </cell>
          <cell r="O1651" t="str">
            <v>U007 AGROSUPER S.A.</v>
          </cell>
          <cell r="P1651" t="str">
            <v>00AJ</v>
          </cell>
          <cell r="Q1651" t="str">
            <v>ANDES ASIA</v>
          </cell>
          <cell r="R1651" t="str">
            <v>02</v>
          </cell>
          <cell r="S1651" t="str">
            <v>JAPÓN</v>
          </cell>
          <cell r="T1651" t="str">
            <v>2000 YOKOHAMA (ADUANA PRINCIPA</v>
          </cell>
          <cell r="U1651" t="str">
            <v>200000018</v>
          </cell>
          <cell r="V1651" t="str">
            <v>Andes Asia, Inc.</v>
          </cell>
          <cell r="W1651" t="str">
            <v>AA2871</v>
          </cell>
          <cell r="X1651" t="str">
            <v>CIF</v>
          </cell>
          <cell r="Y1651" t="str">
            <v>CTA CTE O CRED.DIRECTO</v>
          </cell>
          <cell r="Z1651" t="str">
            <v>CONGELADO</v>
          </cell>
          <cell r="AA1651" t="str">
            <v>PANCETA</v>
          </cell>
          <cell r="AB1651" t="str">
            <v>PANCETA C/CUERO</v>
          </cell>
          <cell r="AC1651" t="str">
            <v>PANCETA C/CUERO TECLA</v>
          </cell>
          <cell r="AD1651" t="str">
            <v>NA</v>
          </cell>
        </row>
        <row r="1652">
          <cell r="D1652">
            <v>1021925</v>
          </cell>
          <cell r="E1652" t="str">
            <v>GO MM LOIN S@ FI CJ 15K AS</v>
          </cell>
          <cell r="F1652">
            <v>8000</v>
          </cell>
          <cell r="G1652" t="str">
            <v>KG</v>
          </cell>
          <cell r="H1652" t="str">
            <v>PLANTA LO MIRANDA</v>
          </cell>
          <cell r="I1652" t="str">
            <v>EN PRODUCCION</v>
          </cell>
          <cell r="J1652">
            <v>44846</v>
          </cell>
          <cell r="K1652">
            <v>44847</v>
          </cell>
          <cell r="O1652" t="str">
            <v>U007 AGROSUPER S.A.</v>
          </cell>
          <cell r="P1652" t="str">
            <v>00AJ</v>
          </cell>
          <cell r="Q1652" t="str">
            <v>ANDES ASIA</v>
          </cell>
          <cell r="R1652" t="str">
            <v>02</v>
          </cell>
          <cell r="S1652" t="str">
            <v>JAPÓN</v>
          </cell>
          <cell r="T1652" t="str">
            <v>2000 YOKOHAMA (ADUANA PRINCIPA</v>
          </cell>
          <cell r="U1652" t="str">
            <v>200000018</v>
          </cell>
          <cell r="V1652" t="str">
            <v>Andes Asia, Inc.</v>
          </cell>
          <cell r="W1652" t="str">
            <v>AA2871</v>
          </cell>
          <cell r="X1652" t="str">
            <v>CIF</v>
          </cell>
          <cell r="Y1652" t="str">
            <v>CTA CTE O CRED.DIRECTO</v>
          </cell>
          <cell r="Z1652" t="str">
            <v>CONGELADO</v>
          </cell>
          <cell r="AA1652" t="str">
            <v>LOMO</v>
          </cell>
          <cell r="AB1652" t="str">
            <v>LOMO MM LOIN</v>
          </cell>
          <cell r="AC1652" t="str">
            <v>LOMO MM LOIN S</v>
          </cell>
          <cell r="AD1652" t="str">
            <v>NA</v>
          </cell>
        </row>
        <row r="1653">
          <cell r="D1653">
            <v>1023265</v>
          </cell>
          <cell r="E1653" t="str">
            <v>GO PTA COS 2H@ BO CJ 10K AS</v>
          </cell>
          <cell r="F1653">
            <v>2000</v>
          </cell>
          <cell r="G1653" t="str">
            <v>KG</v>
          </cell>
          <cell r="H1653" t="str">
            <v>PLANTA LO MIRANDA</v>
          </cell>
          <cell r="I1653" t="str">
            <v>EN PRODUCCION</v>
          </cell>
          <cell r="J1653">
            <v>44846</v>
          </cell>
          <cell r="K1653">
            <v>44847</v>
          </cell>
          <cell r="O1653" t="str">
            <v>U007 AGROSUPER S.A.</v>
          </cell>
          <cell r="P1653" t="str">
            <v>00AJ</v>
          </cell>
          <cell r="Q1653" t="str">
            <v>ANDES ASIA</v>
          </cell>
          <cell r="R1653" t="str">
            <v>02</v>
          </cell>
          <cell r="S1653" t="str">
            <v>JAPÓN</v>
          </cell>
          <cell r="T1653" t="str">
            <v>2000 YOKOHAMA (ADUANA PRINCIPA</v>
          </cell>
          <cell r="U1653" t="str">
            <v>200000018</v>
          </cell>
          <cell r="V1653" t="str">
            <v>Andes Asia, Inc.</v>
          </cell>
          <cell r="W1653" t="str">
            <v>AA2871</v>
          </cell>
          <cell r="X1653" t="str">
            <v>CIF</v>
          </cell>
          <cell r="Y1653" t="str">
            <v>CTA CTE O CRED.DIRECTO</v>
          </cell>
          <cell r="Z1653" t="str">
            <v>CONGELADO</v>
          </cell>
          <cell r="AA1653" t="str">
            <v>COST-PEC</v>
          </cell>
          <cell r="AB1653" t="str">
            <v>COST-PEC TROZOS</v>
          </cell>
          <cell r="AC1653" t="str">
            <v>COST-PEC TROZOS PUNTA COSTILLAR</v>
          </cell>
          <cell r="AD1653" t="str">
            <v>NA</v>
          </cell>
        </row>
        <row r="1654">
          <cell r="D1654">
            <v>1022864</v>
          </cell>
          <cell r="E1654" t="str">
            <v>GO LOM VET L@ CJ 11K AS</v>
          </cell>
          <cell r="F1654">
            <v>2000</v>
          </cell>
          <cell r="G1654" t="str">
            <v>KG</v>
          </cell>
          <cell r="H1654" t="str">
            <v>PLANTA LO MIRANDA</v>
          </cell>
          <cell r="I1654" t="str">
            <v>EN PRODUCCION</v>
          </cell>
          <cell r="J1654">
            <v>44846</v>
          </cell>
          <cell r="K1654">
            <v>44854</v>
          </cell>
          <cell r="O1654" t="str">
            <v>U007 AGROSUPER S.A.</v>
          </cell>
          <cell r="P1654" t="str">
            <v>00AJ</v>
          </cell>
          <cell r="Q1654" t="str">
            <v>ANDES ASIA</v>
          </cell>
          <cell r="R1654" t="str">
            <v>02</v>
          </cell>
          <cell r="S1654" t="str">
            <v>JAPÓN</v>
          </cell>
          <cell r="T1654" t="str">
            <v>2000 YOKOHAMA (ADUANA PRINCIPA</v>
          </cell>
          <cell r="U1654" t="str">
            <v>200000018</v>
          </cell>
          <cell r="V1654" t="str">
            <v>Andes Asia, Inc.</v>
          </cell>
          <cell r="W1654" t="str">
            <v>AA2873</v>
          </cell>
          <cell r="X1654" t="str">
            <v>CIF</v>
          </cell>
          <cell r="Y1654" t="str">
            <v>CTA CTE O CRED.DIRECTO</v>
          </cell>
          <cell r="Z1654" t="str">
            <v>CONGELADO</v>
          </cell>
          <cell r="AA1654" t="str">
            <v>LOMO</v>
          </cell>
          <cell r="AB1654" t="str">
            <v>LOMO VETADO</v>
          </cell>
          <cell r="AC1654" t="str">
            <v>LOMO VETADO &gt;2.0K</v>
          </cell>
          <cell r="AD1654" t="str">
            <v>NA</v>
          </cell>
        </row>
        <row r="1655">
          <cell r="D1655">
            <v>1022863</v>
          </cell>
          <cell r="E1655" t="str">
            <v>GO LOM VET M@ CJ 9K AS</v>
          </cell>
          <cell r="F1655">
            <v>10000</v>
          </cell>
          <cell r="G1655" t="str">
            <v>KG</v>
          </cell>
          <cell r="H1655" t="str">
            <v>PLANTA LO MIRANDA</v>
          </cell>
          <cell r="I1655" t="str">
            <v>EN PRODUCCION</v>
          </cell>
          <cell r="J1655">
            <v>44846</v>
          </cell>
          <cell r="K1655">
            <v>44854</v>
          </cell>
          <cell r="O1655" t="str">
            <v>U007 AGROSUPER S.A.</v>
          </cell>
          <cell r="P1655" t="str">
            <v>00AJ</v>
          </cell>
          <cell r="Q1655" t="str">
            <v>ANDES ASIA</v>
          </cell>
          <cell r="R1655" t="str">
            <v>02</v>
          </cell>
          <cell r="S1655" t="str">
            <v>JAPÓN</v>
          </cell>
          <cell r="T1655" t="str">
            <v>2000 YOKOHAMA (ADUANA PRINCIPA</v>
          </cell>
          <cell r="U1655" t="str">
            <v>200000018</v>
          </cell>
          <cell r="V1655" t="str">
            <v>Andes Asia, Inc.</v>
          </cell>
          <cell r="W1655" t="str">
            <v>AA2873</v>
          </cell>
          <cell r="X1655" t="str">
            <v>CIF</v>
          </cell>
          <cell r="Y1655" t="str">
            <v>CTA CTE O CRED.DIRECTO</v>
          </cell>
          <cell r="Z1655" t="str">
            <v>CONGELADO</v>
          </cell>
          <cell r="AA1655" t="str">
            <v>LOMO</v>
          </cell>
          <cell r="AB1655" t="str">
            <v>LOMO VETADO</v>
          </cell>
          <cell r="AC1655" t="str">
            <v>LOMO VETADO &gt;2.0K</v>
          </cell>
          <cell r="AD1655" t="str">
            <v>NA</v>
          </cell>
        </row>
        <row r="1656">
          <cell r="D1656">
            <v>1022515</v>
          </cell>
          <cell r="E1656" t="str">
            <v>GO PANC TEC C/CUE@ FI CJ PANC AS</v>
          </cell>
          <cell r="F1656">
            <v>3000</v>
          </cell>
          <cell r="G1656" t="str">
            <v>KG</v>
          </cell>
          <cell r="H1656" t="str">
            <v>PLANTA LO MIRANDA</v>
          </cell>
          <cell r="I1656" t="str">
            <v>EN PRODUCCION</v>
          </cell>
          <cell r="J1656">
            <v>44846</v>
          </cell>
          <cell r="K1656">
            <v>44854</v>
          </cell>
          <cell r="O1656" t="str">
            <v>U007 AGROSUPER S.A.</v>
          </cell>
          <cell r="P1656" t="str">
            <v>00AJ</v>
          </cell>
          <cell r="Q1656" t="str">
            <v>ANDES ASIA</v>
          </cell>
          <cell r="R1656" t="str">
            <v>02</v>
          </cell>
          <cell r="S1656" t="str">
            <v>JAPÓN</v>
          </cell>
          <cell r="T1656" t="str">
            <v>2000 YOKOHAMA (ADUANA PRINCIPA</v>
          </cell>
          <cell r="U1656" t="str">
            <v>200000018</v>
          </cell>
          <cell r="V1656" t="str">
            <v>Andes Asia, Inc.</v>
          </cell>
          <cell r="W1656" t="str">
            <v>AA2873</v>
          </cell>
          <cell r="X1656" t="str">
            <v>CIF</v>
          </cell>
          <cell r="Y1656" t="str">
            <v>CTA CTE O CRED.DIRECTO</v>
          </cell>
          <cell r="Z1656" t="str">
            <v>CONGELADO</v>
          </cell>
          <cell r="AA1656" t="str">
            <v>PANCETA</v>
          </cell>
          <cell r="AB1656" t="str">
            <v>PANCETA C/CUERO</v>
          </cell>
          <cell r="AC1656" t="str">
            <v>PANCETA C/CUERO TECLA</v>
          </cell>
          <cell r="AD1656" t="str">
            <v>NA</v>
          </cell>
        </row>
        <row r="1657">
          <cell r="D1657">
            <v>1022293</v>
          </cell>
          <cell r="E1657" t="str">
            <v>GO MALAYA JAPON@ VP FI CJ 5K AS</v>
          </cell>
          <cell r="F1657">
            <v>1000</v>
          </cell>
          <cell r="G1657" t="str">
            <v>KG</v>
          </cell>
          <cell r="H1657" t="str">
            <v>PLANTA LO MIRANDA</v>
          </cell>
          <cell r="I1657" t="str">
            <v>EN PRODUCCION</v>
          </cell>
          <cell r="J1657">
            <v>44846</v>
          </cell>
          <cell r="K1657">
            <v>44854</v>
          </cell>
          <cell r="O1657" t="str">
            <v>U007 AGROSUPER S.A.</v>
          </cell>
          <cell r="P1657" t="str">
            <v>00AJ</v>
          </cell>
          <cell r="Q1657" t="str">
            <v>ANDES ASIA</v>
          </cell>
          <cell r="R1657" t="str">
            <v>02</v>
          </cell>
          <cell r="S1657" t="str">
            <v>JAPÓN</v>
          </cell>
          <cell r="T1657" t="str">
            <v>2000 YOKOHAMA (ADUANA PRINCIPA</v>
          </cell>
          <cell r="U1657" t="str">
            <v>200000018</v>
          </cell>
          <cell r="V1657" t="str">
            <v>Andes Asia, Inc.</v>
          </cell>
          <cell r="W1657" t="str">
            <v>AA2873</v>
          </cell>
          <cell r="X1657" t="str">
            <v>CIF</v>
          </cell>
          <cell r="Y1657" t="str">
            <v>CTA CTE O CRED.DIRECTO</v>
          </cell>
          <cell r="Z1657" t="str">
            <v>CONGELADO</v>
          </cell>
          <cell r="AA1657" t="str">
            <v>PROLIJADO</v>
          </cell>
          <cell r="AB1657" t="str">
            <v>PROLIJADO MALAYA</v>
          </cell>
          <cell r="AC1657" t="str">
            <v>PROLIJADO MALAYA PAPADA</v>
          </cell>
          <cell r="AD1657" t="str">
            <v>NA</v>
          </cell>
        </row>
        <row r="1658">
          <cell r="D1658">
            <v>1021925</v>
          </cell>
          <cell r="E1658" t="str">
            <v>GO MM LOIN S@ FI CJ 15K AS</v>
          </cell>
          <cell r="F1658">
            <v>6000</v>
          </cell>
          <cell r="G1658" t="str">
            <v>KG</v>
          </cell>
          <cell r="H1658" t="str">
            <v>PLANTA LO MIRANDA</v>
          </cell>
          <cell r="I1658" t="str">
            <v>EN PRODUCCION</v>
          </cell>
          <cell r="J1658">
            <v>44846</v>
          </cell>
          <cell r="K1658">
            <v>44854</v>
          </cell>
          <cell r="O1658" t="str">
            <v>U007 AGROSUPER S.A.</v>
          </cell>
          <cell r="P1658" t="str">
            <v>00AJ</v>
          </cell>
          <cell r="Q1658" t="str">
            <v>ANDES ASIA</v>
          </cell>
          <cell r="R1658" t="str">
            <v>02</v>
          </cell>
          <cell r="S1658" t="str">
            <v>JAPÓN</v>
          </cell>
          <cell r="T1658" t="str">
            <v>2000 YOKOHAMA (ADUANA PRINCIPA</v>
          </cell>
          <cell r="U1658" t="str">
            <v>200000018</v>
          </cell>
          <cell r="V1658" t="str">
            <v>Andes Asia, Inc.</v>
          </cell>
          <cell r="W1658" t="str">
            <v>AA2873</v>
          </cell>
          <cell r="X1658" t="str">
            <v>CIF</v>
          </cell>
          <cell r="Y1658" t="str">
            <v>CTA CTE O CRED.DIRECTO</v>
          </cell>
          <cell r="Z1658" t="str">
            <v>CONGELADO</v>
          </cell>
          <cell r="AA1658" t="str">
            <v>LOMO</v>
          </cell>
          <cell r="AB1658" t="str">
            <v>LOMO MM LOIN</v>
          </cell>
          <cell r="AC1658" t="str">
            <v>LOMO MM LOIN S</v>
          </cell>
          <cell r="AD1658" t="str">
            <v>NA</v>
          </cell>
        </row>
        <row r="1659">
          <cell r="D1659">
            <v>1021944</v>
          </cell>
          <cell r="E1659" t="str">
            <v>GO DIAFRAG@ VA CJ 8K AS</v>
          </cell>
          <cell r="F1659">
            <v>2000</v>
          </cell>
          <cell r="G1659" t="str">
            <v>KG</v>
          </cell>
          <cell r="H1659" t="str">
            <v>PLANTA LO MIRANDA</v>
          </cell>
          <cell r="I1659" t="str">
            <v>EN PRODUCCION</v>
          </cell>
          <cell r="J1659">
            <v>44846</v>
          </cell>
          <cell r="K1659">
            <v>44854</v>
          </cell>
          <cell r="O1659" t="str">
            <v>U007 AGROSUPER S.A.</v>
          </cell>
          <cell r="P1659" t="str">
            <v>00AJ</v>
          </cell>
          <cell r="Q1659" t="str">
            <v>ANDES ASIA</v>
          </cell>
          <cell r="R1659" t="str">
            <v>02</v>
          </cell>
          <cell r="S1659" t="str">
            <v>JAPÓN</v>
          </cell>
          <cell r="T1659" t="str">
            <v>2000 YOKOHAMA (ADUANA PRINCIPA</v>
          </cell>
          <cell r="U1659" t="str">
            <v>200000018</v>
          </cell>
          <cell r="V1659" t="str">
            <v>Andes Asia, Inc.</v>
          </cell>
          <cell r="W1659" t="str">
            <v>AA2873</v>
          </cell>
          <cell r="X1659" t="str">
            <v>CIF</v>
          </cell>
          <cell r="Y1659" t="str">
            <v>CTA CTE O CRED.DIRECTO</v>
          </cell>
          <cell r="Z1659" t="str">
            <v>CONGELADO</v>
          </cell>
          <cell r="AA1659" t="str">
            <v>RECORTES</v>
          </cell>
          <cell r="AB1659" t="str">
            <v>DIAFRAGMA</v>
          </cell>
          <cell r="AC1659" t="str">
            <v>DIAFRAGMA</v>
          </cell>
          <cell r="AD1659" t="str">
            <v>NA</v>
          </cell>
        </row>
        <row r="1660">
          <cell r="D1660">
            <v>1021924</v>
          </cell>
          <cell r="E1660" t="str">
            <v>GO MM LOIN L@ CJ 15K AS</v>
          </cell>
          <cell r="F1660">
            <v>3000</v>
          </cell>
          <cell r="G1660" t="str">
            <v>KG</v>
          </cell>
          <cell r="H1660" t="str">
            <v>PLANTA LO MIRANDA</v>
          </cell>
          <cell r="I1660" t="str">
            <v>EN PRODUCCION</v>
          </cell>
          <cell r="J1660">
            <v>44846</v>
          </cell>
          <cell r="K1660">
            <v>44854</v>
          </cell>
          <cell r="O1660" t="str">
            <v>U007 AGROSUPER S.A.</v>
          </cell>
          <cell r="P1660" t="str">
            <v>00AJ</v>
          </cell>
          <cell r="Q1660" t="str">
            <v>ANDES ASIA</v>
          </cell>
          <cell r="R1660" t="str">
            <v>02</v>
          </cell>
          <cell r="S1660" t="str">
            <v>JAPÓN</v>
          </cell>
          <cell r="T1660" t="str">
            <v>2000 YOKOHAMA (ADUANA PRINCIPA</v>
          </cell>
          <cell r="U1660" t="str">
            <v>200000018</v>
          </cell>
          <cell r="V1660" t="str">
            <v>Andes Asia, Inc.</v>
          </cell>
          <cell r="W1660" t="str">
            <v>AA2874</v>
          </cell>
          <cell r="X1660" t="str">
            <v>CIF</v>
          </cell>
          <cell r="Y1660" t="str">
            <v>CTA CTE O CRED.DIRECTO</v>
          </cell>
          <cell r="Z1660" t="str">
            <v>CONGELADO</v>
          </cell>
          <cell r="AA1660" t="str">
            <v>LOMO</v>
          </cell>
          <cell r="AB1660" t="str">
            <v>LOMO MM LOIN</v>
          </cell>
          <cell r="AC1660" t="str">
            <v>LOMO MM LOIN L</v>
          </cell>
          <cell r="AD1660" t="str">
            <v>NA</v>
          </cell>
        </row>
        <row r="1661">
          <cell r="D1661">
            <v>1021929</v>
          </cell>
          <cell r="E1661" t="str">
            <v>GO PANC LAM 3MM@ CJ 10K AS</v>
          </cell>
          <cell r="F1661">
            <v>1000</v>
          </cell>
          <cell r="G1661" t="str">
            <v>KG</v>
          </cell>
          <cell r="H1661" t="str">
            <v>PLANTA LO MIRANDA</v>
          </cell>
          <cell r="I1661" t="str">
            <v>EN PRODUCCION</v>
          </cell>
          <cell r="J1661">
            <v>44846</v>
          </cell>
          <cell r="K1661">
            <v>44854</v>
          </cell>
          <cell r="O1661" t="str">
            <v>U007 AGROSUPER S.A.</v>
          </cell>
          <cell r="P1661" t="str">
            <v>00AJ</v>
          </cell>
          <cell r="Q1661" t="str">
            <v>ANDES ASIA</v>
          </cell>
          <cell r="R1661" t="str">
            <v>02</v>
          </cell>
          <cell r="S1661" t="str">
            <v>JAPÓN</v>
          </cell>
          <cell r="T1661" t="str">
            <v>2000 YOKOHAMA (ADUANA PRINCIPA</v>
          </cell>
          <cell r="U1661" t="str">
            <v>200000018</v>
          </cell>
          <cell r="V1661" t="str">
            <v>Andes Asia, Inc.</v>
          </cell>
          <cell r="W1661" t="str">
            <v>AA2874</v>
          </cell>
          <cell r="X1661" t="str">
            <v>CIF</v>
          </cell>
          <cell r="Y1661" t="str">
            <v>CTA CTE O CRED.DIRECTO</v>
          </cell>
          <cell r="Z1661" t="str">
            <v>CONGELADO</v>
          </cell>
          <cell r="AA1661" t="str">
            <v>PANCETA</v>
          </cell>
          <cell r="AB1661" t="str">
            <v>PANCETA C/CUERO</v>
          </cell>
          <cell r="AC1661" t="str">
            <v>PANCETA C/CUERO LAMINADO</v>
          </cell>
          <cell r="AD1661" t="str">
            <v>NA</v>
          </cell>
        </row>
        <row r="1662">
          <cell r="D1662">
            <v>1022141</v>
          </cell>
          <cell r="E1662" t="str">
            <v>GO POSTA NEGRA D@ CJ AS</v>
          </cell>
          <cell r="F1662">
            <v>6000</v>
          </cell>
          <cell r="G1662" t="str">
            <v>KG</v>
          </cell>
          <cell r="H1662" t="str">
            <v>PLANTA LO MIRANDA</v>
          </cell>
          <cell r="I1662" t="str">
            <v>EN PRODUCCION</v>
          </cell>
          <cell r="J1662">
            <v>44846</v>
          </cell>
          <cell r="K1662">
            <v>44854</v>
          </cell>
          <cell r="O1662" t="str">
            <v>U007 AGROSUPER S.A.</v>
          </cell>
          <cell r="P1662" t="str">
            <v>00AJ</v>
          </cell>
          <cell r="Q1662" t="str">
            <v>ANDES ASIA</v>
          </cell>
          <cell r="R1662" t="str">
            <v>02</v>
          </cell>
          <cell r="S1662" t="str">
            <v>JAPÓN</v>
          </cell>
          <cell r="T1662" t="str">
            <v>2000 YOKOHAMA (ADUANA PRINCIPA</v>
          </cell>
          <cell r="U1662" t="str">
            <v>200000018</v>
          </cell>
          <cell r="V1662" t="str">
            <v>Andes Asia, Inc.</v>
          </cell>
          <cell r="W1662" t="str">
            <v>AA2874</v>
          </cell>
          <cell r="X1662" t="str">
            <v>CIF</v>
          </cell>
          <cell r="Y1662" t="str">
            <v>CTA CTE O CRED.DIRECTO</v>
          </cell>
          <cell r="Z1662" t="str">
            <v>CONGELADO</v>
          </cell>
          <cell r="AA1662" t="str">
            <v>PIERNA</v>
          </cell>
          <cell r="AB1662" t="str">
            <v>PIERNA PULPA FINA</v>
          </cell>
          <cell r="AC1662" t="str">
            <v>PIERNA PULPA FINA MUSC SEP</v>
          </cell>
          <cell r="AD1662" t="str">
            <v>NA</v>
          </cell>
        </row>
        <row r="1663">
          <cell r="D1663">
            <v>1022863</v>
          </cell>
          <cell r="E1663" t="str">
            <v>GO LOM VET M@ CJ 9K AS</v>
          </cell>
          <cell r="F1663">
            <v>8000</v>
          </cell>
          <cell r="G1663" t="str">
            <v>KG</v>
          </cell>
          <cell r="H1663" t="str">
            <v>PLANTA LO MIRANDA</v>
          </cell>
          <cell r="I1663" t="str">
            <v>EN PRODUCCION</v>
          </cell>
          <cell r="J1663">
            <v>44846</v>
          </cell>
          <cell r="K1663">
            <v>44854</v>
          </cell>
          <cell r="O1663" t="str">
            <v>U007 AGROSUPER S.A.</v>
          </cell>
          <cell r="P1663" t="str">
            <v>00AJ</v>
          </cell>
          <cell r="Q1663" t="str">
            <v>ANDES ASIA</v>
          </cell>
          <cell r="R1663" t="str">
            <v>02</v>
          </cell>
          <cell r="S1663" t="str">
            <v>JAPÓN</v>
          </cell>
          <cell r="T1663" t="str">
            <v>2000 YOKOHAMA (ADUANA PRINCIPA</v>
          </cell>
          <cell r="U1663" t="str">
            <v>200000018</v>
          </cell>
          <cell r="V1663" t="str">
            <v>Andes Asia, Inc.</v>
          </cell>
          <cell r="W1663" t="str">
            <v>AA2874</v>
          </cell>
          <cell r="X1663" t="str">
            <v>CIF</v>
          </cell>
          <cell r="Y1663" t="str">
            <v>CTA CTE O CRED.DIRECTO</v>
          </cell>
          <cell r="Z1663" t="str">
            <v>CONGELADO</v>
          </cell>
          <cell r="AA1663" t="str">
            <v>LOMO</v>
          </cell>
          <cell r="AB1663" t="str">
            <v>LOMO VETADO</v>
          </cell>
          <cell r="AC1663" t="str">
            <v>LOMO VETADO &gt;2.0K</v>
          </cell>
          <cell r="AD1663" t="str">
            <v>NA</v>
          </cell>
        </row>
        <row r="1664">
          <cell r="D1664">
            <v>1022866</v>
          </cell>
          <cell r="E1664" t="str">
            <v>GO PAN TEC S/CUERO L@ CJ 19K AS</v>
          </cell>
          <cell r="F1664">
            <v>4000</v>
          </cell>
          <cell r="G1664" t="str">
            <v>KG</v>
          </cell>
          <cell r="H1664" t="str">
            <v>PLANTA LO MIRANDA</v>
          </cell>
          <cell r="I1664" t="str">
            <v>EN PRODUCCION</v>
          </cell>
          <cell r="J1664">
            <v>44846</v>
          </cell>
          <cell r="K1664">
            <v>44854</v>
          </cell>
          <cell r="O1664" t="str">
            <v>U007 AGROSUPER S.A.</v>
          </cell>
          <cell r="P1664" t="str">
            <v>00AJ</v>
          </cell>
          <cell r="Q1664" t="str">
            <v>ANDES ASIA</v>
          </cell>
          <cell r="R1664" t="str">
            <v>02</v>
          </cell>
          <cell r="S1664" t="str">
            <v>JAPÓN</v>
          </cell>
          <cell r="T1664" t="str">
            <v>2000 YOKOHAMA (ADUANA PRINCIPA</v>
          </cell>
          <cell r="U1664" t="str">
            <v>200000018</v>
          </cell>
          <cell r="V1664" t="str">
            <v>Andes Asia, Inc.</v>
          </cell>
          <cell r="W1664" t="str">
            <v>AA2874</v>
          </cell>
          <cell r="X1664" t="str">
            <v>CIF</v>
          </cell>
          <cell r="Y1664" t="str">
            <v>CTA CTE O CRED.DIRECTO</v>
          </cell>
          <cell r="Z1664" t="str">
            <v>CONGELADO</v>
          </cell>
          <cell r="AA1664" t="str">
            <v>PANCETA</v>
          </cell>
          <cell r="AB1664" t="str">
            <v>PANCETA S/CUERO</v>
          </cell>
          <cell r="AC1664" t="str">
            <v>PANCETA S/CUERO TECLA</v>
          </cell>
          <cell r="AD1664" t="str">
            <v>NA</v>
          </cell>
        </row>
        <row r="1665">
          <cell r="D1665">
            <v>1022866</v>
          </cell>
          <cell r="E1665" t="str">
            <v>GO PAN TEC S/CUERO L@ CJ 19K AS</v>
          </cell>
          <cell r="F1665">
            <v>7000</v>
          </cell>
          <cell r="G1665" t="str">
            <v>KG</v>
          </cell>
          <cell r="H1665" t="str">
            <v>PLANTA LO MIRANDA</v>
          </cell>
          <cell r="I1665" t="str">
            <v>EN PRODUCCION</v>
          </cell>
          <cell r="J1665">
            <v>44846</v>
          </cell>
          <cell r="K1665">
            <v>44854</v>
          </cell>
          <cell r="O1665" t="str">
            <v>U007 AGROSUPER S.A.</v>
          </cell>
          <cell r="P1665" t="str">
            <v>00AJ</v>
          </cell>
          <cell r="Q1665" t="str">
            <v>ANDES ASIA</v>
          </cell>
          <cell r="R1665" t="str">
            <v>02</v>
          </cell>
          <cell r="S1665" t="str">
            <v>JAPÓN</v>
          </cell>
          <cell r="T1665" t="str">
            <v>2000 YOKOHAMA (ADUANA PRINCIPA</v>
          </cell>
          <cell r="U1665" t="str">
            <v>200000018</v>
          </cell>
          <cell r="V1665" t="str">
            <v>Andes Asia, Inc.</v>
          </cell>
          <cell r="W1665" t="str">
            <v>AA2875</v>
          </cell>
          <cell r="X1665" t="str">
            <v>CIF</v>
          </cell>
          <cell r="Y1665" t="str">
            <v>CTA CTE O CRED.DIRECTO</v>
          </cell>
          <cell r="Z1665" t="str">
            <v>CONGELADO</v>
          </cell>
          <cell r="AA1665" t="str">
            <v>PANCETA</v>
          </cell>
          <cell r="AB1665" t="str">
            <v>PANCETA S/CUERO</v>
          </cell>
          <cell r="AC1665" t="str">
            <v>PANCETA S/CUERO TECLA</v>
          </cell>
          <cell r="AD1665" t="str">
            <v>NA</v>
          </cell>
        </row>
        <row r="1666">
          <cell r="D1666">
            <v>1022863</v>
          </cell>
          <cell r="E1666" t="str">
            <v>GO LOM VET M@ CJ 9K AS</v>
          </cell>
          <cell r="F1666">
            <v>6000</v>
          </cell>
          <cell r="G1666" t="str">
            <v>KG</v>
          </cell>
          <cell r="H1666" t="str">
            <v>PLANTA LO MIRANDA</v>
          </cell>
          <cell r="I1666" t="str">
            <v>EN PRODUCCION</v>
          </cell>
          <cell r="J1666">
            <v>44846</v>
          </cell>
          <cell r="K1666">
            <v>44854</v>
          </cell>
          <cell r="O1666" t="str">
            <v>U007 AGROSUPER S.A.</v>
          </cell>
          <cell r="P1666" t="str">
            <v>00AJ</v>
          </cell>
          <cell r="Q1666" t="str">
            <v>ANDES ASIA</v>
          </cell>
          <cell r="R1666" t="str">
            <v>02</v>
          </cell>
          <cell r="S1666" t="str">
            <v>JAPÓN</v>
          </cell>
          <cell r="T1666" t="str">
            <v>2000 YOKOHAMA (ADUANA PRINCIPA</v>
          </cell>
          <cell r="U1666" t="str">
            <v>200000018</v>
          </cell>
          <cell r="V1666" t="str">
            <v>Andes Asia, Inc.</v>
          </cell>
          <cell r="W1666" t="str">
            <v>AA2875</v>
          </cell>
          <cell r="X1666" t="str">
            <v>CIF</v>
          </cell>
          <cell r="Y1666" t="str">
            <v>CTA CTE O CRED.DIRECTO</v>
          </cell>
          <cell r="Z1666" t="str">
            <v>CONGELADO</v>
          </cell>
          <cell r="AA1666" t="str">
            <v>LOMO</v>
          </cell>
          <cell r="AB1666" t="str">
            <v>LOMO VETADO</v>
          </cell>
          <cell r="AC1666" t="str">
            <v>LOMO VETADO &gt;2.0K</v>
          </cell>
          <cell r="AD1666" t="str">
            <v>NA</v>
          </cell>
        </row>
        <row r="1667">
          <cell r="D1667">
            <v>1022293</v>
          </cell>
          <cell r="E1667" t="str">
            <v>GO MALAYA JAPON@ VP FI CJ 5K AS</v>
          </cell>
          <cell r="F1667">
            <v>1000</v>
          </cell>
          <cell r="G1667" t="str">
            <v>KG</v>
          </cell>
          <cell r="H1667" t="str">
            <v>PLANTA LO MIRANDA</v>
          </cell>
          <cell r="I1667" t="str">
            <v>EN PRODUCCION</v>
          </cell>
          <cell r="J1667">
            <v>44846</v>
          </cell>
          <cell r="K1667">
            <v>44854</v>
          </cell>
          <cell r="O1667" t="str">
            <v>U007 AGROSUPER S.A.</v>
          </cell>
          <cell r="P1667" t="str">
            <v>00AJ</v>
          </cell>
          <cell r="Q1667" t="str">
            <v>ANDES ASIA</v>
          </cell>
          <cell r="R1667" t="str">
            <v>02</v>
          </cell>
          <cell r="S1667" t="str">
            <v>JAPÓN</v>
          </cell>
          <cell r="T1667" t="str">
            <v>2000 YOKOHAMA (ADUANA PRINCIPA</v>
          </cell>
          <cell r="U1667" t="str">
            <v>200000018</v>
          </cell>
          <cell r="V1667" t="str">
            <v>Andes Asia, Inc.</v>
          </cell>
          <cell r="W1667" t="str">
            <v>AA2875</v>
          </cell>
          <cell r="X1667" t="str">
            <v>CIF</v>
          </cell>
          <cell r="Y1667" t="str">
            <v>CTA CTE O CRED.DIRECTO</v>
          </cell>
          <cell r="Z1667" t="str">
            <v>CONGELADO</v>
          </cell>
          <cell r="AA1667" t="str">
            <v>PROLIJADO</v>
          </cell>
          <cell r="AB1667" t="str">
            <v>PROLIJADO MALAYA</v>
          </cell>
          <cell r="AC1667" t="str">
            <v>PROLIJADO MALAYA PAPADA</v>
          </cell>
          <cell r="AD1667" t="str">
            <v>NA</v>
          </cell>
        </row>
        <row r="1668">
          <cell r="D1668">
            <v>1022142</v>
          </cell>
          <cell r="E1668" t="str">
            <v>GO POSTA ROSADA@ CJ AS</v>
          </cell>
          <cell r="F1668">
            <v>5000</v>
          </cell>
          <cell r="G1668" t="str">
            <v>KG</v>
          </cell>
          <cell r="H1668" t="str">
            <v>PLANTA LO MIRANDA</v>
          </cell>
          <cell r="I1668" t="str">
            <v>EN PRODUCCION</v>
          </cell>
          <cell r="J1668">
            <v>44846</v>
          </cell>
          <cell r="K1668">
            <v>44854</v>
          </cell>
          <cell r="O1668" t="str">
            <v>U007 AGROSUPER S.A.</v>
          </cell>
          <cell r="P1668" t="str">
            <v>00AJ</v>
          </cell>
          <cell r="Q1668" t="str">
            <v>ANDES ASIA</v>
          </cell>
          <cell r="R1668" t="str">
            <v>02</v>
          </cell>
          <cell r="S1668" t="str">
            <v>JAPÓN</v>
          </cell>
          <cell r="T1668" t="str">
            <v>2000 YOKOHAMA (ADUANA PRINCIPA</v>
          </cell>
          <cell r="U1668" t="str">
            <v>200000018</v>
          </cell>
          <cell r="V1668" t="str">
            <v>Andes Asia, Inc.</v>
          </cell>
          <cell r="W1668" t="str">
            <v>AA2875</v>
          </cell>
          <cell r="X1668" t="str">
            <v>CIF</v>
          </cell>
          <cell r="Y1668" t="str">
            <v>CTA CTE O CRED.DIRECTO</v>
          </cell>
          <cell r="Z1668" t="str">
            <v>CONGELADO</v>
          </cell>
          <cell r="AA1668" t="str">
            <v>PIERNA</v>
          </cell>
          <cell r="AB1668" t="str">
            <v>PIERNA PULPA FINA</v>
          </cell>
          <cell r="AC1668" t="str">
            <v>PIERNA PULPA FINA MUSC SEP</v>
          </cell>
          <cell r="AD1668" t="str">
            <v>NA</v>
          </cell>
        </row>
        <row r="1669">
          <cell r="D1669">
            <v>1021925</v>
          </cell>
          <cell r="E1669" t="str">
            <v>GO MM LOIN S@ FI CJ 15K AS</v>
          </cell>
          <cell r="F1669">
            <v>4000</v>
          </cell>
          <cell r="G1669" t="str">
            <v>KG</v>
          </cell>
          <cell r="H1669" t="str">
            <v>PLANTA LO MIRANDA</v>
          </cell>
          <cell r="I1669" t="str">
            <v>EN PRODUCCION</v>
          </cell>
          <cell r="J1669">
            <v>44846</v>
          </cell>
          <cell r="K1669">
            <v>44854</v>
          </cell>
          <cell r="O1669" t="str">
            <v>U007 AGROSUPER S.A.</v>
          </cell>
          <cell r="P1669" t="str">
            <v>00AJ</v>
          </cell>
          <cell r="Q1669" t="str">
            <v>ANDES ASIA</v>
          </cell>
          <cell r="R1669" t="str">
            <v>02</v>
          </cell>
          <cell r="S1669" t="str">
            <v>JAPÓN</v>
          </cell>
          <cell r="T1669" t="str">
            <v>2000 YOKOHAMA (ADUANA PRINCIPA</v>
          </cell>
          <cell r="U1669" t="str">
            <v>200000018</v>
          </cell>
          <cell r="V1669" t="str">
            <v>Andes Asia, Inc.</v>
          </cell>
          <cell r="W1669" t="str">
            <v>AA2875</v>
          </cell>
          <cell r="X1669" t="str">
            <v>CIF</v>
          </cell>
          <cell r="Y1669" t="str">
            <v>CTA CTE O CRED.DIRECTO</v>
          </cell>
          <cell r="Z1669" t="str">
            <v>CONGELADO</v>
          </cell>
          <cell r="AA1669" t="str">
            <v>LOMO</v>
          </cell>
          <cell r="AB1669" t="str">
            <v>LOMO MM LOIN</v>
          </cell>
          <cell r="AC1669" t="str">
            <v>LOMO MM LOIN S</v>
          </cell>
          <cell r="AD1669" t="str">
            <v>NA</v>
          </cell>
        </row>
        <row r="1670">
          <cell r="D1670">
            <v>1021944</v>
          </cell>
          <cell r="E1670" t="str">
            <v>GO DIAFRAG@ VA CJ 8K AS</v>
          </cell>
          <cell r="F1670">
            <v>1000</v>
          </cell>
          <cell r="G1670" t="str">
            <v>KG</v>
          </cell>
          <cell r="H1670" t="str">
            <v>PLANTA LO MIRANDA</v>
          </cell>
          <cell r="I1670" t="str">
            <v>EN PRODUCCION</v>
          </cell>
          <cell r="J1670">
            <v>44846</v>
          </cell>
          <cell r="K1670">
            <v>44854</v>
          </cell>
          <cell r="O1670" t="str">
            <v>U007 AGROSUPER S.A.</v>
          </cell>
          <cell r="P1670" t="str">
            <v>00AJ</v>
          </cell>
          <cell r="Q1670" t="str">
            <v>ANDES ASIA</v>
          </cell>
          <cell r="R1670" t="str">
            <v>02</v>
          </cell>
          <cell r="S1670" t="str">
            <v>JAPÓN</v>
          </cell>
          <cell r="T1670" t="str">
            <v>2000 YOKOHAMA (ADUANA PRINCIPA</v>
          </cell>
          <cell r="U1670" t="str">
            <v>200000018</v>
          </cell>
          <cell r="V1670" t="str">
            <v>Andes Asia, Inc.</v>
          </cell>
          <cell r="W1670" t="str">
            <v>AA2875</v>
          </cell>
          <cell r="X1670" t="str">
            <v>CIF</v>
          </cell>
          <cell r="Y1670" t="str">
            <v>CTA CTE O CRED.DIRECTO</v>
          </cell>
          <cell r="Z1670" t="str">
            <v>CONGELADO</v>
          </cell>
          <cell r="AA1670" t="str">
            <v>RECORTES</v>
          </cell>
          <cell r="AB1670" t="str">
            <v>DIAFRAGMA</v>
          </cell>
          <cell r="AC1670" t="str">
            <v>DIAFRAGMA</v>
          </cell>
          <cell r="AD1670" t="str">
            <v>NA</v>
          </cell>
        </row>
        <row r="1671">
          <cell r="D1671">
            <v>1022866</v>
          </cell>
          <cell r="E1671" t="str">
            <v>GO PAN TEC S/CUERO L@ CJ 19K AS</v>
          </cell>
          <cell r="F1671">
            <v>4000</v>
          </cell>
          <cell r="G1671" t="str">
            <v>KG</v>
          </cell>
          <cell r="H1671" t="str">
            <v>PLANTA LO MIRANDA</v>
          </cell>
          <cell r="I1671" t="str">
            <v>EN PRODUCCION</v>
          </cell>
          <cell r="J1671">
            <v>44846</v>
          </cell>
          <cell r="K1671">
            <v>44861</v>
          </cell>
          <cell r="O1671" t="str">
            <v>U007 AGROSUPER S.A.</v>
          </cell>
          <cell r="P1671" t="str">
            <v>00AJ</v>
          </cell>
          <cell r="Q1671" t="str">
            <v>ANDES ASIA</v>
          </cell>
          <cell r="R1671" t="str">
            <v>02</v>
          </cell>
          <cell r="S1671" t="str">
            <v>JAPÓN</v>
          </cell>
          <cell r="T1671" t="str">
            <v>2000 YOKOHAMA (ADUANA PRINCIPA</v>
          </cell>
          <cell r="U1671" t="str">
            <v>200000018</v>
          </cell>
          <cell r="V1671" t="str">
            <v>Andes Asia, Inc.</v>
          </cell>
          <cell r="W1671" t="str">
            <v>AA2877</v>
          </cell>
          <cell r="X1671" t="str">
            <v>CIF</v>
          </cell>
          <cell r="Y1671" t="str">
            <v>CTA CTE O CRED.DIRECTO</v>
          </cell>
          <cell r="Z1671" t="str">
            <v>CONGELADO</v>
          </cell>
          <cell r="AA1671" t="str">
            <v>PANCETA</v>
          </cell>
          <cell r="AB1671" t="str">
            <v>PANCETA S/CUERO</v>
          </cell>
          <cell r="AC1671" t="str">
            <v>PANCETA S/CUERO TECLA</v>
          </cell>
          <cell r="AD1671" t="str">
            <v>NA</v>
          </cell>
        </row>
        <row r="1672">
          <cell r="D1672">
            <v>1022865</v>
          </cell>
          <cell r="E1672" t="str">
            <v>GO PAN TEC S/CUERO M@ CJ 17K AS</v>
          </cell>
          <cell r="F1672">
            <v>4000</v>
          </cell>
          <cell r="G1672" t="str">
            <v>KG</v>
          </cell>
          <cell r="H1672" t="str">
            <v>PLANTA LO MIRANDA</v>
          </cell>
          <cell r="I1672" t="str">
            <v>EN PRODUCCION</v>
          </cell>
          <cell r="J1672">
            <v>44846</v>
          </cell>
          <cell r="K1672">
            <v>44861</v>
          </cell>
          <cell r="O1672" t="str">
            <v>U007 AGROSUPER S.A.</v>
          </cell>
          <cell r="P1672" t="str">
            <v>00AJ</v>
          </cell>
          <cell r="Q1672" t="str">
            <v>ANDES ASIA</v>
          </cell>
          <cell r="R1672" t="str">
            <v>02</v>
          </cell>
          <cell r="S1672" t="str">
            <v>JAPÓN</v>
          </cell>
          <cell r="T1672" t="str">
            <v>2000 YOKOHAMA (ADUANA PRINCIPA</v>
          </cell>
          <cell r="U1672" t="str">
            <v>200000018</v>
          </cell>
          <cell r="V1672" t="str">
            <v>Andes Asia, Inc.</v>
          </cell>
          <cell r="W1672" t="str">
            <v>AA2877</v>
          </cell>
          <cell r="X1672" t="str">
            <v>CIF</v>
          </cell>
          <cell r="Y1672" t="str">
            <v>CTA CTE O CRED.DIRECTO</v>
          </cell>
          <cell r="Z1672" t="str">
            <v>CONGELADO</v>
          </cell>
          <cell r="AA1672" t="str">
            <v>PANCETA</v>
          </cell>
          <cell r="AB1672" t="str">
            <v>PANCETA S/CUERO</v>
          </cell>
          <cell r="AC1672" t="str">
            <v>PANCETA S/CUERO TECLA</v>
          </cell>
          <cell r="AD1672" t="str">
            <v>NA</v>
          </cell>
        </row>
        <row r="1673">
          <cell r="D1673">
            <v>1022863</v>
          </cell>
          <cell r="E1673" t="str">
            <v>GO LOM VET M@ CJ 9K AS</v>
          </cell>
          <cell r="F1673">
            <v>9500</v>
          </cell>
          <cell r="G1673" t="str">
            <v>KG</v>
          </cell>
          <cell r="H1673" t="str">
            <v>PLANTA LO MIRANDA</v>
          </cell>
          <cell r="I1673" t="str">
            <v>EN PRODUCCION</v>
          </cell>
          <cell r="J1673">
            <v>44846</v>
          </cell>
          <cell r="K1673">
            <v>44861</v>
          </cell>
          <cell r="O1673" t="str">
            <v>U007 AGROSUPER S.A.</v>
          </cell>
          <cell r="P1673" t="str">
            <v>00AJ</v>
          </cell>
          <cell r="Q1673" t="str">
            <v>ANDES ASIA</v>
          </cell>
          <cell r="R1673" t="str">
            <v>02</v>
          </cell>
          <cell r="S1673" t="str">
            <v>JAPÓN</v>
          </cell>
          <cell r="T1673" t="str">
            <v>2000 YOKOHAMA (ADUANA PRINCIPA</v>
          </cell>
          <cell r="U1673" t="str">
            <v>200000018</v>
          </cell>
          <cell r="V1673" t="str">
            <v>Andes Asia, Inc.</v>
          </cell>
          <cell r="W1673" t="str">
            <v>AA2877</v>
          </cell>
          <cell r="X1673" t="str">
            <v>CIF</v>
          </cell>
          <cell r="Y1673" t="str">
            <v>CTA CTE O CRED.DIRECTO</v>
          </cell>
          <cell r="Z1673" t="str">
            <v>CONGELADO</v>
          </cell>
          <cell r="AA1673" t="str">
            <v>LOMO</v>
          </cell>
          <cell r="AB1673" t="str">
            <v>LOMO VETADO</v>
          </cell>
          <cell r="AC1673" t="str">
            <v>LOMO VETADO &gt;2.0K</v>
          </cell>
          <cell r="AD1673" t="str">
            <v>NA</v>
          </cell>
        </row>
        <row r="1674">
          <cell r="D1674">
            <v>1022621</v>
          </cell>
          <cell r="E1674" t="str">
            <v>GO PANC S/TEC N @ FI CJ AS</v>
          </cell>
          <cell r="F1674">
            <v>2000</v>
          </cell>
          <cell r="G1674" t="str">
            <v>KG</v>
          </cell>
          <cell r="H1674" t="str">
            <v>PLANTA LO MIRANDA</v>
          </cell>
          <cell r="I1674" t="str">
            <v>EN PRODUCCION</v>
          </cell>
          <cell r="J1674">
            <v>44846</v>
          </cell>
          <cell r="K1674">
            <v>44861</v>
          </cell>
          <cell r="O1674" t="str">
            <v>U007 AGROSUPER S.A.</v>
          </cell>
          <cell r="P1674" t="str">
            <v>00AJ</v>
          </cell>
          <cell r="Q1674" t="str">
            <v>ANDES ASIA</v>
          </cell>
          <cell r="R1674" t="str">
            <v>02</v>
          </cell>
          <cell r="S1674" t="str">
            <v>JAPÓN</v>
          </cell>
          <cell r="T1674" t="str">
            <v>2000 YOKOHAMA (ADUANA PRINCIPA</v>
          </cell>
          <cell r="U1674" t="str">
            <v>200000018</v>
          </cell>
          <cell r="V1674" t="str">
            <v>Andes Asia, Inc.</v>
          </cell>
          <cell r="W1674" t="str">
            <v>AA2877</v>
          </cell>
          <cell r="X1674" t="str">
            <v>CIF</v>
          </cell>
          <cell r="Y1674" t="str">
            <v>CTA CTE O CRED.DIRECTO</v>
          </cell>
          <cell r="Z1674" t="str">
            <v>CONGELADO</v>
          </cell>
          <cell r="AA1674" t="str">
            <v>PANCETA</v>
          </cell>
          <cell r="AB1674" t="str">
            <v>PANCETA S/CUERO</v>
          </cell>
          <cell r="AC1674" t="str">
            <v>PANCETA S/CUERO S/TECLA</v>
          </cell>
          <cell r="AD1674" t="str">
            <v>NA</v>
          </cell>
        </row>
        <row r="1675">
          <cell r="D1675">
            <v>1022561</v>
          </cell>
          <cell r="E1675" t="str">
            <v>GO MM LOIN LL@ FI CJ 12K AA</v>
          </cell>
          <cell r="F1675">
            <v>3000</v>
          </cell>
          <cell r="G1675" t="str">
            <v>KG</v>
          </cell>
          <cell r="H1675" t="str">
            <v>PLANTA LO MIRANDA</v>
          </cell>
          <cell r="I1675" t="str">
            <v>EN PRODUCCION</v>
          </cell>
          <cell r="J1675">
            <v>44846</v>
          </cell>
          <cell r="K1675">
            <v>44861</v>
          </cell>
          <cell r="O1675" t="str">
            <v>U007 AGROSUPER S.A.</v>
          </cell>
          <cell r="P1675" t="str">
            <v>00AJ</v>
          </cell>
          <cell r="Q1675" t="str">
            <v>ANDES ASIA</v>
          </cell>
          <cell r="R1675" t="str">
            <v>02</v>
          </cell>
          <cell r="S1675" t="str">
            <v>JAPÓN</v>
          </cell>
          <cell r="T1675" t="str">
            <v>2000 YOKOHAMA (ADUANA PRINCIPA</v>
          </cell>
          <cell r="U1675" t="str">
            <v>200000018</v>
          </cell>
          <cell r="V1675" t="str">
            <v>Andes Asia, Inc.</v>
          </cell>
          <cell r="W1675" t="str">
            <v>AA2877</v>
          </cell>
          <cell r="X1675" t="str">
            <v>CIF</v>
          </cell>
          <cell r="Y1675" t="str">
            <v>CTA CTE O CRED.DIRECTO</v>
          </cell>
          <cell r="Z1675" t="str">
            <v>CONGELADO</v>
          </cell>
          <cell r="AA1675" t="str">
            <v>LOMO</v>
          </cell>
          <cell r="AB1675" t="str">
            <v>LOMO MM LOIN</v>
          </cell>
          <cell r="AC1675" t="str">
            <v>LOMO MM LOIN SY</v>
          </cell>
          <cell r="AD1675" t="str">
            <v>NA</v>
          </cell>
        </row>
        <row r="1676">
          <cell r="D1676">
            <v>1011948</v>
          </cell>
          <cell r="E1676" t="str">
            <v>PO CTRE MRPS@ CJ 12K AS</v>
          </cell>
          <cell r="F1676">
            <v>1400</v>
          </cell>
          <cell r="G1676" t="str">
            <v>KG</v>
          </cell>
          <cell r="H1676" t="str">
            <v>F. SAN VICENTE</v>
          </cell>
          <cell r="I1676" t="str">
            <v>EN PRODUCCION</v>
          </cell>
          <cell r="J1676">
            <v>44846</v>
          </cell>
          <cell r="K1676">
            <v>44861</v>
          </cell>
          <cell r="O1676" t="str">
            <v>U007 AGROSUPER S.A.</v>
          </cell>
          <cell r="P1676" t="str">
            <v>00AJ</v>
          </cell>
          <cell r="Q1676" t="str">
            <v>ANDES ASIA</v>
          </cell>
          <cell r="R1676" t="str">
            <v>01</v>
          </cell>
          <cell r="S1676" t="str">
            <v>JAPÓN</v>
          </cell>
          <cell r="T1676" t="str">
            <v>2000 YOKOHAMA (ADUANA PRINCIPA</v>
          </cell>
          <cell r="U1676" t="str">
            <v>200000018</v>
          </cell>
          <cell r="V1676" t="str">
            <v>Andes Asia, Inc.</v>
          </cell>
          <cell r="W1676" t="str">
            <v>AA2877</v>
          </cell>
          <cell r="X1676" t="str">
            <v>CIF</v>
          </cell>
          <cell r="Y1676" t="str">
            <v>CTA CTE O CRED.DIRECTO</v>
          </cell>
          <cell r="Z1676" t="str">
            <v>CONGELADO</v>
          </cell>
          <cell r="AA1676" t="str">
            <v>MENUDENCIAS</v>
          </cell>
          <cell r="AB1676" t="str">
            <v>MENUDENCIAS CONTRE</v>
          </cell>
          <cell r="AC1676" t="str">
            <v>MENUDENCIAS CONTRE MARIPOSA</v>
          </cell>
          <cell r="AD1676" t="str">
            <v>NA</v>
          </cell>
        </row>
        <row r="1677">
          <cell r="D1677">
            <v>1022866</v>
          </cell>
          <cell r="E1677" t="str">
            <v>GO PAN TEC S/CUERO L@ CJ 19K AS</v>
          </cell>
          <cell r="F1677">
            <v>5000</v>
          </cell>
          <cell r="G1677" t="str">
            <v>KG</v>
          </cell>
          <cell r="H1677" t="str">
            <v>PLANTA LO MIRANDA</v>
          </cell>
          <cell r="I1677" t="str">
            <v>PROGRAMADO</v>
          </cell>
          <cell r="J1677">
            <v>44846</v>
          </cell>
          <cell r="K1677">
            <v>44861</v>
          </cell>
          <cell r="O1677" t="str">
            <v>U007 AGROSUPER S.A.</v>
          </cell>
          <cell r="P1677" t="str">
            <v>00AJ</v>
          </cell>
          <cell r="Q1677" t="str">
            <v>ANDES ASIA</v>
          </cell>
          <cell r="R1677" t="str">
            <v>02</v>
          </cell>
          <cell r="S1677" t="str">
            <v>JAPÓN</v>
          </cell>
          <cell r="T1677" t="str">
            <v>2000 YOKOHAMA (ADUANA PRINCIPA</v>
          </cell>
          <cell r="U1677" t="str">
            <v>200000018</v>
          </cell>
          <cell r="V1677" t="str">
            <v>Andes Asia, Inc.</v>
          </cell>
          <cell r="W1677" t="str">
            <v>AA2879</v>
          </cell>
          <cell r="X1677" t="str">
            <v>CIF</v>
          </cell>
          <cell r="Y1677" t="str">
            <v>CTA CTE O CRED.DIRECTO</v>
          </cell>
          <cell r="Z1677" t="str">
            <v>CONGELADO</v>
          </cell>
          <cell r="AA1677" t="str">
            <v>PANCETA</v>
          </cell>
          <cell r="AB1677" t="str">
            <v>PANCETA S/CUERO</v>
          </cell>
          <cell r="AC1677" t="str">
            <v>PANCETA S/CUERO TECLA</v>
          </cell>
          <cell r="AD1677" t="str">
            <v>NA</v>
          </cell>
        </row>
        <row r="1678">
          <cell r="D1678">
            <v>1022865</v>
          </cell>
          <cell r="E1678" t="str">
            <v>GO PAN TEC S/CUERO M@ CJ 17K AS</v>
          </cell>
          <cell r="F1678">
            <v>3000</v>
          </cell>
          <cell r="G1678" t="str">
            <v>KG</v>
          </cell>
          <cell r="H1678" t="str">
            <v>PLANTA LO MIRANDA</v>
          </cell>
          <cell r="I1678" t="str">
            <v>PROGRAMADO</v>
          </cell>
          <cell r="J1678">
            <v>44846</v>
          </cell>
          <cell r="K1678">
            <v>44861</v>
          </cell>
          <cell r="O1678" t="str">
            <v>U007 AGROSUPER S.A.</v>
          </cell>
          <cell r="P1678" t="str">
            <v>00AJ</v>
          </cell>
          <cell r="Q1678" t="str">
            <v>ANDES ASIA</v>
          </cell>
          <cell r="R1678" t="str">
            <v>02</v>
          </cell>
          <cell r="S1678" t="str">
            <v>JAPÓN</v>
          </cell>
          <cell r="T1678" t="str">
            <v>2000 YOKOHAMA (ADUANA PRINCIPA</v>
          </cell>
          <cell r="U1678" t="str">
            <v>200000018</v>
          </cell>
          <cell r="V1678" t="str">
            <v>Andes Asia, Inc.</v>
          </cell>
          <cell r="W1678" t="str">
            <v>AA2879</v>
          </cell>
          <cell r="X1678" t="str">
            <v>CIF</v>
          </cell>
          <cell r="Y1678" t="str">
            <v>CTA CTE O CRED.DIRECTO</v>
          </cell>
          <cell r="Z1678" t="str">
            <v>CONGELADO</v>
          </cell>
          <cell r="AA1678" t="str">
            <v>PANCETA</v>
          </cell>
          <cell r="AB1678" t="str">
            <v>PANCETA S/CUERO</v>
          </cell>
          <cell r="AC1678" t="str">
            <v>PANCETA S/CUERO TECLA</v>
          </cell>
          <cell r="AD1678" t="str">
            <v>NA</v>
          </cell>
        </row>
        <row r="1679">
          <cell r="D1679">
            <v>1022864</v>
          </cell>
          <cell r="E1679" t="str">
            <v>GO LOM VET L@ CJ 11K AS</v>
          </cell>
          <cell r="F1679">
            <v>2000</v>
          </cell>
          <cell r="G1679" t="str">
            <v>KG</v>
          </cell>
          <cell r="H1679" t="str">
            <v>PLANTA LO MIRANDA</v>
          </cell>
          <cell r="I1679" t="str">
            <v>PROGRAMADO</v>
          </cell>
          <cell r="J1679">
            <v>44846</v>
          </cell>
          <cell r="K1679">
            <v>44861</v>
          </cell>
          <cell r="O1679" t="str">
            <v>U007 AGROSUPER S.A.</v>
          </cell>
          <cell r="P1679" t="str">
            <v>00AJ</v>
          </cell>
          <cell r="Q1679" t="str">
            <v>ANDES ASIA</v>
          </cell>
          <cell r="R1679" t="str">
            <v>02</v>
          </cell>
          <cell r="S1679" t="str">
            <v>JAPÓN</v>
          </cell>
          <cell r="T1679" t="str">
            <v>2000 YOKOHAMA (ADUANA PRINCIPA</v>
          </cell>
          <cell r="U1679" t="str">
            <v>200000018</v>
          </cell>
          <cell r="V1679" t="str">
            <v>Andes Asia, Inc.</v>
          </cell>
          <cell r="W1679" t="str">
            <v>AA2879</v>
          </cell>
          <cell r="X1679" t="str">
            <v>CIF</v>
          </cell>
          <cell r="Y1679" t="str">
            <v>CTA CTE O CRED.DIRECTO</v>
          </cell>
          <cell r="Z1679" t="str">
            <v>CONGELADO</v>
          </cell>
          <cell r="AA1679" t="str">
            <v>LOMO</v>
          </cell>
          <cell r="AB1679" t="str">
            <v>LOMO VETADO</v>
          </cell>
          <cell r="AC1679" t="str">
            <v>LOMO VETADO &gt;2.0K</v>
          </cell>
          <cell r="AD1679" t="str">
            <v>NA</v>
          </cell>
        </row>
        <row r="1680">
          <cell r="D1680">
            <v>1022621</v>
          </cell>
          <cell r="E1680" t="str">
            <v>GO PANC S/TEC N @ FI CJ AS</v>
          </cell>
          <cell r="F1680">
            <v>2000</v>
          </cell>
          <cell r="G1680" t="str">
            <v>KG</v>
          </cell>
          <cell r="H1680" t="str">
            <v>PLANTA LO MIRANDA</v>
          </cell>
          <cell r="I1680" t="str">
            <v>PROGRAMADO</v>
          </cell>
          <cell r="J1680">
            <v>44846</v>
          </cell>
          <cell r="K1680">
            <v>44861</v>
          </cell>
          <cell r="O1680" t="str">
            <v>U007 AGROSUPER S.A.</v>
          </cell>
          <cell r="P1680" t="str">
            <v>00AJ</v>
          </cell>
          <cell r="Q1680" t="str">
            <v>ANDES ASIA</v>
          </cell>
          <cell r="R1680" t="str">
            <v>02</v>
          </cell>
          <cell r="S1680" t="str">
            <v>JAPÓN</v>
          </cell>
          <cell r="T1680" t="str">
            <v>2000 YOKOHAMA (ADUANA PRINCIPA</v>
          </cell>
          <cell r="U1680" t="str">
            <v>200000018</v>
          </cell>
          <cell r="V1680" t="str">
            <v>Andes Asia, Inc.</v>
          </cell>
          <cell r="W1680" t="str">
            <v>AA2879</v>
          </cell>
          <cell r="X1680" t="str">
            <v>CIF</v>
          </cell>
          <cell r="Y1680" t="str">
            <v>CTA CTE O CRED.DIRECTO</v>
          </cell>
          <cell r="Z1680" t="str">
            <v>CONGELADO</v>
          </cell>
          <cell r="AA1680" t="str">
            <v>PANCETA</v>
          </cell>
          <cell r="AB1680" t="str">
            <v>PANCETA S/CUERO</v>
          </cell>
          <cell r="AC1680" t="str">
            <v>PANCETA S/CUERO S/TECLA</v>
          </cell>
          <cell r="AD1680" t="str">
            <v>NA</v>
          </cell>
        </row>
        <row r="1681">
          <cell r="D1681">
            <v>1022515</v>
          </cell>
          <cell r="E1681" t="str">
            <v>GO PANC TEC C/CUE@ FI CJ PANC AS</v>
          </cell>
          <cell r="F1681">
            <v>2000</v>
          </cell>
          <cell r="G1681" t="str">
            <v>KG</v>
          </cell>
          <cell r="H1681" t="str">
            <v>PLANTA LO MIRANDA</v>
          </cell>
          <cell r="I1681" t="str">
            <v>PROGRAMADO</v>
          </cell>
          <cell r="J1681">
            <v>44846</v>
          </cell>
          <cell r="K1681">
            <v>44861</v>
          </cell>
          <cell r="O1681" t="str">
            <v>U007 AGROSUPER S.A.</v>
          </cell>
          <cell r="P1681" t="str">
            <v>00AJ</v>
          </cell>
          <cell r="Q1681" t="str">
            <v>ANDES ASIA</v>
          </cell>
          <cell r="R1681" t="str">
            <v>02</v>
          </cell>
          <cell r="S1681" t="str">
            <v>JAPÓN</v>
          </cell>
          <cell r="T1681" t="str">
            <v>2000 YOKOHAMA (ADUANA PRINCIPA</v>
          </cell>
          <cell r="U1681" t="str">
            <v>200000018</v>
          </cell>
          <cell r="V1681" t="str">
            <v>Andes Asia, Inc.</v>
          </cell>
          <cell r="W1681" t="str">
            <v>AA2879</v>
          </cell>
          <cell r="X1681" t="str">
            <v>CIF</v>
          </cell>
          <cell r="Y1681" t="str">
            <v>CTA CTE O CRED.DIRECTO</v>
          </cell>
          <cell r="Z1681" t="str">
            <v>CONGELADO</v>
          </cell>
          <cell r="AA1681" t="str">
            <v>PANCETA</v>
          </cell>
          <cell r="AB1681" t="str">
            <v>PANCETA C/CUERO</v>
          </cell>
          <cell r="AC1681" t="str">
            <v>PANCETA C/CUERO TECLA</v>
          </cell>
          <cell r="AD1681" t="str">
            <v>NA</v>
          </cell>
        </row>
        <row r="1682">
          <cell r="D1682">
            <v>1021924</v>
          </cell>
          <cell r="E1682" t="str">
            <v>GO MM LOIN L@ CJ 15K AS</v>
          </cell>
          <cell r="F1682">
            <v>10000</v>
          </cell>
          <cell r="G1682" t="str">
            <v>KG</v>
          </cell>
          <cell r="H1682" t="str">
            <v>PLANTA ROSARIO</v>
          </cell>
          <cell r="I1682" t="str">
            <v>PROGRAMADO</v>
          </cell>
          <cell r="J1682">
            <v>44846</v>
          </cell>
          <cell r="K1682">
            <v>44861</v>
          </cell>
          <cell r="O1682" t="str">
            <v>U007 AGROSUPER S.A.</v>
          </cell>
          <cell r="P1682" t="str">
            <v>00AJ</v>
          </cell>
          <cell r="Q1682" t="str">
            <v>ANDES ASIA</v>
          </cell>
          <cell r="R1682" t="str">
            <v>02</v>
          </cell>
          <cell r="S1682" t="str">
            <v>JAPÓN</v>
          </cell>
          <cell r="T1682" t="str">
            <v>2000 YOKOHAMA (ADUANA PRINCIPA</v>
          </cell>
          <cell r="U1682" t="str">
            <v>200000018</v>
          </cell>
          <cell r="V1682" t="str">
            <v>Andes Asia, Inc.</v>
          </cell>
          <cell r="W1682" t="str">
            <v>AA2879</v>
          </cell>
          <cell r="X1682" t="str">
            <v>CIF</v>
          </cell>
          <cell r="Y1682" t="str">
            <v>CTA CTE O CRED.DIRECTO</v>
          </cell>
          <cell r="Z1682" t="str">
            <v>CONGELADO</v>
          </cell>
          <cell r="AA1682" t="str">
            <v>LOMO</v>
          </cell>
          <cell r="AB1682" t="str">
            <v>LOMO MM LOIN</v>
          </cell>
          <cell r="AC1682" t="str">
            <v>LOMO MM LOIN L</v>
          </cell>
          <cell r="AD1682" t="str">
            <v>NA</v>
          </cell>
        </row>
        <row r="1683">
          <cell r="D1683">
            <v>1021925</v>
          </cell>
          <cell r="E1683" t="str">
            <v>GO MM LOIN S@ FI CJ 15K AS</v>
          </cell>
          <cell r="F1683">
            <v>3000</v>
          </cell>
          <cell r="G1683" t="str">
            <v>KG</v>
          </cell>
          <cell r="H1683" t="str">
            <v>PLANTA LO MIRANDA</v>
          </cell>
          <cell r="I1683" t="str">
            <v>EN PRODUCCION</v>
          </cell>
          <cell r="J1683">
            <v>44846</v>
          </cell>
          <cell r="K1683">
            <v>44861</v>
          </cell>
          <cell r="O1683" t="str">
            <v>U007 AGROSUPER S.A.</v>
          </cell>
          <cell r="P1683" t="str">
            <v>00AJ</v>
          </cell>
          <cell r="Q1683" t="str">
            <v>ANDES ASIA</v>
          </cell>
          <cell r="R1683" t="str">
            <v>02</v>
          </cell>
          <cell r="S1683" t="str">
            <v>JAPÓN</v>
          </cell>
          <cell r="T1683" t="str">
            <v>2000 YOKOHAMA (ADUANA PRINCIPA</v>
          </cell>
          <cell r="U1683" t="str">
            <v>200000018</v>
          </cell>
          <cell r="V1683" t="str">
            <v>Andes Asia, Inc.</v>
          </cell>
          <cell r="W1683" t="str">
            <v>AA2880</v>
          </cell>
          <cell r="X1683" t="str">
            <v>CIF</v>
          </cell>
          <cell r="Y1683" t="str">
            <v>CTA CTE O CRED.DIRECTO</v>
          </cell>
          <cell r="Z1683" t="str">
            <v>CONGELADO</v>
          </cell>
          <cell r="AA1683" t="str">
            <v>LOMO</v>
          </cell>
          <cell r="AB1683" t="str">
            <v>LOMO MM LOIN</v>
          </cell>
          <cell r="AC1683" t="str">
            <v>LOMO MM LOIN S</v>
          </cell>
          <cell r="AD1683" t="str">
            <v>NA</v>
          </cell>
        </row>
        <row r="1684">
          <cell r="D1684">
            <v>1022561</v>
          </cell>
          <cell r="E1684" t="str">
            <v>GO MM LOIN LL@ FI CJ 12K AA</v>
          </cell>
          <cell r="F1684">
            <v>2000</v>
          </cell>
          <cell r="G1684" t="str">
            <v>KG</v>
          </cell>
          <cell r="H1684" t="str">
            <v>PLANTA LO MIRANDA</v>
          </cell>
          <cell r="I1684" t="str">
            <v>EN PRODUCCION</v>
          </cell>
          <cell r="J1684">
            <v>44846</v>
          </cell>
          <cell r="K1684">
            <v>44861</v>
          </cell>
          <cell r="O1684" t="str">
            <v>U007 AGROSUPER S.A.</v>
          </cell>
          <cell r="P1684" t="str">
            <v>00AJ</v>
          </cell>
          <cell r="Q1684" t="str">
            <v>ANDES ASIA</v>
          </cell>
          <cell r="R1684" t="str">
            <v>02</v>
          </cell>
          <cell r="S1684" t="str">
            <v>JAPÓN</v>
          </cell>
          <cell r="T1684" t="str">
            <v>2000 YOKOHAMA (ADUANA PRINCIPA</v>
          </cell>
          <cell r="U1684" t="str">
            <v>200000018</v>
          </cell>
          <cell r="V1684" t="str">
            <v>Andes Asia, Inc.</v>
          </cell>
          <cell r="W1684" t="str">
            <v>AA2880</v>
          </cell>
          <cell r="X1684" t="str">
            <v>CIF</v>
          </cell>
          <cell r="Y1684" t="str">
            <v>CTA CTE O CRED.DIRECTO</v>
          </cell>
          <cell r="Z1684" t="str">
            <v>CONGELADO</v>
          </cell>
          <cell r="AA1684" t="str">
            <v>LOMO</v>
          </cell>
          <cell r="AB1684" t="str">
            <v>LOMO MM LOIN</v>
          </cell>
          <cell r="AC1684" t="str">
            <v>LOMO MM LOIN SY</v>
          </cell>
          <cell r="AD1684" t="str">
            <v>NA</v>
          </cell>
        </row>
        <row r="1685">
          <cell r="D1685">
            <v>1022621</v>
          </cell>
          <cell r="E1685" t="str">
            <v>GO PANC S/TEC N @ FI CJ AS</v>
          </cell>
          <cell r="F1685">
            <v>8000</v>
          </cell>
          <cell r="G1685" t="str">
            <v>KG</v>
          </cell>
          <cell r="H1685" t="str">
            <v>PLANTA LO MIRANDA</v>
          </cell>
          <cell r="I1685" t="str">
            <v>EN PRODUCCION</v>
          </cell>
          <cell r="J1685">
            <v>44846</v>
          </cell>
          <cell r="K1685">
            <v>44861</v>
          </cell>
          <cell r="O1685" t="str">
            <v>U007 AGROSUPER S.A.</v>
          </cell>
          <cell r="P1685" t="str">
            <v>00AJ</v>
          </cell>
          <cell r="Q1685" t="str">
            <v>ANDES ASIA</v>
          </cell>
          <cell r="R1685" t="str">
            <v>02</v>
          </cell>
          <cell r="S1685" t="str">
            <v>JAPÓN</v>
          </cell>
          <cell r="T1685" t="str">
            <v>2000 YOKOHAMA (ADUANA PRINCIPA</v>
          </cell>
          <cell r="U1685" t="str">
            <v>200000018</v>
          </cell>
          <cell r="V1685" t="str">
            <v>Andes Asia, Inc.</v>
          </cell>
          <cell r="W1685" t="str">
            <v>AA2880</v>
          </cell>
          <cell r="X1685" t="str">
            <v>CIF</v>
          </cell>
          <cell r="Y1685" t="str">
            <v>CTA CTE O CRED.DIRECTO</v>
          </cell>
          <cell r="Z1685" t="str">
            <v>CONGELADO</v>
          </cell>
          <cell r="AA1685" t="str">
            <v>PANCETA</v>
          </cell>
          <cell r="AB1685" t="str">
            <v>PANCETA S/CUERO</v>
          </cell>
          <cell r="AC1685" t="str">
            <v>PANCETA S/CUERO S/TECLA</v>
          </cell>
          <cell r="AD1685" t="str">
            <v>NA</v>
          </cell>
        </row>
        <row r="1686">
          <cell r="D1686">
            <v>1022751</v>
          </cell>
          <cell r="E1686" t="str">
            <v>GO PPPAL 1P EX@ CJ 14K AS</v>
          </cell>
          <cell r="F1686">
            <v>800</v>
          </cell>
          <cell r="G1686" t="str">
            <v>KG</v>
          </cell>
          <cell r="H1686" t="str">
            <v>PLANTA LO MIRANDA</v>
          </cell>
          <cell r="I1686" t="str">
            <v>EN PRODUCCION</v>
          </cell>
          <cell r="J1686">
            <v>44846</v>
          </cell>
          <cell r="K1686">
            <v>44861</v>
          </cell>
          <cell r="O1686" t="str">
            <v>U007 AGROSUPER S.A.</v>
          </cell>
          <cell r="P1686" t="str">
            <v>00AJ</v>
          </cell>
          <cell r="Q1686" t="str">
            <v>ANDES ASIA</v>
          </cell>
          <cell r="R1686" t="str">
            <v>02</v>
          </cell>
          <cell r="S1686" t="str">
            <v>JAPÓN</v>
          </cell>
          <cell r="T1686" t="str">
            <v>2000 YOKOHAMA (ADUANA PRINCIPA</v>
          </cell>
          <cell r="U1686" t="str">
            <v>200000018</v>
          </cell>
          <cell r="V1686" t="str">
            <v>Andes Asia, Inc.</v>
          </cell>
          <cell r="W1686" t="str">
            <v>AA2880</v>
          </cell>
          <cell r="X1686" t="str">
            <v>CIF</v>
          </cell>
          <cell r="Y1686" t="str">
            <v>CTA CTE O CRED.DIRECTO</v>
          </cell>
          <cell r="Z1686" t="str">
            <v>CONGELADO</v>
          </cell>
          <cell r="AA1686" t="str">
            <v>PALETA</v>
          </cell>
          <cell r="AB1686" t="str">
            <v>PALETA ENTERA</v>
          </cell>
          <cell r="AC1686" t="str">
            <v>PALETA ENTERA PICNIC</v>
          </cell>
          <cell r="AD1686" t="str">
            <v>NA</v>
          </cell>
        </row>
        <row r="1687">
          <cell r="D1687">
            <v>1022863</v>
          </cell>
          <cell r="E1687" t="str">
            <v>GO LOM VET M@ CJ 9K AS</v>
          </cell>
          <cell r="F1687">
            <v>1500</v>
          </cell>
          <cell r="G1687" t="str">
            <v>KG</v>
          </cell>
          <cell r="H1687" t="str">
            <v>PLANTA LO MIRANDA</v>
          </cell>
          <cell r="I1687" t="str">
            <v>EN PRODUCCION</v>
          </cell>
          <cell r="J1687">
            <v>44846</v>
          </cell>
          <cell r="K1687">
            <v>44861</v>
          </cell>
          <cell r="O1687" t="str">
            <v>U007 AGROSUPER S.A.</v>
          </cell>
          <cell r="P1687" t="str">
            <v>00AJ</v>
          </cell>
          <cell r="Q1687" t="str">
            <v>ANDES ASIA</v>
          </cell>
          <cell r="R1687" t="str">
            <v>02</v>
          </cell>
          <cell r="S1687" t="str">
            <v>JAPÓN</v>
          </cell>
          <cell r="T1687" t="str">
            <v>2000 YOKOHAMA (ADUANA PRINCIPA</v>
          </cell>
          <cell r="U1687" t="str">
            <v>200000018</v>
          </cell>
          <cell r="V1687" t="str">
            <v>Andes Asia, Inc.</v>
          </cell>
          <cell r="W1687" t="str">
            <v>AA2880</v>
          </cell>
          <cell r="X1687" t="str">
            <v>CIF</v>
          </cell>
          <cell r="Y1687" t="str">
            <v>CTA CTE O CRED.DIRECTO</v>
          </cell>
          <cell r="Z1687" t="str">
            <v>CONGELADO</v>
          </cell>
          <cell r="AA1687" t="str">
            <v>LOMO</v>
          </cell>
          <cell r="AB1687" t="str">
            <v>LOMO VETADO</v>
          </cell>
          <cell r="AC1687" t="str">
            <v>LOMO VETADO &gt;2.0K</v>
          </cell>
          <cell r="AD1687" t="str">
            <v>NA</v>
          </cell>
        </row>
        <row r="1688">
          <cell r="D1688">
            <v>1022865</v>
          </cell>
          <cell r="E1688" t="str">
            <v>GO PAN TEC S/CUERO M@ CJ 17K AS</v>
          </cell>
          <cell r="F1688">
            <v>5000</v>
          </cell>
          <cell r="G1688" t="str">
            <v>KG</v>
          </cell>
          <cell r="H1688" t="str">
            <v>PLANTA LO MIRANDA</v>
          </cell>
          <cell r="I1688" t="str">
            <v>EN PRODUCCION</v>
          </cell>
          <cell r="J1688">
            <v>44846</v>
          </cell>
          <cell r="K1688">
            <v>44861</v>
          </cell>
          <cell r="O1688" t="str">
            <v>U007 AGROSUPER S.A.</v>
          </cell>
          <cell r="P1688" t="str">
            <v>00AJ</v>
          </cell>
          <cell r="Q1688" t="str">
            <v>ANDES ASIA</v>
          </cell>
          <cell r="R1688" t="str">
            <v>02</v>
          </cell>
          <cell r="S1688" t="str">
            <v>JAPÓN</v>
          </cell>
          <cell r="T1688" t="str">
            <v>2000 YOKOHAMA (ADUANA PRINCIPA</v>
          </cell>
          <cell r="U1688" t="str">
            <v>200000018</v>
          </cell>
          <cell r="V1688" t="str">
            <v>Andes Asia, Inc.</v>
          </cell>
          <cell r="W1688" t="str">
            <v>AA2880</v>
          </cell>
          <cell r="X1688" t="str">
            <v>CIF</v>
          </cell>
          <cell r="Y1688" t="str">
            <v>CTA CTE O CRED.DIRECTO</v>
          </cell>
          <cell r="Z1688" t="str">
            <v>CONGELADO</v>
          </cell>
          <cell r="AA1688" t="str">
            <v>PANCETA</v>
          </cell>
          <cell r="AB1688" t="str">
            <v>PANCETA S/CUERO</v>
          </cell>
          <cell r="AC1688" t="str">
            <v>PANCETA S/CUERO TECLA</v>
          </cell>
          <cell r="AD1688" t="str">
            <v>NA</v>
          </cell>
        </row>
        <row r="1689">
          <cell r="D1689">
            <v>1012326</v>
          </cell>
          <cell r="E1689" t="str">
            <v>PO CORAZON@BO 12K CJ AS</v>
          </cell>
          <cell r="F1689">
            <v>3640</v>
          </cell>
          <cell r="G1689" t="str">
            <v>KG</v>
          </cell>
          <cell r="H1689" t="str">
            <v>F. SAN VICENTE</v>
          </cell>
          <cell r="I1689" t="str">
            <v>EN PRODUCCION</v>
          </cell>
          <cell r="J1689">
            <v>44846</v>
          </cell>
          <cell r="K1689">
            <v>44861</v>
          </cell>
          <cell r="O1689" t="str">
            <v>U007 AGROSUPER S.A.</v>
          </cell>
          <cell r="P1689" t="str">
            <v>00AJ</v>
          </cell>
          <cell r="Q1689" t="str">
            <v>ANDES ASIA</v>
          </cell>
          <cell r="R1689" t="str">
            <v>01</v>
          </cell>
          <cell r="S1689" t="str">
            <v>JAPÓN</v>
          </cell>
          <cell r="T1689" t="str">
            <v>2000 YOKOHAMA (ADUANA PRINCIPA</v>
          </cell>
          <cell r="U1689" t="str">
            <v>200000018</v>
          </cell>
          <cell r="V1689" t="str">
            <v>Andes Asia, Inc.</v>
          </cell>
          <cell r="W1689" t="str">
            <v>AA2880</v>
          </cell>
          <cell r="X1689" t="str">
            <v>CIF</v>
          </cell>
          <cell r="Y1689" t="str">
            <v>CTA CTE O CRED.DIRECTO</v>
          </cell>
          <cell r="Z1689" t="str">
            <v>CONGELADO</v>
          </cell>
          <cell r="AA1689" t="str">
            <v>MENUDENCIAS</v>
          </cell>
          <cell r="AB1689" t="str">
            <v>MENUDENCIAS CORAZÓN</v>
          </cell>
          <cell r="AC1689" t="str">
            <v>MENUDENCIAS CORAZÓN NORMAL</v>
          </cell>
          <cell r="AD1689" t="str">
            <v>NA</v>
          </cell>
        </row>
        <row r="1690">
          <cell r="D1690">
            <v>1012682</v>
          </cell>
          <cell r="E1690" t="str">
            <v>PO COLA @ CJ 10KG</v>
          </cell>
          <cell r="F1690">
            <v>20</v>
          </cell>
          <cell r="G1690" t="str">
            <v>KG</v>
          </cell>
          <cell r="H1690" t="str">
            <v>PLANTA LO MIRANDA</v>
          </cell>
          <cell r="I1690" t="str">
            <v>A PROGRAMAR</v>
          </cell>
          <cell r="J1690">
            <v>44846</v>
          </cell>
          <cell r="K1690">
            <v>44854</v>
          </cell>
          <cell r="O1690" t="str">
            <v>U007 AGROSUPER S.A.</v>
          </cell>
          <cell r="P1690" t="str">
            <v>00AJ</v>
          </cell>
          <cell r="Q1690" t="str">
            <v>ANDES ASIA</v>
          </cell>
          <cell r="R1690" t="str">
            <v>01</v>
          </cell>
          <cell r="S1690" t="str">
            <v>JAPÓN</v>
          </cell>
          <cell r="T1690" t="str">
            <v>2000 YOKOHAMA (ADUANA PRINCIPA</v>
          </cell>
          <cell r="U1690" t="str">
            <v>200000018</v>
          </cell>
          <cell r="V1690" t="str">
            <v>Andes Asia, Inc.</v>
          </cell>
          <cell r="W1690" t="str">
            <v>AA2793</v>
          </cell>
          <cell r="X1690" t="str">
            <v>CIF</v>
          </cell>
          <cell r="Y1690" t="str">
            <v>CTA CTE O CRED.DIRECTO</v>
          </cell>
          <cell r="Z1690" t="str">
            <v>CONGELADO</v>
          </cell>
          <cell r="AA1690" t="str">
            <v>MENUDENCIAS</v>
          </cell>
          <cell r="AB1690" t="str">
            <v>MENUDENCIAS COLA</v>
          </cell>
          <cell r="AC1690" t="str">
            <v>MENUDENCIAS COLA NORMAL</v>
          </cell>
          <cell r="AD1690" t="str">
            <v>NA</v>
          </cell>
        </row>
        <row r="1691">
          <cell r="D1691">
            <v>1012158</v>
          </cell>
          <cell r="E1691" t="str">
            <v>PO FILE S/T 8X5 MR@ FI CJ AS</v>
          </cell>
          <cell r="F1691">
            <v>19958.399987392</v>
          </cell>
          <cell r="G1691" t="str">
            <v>KG</v>
          </cell>
          <cell r="H1691" t="str">
            <v>F. SAN VICENTE</v>
          </cell>
          <cell r="I1691" t="str">
            <v>CONFIRMADO</v>
          </cell>
          <cell r="J1691">
            <v>44846</v>
          </cell>
          <cell r="K1691">
            <v>44852</v>
          </cell>
          <cell r="O1691" t="str">
            <v>U007 AGROSUPER S.A.</v>
          </cell>
          <cell r="P1691" t="str">
            <v>00AA</v>
          </cell>
          <cell r="Q1691" t="str">
            <v>AGRO AMERICA</v>
          </cell>
          <cell r="R1691" t="str">
            <v>01</v>
          </cell>
          <cell r="S1691" t="str">
            <v>EE.UU.</v>
          </cell>
          <cell r="T1691" t="str">
            <v>000139 HOUSTON, PUERTO</v>
          </cell>
          <cell r="U1691" t="str">
            <v>200000004</v>
          </cell>
          <cell r="V1691" t="str">
            <v>Agro America LLC</v>
          </cell>
          <cell r="W1691" t="str">
            <v/>
          </cell>
          <cell r="X1691" t="str">
            <v>CIF</v>
          </cell>
          <cell r="Y1691" t="str">
            <v>CTA CTE O CRED.DIRECTO</v>
          </cell>
          <cell r="Z1691" t="str">
            <v>CONGELADO</v>
          </cell>
          <cell r="AA1691" t="str">
            <v>FILETE</v>
          </cell>
          <cell r="AB1691" t="str">
            <v>FILETE</v>
          </cell>
          <cell r="AC1691" t="str">
            <v>FILETE NORMAL</v>
          </cell>
          <cell r="AD1691" t="str">
            <v>NA</v>
          </cell>
        </row>
        <row r="1692">
          <cell r="D1692">
            <v>1012158</v>
          </cell>
          <cell r="E1692" t="str">
            <v>PO FILE S/T 8X5 MR@ FI CJ AS</v>
          </cell>
          <cell r="F1692">
            <v>19958.399987392</v>
          </cell>
          <cell r="G1692" t="str">
            <v>KG</v>
          </cell>
          <cell r="H1692" t="str">
            <v>F. SAN VICENTE</v>
          </cell>
          <cell r="I1692" t="str">
            <v>A PROGRAMAR</v>
          </cell>
          <cell r="J1692">
            <v>44846</v>
          </cell>
          <cell r="K1692">
            <v>44848</v>
          </cell>
          <cell r="L1692">
            <v>44878</v>
          </cell>
          <cell r="O1692" t="str">
            <v>U007 AGROSUPER S.A.</v>
          </cell>
          <cell r="P1692" t="str">
            <v>00AA</v>
          </cell>
          <cell r="Q1692" t="str">
            <v>AGRO AMERICA</v>
          </cell>
          <cell r="R1692" t="str">
            <v>01</v>
          </cell>
          <cell r="S1692" t="str">
            <v>EE.UU.</v>
          </cell>
          <cell r="T1692" t="str">
            <v>000109 LONG BEACH, PUERTO</v>
          </cell>
          <cell r="U1692" t="str">
            <v>200000004</v>
          </cell>
          <cell r="V1692" t="str">
            <v>Agro America LLC</v>
          </cell>
          <cell r="W1692" t="str">
            <v/>
          </cell>
          <cell r="X1692" t="str">
            <v>CIF</v>
          </cell>
          <cell r="Y1692" t="str">
            <v>CTA CTE O CRED.DIRECTO</v>
          </cell>
          <cell r="Z1692" t="str">
            <v>CONGELADO</v>
          </cell>
          <cell r="AA1692" t="str">
            <v>FILETE</v>
          </cell>
          <cell r="AB1692" t="str">
            <v>FILETE</v>
          </cell>
          <cell r="AC1692" t="str">
            <v>FILETE NORMAL</v>
          </cell>
          <cell r="AD1692" t="str">
            <v>NA</v>
          </cell>
        </row>
        <row r="1693">
          <cell r="D1693">
            <v>1012158</v>
          </cell>
          <cell r="E1693" t="str">
            <v>PO FILE S/T 8X5 MR@ FI CJ AS</v>
          </cell>
          <cell r="F1693">
            <v>19958.399987392</v>
          </cell>
          <cell r="G1693" t="str">
            <v>KG</v>
          </cell>
          <cell r="H1693" t="str">
            <v>F. SAN VICENTE</v>
          </cell>
          <cell r="I1693" t="str">
            <v>CONFIRMADO</v>
          </cell>
          <cell r="J1693">
            <v>44846</v>
          </cell>
          <cell r="K1693">
            <v>44849</v>
          </cell>
          <cell r="O1693" t="str">
            <v>U007 AGROSUPER S.A.</v>
          </cell>
          <cell r="P1693" t="str">
            <v>00AA</v>
          </cell>
          <cell r="Q1693" t="str">
            <v>AGRO AMERICA</v>
          </cell>
          <cell r="R1693" t="str">
            <v>01</v>
          </cell>
          <cell r="S1693" t="str">
            <v>EE.UU.</v>
          </cell>
          <cell r="T1693" t="str">
            <v>000221 SAVANNAH, PUERTO</v>
          </cell>
          <cell r="U1693" t="str">
            <v>200000004</v>
          </cell>
          <cell r="V1693" t="str">
            <v>Agro America LLC</v>
          </cell>
          <cell r="W1693" t="str">
            <v/>
          </cell>
          <cell r="X1693" t="str">
            <v>CIF</v>
          </cell>
          <cell r="Y1693" t="str">
            <v>CTA CTE O CRED.DIRECTO</v>
          </cell>
          <cell r="Z1693" t="str">
            <v>CONGELADO</v>
          </cell>
          <cell r="AA1693" t="str">
            <v>FILETE</v>
          </cell>
          <cell r="AB1693" t="str">
            <v>FILETE</v>
          </cell>
          <cell r="AC1693" t="str">
            <v>FILETE NORMAL</v>
          </cell>
          <cell r="AD1693" t="str">
            <v>NA</v>
          </cell>
        </row>
        <row r="1694">
          <cell r="D1694">
            <v>1030515</v>
          </cell>
          <cell r="E1694" t="str">
            <v>MUESTRA DE PAVO CONGELADA</v>
          </cell>
          <cell r="F1694">
            <v>280</v>
          </cell>
          <cell r="G1694" t="str">
            <v>KG</v>
          </cell>
          <cell r="H1694" t="str">
            <v>SOPRAVAL PLANTA / CECINAS 2</v>
          </cell>
          <cell r="I1694" t="str">
            <v>EMITIDO</v>
          </cell>
          <cell r="J1694">
            <v>44846</v>
          </cell>
          <cell r="K1694">
            <v>44869</v>
          </cell>
          <cell r="O1694" t="str">
            <v>U007 AGROSUPER S.A.</v>
          </cell>
          <cell r="P1694" t="str">
            <v>00AS</v>
          </cell>
          <cell r="Q1694" t="str">
            <v>AGRO SUDAMERICA</v>
          </cell>
          <cell r="R1694" t="str">
            <v>03</v>
          </cell>
          <cell r="S1694" t="str">
            <v>COLOMBIA</v>
          </cell>
          <cell r="T1694" t="str">
            <v>000218 CARTAGENA, PUERTO</v>
          </cell>
          <cell r="U1694" t="str">
            <v>200003947</v>
          </cell>
          <cell r="V1694" t="str">
            <v>Comercializadora Soja SAS</v>
          </cell>
          <cell r="W1694" t="str">
            <v/>
          </cell>
          <cell r="X1694" t="str">
            <v>CIF</v>
          </cell>
          <cell r="Y1694" t="str">
            <v>CTA CTE O CRED.DIRECTO</v>
          </cell>
          <cell r="Z1694" t="str">
            <v>CONGELADO</v>
          </cell>
          <cell r="AA1694" t="str">
            <v>MUESTRAS</v>
          </cell>
          <cell r="AB1694" t="str">
            <v>MUESTRAS</v>
          </cell>
          <cell r="AC1694" t="str">
            <v>MUESTRAS</v>
          </cell>
          <cell r="AD1694" t="str">
            <v>EX</v>
          </cell>
        </row>
        <row r="1695">
          <cell r="D1695">
            <v>1021101</v>
          </cell>
          <cell r="E1695" t="str">
            <v>GO CORAZÓN PARTIDO@ CJ T-F 20K AS</v>
          </cell>
          <cell r="F1695">
            <v>23720</v>
          </cell>
          <cell r="G1695" t="str">
            <v>KG</v>
          </cell>
          <cell r="H1695" t="str">
            <v>PLANTA ROSARIO</v>
          </cell>
          <cell r="I1695" t="str">
            <v>EMITIDO</v>
          </cell>
          <cell r="J1695">
            <v>44846</v>
          </cell>
          <cell r="K1695">
            <v>44869</v>
          </cell>
          <cell r="O1695" t="str">
            <v>U007 AGROSUPER S.A.</v>
          </cell>
          <cell r="P1695" t="str">
            <v>00AS</v>
          </cell>
          <cell r="Q1695" t="str">
            <v>AGRO SUDAMERICA</v>
          </cell>
          <cell r="R1695" t="str">
            <v>02</v>
          </cell>
          <cell r="S1695" t="str">
            <v>COLOMBIA</v>
          </cell>
          <cell r="T1695" t="str">
            <v>000218 CARTAGENA, PUERTO</v>
          </cell>
          <cell r="U1695" t="str">
            <v>200003947</v>
          </cell>
          <cell r="V1695" t="str">
            <v>Comercializadora Soja SAS</v>
          </cell>
          <cell r="W1695" t="str">
            <v/>
          </cell>
          <cell r="X1695" t="str">
            <v>CIF</v>
          </cell>
          <cell r="Y1695" t="str">
            <v>CTA CTE O CRED.DIRECTO</v>
          </cell>
          <cell r="Z1695" t="str">
            <v>CONGELADO</v>
          </cell>
          <cell r="AA1695" t="str">
            <v>SUBPROD</v>
          </cell>
          <cell r="AB1695" t="str">
            <v>SUBPROD VISCERAS</v>
          </cell>
          <cell r="AC1695" t="str">
            <v>SUBPROD VISCERAS CORAZÓN</v>
          </cell>
          <cell r="AD1695" t="str">
            <v>EX</v>
          </cell>
        </row>
        <row r="1696">
          <cell r="D1696">
            <v>1012160</v>
          </cell>
          <cell r="E1696" t="str">
            <v>PO PCHDEH 8X5 MR@ FI CJ AS</v>
          </cell>
          <cell r="F1696">
            <v>19958.399987392</v>
          </cell>
          <cell r="G1696" t="str">
            <v>KG</v>
          </cell>
          <cell r="H1696" t="str">
            <v>F. SAN VICENTE</v>
          </cell>
          <cell r="I1696" t="str">
            <v>A PROGRAMAR</v>
          </cell>
          <cell r="J1696">
            <v>44846</v>
          </cell>
          <cell r="K1696">
            <v>44851</v>
          </cell>
          <cell r="L1696">
            <v>44879</v>
          </cell>
          <cell r="O1696" t="str">
            <v>U007 AGROSUPER S.A.</v>
          </cell>
          <cell r="P1696" t="str">
            <v>00AA</v>
          </cell>
          <cell r="Q1696" t="str">
            <v>AGRO AMERICA</v>
          </cell>
          <cell r="R1696" t="str">
            <v>01</v>
          </cell>
          <cell r="S1696" t="str">
            <v>EE.UU.</v>
          </cell>
          <cell r="T1696" t="str">
            <v>000144 NORFOLK, PUERTO</v>
          </cell>
          <cell r="U1696" t="str">
            <v>200000004</v>
          </cell>
          <cell r="V1696" t="str">
            <v>Agro America LLC</v>
          </cell>
          <cell r="W1696" t="str">
            <v/>
          </cell>
          <cell r="X1696" t="str">
            <v>CIF</v>
          </cell>
          <cell r="Y1696" t="str">
            <v>CTA CTE O CRED.DIRECTO</v>
          </cell>
          <cell r="Z1696" t="str">
            <v>CONGELADO</v>
          </cell>
          <cell r="AA1696" t="str">
            <v>PECHUGA DESH</v>
          </cell>
          <cell r="AB1696" t="str">
            <v>PECHUGA DESH S/PIEL S/GRASA S/FILETE</v>
          </cell>
          <cell r="AC1696" t="str">
            <v>PECHUGA DESH S/CALIBRE</v>
          </cell>
          <cell r="AD1696" t="str">
            <v>NA</v>
          </cell>
        </row>
        <row r="1697">
          <cell r="D1697">
            <v>1012160</v>
          </cell>
          <cell r="E1697" t="str">
            <v>PO PCHDEH 8X5 MR@ FI CJ AS</v>
          </cell>
          <cell r="F1697">
            <v>18143.999782359999</v>
          </cell>
          <cell r="G1697" t="str">
            <v>KG</v>
          </cell>
          <cell r="H1697" t="str">
            <v>F. SAN VICENTE</v>
          </cell>
          <cell r="I1697" t="str">
            <v>A PROGRAMAR</v>
          </cell>
          <cell r="J1697">
            <v>44846</v>
          </cell>
          <cell r="K1697">
            <v>44850</v>
          </cell>
          <cell r="L1697">
            <v>44878</v>
          </cell>
          <cell r="O1697" t="str">
            <v>U007 AGROSUPER S.A.</v>
          </cell>
          <cell r="P1697" t="str">
            <v>00AA</v>
          </cell>
          <cell r="Q1697" t="str">
            <v>AGRO AMERICA</v>
          </cell>
          <cell r="R1697" t="str">
            <v>01</v>
          </cell>
          <cell r="S1697" t="str">
            <v>EE.UU.</v>
          </cell>
          <cell r="T1697" t="str">
            <v>000527 PORT HUENEME, CA</v>
          </cell>
          <cell r="U1697" t="str">
            <v>200000004</v>
          </cell>
          <cell r="V1697" t="str">
            <v>Agro America LLC</v>
          </cell>
          <cell r="W1697" t="str">
            <v/>
          </cell>
          <cell r="X1697" t="str">
            <v>CIF</v>
          </cell>
          <cell r="Y1697" t="str">
            <v>CTA CTE O CRED.DIRECTO</v>
          </cell>
          <cell r="Z1697" t="str">
            <v>CONGELADO</v>
          </cell>
          <cell r="AA1697" t="str">
            <v>PECHUGA DESH</v>
          </cell>
          <cell r="AB1697" t="str">
            <v>PECHUGA DESH S/PIEL S/GRASA S/FILETE</v>
          </cell>
          <cell r="AC1697" t="str">
            <v>PECHUGA DESH S/CALIBRE</v>
          </cell>
          <cell r="AD1697" t="str">
            <v>NA</v>
          </cell>
        </row>
        <row r="1698">
          <cell r="D1698">
            <v>1012160</v>
          </cell>
          <cell r="E1698" t="str">
            <v>PO PCHDEH 8X5 MR@ FI CJ AS</v>
          </cell>
          <cell r="F1698">
            <v>18143.999782359999</v>
          </cell>
          <cell r="G1698" t="str">
            <v>KG</v>
          </cell>
          <cell r="H1698" t="str">
            <v>F. SAN VICENTE</v>
          </cell>
          <cell r="I1698" t="str">
            <v>A PROGRAMAR</v>
          </cell>
          <cell r="J1698">
            <v>44846</v>
          </cell>
          <cell r="K1698">
            <v>44851</v>
          </cell>
          <cell r="L1698">
            <v>44879</v>
          </cell>
          <cell r="O1698" t="str">
            <v>U007 AGROSUPER S.A.</v>
          </cell>
          <cell r="P1698" t="str">
            <v>00AA</v>
          </cell>
          <cell r="Q1698" t="str">
            <v>AGRO AMERICA</v>
          </cell>
          <cell r="R1698" t="str">
            <v>01</v>
          </cell>
          <cell r="S1698" t="str">
            <v>EE.UU.</v>
          </cell>
          <cell r="T1698" t="str">
            <v>000527 PORT HUENEME, CA</v>
          </cell>
          <cell r="U1698" t="str">
            <v>200000004</v>
          </cell>
          <cell r="V1698" t="str">
            <v>Agro America LLC</v>
          </cell>
          <cell r="W1698" t="str">
            <v/>
          </cell>
          <cell r="X1698" t="str">
            <v>CIF</v>
          </cell>
          <cell r="Y1698" t="str">
            <v>CTA CTE O CRED.DIRECTO</v>
          </cell>
          <cell r="Z1698" t="str">
            <v>CONGELADO</v>
          </cell>
          <cell r="AA1698" t="str">
            <v>PECHUGA DESH</v>
          </cell>
          <cell r="AB1698" t="str">
            <v>PECHUGA DESH S/PIEL S/GRASA S/FILETE</v>
          </cell>
          <cell r="AC1698" t="str">
            <v>PECHUGA DESH S/CALIBRE</v>
          </cell>
          <cell r="AD1698" t="str">
            <v>NA</v>
          </cell>
        </row>
        <row r="1699">
          <cell r="D1699">
            <v>1012160</v>
          </cell>
          <cell r="E1699" t="str">
            <v>PO PCHDEH 8X5 MR@ FI CJ AS</v>
          </cell>
          <cell r="F1699">
            <v>18143.999782359999</v>
          </cell>
          <cell r="G1699" t="str">
            <v>KG</v>
          </cell>
          <cell r="H1699" t="str">
            <v>F. SAN VICENTE</v>
          </cell>
          <cell r="I1699" t="str">
            <v>A PROGRAMAR</v>
          </cell>
          <cell r="J1699">
            <v>44846</v>
          </cell>
          <cell r="K1699">
            <v>44852</v>
          </cell>
          <cell r="L1699">
            <v>44879</v>
          </cell>
          <cell r="O1699" t="str">
            <v>U007 AGROSUPER S.A.</v>
          </cell>
          <cell r="P1699" t="str">
            <v>00AA</v>
          </cell>
          <cell r="Q1699" t="str">
            <v>AGRO AMERICA</v>
          </cell>
          <cell r="R1699" t="str">
            <v>01</v>
          </cell>
          <cell r="S1699" t="str">
            <v>EE.UU.</v>
          </cell>
          <cell r="T1699" t="str">
            <v>000527 PORT HUENEME, CA</v>
          </cell>
          <cell r="U1699" t="str">
            <v>200000004</v>
          </cell>
          <cell r="V1699" t="str">
            <v>Agro America LLC</v>
          </cell>
          <cell r="W1699" t="str">
            <v/>
          </cell>
          <cell r="X1699" t="str">
            <v>CIF</v>
          </cell>
          <cell r="Y1699" t="str">
            <v>CTA CTE O CRED.DIRECTO</v>
          </cell>
          <cell r="Z1699" t="str">
            <v>CONGELADO</v>
          </cell>
          <cell r="AA1699" t="str">
            <v>PECHUGA DESH</v>
          </cell>
          <cell r="AB1699" t="str">
            <v>PECHUGA DESH S/PIEL S/GRASA S/FILETE</v>
          </cell>
          <cell r="AC1699" t="str">
            <v>PECHUGA DESH S/CALIBRE</v>
          </cell>
          <cell r="AD1699" t="str">
            <v>NA</v>
          </cell>
        </row>
        <row r="1700">
          <cell r="D1700">
            <v>1012160</v>
          </cell>
          <cell r="E1700" t="str">
            <v>PO PCHDEH 8X5 MR@ FI CJ AS</v>
          </cell>
          <cell r="F1700">
            <v>18143.999782359999</v>
          </cell>
          <cell r="G1700" t="str">
            <v>KG</v>
          </cell>
          <cell r="H1700" t="str">
            <v>F. SAN VICENTE</v>
          </cell>
          <cell r="I1700" t="str">
            <v>CONFIRMADO</v>
          </cell>
          <cell r="J1700">
            <v>44846</v>
          </cell>
          <cell r="K1700">
            <v>44853</v>
          </cell>
          <cell r="O1700" t="str">
            <v>U007 AGROSUPER S.A.</v>
          </cell>
          <cell r="P1700" t="str">
            <v>00AA</v>
          </cell>
          <cell r="Q1700" t="str">
            <v>AGRO AMERICA</v>
          </cell>
          <cell r="R1700" t="str">
            <v>01</v>
          </cell>
          <cell r="S1700" t="str">
            <v>EE.UU.</v>
          </cell>
          <cell r="T1700" t="str">
            <v>000527 PORT HUENEME, CA</v>
          </cell>
          <cell r="U1700" t="str">
            <v>200000004</v>
          </cell>
          <cell r="V1700" t="str">
            <v>Agro America LLC</v>
          </cell>
          <cell r="W1700" t="str">
            <v/>
          </cell>
          <cell r="X1700" t="str">
            <v>CIF</v>
          </cell>
          <cell r="Y1700" t="str">
            <v>CTA CTE O CRED.DIRECTO</v>
          </cell>
          <cell r="Z1700" t="str">
            <v>CONGELADO</v>
          </cell>
          <cell r="AA1700" t="str">
            <v>PECHUGA DESH</v>
          </cell>
          <cell r="AB1700" t="str">
            <v>PECHUGA DESH S/PIEL S/GRASA S/FILETE</v>
          </cell>
          <cell r="AC1700" t="str">
            <v>PECHUGA DESH S/CALIBRE</v>
          </cell>
          <cell r="AD1700" t="str">
            <v>NA</v>
          </cell>
        </row>
        <row r="1701">
          <cell r="D1701">
            <v>1012160</v>
          </cell>
          <cell r="E1701" t="str">
            <v>PO PCHDEH 8X5 MR@ FI CJ AS</v>
          </cell>
          <cell r="F1701">
            <v>18143.999782359999</v>
          </cell>
          <cell r="G1701" t="str">
            <v>KG</v>
          </cell>
          <cell r="H1701" t="str">
            <v>F. SAN VICENTE</v>
          </cell>
          <cell r="I1701" t="str">
            <v>EN PRODUCCION</v>
          </cell>
          <cell r="J1701">
            <v>44846</v>
          </cell>
          <cell r="K1701">
            <v>44854</v>
          </cell>
          <cell r="O1701" t="str">
            <v>U007 AGROSUPER S.A.</v>
          </cell>
          <cell r="P1701" t="str">
            <v>00AA</v>
          </cell>
          <cell r="Q1701" t="str">
            <v>AGRO AMERICA</v>
          </cell>
          <cell r="R1701" t="str">
            <v>01</v>
          </cell>
          <cell r="S1701" t="str">
            <v>EE.UU.</v>
          </cell>
          <cell r="T1701" t="str">
            <v>000527 PORT HUENEME, CA</v>
          </cell>
          <cell r="U1701" t="str">
            <v>200000004</v>
          </cell>
          <cell r="V1701" t="str">
            <v>Agro America LLC</v>
          </cell>
          <cell r="W1701" t="str">
            <v/>
          </cell>
          <cell r="X1701" t="str">
            <v>CIF</v>
          </cell>
          <cell r="Y1701" t="str">
            <v>CTA CTE O CRED.DIRECTO</v>
          </cell>
          <cell r="Z1701" t="str">
            <v>CONGELADO</v>
          </cell>
          <cell r="AA1701" t="str">
            <v>PECHUGA DESH</v>
          </cell>
          <cell r="AB1701" t="str">
            <v>PECHUGA DESH S/PIEL S/GRASA S/FILETE</v>
          </cell>
          <cell r="AC1701" t="str">
            <v>PECHUGA DESH S/CALIBRE</v>
          </cell>
          <cell r="AD1701" t="str">
            <v>NA</v>
          </cell>
        </row>
        <row r="1702">
          <cell r="D1702">
            <v>1030535</v>
          </cell>
          <cell r="E1702" t="str">
            <v>PV TRU LARG MA@ BO CJ SO</v>
          </cell>
          <cell r="F1702">
            <v>22000</v>
          </cell>
          <cell r="G1702" t="str">
            <v>KG</v>
          </cell>
          <cell r="H1702" t="str">
            <v>SOPRAVAL PLANTA / CECINAS 2</v>
          </cell>
          <cell r="I1702" t="str">
            <v>EMITIDO</v>
          </cell>
          <cell r="J1702">
            <v>44847</v>
          </cell>
          <cell r="K1702">
            <v>44847</v>
          </cell>
          <cell r="O1702" t="str">
            <v>U007 AGROSUPER S.A.</v>
          </cell>
          <cell r="P1702" t="str">
            <v>00HK</v>
          </cell>
          <cell r="Q1702" t="str">
            <v>AGROSUPER ASIA</v>
          </cell>
          <cell r="R1702" t="str">
            <v>03</v>
          </cell>
          <cell r="S1702" t="str">
            <v>COREA DEL SUR</v>
          </cell>
          <cell r="T1702" t="str">
            <v>000045 BUSAN {PUSAN}, PUERTO</v>
          </cell>
          <cell r="U1702" t="str">
            <v>200004069</v>
          </cell>
          <cell r="V1702" t="str">
            <v>DIGITAL MEAT CO., LTD.</v>
          </cell>
          <cell r="W1702" t="str">
            <v>2022_OCT</v>
          </cell>
          <cell r="X1702" t="str">
            <v>CIF</v>
          </cell>
          <cell r="Y1702" t="str">
            <v>CARTA CREDITO</v>
          </cell>
          <cell r="Z1702" t="str">
            <v>CONGELADO</v>
          </cell>
          <cell r="AA1702" t="str">
            <v>TRUTRO</v>
          </cell>
          <cell r="AB1702" t="str">
            <v>TRUTRO LARGO</v>
          </cell>
          <cell r="AC1702" t="str">
            <v>TRUTRO LARGO NORMAL</v>
          </cell>
          <cell r="AD1702" t="str">
            <v>EX</v>
          </cell>
        </row>
        <row r="1703">
          <cell r="D1703">
            <v>1030535</v>
          </cell>
          <cell r="E1703" t="str">
            <v>PV TRU LARG MA@ BO CJ SO</v>
          </cell>
          <cell r="F1703">
            <v>22000</v>
          </cell>
          <cell r="G1703" t="str">
            <v>KG</v>
          </cell>
          <cell r="H1703" t="str">
            <v>SOPRAVAL PLANTA / CECINAS 2</v>
          </cell>
          <cell r="I1703" t="str">
            <v>EMITIDO</v>
          </cell>
          <cell r="J1703">
            <v>44847</v>
          </cell>
          <cell r="K1703">
            <v>44847</v>
          </cell>
          <cell r="O1703" t="str">
            <v>U007 AGROSUPER S.A.</v>
          </cell>
          <cell r="P1703" t="str">
            <v>00HK</v>
          </cell>
          <cell r="Q1703" t="str">
            <v>AGROSUPER ASIA</v>
          </cell>
          <cell r="R1703" t="str">
            <v>03</v>
          </cell>
          <cell r="S1703" t="str">
            <v>COREA DEL SUR</v>
          </cell>
          <cell r="T1703" t="str">
            <v>000045 BUSAN {PUSAN}, PUERTO</v>
          </cell>
          <cell r="U1703" t="str">
            <v>200004069</v>
          </cell>
          <cell r="V1703" t="str">
            <v>DIGITAL MEAT CO., LTD.</v>
          </cell>
          <cell r="W1703" t="str">
            <v>2022_OCT</v>
          </cell>
          <cell r="X1703" t="str">
            <v>CIF</v>
          </cell>
          <cell r="Y1703" t="str">
            <v>CARTA CREDITO</v>
          </cell>
          <cell r="Z1703" t="str">
            <v>CONGELADO</v>
          </cell>
          <cell r="AA1703" t="str">
            <v>TRUTRO</v>
          </cell>
          <cell r="AB1703" t="str">
            <v>TRUTRO LARGO</v>
          </cell>
          <cell r="AC1703" t="str">
            <v>TRUTRO LARGO NORMAL</v>
          </cell>
          <cell r="AD1703" t="str">
            <v>EX</v>
          </cell>
        </row>
        <row r="1704">
          <cell r="D1704">
            <v>1030535</v>
          </cell>
          <cell r="E1704" t="str">
            <v>PV TRU LARG MA@ BO CJ SO</v>
          </cell>
          <cell r="F1704">
            <v>22000</v>
          </cell>
          <cell r="G1704" t="str">
            <v>KG</v>
          </cell>
          <cell r="H1704" t="str">
            <v>SOPRAVAL PLANTA / CECINAS 2</v>
          </cell>
          <cell r="I1704" t="str">
            <v>EMITIDO</v>
          </cell>
          <cell r="J1704">
            <v>44847</v>
          </cell>
          <cell r="K1704">
            <v>44847</v>
          </cell>
          <cell r="O1704" t="str">
            <v>U007 AGROSUPER S.A.</v>
          </cell>
          <cell r="P1704" t="str">
            <v>00HK</v>
          </cell>
          <cell r="Q1704" t="str">
            <v>AGROSUPER ASIA</v>
          </cell>
          <cell r="R1704" t="str">
            <v>03</v>
          </cell>
          <cell r="S1704" t="str">
            <v>COREA DEL SUR</v>
          </cell>
          <cell r="T1704" t="str">
            <v>000045 BUSAN {PUSAN}, PUERTO</v>
          </cell>
          <cell r="U1704" t="str">
            <v>200004069</v>
          </cell>
          <cell r="V1704" t="str">
            <v>DIGITAL MEAT CO., LTD.</v>
          </cell>
          <cell r="W1704" t="str">
            <v>2022_OCT</v>
          </cell>
          <cell r="X1704" t="str">
            <v>CIF</v>
          </cell>
          <cell r="Y1704" t="str">
            <v>CARTA CREDITO</v>
          </cell>
          <cell r="Z1704" t="str">
            <v>CONGELADO</v>
          </cell>
          <cell r="AA1704" t="str">
            <v>TRUTRO</v>
          </cell>
          <cell r="AB1704" t="str">
            <v>TRUTRO LARGO</v>
          </cell>
          <cell r="AC1704" t="str">
            <v>TRUTRO LARGO NORMAL</v>
          </cell>
          <cell r="AD1704" t="str">
            <v>EX</v>
          </cell>
        </row>
        <row r="1705">
          <cell r="D1705">
            <v>1011748</v>
          </cell>
          <cell r="E1705" t="str">
            <v>PO PCHDEH &gt;170 NMR@ CJ 10K AS</v>
          </cell>
          <cell r="F1705">
            <v>22800</v>
          </cell>
          <cell r="G1705" t="str">
            <v>KG</v>
          </cell>
          <cell r="H1705" t="str">
            <v>F. SAN VICENTE</v>
          </cell>
          <cell r="I1705" t="str">
            <v>EN PRODUCCION</v>
          </cell>
          <cell r="J1705">
            <v>44847</v>
          </cell>
          <cell r="K1705">
            <v>44859</v>
          </cell>
          <cell r="O1705" t="str">
            <v>U020 AGROSUPER COMER ALIM</v>
          </cell>
          <cell r="P1705" t="str">
            <v>00AE</v>
          </cell>
          <cell r="Q1705" t="str">
            <v>AGRO EUROPA</v>
          </cell>
          <cell r="R1705" t="str">
            <v>01</v>
          </cell>
          <cell r="S1705" t="str">
            <v>REINO UNIDO</v>
          </cell>
          <cell r="T1705" t="str">
            <v>000381 LONDON GATEWAY</v>
          </cell>
          <cell r="U1705" t="str">
            <v>200000007</v>
          </cell>
          <cell r="V1705" t="str">
            <v>AGROEUROPA S.P.A</v>
          </cell>
          <cell r="W1705" t="str">
            <v>TT UK</v>
          </cell>
          <cell r="X1705" t="str">
            <v>CFR</v>
          </cell>
          <cell r="Y1705" t="str">
            <v>CTA CTE O CRED.DIRECTO</v>
          </cell>
          <cell r="Z1705" t="str">
            <v>CONGELADO</v>
          </cell>
          <cell r="AA1705" t="str">
            <v>PECHUGA DESH</v>
          </cell>
          <cell r="AB1705" t="str">
            <v>PECHUGA DESH S/PIEL S/GRASA S/FILETE</v>
          </cell>
          <cell r="AC1705" t="str">
            <v>PECHUGA DESH &gt; 200G</v>
          </cell>
          <cell r="AD1705" t="str">
            <v>NA</v>
          </cell>
        </row>
        <row r="1706">
          <cell r="D1706">
            <v>1011748</v>
          </cell>
          <cell r="E1706" t="str">
            <v>PO PCHDEH &gt;170 NMR@ CJ 10K AS</v>
          </cell>
          <cell r="F1706">
            <v>22800</v>
          </cell>
          <cell r="G1706" t="str">
            <v>KG</v>
          </cell>
          <cell r="H1706" t="str">
            <v>F. SAN VICENTE</v>
          </cell>
          <cell r="I1706" t="str">
            <v>EN PRODUCCION</v>
          </cell>
          <cell r="J1706">
            <v>44847</v>
          </cell>
          <cell r="K1706">
            <v>44859</v>
          </cell>
          <cell r="O1706" t="str">
            <v>U020 AGROSUPER COMER ALIM</v>
          </cell>
          <cell r="P1706" t="str">
            <v>00AE</v>
          </cell>
          <cell r="Q1706" t="str">
            <v>AGRO EUROPA</v>
          </cell>
          <cell r="R1706" t="str">
            <v>01</v>
          </cell>
          <cell r="S1706" t="str">
            <v>REINO UNIDO</v>
          </cell>
          <cell r="T1706" t="str">
            <v>000381 LONDON GATEWAY</v>
          </cell>
          <cell r="U1706" t="str">
            <v>200000007</v>
          </cell>
          <cell r="V1706" t="str">
            <v>AGROEUROPA S.P.A</v>
          </cell>
          <cell r="W1706" t="str">
            <v>TT UK</v>
          </cell>
          <cell r="X1706" t="str">
            <v>CFR</v>
          </cell>
          <cell r="Y1706" t="str">
            <v>CTA CTE O CRED.DIRECTO</v>
          </cell>
          <cell r="Z1706" t="str">
            <v>CONGELADO</v>
          </cell>
          <cell r="AA1706" t="str">
            <v>PECHUGA DESH</v>
          </cell>
          <cell r="AB1706" t="str">
            <v>PECHUGA DESH S/PIEL S/GRASA S/FILETE</v>
          </cell>
          <cell r="AC1706" t="str">
            <v>PECHUGA DESH &gt; 200G</v>
          </cell>
          <cell r="AD1706" t="str">
            <v>NA</v>
          </cell>
        </row>
        <row r="1707">
          <cell r="D1707">
            <v>1011748</v>
          </cell>
          <cell r="E1707" t="str">
            <v>PO PCHDEH &gt;170 NMR@ CJ 10K AS</v>
          </cell>
          <cell r="F1707">
            <v>22800</v>
          </cell>
          <cell r="G1707" t="str">
            <v>KG</v>
          </cell>
          <cell r="H1707" t="str">
            <v>F. SAN VICENTE</v>
          </cell>
          <cell r="I1707" t="str">
            <v>EN PRODUCCION</v>
          </cell>
          <cell r="J1707">
            <v>44847</v>
          </cell>
          <cell r="K1707">
            <v>44859</v>
          </cell>
          <cell r="O1707" t="str">
            <v>U020 AGROSUPER COMER ALIM</v>
          </cell>
          <cell r="P1707" t="str">
            <v>00AE</v>
          </cell>
          <cell r="Q1707" t="str">
            <v>AGRO EUROPA</v>
          </cell>
          <cell r="R1707" t="str">
            <v>01</v>
          </cell>
          <cell r="S1707" t="str">
            <v>REINO UNIDO</v>
          </cell>
          <cell r="T1707" t="str">
            <v>000381 LONDON GATEWAY</v>
          </cell>
          <cell r="U1707" t="str">
            <v>200000007</v>
          </cell>
          <cell r="V1707" t="str">
            <v>AGROEUROPA S.P.A</v>
          </cell>
          <cell r="W1707" t="str">
            <v>TT UK</v>
          </cell>
          <cell r="X1707" t="str">
            <v>CFR</v>
          </cell>
          <cell r="Y1707" t="str">
            <v>CTA CTE O CRED.DIRECTO</v>
          </cell>
          <cell r="Z1707" t="str">
            <v>CONGELADO</v>
          </cell>
          <cell r="AA1707" t="str">
            <v>PECHUGA DESH</v>
          </cell>
          <cell r="AB1707" t="str">
            <v>PECHUGA DESH S/PIEL S/GRASA S/FILETE</v>
          </cell>
          <cell r="AC1707" t="str">
            <v>PECHUGA DESH &gt; 200G</v>
          </cell>
          <cell r="AD1707" t="str">
            <v>NA</v>
          </cell>
        </row>
        <row r="1708">
          <cell r="D1708">
            <v>1011748</v>
          </cell>
          <cell r="E1708" t="str">
            <v>PO PCHDEH &gt;170 NMR@ CJ 10K AS</v>
          </cell>
          <cell r="F1708">
            <v>22800</v>
          </cell>
          <cell r="G1708" t="str">
            <v>KG</v>
          </cell>
          <cell r="H1708" t="str">
            <v>F. SAN VICENTE</v>
          </cell>
          <cell r="I1708" t="str">
            <v>EN PRODUCCION</v>
          </cell>
          <cell r="J1708">
            <v>44847</v>
          </cell>
          <cell r="K1708">
            <v>44859</v>
          </cell>
          <cell r="O1708" t="str">
            <v>U020 AGROSUPER COMER ALIM</v>
          </cell>
          <cell r="P1708" t="str">
            <v>00AE</v>
          </cell>
          <cell r="Q1708" t="str">
            <v>AGRO EUROPA</v>
          </cell>
          <cell r="R1708" t="str">
            <v>01</v>
          </cell>
          <cell r="S1708" t="str">
            <v>REINO UNIDO</v>
          </cell>
          <cell r="T1708" t="str">
            <v>000381 LONDON GATEWAY</v>
          </cell>
          <cell r="U1708" t="str">
            <v>200000007</v>
          </cell>
          <cell r="V1708" t="str">
            <v>AGROEUROPA S.P.A</v>
          </cell>
          <cell r="W1708" t="str">
            <v>TT UK</v>
          </cell>
          <cell r="X1708" t="str">
            <v>CFR</v>
          </cell>
          <cell r="Y1708" t="str">
            <v>CTA CTE O CRED.DIRECTO</v>
          </cell>
          <cell r="Z1708" t="str">
            <v>CONGELADO</v>
          </cell>
          <cell r="AA1708" t="str">
            <v>PECHUGA DESH</v>
          </cell>
          <cell r="AB1708" t="str">
            <v>PECHUGA DESH S/PIEL S/GRASA S/FILETE</v>
          </cell>
          <cell r="AC1708" t="str">
            <v>PECHUGA DESH &gt; 200G</v>
          </cell>
          <cell r="AD1708" t="str">
            <v>NA</v>
          </cell>
        </row>
        <row r="1709">
          <cell r="D1709">
            <v>1021187</v>
          </cell>
          <cell r="E1709" t="str">
            <v>GO CUE BACK@ CJ 20K T-F AS</v>
          </cell>
          <cell r="F1709">
            <v>24000</v>
          </cell>
          <cell r="G1709" t="str">
            <v>KG</v>
          </cell>
          <cell r="H1709" t="str">
            <v>PLANTA ROSARIO</v>
          </cell>
          <cell r="I1709" t="str">
            <v>EMITIDO</v>
          </cell>
          <cell r="J1709">
            <v>44847</v>
          </cell>
          <cell r="K1709">
            <v>44890</v>
          </cell>
          <cell r="O1709" t="str">
            <v>U007 AGROSUPER S.A.</v>
          </cell>
          <cell r="P1709" t="str">
            <v>00AS</v>
          </cell>
          <cell r="Q1709" t="str">
            <v>AGRO SUDAMERICA</v>
          </cell>
          <cell r="R1709" t="str">
            <v>02</v>
          </cell>
          <cell r="S1709" t="str">
            <v>ECUADOR</v>
          </cell>
          <cell r="T1709" t="str">
            <v>000027 GUAYAQUIL, PUERTO</v>
          </cell>
          <cell r="U1709" t="str">
            <v>200001414</v>
          </cell>
          <cell r="V1709" t="str">
            <v>DIGECA S. A. Distribuidora de carne</v>
          </cell>
          <cell r="W1709" t="str">
            <v>ROSARIO</v>
          </cell>
          <cell r="X1709" t="str">
            <v>CIF</v>
          </cell>
          <cell r="Y1709" t="str">
            <v>CTA CTE O CRED.DIRECTO</v>
          </cell>
          <cell r="Z1709" t="str">
            <v>CONGELADO</v>
          </cell>
          <cell r="AA1709" t="str">
            <v>CUEROS</v>
          </cell>
          <cell r="AB1709" t="str">
            <v>CUERO BACK</v>
          </cell>
          <cell r="AC1709" t="str">
            <v>CUERO BACK</v>
          </cell>
          <cell r="AD1709" t="str">
            <v>EX</v>
          </cell>
        </row>
        <row r="1710">
          <cell r="D1710">
            <v>1021270</v>
          </cell>
          <cell r="E1710" t="str">
            <v>GO FORRO PAL@ BO CJ 20K AS</v>
          </cell>
          <cell r="F1710">
            <v>24000</v>
          </cell>
          <cell r="G1710" t="str">
            <v>KG</v>
          </cell>
          <cell r="H1710" t="str">
            <v>PLANTA LO MIRANDA</v>
          </cell>
          <cell r="I1710" t="str">
            <v>A PROGRAMAR</v>
          </cell>
          <cell r="J1710">
            <v>44847</v>
          </cell>
          <cell r="K1710">
            <v>44848</v>
          </cell>
          <cell r="L1710">
            <v>44877</v>
          </cell>
          <cell r="O1710" t="str">
            <v>U020 AGROSUPER COMER ALIM</v>
          </cell>
          <cell r="P1710" t="str">
            <v>00AM</v>
          </cell>
          <cell r="Q1710" t="str">
            <v>AGRO MEXICO</v>
          </cell>
          <cell r="R1710" t="str">
            <v>02</v>
          </cell>
          <cell r="S1710" t="str">
            <v>MEXICO</v>
          </cell>
          <cell r="T1710" t="str">
            <v>000051 MAZATLAN, PUERTO</v>
          </cell>
          <cell r="U1710" t="str">
            <v>200000432</v>
          </cell>
          <cell r="V1710" t="str">
            <v>Productos Alimenticios Super</v>
          </cell>
          <cell r="W1710" t="str">
            <v/>
          </cell>
          <cell r="X1710" t="str">
            <v>CIF</v>
          </cell>
          <cell r="Y1710" t="str">
            <v>CTA CTE O CRED.DIRECTO</v>
          </cell>
          <cell r="Z1710" t="str">
            <v>CONGELADO</v>
          </cell>
          <cell r="AA1710" t="str">
            <v>CUEROS</v>
          </cell>
          <cell r="AB1710" t="str">
            <v>CUERO FORRO</v>
          </cell>
          <cell r="AC1710" t="str">
            <v>CUERO FORRO PALETA</v>
          </cell>
          <cell r="AD1710" t="str">
            <v>NA</v>
          </cell>
        </row>
        <row r="1711">
          <cell r="D1711">
            <v>1021270</v>
          </cell>
          <cell r="E1711" t="str">
            <v>GO FORRO PAL@ BO CJ 20K AS</v>
          </cell>
          <cell r="F1711">
            <v>24000</v>
          </cell>
          <cell r="G1711" t="str">
            <v>KG</v>
          </cell>
          <cell r="H1711" t="str">
            <v>PLANTA LO MIRANDA</v>
          </cell>
          <cell r="I1711" t="str">
            <v>A PROGRAMAR</v>
          </cell>
          <cell r="J1711">
            <v>44847</v>
          </cell>
          <cell r="K1711">
            <v>44848</v>
          </cell>
          <cell r="L1711">
            <v>44879</v>
          </cell>
          <cell r="O1711" t="str">
            <v>U020 AGROSUPER COMER ALIM</v>
          </cell>
          <cell r="P1711" t="str">
            <v>00AM</v>
          </cell>
          <cell r="Q1711" t="str">
            <v>AGRO MEXICO</v>
          </cell>
          <cell r="R1711" t="str">
            <v>02</v>
          </cell>
          <cell r="S1711" t="str">
            <v>MEXICO</v>
          </cell>
          <cell r="T1711" t="str">
            <v>000051 MAZATLAN, PUERTO</v>
          </cell>
          <cell r="U1711" t="str">
            <v>200000432</v>
          </cell>
          <cell r="V1711" t="str">
            <v>Productos Alimenticios Super</v>
          </cell>
          <cell r="W1711" t="str">
            <v/>
          </cell>
          <cell r="X1711" t="str">
            <v>CIF</v>
          </cell>
          <cell r="Y1711" t="str">
            <v>CTA CTE O CRED.DIRECTO</v>
          </cell>
          <cell r="Z1711" t="str">
            <v>CONGELADO</v>
          </cell>
          <cell r="AA1711" t="str">
            <v>CUEROS</v>
          </cell>
          <cell r="AB1711" t="str">
            <v>CUERO FORRO</v>
          </cell>
          <cell r="AC1711" t="str">
            <v>CUERO FORRO PALETA</v>
          </cell>
          <cell r="AD1711" t="str">
            <v>NA</v>
          </cell>
        </row>
        <row r="1712">
          <cell r="D1712">
            <v>1021106</v>
          </cell>
          <cell r="E1712" t="str">
            <v>GO PANA S/CORAZÓN@ CJ 20K AS</v>
          </cell>
          <cell r="F1712">
            <v>24000</v>
          </cell>
          <cell r="G1712" t="str">
            <v>KG</v>
          </cell>
          <cell r="H1712" t="str">
            <v>PLANTA ROSARIO</v>
          </cell>
          <cell r="I1712" t="str">
            <v>EMITIDO</v>
          </cell>
          <cell r="J1712">
            <v>44847</v>
          </cell>
          <cell r="K1712">
            <v>44875</v>
          </cell>
          <cell r="O1712" t="str">
            <v>U007 AGROSUPER S.A.</v>
          </cell>
          <cell r="P1712" t="str">
            <v>00AS</v>
          </cell>
          <cell r="Q1712" t="str">
            <v>AGRO SUDAMERICA</v>
          </cell>
          <cell r="R1712" t="str">
            <v>02</v>
          </cell>
          <cell r="S1712" t="str">
            <v>COSTA RICA</v>
          </cell>
          <cell r="T1712" t="str">
            <v>000206 CALDERA, PUERTO</v>
          </cell>
          <cell r="U1712" t="str">
            <v>200003644</v>
          </cell>
          <cell r="V1712" t="str">
            <v>CALLIZO AROMAS S.A.</v>
          </cell>
          <cell r="W1712" t="str">
            <v/>
          </cell>
          <cell r="X1712" t="str">
            <v>CIF</v>
          </cell>
          <cell r="Y1712" t="str">
            <v>CTA CTE O CRED.DIRECTO</v>
          </cell>
          <cell r="Z1712" t="str">
            <v>CONGELADO</v>
          </cell>
          <cell r="AA1712" t="str">
            <v>SUBPROD</v>
          </cell>
          <cell r="AB1712" t="str">
            <v>SUBPROD VISCERAS</v>
          </cell>
          <cell r="AC1712" t="str">
            <v>SUBPROD VISCERAS PANA S/CORAZÓN</v>
          </cell>
          <cell r="AD1712" t="str">
            <v>EX</v>
          </cell>
        </row>
        <row r="1713">
          <cell r="D1713">
            <v>1021085</v>
          </cell>
          <cell r="E1713" t="str">
            <v>GO GORD ESP@ CJ 20K AS</v>
          </cell>
          <cell r="F1713">
            <v>24000</v>
          </cell>
          <cell r="G1713" t="str">
            <v>KG</v>
          </cell>
          <cell r="H1713" t="str">
            <v>PLANTA ROSARIO</v>
          </cell>
          <cell r="I1713" t="str">
            <v>EMITIDO</v>
          </cell>
          <cell r="J1713">
            <v>44847</v>
          </cell>
          <cell r="K1713">
            <v>44885</v>
          </cell>
          <cell r="O1713" t="str">
            <v>U007 AGROSUPER S.A.</v>
          </cell>
          <cell r="P1713" t="str">
            <v>00AS</v>
          </cell>
          <cell r="Q1713" t="str">
            <v>AGRO SUDAMERICA</v>
          </cell>
          <cell r="R1713" t="str">
            <v>02</v>
          </cell>
          <cell r="S1713" t="str">
            <v>COLOMBIA</v>
          </cell>
          <cell r="T1713" t="str">
            <v>000023 BUENAVENTURA, PUERTO</v>
          </cell>
          <cell r="U1713" t="str">
            <v>200002989</v>
          </cell>
          <cell r="V1713" t="str">
            <v>YACOTA SAS</v>
          </cell>
          <cell r="W1713" t="str">
            <v/>
          </cell>
          <cell r="X1713" t="str">
            <v>CIF</v>
          </cell>
          <cell r="Y1713" t="str">
            <v>CTA CTE O CRED.DIRECTO</v>
          </cell>
          <cell r="Z1713" t="str">
            <v>CONGELADO</v>
          </cell>
          <cell r="AA1713" t="str">
            <v>GRASAS</v>
          </cell>
          <cell r="AB1713" t="str">
            <v>GRASA GORDURA</v>
          </cell>
          <cell r="AC1713" t="str">
            <v>SUBPROD GRASA GORDURA ESPECIAL</v>
          </cell>
          <cell r="AD1713" t="str">
            <v>EX</v>
          </cell>
        </row>
        <row r="1714">
          <cell r="D1714">
            <v>1023283</v>
          </cell>
          <cell r="E1714" t="str">
            <v>GO GRASA CHALECO@ CJ 10K AS</v>
          </cell>
          <cell r="F1714">
            <v>24000</v>
          </cell>
          <cell r="G1714" t="str">
            <v>KG</v>
          </cell>
          <cell r="H1714" t="str">
            <v>PLANTA ROSARIO</v>
          </cell>
          <cell r="I1714" t="str">
            <v>A PROGRAMAR</v>
          </cell>
          <cell r="J1714">
            <v>44847</v>
          </cell>
          <cell r="K1714">
            <v>44847</v>
          </cell>
          <cell r="O1714" t="str">
            <v>U007 AGROSUPER S.A.</v>
          </cell>
          <cell r="P1714" t="str">
            <v>00HK</v>
          </cell>
          <cell r="Q1714" t="str">
            <v>AGROSUPER ASIA</v>
          </cell>
          <cell r="R1714" t="str">
            <v>01</v>
          </cell>
          <cell r="S1714" t="str">
            <v>FILIPINAS</v>
          </cell>
          <cell r="T1714" t="str">
            <v>000162 MANILA, PUERTO</v>
          </cell>
          <cell r="U1714" t="str">
            <v>200004215</v>
          </cell>
          <cell r="V1714" t="str">
            <v>AJC INTERNATIONAL, INC.</v>
          </cell>
          <cell r="W1714" t="str">
            <v>2748684***</v>
          </cell>
          <cell r="X1714" t="str">
            <v>CIF</v>
          </cell>
          <cell r="Y1714" t="str">
            <v>CTA CTE O CRED.DIRECTO</v>
          </cell>
          <cell r="Z1714" t="str">
            <v>CONGELADO</v>
          </cell>
          <cell r="AA1714" t="str">
            <v>SUBPROD</v>
          </cell>
          <cell r="AB1714" t="str">
            <v>SUBPROD GRASA</v>
          </cell>
          <cell r="AC1714" t="str">
            <v>SUBPROD GRASA CHALECO</v>
          </cell>
          <cell r="AD1714" t="str">
            <v>EX</v>
          </cell>
        </row>
        <row r="1715">
          <cell r="D1715">
            <v>1023350</v>
          </cell>
          <cell r="E1715" t="str">
            <v>LOM VET &gt;2.0@ VP CJ LOM VET AP</v>
          </cell>
          <cell r="F1715">
            <v>3000</v>
          </cell>
          <cell r="G1715" t="str">
            <v>KG</v>
          </cell>
          <cell r="H1715" t="str">
            <v>PLANTA LO MIRANDA</v>
          </cell>
          <cell r="I1715" t="str">
            <v>EN PRODUCCION</v>
          </cell>
          <cell r="J1715">
            <v>44848</v>
          </cell>
          <cell r="K1715">
            <v>44855</v>
          </cell>
          <cell r="O1715" t="str">
            <v>U020 AGROSUPER COMER ALIM</v>
          </cell>
          <cell r="P1715" t="str">
            <v>00EX</v>
          </cell>
          <cell r="Q1715" t="str">
            <v>EXPORTACION DIRECTA</v>
          </cell>
          <cell r="R1715" t="str">
            <v>02</v>
          </cell>
          <cell r="S1715" t="str">
            <v>CHILE</v>
          </cell>
          <cell r="T1715" t="str">
            <v>1000 TOKYO (ADUANA PRINCIPAL)J</v>
          </cell>
          <cell r="U1715" t="str">
            <v>200000163</v>
          </cell>
          <cell r="V1715" t="str">
            <v>NH FOODS CHILE Y COMPAÑIA LIMITADA</v>
          </cell>
          <cell r="W1715" t="str">
            <v>TOKYO 6 OCT 2022</v>
          </cell>
          <cell r="X1715" t="str">
            <v>EXW</v>
          </cell>
          <cell r="Y1715" t="str">
            <v>CTA CTE O CRED.DIRECTO</v>
          </cell>
          <cell r="Z1715" t="str">
            <v>CONGELADO</v>
          </cell>
          <cell r="AA1715" t="str">
            <v>LOMO</v>
          </cell>
          <cell r="AB1715" t="str">
            <v>LOMO VETADO</v>
          </cell>
          <cell r="AC1715" t="str">
            <v>LOMO VETADO &gt;2.0K</v>
          </cell>
          <cell r="AD1715" t="str">
            <v>EX</v>
          </cell>
        </row>
        <row r="1716">
          <cell r="D1716">
            <v>1022931</v>
          </cell>
          <cell r="E1716" t="str">
            <v>GO FILE C/CAB 6X1@ VP CJ AP</v>
          </cell>
          <cell r="F1716">
            <v>8000</v>
          </cell>
          <cell r="G1716" t="str">
            <v>KG</v>
          </cell>
          <cell r="H1716" t="str">
            <v>PLANTA LO MIRANDA</v>
          </cell>
          <cell r="I1716" t="str">
            <v>EN PRODUCCION</v>
          </cell>
          <cell r="J1716">
            <v>44848</v>
          </cell>
          <cell r="K1716">
            <v>44855</v>
          </cell>
          <cell r="O1716" t="str">
            <v>U020 AGROSUPER COMER ALIM</v>
          </cell>
          <cell r="P1716" t="str">
            <v>00EX</v>
          </cell>
          <cell r="Q1716" t="str">
            <v>EXPORTACION DIRECTA</v>
          </cell>
          <cell r="R1716" t="str">
            <v>02</v>
          </cell>
          <cell r="S1716" t="str">
            <v>CHILE</v>
          </cell>
          <cell r="T1716" t="str">
            <v>1000 TOKYO (ADUANA PRINCIPAL)J</v>
          </cell>
          <cell r="U1716" t="str">
            <v>200000163</v>
          </cell>
          <cell r="V1716" t="str">
            <v>NH FOODS CHILE Y COMPAÑIA LIMITADA</v>
          </cell>
          <cell r="W1716" t="str">
            <v>TOKYO 6 OCT 2022</v>
          </cell>
          <cell r="X1716" t="str">
            <v>EXW</v>
          </cell>
          <cell r="Y1716" t="str">
            <v>CTA CTE O CRED.DIRECTO</v>
          </cell>
          <cell r="Z1716" t="str">
            <v>CONGELADO</v>
          </cell>
          <cell r="AA1716" t="str">
            <v>FILETE</v>
          </cell>
          <cell r="AB1716" t="str">
            <v>FILETE C/CABEZA</v>
          </cell>
          <cell r="AC1716" t="str">
            <v>FILETE C/CABEZA</v>
          </cell>
          <cell r="AD1716" t="str">
            <v>EX</v>
          </cell>
        </row>
        <row r="1717">
          <cell r="D1717">
            <v>1020592</v>
          </cell>
          <cell r="E1717" t="str">
            <v>GO LOM VET &gt;2.0@ FI CJ LOM VET AP</v>
          </cell>
          <cell r="F1717">
            <v>4700</v>
          </cell>
          <cell r="G1717" t="str">
            <v>KG</v>
          </cell>
          <cell r="H1717" t="str">
            <v>PLANTA LO MIRANDA</v>
          </cell>
          <cell r="I1717" t="str">
            <v>EN PRODUCCION</v>
          </cell>
          <cell r="J1717">
            <v>44848</v>
          </cell>
          <cell r="K1717">
            <v>44855</v>
          </cell>
          <cell r="O1717" t="str">
            <v>U020 AGROSUPER COMER ALIM</v>
          </cell>
          <cell r="P1717" t="str">
            <v>00EX</v>
          </cell>
          <cell r="Q1717" t="str">
            <v>EXPORTACION DIRECTA</v>
          </cell>
          <cell r="R1717" t="str">
            <v>02</v>
          </cell>
          <cell r="S1717" t="str">
            <v>CHILE</v>
          </cell>
          <cell r="T1717" t="str">
            <v>1000 TOKYO (ADUANA PRINCIPAL)J</v>
          </cell>
          <cell r="U1717" t="str">
            <v>200000163</v>
          </cell>
          <cell r="V1717" t="str">
            <v>NH FOODS CHILE Y COMPAÑIA LIMITADA</v>
          </cell>
          <cell r="W1717" t="str">
            <v>TOKYO 6 OCT 2022</v>
          </cell>
          <cell r="X1717" t="str">
            <v>EXW</v>
          </cell>
          <cell r="Y1717" t="str">
            <v>CTA CTE O CRED.DIRECTO</v>
          </cell>
          <cell r="Z1717" t="str">
            <v>CONGELADO</v>
          </cell>
          <cell r="AA1717" t="str">
            <v>LOMO</v>
          </cell>
          <cell r="AB1717" t="str">
            <v>LOMO VETADO</v>
          </cell>
          <cell r="AC1717" t="str">
            <v>LOMO VETADO &gt;2.0K</v>
          </cell>
          <cell r="AD1717" t="str">
            <v>EX</v>
          </cell>
        </row>
        <row r="1718">
          <cell r="D1718">
            <v>1020110</v>
          </cell>
          <cell r="E1718" t="str">
            <v>GO MM LOIN L@ CJ 12K AP</v>
          </cell>
          <cell r="F1718">
            <v>4200</v>
          </cell>
          <cell r="G1718" t="str">
            <v>KG</v>
          </cell>
          <cell r="H1718" t="str">
            <v>PLANTA LO MIRANDA</v>
          </cell>
          <cell r="I1718" t="str">
            <v>EN PRODUCCION</v>
          </cell>
          <cell r="J1718">
            <v>44848</v>
          </cell>
          <cell r="K1718">
            <v>44855</v>
          </cell>
          <cell r="O1718" t="str">
            <v>U020 AGROSUPER COMER ALIM</v>
          </cell>
          <cell r="P1718" t="str">
            <v>00EX</v>
          </cell>
          <cell r="Q1718" t="str">
            <v>EXPORTACION DIRECTA</v>
          </cell>
          <cell r="R1718" t="str">
            <v>02</v>
          </cell>
          <cell r="S1718" t="str">
            <v>CHILE</v>
          </cell>
          <cell r="T1718" t="str">
            <v>1000 TOKYO (ADUANA PRINCIPAL)J</v>
          </cell>
          <cell r="U1718" t="str">
            <v>200000163</v>
          </cell>
          <cell r="V1718" t="str">
            <v>NH FOODS CHILE Y COMPAÑIA LIMITADA</v>
          </cell>
          <cell r="W1718" t="str">
            <v>TOKYO 6 OCT 2022</v>
          </cell>
          <cell r="X1718" t="str">
            <v>EXW</v>
          </cell>
          <cell r="Y1718" t="str">
            <v>CTA CTE O CRED.DIRECTO</v>
          </cell>
          <cell r="Z1718" t="str">
            <v>CONGELADO</v>
          </cell>
          <cell r="AA1718" t="str">
            <v>LOMO</v>
          </cell>
          <cell r="AB1718" t="str">
            <v>LOMO MM LOIN</v>
          </cell>
          <cell r="AC1718" t="str">
            <v>LOMO MM LOIN L</v>
          </cell>
          <cell r="AD1718" t="str">
            <v>EX</v>
          </cell>
        </row>
        <row r="1719">
          <cell r="D1719">
            <v>1020105</v>
          </cell>
          <cell r="E1719" t="str">
            <v>GO LOM TECLA@ CJ LOM CTRO JP</v>
          </cell>
          <cell r="F1719">
            <v>4000</v>
          </cell>
          <cell r="G1719" t="str">
            <v>KG</v>
          </cell>
          <cell r="H1719" t="str">
            <v>PLANTA LO MIRANDA</v>
          </cell>
          <cell r="I1719" t="str">
            <v>EN PRODUCCION</v>
          </cell>
          <cell r="J1719">
            <v>44848</v>
          </cell>
          <cell r="K1719">
            <v>44855</v>
          </cell>
          <cell r="O1719" t="str">
            <v>U020 AGROSUPER COMER ALIM</v>
          </cell>
          <cell r="P1719" t="str">
            <v>00EX</v>
          </cell>
          <cell r="Q1719" t="str">
            <v>EXPORTACION DIRECTA</v>
          </cell>
          <cell r="R1719" t="str">
            <v>02</v>
          </cell>
          <cell r="S1719" t="str">
            <v>CHILE</v>
          </cell>
          <cell r="T1719" t="str">
            <v>1000 TOKYO (ADUANA PRINCIPAL)J</v>
          </cell>
          <cell r="U1719" t="str">
            <v>200000163</v>
          </cell>
          <cell r="V1719" t="str">
            <v>NH FOODS CHILE Y COMPAÑIA LIMITADA</v>
          </cell>
          <cell r="W1719" t="str">
            <v>TOKYO 6 OCT 2022</v>
          </cell>
          <cell r="X1719" t="str">
            <v>EXW</v>
          </cell>
          <cell r="Y1719" t="str">
            <v>CTA CTE O CRED.DIRECTO</v>
          </cell>
          <cell r="Z1719" t="str">
            <v>CONGELADO</v>
          </cell>
          <cell r="AA1719" t="str">
            <v>LOMO</v>
          </cell>
          <cell r="AB1719" t="str">
            <v>LOMO CENTRO</v>
          </cell>
          <cell r="AC1719" t="str">
            <v>LOMO CENTRO TECLA</v>
          </cell>
          <cell r="AD1719" t="str">
            <v>EX</v>
          </cell>
        </row>
        <row r="1720">
          <cell r="D1720">
            <v>1023350</v>
          </cell>
          <cell r="E1720" t="str">
            <v>LOM VET &gt;2.0@ VP CJ LOM VET AP</v>
          </cell>
          <cell r="F1720">
            <v>3000</v>
          </cell>
          <cell r="G1720" t="str">
            <v>KG</v>
          </cell>
          <cell r="H1720" t="str">
            <v>PLANTA LO MIRANDA</v>
          </cell>
          <cell r="I1720" t="str">
            <v>EN PRODUCCION</v>
          </cell>
          <cell r="J1720">
            <v>44848</v>
          </cell>
          <cell r="K1720">
            <v>44862</v>
          </cell>
          <cell r="O1720" t="str">
            <v>U020 AGROSUPER COMER ALIM</v>
          </cell>
          <cell r="P1720" t="str">
            <v>00EX</v>
          </cell>
          <cell r="Q1720" t="str">
            <v>EXPORTACION DIRECTA</v>
          </cell>
          <cell r="R1720" t="str">
            <v>02</v>
          </cell>
          <cell r="S1720" t="str">
            <v>CHILE</v>
          </cell>
          <cell r="T1720" t="str">
            <v>1000 TOKYO (ADUANA PRINCIPAL)J</v>
          </cell>
          <cell r="U1720" t="str">
            <v>200000163</v>
          </cell>
          <cell r="V1720" t="str">
            <v>NH FOODS CHILE Y COMPAÑIA LIMITADA</v>
          </cell>
          <cell r="W1720" t="str">
            <v>TOKYO 7 OCT 2022</v>
          </cell>
          <cell r="X1720" t="str">
            <v>EXW</v>
          </cell>
          <cell r="Y1720" t="str">
            <v>CTA CTE O CRED.DIRECTO</v>
          </cell>
          <cell r="Z1720" t="str">
            <v>CONGELADO</v>
          </cell>
          <cell r="AA1720" t="str">
            <v>LOMO</v>
          </cell>
          <cell r="AB1720" t="str">
            <v>LOMO VETADO</v>
          </cell>
          <cell r="AC1720" t="str">
            <v>LOMO VETADO &gt;2.0K</v>
          </cell>
          <cell r="AD1720" t="str">
            <v>EX</v>
          </cell>
        </row>
        <row r="1721">
          <cell r="D1721">
            <v>1020637</v>
          </cell>
          <cell r="E1721" t="str">
            <v>GO PANC TEC S/CUE@ FI CJ CH AP</v>
          </cell>
          <cell r="F1721">
            <v>5000</v>
          </cell>
          <cell r="G1721" t="str">
            <v>KG</v>
          </cell>
          <cell r="H1721" t="str">
            <v>PLANTA LO MIRANDA</v>
          </cell>
          <cell r="I1721" t="str">
            <v>EN PRODUCCION</v>
          </cell>
          <cell r="J1721">
            <v>44848</v>
          </cell>
          <cell r="K1721">
            <v>44862</v>
          </cell>
          <cell r="O1721" t="str">
            <v>U020 AGROSUPER COMER ALIM</v>
          </cell>
          <cell r="P1721" t="str">
            <v>00EX</v>
          </cell>
          <cell r="Q1721" t="str">
            <v>EXPORTACION DIRECTA</v>
          </cell>
          <cell r="R1721" t="str">
            <v>02</v>
          </cell>
          <cell r="S1721" t="str">
            <v>CHILE</v>
          </cell>
          <cell r="T1721" t="str">
            <v>1000 TOKYO (ADUANA PRINCIPAL)J</v>
          </cell>
          <cell r="U1721" t="str">
            <v>200000163</v>
          </cell>
          <cell r="V1721" t="str">
            <v>NH FOODS CHILE Y COMPAÑIA LIMITADA</v>
          </cell>
          <cell r="W1721" t="str">
            <v>TOKYO 7 OCT 2022</v>
          </cell>
          <cell r="X1721" t="str">
            <v>EXW</v>
          </cell>
          <cell r="Y1721" t="str">
            <v>CTA CTE O CRED.DIRECTO</v>
          </cell>
          <cell r="Z1721" t="str">
            <v>CONGELADO</v>
          </cell>
          <cell r="AA1721" t="str">
            <v>PANCETA</v>
          </cell>
          <cell r="AB1721" t="str">
            <v>PANCETA S/CUERO</v>
          </cell>
          <cell r="AC1721" t="str">
            <v>PANCETA S/CUERO TECLA</v>
          </cell>
          <cell r="AD1721" t="str">
            <v>EX</v>
          </cell>
        </row>
        <row r="1722">
          <cell r="D1722">
            <v>1020592</v>
          </cell>
          <cell r="E1722" t="str">
            <v>GO LOM VET &gt;2.0@ FI CJ LOM VET AP</v>
          </cell>
          <cell r="F1722">
            <v>4700</v>
          </cell>
          <cell r="G1722" t="str">
            <v>KG</v>
          </cell>
          <cell r="H1722" t="str">
            <v>PLANTA LO MIRANDA</v>
          </cell>
          <cell r="I1722" t="str">
            <v>EN PRODUCCION</v>
          </cell>
          <cell r="J1722">
            <v>44848</v>
          </cell>
          <cell r="K1722">
            <v>44862</v>
          </cell>
          <cell r="O1722" t="str">
            <v>U020 AGROSUPER COMER ALIM</v>
          </cell>
          <cell r="P1722" t="str">
            <v>00EX</v>
          </cell>
          <cell r="Q1722" t="str">
            <v>EXPORTACION DIRECTA</v>
          </cell>
          <cell r="R1722" t="str">
            <v>02</v>
          </cell>
          <cell r="S1722" t="str">
            <v>CHILE</v>
          </cell>
          <cell r="T1722" t="str">
            <v>1000 TOKYO (ADUANA PRINCIPAL)J</v>
          </cell>
          <cell r="U1722" t="str">
            <v>200000163</v>
          </cell>
          <cell r="V1722" t="str">
            <v>NH FOODS CHILE Y COMPAÑIA LIMITADA</v>
          </cell>
          <cell r="W1722" t="str">
            <v>TOKYO 7 OCT 2022</v>
          </cell>
          <cell r="X1722" t="str">
            <v>EXW</v>
          </cell>
          <cell r="Y1722" t="str">
            <v>CTA CTE O CRED.DIRECTO</v>
          </cell>
          <cell r="Z1722" t="str">
            <v>CONGELADO</v>
          </cell>
          <cell r="AA1722" t="str">
            <v>LOMO</v>
          </cell>
          <cell r="AB1722" t="str">
            <v>LOMO VETADO</v>
          </cell>
          <cell r="AC1722" t="str">
            <v>LOMO VETADO &gt;2.0K</v>
          </cell>
          <cell r="AD1722" t="str">
            <v>EX</v>
          </cell>
        </row>
        <row r="1723">
          <cell r="D1723">
            <v>1020110</v>
          </cell>
          <cell r="E1723" t="str">
            <v>GO MM LOIN L@ CJ 12K AP</v>
          </cell>
          <cell r="F1723">
            <v>7200</v>
          </cell>
          <cell r="G1723" t="str">
            <v>KG</v>
          </cell>
          <cell r="H1723" t="str">
            <v>PLANTA LO MIRANDA</v>
          </cell>
          <cell r="I1723" t="str">
            <v>EN PRODUCCION</v>
          </cell>
          <cell r="J1723">
            <v>44848</v>
          </cell>
          <cell r="K1723">
            <v>44862</v>
          </cell>
          <cell r="O1723" t="str">
            <v>U020 AGROSUPER COMER ALIM</v>
          </cell>
          <cell r="P1723" t="str">
            <v>00EX</v>
          </cell>
          <cell r="Q1723" t="str">
            <v>EXPORTACION DIRECTA</v>
          </cell>
          <cell r="R1723" t="str">
            <v>02</v>
          </cell>
          <cell r="S1723" t="str">
            <v>CHILE</v>
          </cell>
          <cell r="T1723" t="str">
            <v>1000 TOKYO (ADUANA PRINCIPAL)J</v>
          </cell>
          <cell r="U1723" t="str">
            <v>200000163</v>
          </cell>
          <cell r="V1723" t="str">
            <v>NH FOODS CHILE Y COMPAÑIA LIMITADA</v>
          </cell>
          <cell r="W1723" t="str">
            <v>TOKYO 7 OCT 2022</v>
          </cell>
          <cell r="X1723" t="str">
            <v>EXW</v>
          </cell>
          <cell r="Y1723" t="str">
            <v>CTA CTE O CRED.DIRECTO</v>
          </cell>
          <cell r="Z1723" t="str">
            <v>CONGELADO</v>
          </cell>
          <cell r="AA1723" t="str">
            <v>LOMO</v>
          </cell>
          <cell r="AB1723" t="str">
            <v>LOMO MM LOIN</v>
          </cell>
          <cell r="AC1723" t="str">
            <v>LOMO MM LOIN L</v>
          </cell>
          <cell r="AD1723" t="str">
            <v>EX</v>
          </cell>
        </row>
        <row r="1724">
          <cell r="D1724">
            <v>1020105</v>
          </cell>
          <cell r="E1724" t="str">
            <v>GO LOM TECLA@ CJ LOM CTRO JP</v>
          </cell>
          <cell r="F1724">
            <v>4000</v>
          </cell>
          <cell r="G1724" t="str">
            <v>KG</v>
          </cell>
          <cell r="H1724" t="str">
            <v>PLANTA LO MIRANDA</v>
          </cell>
          <cell r="I1724" t="str">
            <v>EN PRODUCCION</v>
          </cell>
          <cell r="J1724">
            <v>44848</v>
          </cell>
          <cell r="K1724">
            <v>44862</v>
          </cell>
          <cell r="O1724" t="str">
            <v>U020 AGROSUPER COMER ALIM</v>
          </cell>
          <cell r="P1724" t="str">
            <v>00EX</v>
          </cell>
          <cell r="Q1724" t="str">
            <v>EXPORTACION DIRECTA</v>
          </cell>
          <cell r="R1724" t="str">
            <v>02</v>
          </cell>
          <cell r="S1724" t="str">
            <v>CHILE</v>
          </cell>
          <cell r="T1724" t="str">
            <v>1000 TOKYO (ADUANA PRINCIPAL)J</v>
          </cell>
          <cell r="U1724" t="str">
            <v>200000163</v>
          </cell>
          <cell r="V1724" t="str">
            <v>NH FOODS CHILE Y COMPAÑIA LIMITADA</v>
          </cell>
          <cell r="W1724" t="str">
            <v>TOKYO 7 OCT 2022</v>
          </cell>
          <cell r="X1724" t="str">
            <v>EXW</v>
          </cell>
          <cell r="Y1724" t="str">
            <v>CTA CTE O CRED.DIRECTO</v>
          </cell>
          <cell r="Z1724" t="str">
            <v>CONGELADO</v>
          </cell>
          <cell r="AA1724" t="str">
            <v>LOMO</v>
          </cell>
          <cell r="AB1724" t="str">
            <v>LOMO CENTRO</v>
          </cell>
          <cell r="AC1724" t="str">
            <v>LOMO CENTRO TECLA</v>
          </cell>
          <cell r="AD1724" t="str">
            <v>EX</v>
          </cell>
        </row>
        <row r="1725">
          <cell r="D1725">
            <v>1023350</v>
          </cell>
          <cell r="E1725" t="str">
            <v>LOM VET &gt;2.0@ VP CJ LOM VET AP</v>
          </cell>
          <cell r="F1725">
            <v>3000</v>
          </cell>
          <cell r="G1725" t="str">
            <v>KG</v>
          </cell>
          <cell r="H1725" t="str">
            <v>PLANTA LO MIRANDA</v>
          </cell>
          <cell r="I1725" t="str">
            <v>EN PRODUCCION</v>
          </cell>
          <cell r="J1725">
            <v>44848</v>
          </cell>
          <cell r="K1725">
            <v>44862</v>
          </cell>
          <cell r="O1725" t="str">
            <v>U020 AGROSUPER COMER ALIM</v>
          </cell>
          <cell r="P1725" t="str">
            <v>00EX</v>
          </cell>
          <cell r="Q1725" t="str">
            <v>EXPORTACION DIRECTA</v>
          </cell>
          <cell r="R1725" t="str">
            <v>02</v>
          </cell>
          <cell r="S1725" t="str">
            <v>CHILE</v>
          </cell>
          <cell r="T1725" t="str">
            <v>1000 TOKYO (ADUANA PRINCIPAL)J</v>
          </cell>
          <cell r="U1725" t="str">
            <v>200000163</v>
          </cell>
          <cell r="V1725" t="str">
            <v>NH FOODS CHILE Y COMPAÑIA LIMITADA</v>
          </cell>
          <cell r="W1725" t="str">
            <v>TOKYO 8 OCT 2022</v>
          </cell>
          <cell r="X1725" t="str">
            <v>EXW</v>
          </cell>
          <cell r="Y1725" t="str">
            <v>CTA CTE O CRED.DIRECTO</v>
          </cell>
          <cell r="Z1725" t="str">
            <v>CONGELADO</v>
          </cell>
          <cell r="AA1725" t="str">
            <v>LOMO</v>
          </cell>
          <cell r="AB1725" t="str">
            <v>LOMO VETADO</v>
          </cell>
          <cell r="AC1725" t="str">
            <v>LOMO VETADO &gt;2.0K</v>
          </cell>
          <cell r="AD1725" t="str">
            <v>EX</v>
          </cell>
        </row>
        <row r="1726">
          <cell r="D1726">
            <v>1020637</v>
          </cell>
          <cell r="E1726" t="str">
            <v>GO PANC TEC S/CUE@ FI CJ CH AP</v>
          </cell>
          <cell r="F1726">
            <v>5000</v>
          </cell>
          <cell r="G1726" t="str">
            <v>KG</v>
          </cell>
          <cell r="H1726" t="str">
            <v>PLANTA LO MIRANDA</v>
          </cell>
          <cell r="I1726" t="str">
            <v>EN PRODUCCION</v>
          </cell>
          <cell r="J1726">
            <v>44848</v>
          </cell>
          <cell r="K1726">
            <v>44862</v>
          </cell>
          <cell r="O1726" t="str">
            <v>U020 AGROSUPER COMER ALIM</v>
          </cell>
          <cell r="P1726" t="str">
            <v>00EX</v>
          </cell>
          <cell r="Q1726" t="str">
            <v>EXPORTACION DIRECTA</v>
          </cell>
          <cell r="R1726" t="str">
            <v>02</v>
          </cell>
          <cell r="S1726" t="str">
            <v>CHILE</v>
          </cell>
          <cell r="T1726" t="str">
            <v>1000 TOKYO (ADUANA PRINCIPAL)J</v>
          </cell>
          <cell r="U1726" t="str">
            <v>200000163</v>
          </cell>
          <cell r="V1726" t="str">
            <v>NH FOODS CHILE Y COMPAÑIA LIMITADA</v>
          </cell>
          <cell r="W1726" t="str">
            <v>TOKYO 8 OCT 2022</v>
          </cell>
          <cell r="X1726" t="str">
            <v>EXW</v>
          </cell>
          <cell r="Y1726" t="str">
            <v>CTA CTE O CRED.DIRECTO</v>
          </cell>
          <cell r="Z1726" t="str">
            <v>CONGELADO</v>
          </cell>
          <cell r="AA1726" t="str">
            <v>PANCETA</v>
          </cell>
          <cell r="AB1726" t="str">
            <v>PANCETA S/CUERO</v>
          </cell>
          <cell r="AC1726" t="str">
            <v>PANCETA S/CUERO TECLA</v>
          </cell>
          <cell r="AD1726" t="str">
            <v>EX</v>
          </cell>
        </row>
        <row r="1727">
          <cell r="D1727">
            <v>1020592</v>
          </cell>
          <cell r="E1727" t="str">
            <v>GO LOM VET &gt;2.0@ FI CJ LOM VET AP</v>
          </cell>
          <cell r="F1727">
            <v>4700</v>
          </cell>
          <cell r="G1727" t="str">
            <v>KG</v>
          </cell>
          <cell r="H1727" t="str">
            <v>PLANTA LO MIRANDA</v>
          </cell>
          <cell r="I1727" t="str">
            <v>EN PRODUCCION</v>
          </cell>
          <cell r="J1727">
            <v>44848</v>
          </cell>
          <cell r="K1727">
            <v>44862</v>
          </cell>
          <cell r="O1727" t="str">
            <v>U020 AGROSUPER COMER ALIM</v>
          </cell>
          <cell r="P1727" t="str">
            <v>00EX</v>
          </cell>
          <cell r="Q1727" t="str">
            <v>EXPORTACION DIRECTA</v>
          </cell>
          <cell r="R1727" t="str">
            <v>02</v>
          </cell>
          <cell r="S1727" t="str">
            <v>CHILE</v>
          </cell>
          <cell r="T1727" t="str">
            <v>1000 TOKYO (ADUANA PRINCIPAL)J</v>
          </cell>
          <cell r="U1727" t="str">
            <v>200000163</v>
          </cell>
          <cell r="V1727" t="str">
            <v>NH FOODS CHILE Y COMPAÑIA LIMITADA</v>
          </cell>
          <cell r="W1727" t="str">
            <v>TOKYO 8 OCT 2022</v>
          </cell>
          <cell r="X1727" t="str">
            <v>EXW</v>
          </cell>
          <cell r="Y1727" t="str">
            <v>CTA CTE O CRED.DIRECTO</v>
          </cell>
          <cell r="Z1727" t="str">
            <v>CONGELADO</v>
          </cell>
          <cell r="AA1727" t="str">
            <v>LOMO</v>
          </cell>
          <cell r="AB1727" t="str">
            <v>LOMO VETADO</v>
          </cell>
          <cell r="AC1727" t="str">
            <v>LOMO VETADO &gt;2.0K</v>
          </cell>
          <cell r="AD1727" t="str">
            <v>EX</v>
          </cell>
        </row>
        <row r="1728">
          <cell r="D1728">
            <v>1020110</v>
          </cell>
          <cell r="E1728" t="str">
            <v>GO MM LOIN L@ CJ 12K AP</v>
          </cell>
          <cell r="F1728">
            <v>9200</v>
          </cell>
          <cell r="G1728" t="str">
            <v>KG</v>
          </cell>
          <cell r="H1728" t="str">
            <v>PLANTA LO MIRANDA</v>
          </cell>
          <cell r="I1728" t="str">
            <v>EN PRODUCCION</v>
          </cell>
          <cell r="J1728">
            <v>44848</v>
          </cell>
          <cell r="K1728">
            <v>44862</v>
          </cell>
          <cell r="O1728" t="str">
            <v>U020 AGROSUPER COMER ALIM</v>
          </cell>
          <cell r="P1728" t="str">
            <v>00EX</v>
          </cell>
          <cell r="Q1728" t="str">
            <v>EXPORTACION DIRECTA</v>
          </cell>
          <cell r="R1728" t="str">
            <v>02</v>
          </cell>
          <cell r="S1728" t="str">
            <v>CHILE</v>
          </cell>
          <cell r="T1728" t="str">
            <v>1000 TOKYO (ADUANA PRINCIPAL)J</v>
          </cell>
          <cell r="U1728" t="str">
            <v>200000163</v>
          </cell>
          <cell r="V1728" t="str">
            <v>NH FOODS CHILE Y COMPAÑIA LIMITADA</v>
          </cell>
          <cell r="W1728" t="str">
            <v>TOKYO 8 OCT 2022</v>
          </cell>
          <cell r="X1728" t="str">
            <v>EXW</v>
          </cell>
          <cell r="Y1728" t="str">
            <v>CTA CTE O CRED.DIRECTO</v>
          </cell>
          <cell r="Z1728" t="str">
            <v>CONGELADO</v>
          </cell>
          <cell r="AA1728" t="str">
            <v>LOMO</v>
          </cell>
          <cell r="AB1728" t="str">
            <v>LOMO MM LOIN</v>
          </cell>
          <cell r="AC1728" t="str">
            <v>LOMO MM LOIN L</v>
          </cell>
          <cell r="AD1728" t="str">
            <v>EX</v>
          </cell>
        </row>
        <row r="1729">
          <cell r="D1729">
            <v>1020105</v>
          </cell>
          <cell r="E1729" t="str">
            <v>GO LOM TECLA@ CJ LOM CTRO JP</v>
          </cell>
          <cell r="F1729">
            <v>2000</v>
          </cell>
          <cell r="G1729" t="str">
            <v>KG</v>
          </cell>
          <cell r="H1729" t="str">
            <v>PLANTA LO MIRANDA</v>
          </cell>
          <cell r="I1729" t="str">
            <v>EN PRODUCCION</v>
          </cell>
          <cell r="J1729">
            <v>44848</v>
          </cell>
          <cell r="K1729">
            <v>44862</v>
          </cell>
          <cell r="O1729" t="str">
            <v>U020 AGROSUPER COMER ALIM</v>
          </cell>
          <cell r="P1729" t="str">
            <v>00EX</v>
          </cell>
          <cell r="Q1729" t="str">
            <v>EXPORTACION DIRECTA</v>
          </cell>
          <cell r="R1729" t="str">
            <v>02</v>
          </cell>
          <cell r="S1729" t="str">
            <v>CHILE</v>
          </cell>
          <cell r="T1729" t="str">
            <v>1000 TOKYO (ADUANA PRINCIPAL)J</v>
          </cell>
          <cell r="U1729" t="str">
            <v>200000163</v>
          </cell>
          <cell r="V1729" t="str">
            <v>NH FOODS CHILE Y COMPAÑIA LIMITADA</v>
          </cell>
          <cell r="W1729" t="str">
            <v>TOKYO 8 OCT 2022</v>
          </cell>
          <cell r="X1729" t="str">
            <v>EXW</v>
          </cell>
          <cell r="Y1729" t="str">
            <v>CTA CTE O CRED.DIRECTO</v>
          </cell>
          <cell r="Z1729" t="str">
            <v>CONGELADO</v>
          </cell>
          <cell r="AA1729" t="str">
            <v>LOMO</v>
          </cell>
          <cell r="AB1729" t="str">
            <v>LOMO CENTRO</v>
          </cell>
          <cell r="AC1729" t="str">
            <v>LOMO CENTRO TECLA</v>
          </cell>
          <cell r="AD1729" t="str">
            <v>EX</v>
          </cell>
        </row>
        <row r="1730">
          <cell r="D1730">
            <v>1023350</v>
          </cell>
          <cell r="E1730" t="str">
            <v>LOM VET &gt;2.0@ VP CJ LOM VET AP</v>
          </cell>
          <cell r="F1730">
            <v>3000</v>
          </cell>
          <cell r="G1730" t="str">
            <v>KG</v>
          </cell>
          <cell r="H1730" t="str">
            <v>PLANTA LO MIRANDA</v>
          </cell>
          <cell r="I1730" t="str">
            <v>EN PRODUCCION</v>
          </cell>
          <cell r="J1730">
            <v>44848</v>
          </cell>
          <cell r="K1730">
            <v>44841</v>
          </cell>
          <cell r="O1730" t="str">
            <v>U020 AGROSUPER COMER ALIM</v>
          </cell>
          <cell r="P1730" t="str">
            <v>00EX</v>
          </cell>
          <cell r="Q1730" t="str">
            <v>EXPORTACION DIRECTA</v>
          </cell>
          <cell r="R1730" t="str">
            <v>02</v>
          </cell>
          <cell r="S1730" t="str">
            <v>CHILE</v>
          </cell>
          <cell r="T1730" t="str">
            <v>1000 TOKYO (ADUANA PRINCIPAL)J</v>
          </cell>
          <cell r="U1730" t="str">
            <v>200000163</v>
          </cell>
          <cell r="V1730" t="str">
            <v>NH FOODS CHILE Y COMPAÑIA LIMITADA</v>
          </cell>
          <cell r="W1730" t="str">
            <v>TOKYO 10 OCT 2022</v>
          </cell>
          <cell r="X1730" t="str">
            <v>EXW</v>
          </cell>
          <cell r="Y1730" t="str">
            <v>CTA CTE O CRED.DIRECTO</v>
          </cell>
          <cell r="Z1730" t="str">
            <v>CONGELADO</v>
          </cell>
          <cell r="AA1730" t="str">
            <v>LOMO</v>
          </cell>
          <cell r="AB1730" t="str">
            <v>LOMO VETADO</v>
          </cell>
          <cell r="AC1730" t="str">
            <v>LOMO VETADO &gt;2.0K</v>
          </cell>
          <cell r="AD1730" t="str">
            <v>EX</v>
          </cell>
        </row>
        <row r="1731">
          <cell r="D1731">
            <v>1020637</v>
          </cell>
          <cell r="E1731" t="str">
            <v>GO PANC TEC S/CUE@ FI CJ CH AP</v>
          </cell>
          <cell r="F1731">
            <v>5000</v>
          </cell>
          <cell r="G1731" t="str">
            <v>KG</v>
          </cell>
          <cell r="H1731" t="str">
            <v>PLANTA LO MIRANDA</v>
          </cell>
          <cell r="I1731" t="str">
            <v>EN PRODUCCION</v>
          </cell>
          <cell r="J1731">
            <v>44848</v>
          </cell>
          <cell r="K1731">
            <v>44841</v>
          </cell>
          <cell r="O1731" t="str">
            <v>U020 AGROSUPER COMER ALIM</v>
          </cell>
          <cell r="P1731" t="str">
            <v>00EX</v>
          </cell>
          <cell r="Q1731" t="str">
            <v>EXPORTACION DIRECTA</v>
          </cell>
          <cell r="R1731" t="str">
            <v>02</v>
          </cell>
          <cell r="S1731" t="str">
            <v>CHILE</v>
          </cell>
          <cell r="T1731" t="str">
            <v>1000 TOKYO (ADUANA PRINCIPAL)J</v>
          </cell>
          <cell r="U1731" t="str">
            <v>200000163</v>
          </cell>
          <cell r="V1731" t="str">
            <v>NH FOODS CHILE Y COMPAÑIA LIMITADA</v>
          </cell>
          <cell r="W1731" t="str">
            <v>TOKYO 10 OCT 2022</v>
          </cell>
          <cell r="X1731" t="str">
            <v>EXW</v>
          </cell>
          <cell r="Y1731" t="str">
            <v>CTA CTE O CRED.DIRECTO</v>
          </cell>
          <cell r="Z1731" t="str">
            <v>CONGELADO</v>
          </cell>
          <cell r="AA1731" t="str">
            <v>PANCETA</v>
          </cell>
          <cell r="AB1731" t="str">
            <v>PANCETA S/CUERO</v>
          </cell>
          <cell r="AC1731" t="str">
            <v>PANCETA S/CUERO TECLA</v>
          </cell>
          <cell r="AD1731" t="str">
            <v>EX</v>
          </cell>
        </row>
        <row r="1732">
          <cell r="D1732">
            <v>1020592</v>
          </cell>
          <cell r="E1732" t="str">
            <v>GO LOM VET &gt;2.0@ FI CJ LOM VET AP</v>
          </cell>
          <cell r="F1732">
            <v>4700</v>
          </cell>
          <cell r="G1732" t="str">
            <v>KG</v>
          </cell>
          <cell r="H1732" t="str">
            <v>PLANTA LO MIRANDA</v>
          </cell>
          <cell r="I1732" t="str">
            <v>EN PRODUCCION</v>
          </cell>
          <cell r="J1732">
            <v>44848</v>
          </cell>
          <cell r="K1732">
            <v>44841</v>
          </cell>
          <cell r="O1732" t="str">
            <v>U020 AGROSUPER COMER ALIM</v>
          </cell>
          <cell r="P1732" t="str">
            <v>00EX</v>
          </cell>
          <cell r="Q1732" t="str">
            <v>EXPORTACION DIRECTA</v>
          </cell>
          <cell r="R1732" t="str">
            <v>02</v>
          </cell>
          <cell r="S1732" t="str">
            <v>CHILE</v>
          </cell>
          <cell r="T1732" t="str">
            <v>1000 TOKYO (ADUANA PRINCIPAL)J</v>
          </cell>
          <cell r="U1732" t="str">
            <v>200000163</v>
          </cell>
          <cell r="V1732" t="str">
            <v>NH FOODS CHILE Y COMPAÑIA LIMITADA</v>
          </cell>
          <cell r="W1732" t="str">
            <v>TOKYO 10 OCT 2022</v>
          </cell>
          <cell r="X1732" t="str">
            <v>EXW</v>
          </cell>
          <cell r="Y1732" t="str">
            <v>CTA CTE O CRED.DIRECTO</v>
          </cell>
          <cell r="Z1732" t="str">
            <v>CONGELADO</v>
          </cell>
          <cell r="AA1732" t="str">
            <v>LOMO</v>
          </cell>
          <cell r="AB1732" t="str">
            <v>LOMO VETADO</v>
          </cell>
          <cell r="AC1732" t="str">
            <v>LOMO VETADO &gt;2.0K</v>
          </cell>
          <cell r="AD1732" t="str">
            <v>EX</v>
          </cell>
        </row>
        <row r="1733">
          <cell r="D1733">
            <v>1020110</v>
          </cell>
          <cell r="E1733" t="str">
            <v>GO MM LOIN L@ CJ 12K AP</v>
          </cell>
          <cell r="F1733">
            <v>6200</v>
          </cell>
          <cell r="G1733" t="str">
            <v>KG</v>
          </cell>
          <cell r="H1733" t="str">
            <v>PLANTA LO MIRANDA</v>
          </cell>
          <cell r="I1733" t="str">
            <v>EN PRODUCCION</v>
          </cell>
          <cell r="J1733">
            <v>44848</v>
          </cell>
          <cell r="K1733">
            <v>44841</v>
          </cell>
          <cell r="O1733" t="str">
            <v>U020 AGROSUPER COMER ALIM</v>
          </cell>
          <cell r="P1733" t="str">
            <v>00EX</v>
          </cell>
          <cell r="Q1733" t="str">
            <v>EXPORTACION DIRECTA</v>
          </cell>
          <cell r="R1733" t="str">
            <v>02</v>
          </cell>
          <cell r="S1733" t="str">
            <v>CHILE</v>
          </cell>
          <cell r="T1733" t="str">
            <v>1000 TOKYO (ADUANA PRINCIPAL)J</v>
          </cell>
          <cell r="U1733" t="str">
            <v>200000163</v>
          </cell>
          <cell r="V1733" t="str">
            <v>NH FOODS CHILE Y COMPAÑIA LIMITADA</v>
          </cell>
          <cell r="W1733" t="str">
            <v>TOKYO 10 OCT 2022</v>
          </cell>
          <cell r="X1733" t="str">
            <v>EXW</v>
          </cell>
          <cell r="Y1733" t="str">
            <v>CTA CTE O CRED.DIRECTO</v>
          </cell>
          <cell r="Z1733" t="str">
            <v>CONGELADO</v>
          </cell>
          <cell r="AA1733" t="str">
            <v>LOMO</v>
          </cell>
          <cell r="AB1733" t="str">
            <v>LOMO MM LOIN</v>
          </cell>
          <cell r="AC1733" t="str">
            <v>LOMO MM LOIN L</v>
          </cell>
          <cell r="AD1733" t="str">
            <v>EX</v>
          </cell>
        </row>
        <row r="1734">
          <cell r="D1734">
            <v>1020589</v>
          </cell>
          <cell r="E1734" t="str">
            <v>GO MM LOIN S@ FI CJ 12K AP</v>
          </cell>
          <cell r="F1734">
            <v>5000</v>
          </cell>
          <cell r="G1734" t="str">
            <v>KG</v>
          </cell>
          <cell r="H1734" t="str">
            <v>PLANTA LO MIRANDA</v>
          </cell>
          <cell r="I1734" t="str">
            <v>EN PRODUCCION</v>
          </cell>
          <cell r="J1734">
            <v>44848</v>
          </cell>
          <cell r="K1734">
            <v>44841</v>
          </cell>
          <cell r="O1734" t="str">
            <v>U020 AGROSUPER COMER ALIM</v>
          </cell>
          <cell r="P1734" t="str">
            <v>00EX</v>
          </cell>
          <cell r="Q1734" t="str">
            <v>EXPORTACION DIRECTA</v>
          </cell>
          <cell r="R1734" t="str">
            <v>02</v>
          </cell>
          <cell r="S1734" t="str">
            <v>CHILE</v>
          </cell>
          <cell r="T1734" t="str">
            <v>1000 TOKYO (ADUANA PRINCIPAL)J</v>
          </cell>
          <cell r="U1734" t="str">
            <v>200000163</v>
          </cell>
          <cell r="V1734" t="str">
            <v>NH FOODS CHILE Y COMPAÑIA LIMITADA</v>
          </cell>
          <cell r="W1734" t="str">
            <v>TOKYO 10 OCT 2022</v>
          </cell>
          <cell r="X1734" t="str">
            <v>EXW</v>
          </cell>
          <cell r="Y1734" t="str">
            <v>CTA CTE O CRED.DIRECTO</v>
          </cell>
          <cell r="Z1734" t="str">
            <v>CONGELADO</v>
          </cell>
          <cell r="AA1734" t="str">
            <v>LOMO</v>
          </cell>
          <cell r="AB1734" t="str">
            <v>LOMO MM LOIN</v>
          </cell>
          <cell r="AC1734" t="str">
            <v>LOMO MM LOIN S</v>
          </cell>
          <cell r="AD1734" t="str">
            <v>EX</v>
          </cell>
        </row>
        <row r="1735">
          <cell r="D1735">
            <v>1023350</v>
          </cell>
          <cell r="E1735" t="str">
            <v>LOM VET &gt;2.0@ VP CJ LOM VET AP</v>
          </cell>
          <cell r="F1735">
            <v>3000</v>
          </cell>
          <cell r="G1735" t="str">
            <v>KG</v>
          </cell>
          <cell r="H1735" t="str">
            <v>PLANTA LO MIRANDA</v>
          </cell>
          <cell r="I1735" t="str">
            <v>EN PRODUCCION</v>
          </cell>
          <cell r="J1735">
            <v>44848</v>
          </cell>
          <cell r="K1735">
            <v>44848</v>
          </cell>
          <cell r="O1735" t="str">
            <v>U020 AGROSUPER COMER ALIM</v>
          </cell>
          <cell r="P1735" t="str">
            <v>00EX</v>
          </cell>
          <cell r="Q1735" t="str">
            <v>EXPORTACION DIRECTA</v>
          </cell>
          <cell r="R1735" t="str">
            <v>02</v>
          </cell>
          <cell r="S1735" t="str">
            <v>CHILE</v>
          </cell>
          <cell r="T1735" t="str">
            <v>1000 TOKYO (ADUANA PRINCIPAL)J</v>
          </cell>
          <cell r="U1735" t="str">
            <v>200000163</v>
          </cell>
          <cell r="V1735" t="str">
            <v>NH FOODS CHILE Y COMPAÑIA LIMITADA</v>
          </cell>
          <cell r="W1735" t="str">
            <v>TOKYO 11 OCT 2022</v>
          </cell>
          <cell r="X1735" t="str">
            <v>EXW</v>
          </cell>
          <cell r="Y1735" t="str">
            <v>CTA CTE O CRED.DIRECTO</v>
          </cell>
          <cell r="Z1735" t="str">
            <v>CONGELADO</v>
          </cell>
          <cell r="AA1735" t="str">
            <v>LOMO</v>
          </cell>
          <cell r="AB1735" t="str">
            <v>LOMO VETADO</v>
          </cell>
          <cell r="AC1735" t="str">
            <v>LOMO VETADO &gt;2.0K</v>
          </cell>
          <cell r="AD1735" t="str">
            <v>EX</v>
          </cell>
        </row>
        <row r="1736">
          <cell r="D1736">
            <v>1020637</v>
          </cell>
          <cell r="E1736" t="str">
            <v>GO PANC TEC S/CUE@ FI CJ CH AP</v>
          </cell>
          <cell r="F1736">
            <v>5000</v>
          </cell>
          <cell r="G1736" t="str">
            <v>KG</v>
          </cell>
          <cell r="H1736" t="str">
            <v>PLANTA LO MIRANDA</v>
          </cell>
          <cell r="I1736" t="str">
            <v>EN PRODUCCION</v>
          </cell>
          <cell r="J1736">
            <v>44848</v>
          </cell>
          <cell r="K1736">
            <v>44848</v>
          </cell>
          <cell r="O1736" t="str">
            <v>U020 AGROSUPER COMER ALIM</v>
          </cell>
          <cell r="P1736" t="str">
            <v>00EX</v>
          </cell>
          <cell r="Q1736" t="str">
            <v>EXPORTACION DIRECTA</v>
          </cell>
          <cell r="R1736" t="str">
            <v>02</v>
          </cell>
          <cell r="S1736" t="str">
            <v>CHILE</v>
          </cell>
          <cell r="T1736" t="str">
            <v>1000 TOKYO (ADUANA PRINCIPAL)J</v>
          </cell>
          <cell r="U1736" t="str">
            <v>200000163</v>
          </cell>
          <cell r="V1736" t="str">
            <v>NH FOODS CHILE Y COMPAÑIA LIMITADA</v>
          </cell>
          <cell r="W1736" t="str">
            <v>TOKYO 11 OCT 2022</v>
          </cell>
          <cell r="X1736" t="str">
            <v>EXW</v>
          </cell>
          <cell r="Y1736" t="str">
            <v>CTA CTE O CRED.DIRECTO</v>
          </cell>
          <cell r="Z1736" t="str">
            <v>CONGELADO</v>
          </cell>
          <cell r="AA1736" t="str">
            <v>PANCETA</v>
          </cell>
          <cell r="AB1736" t="str">
            <v>PANCETA S/CUERO</v>
          </cell>
          <cell r="AC1736" t="str">
            <v>PANCETA S/CUERO TECLA</v>
          </cell>
          <cell r="AD1736" t="str">
            <v>EX</v>
          </cell>
        </row>
        <row r="1737">
          <cell r="D1737">
            <v>1020592</v>
          </cell>
          <cell r="E1737" t="str">
            <v>GO LOM VET &gt;2.0@ FI CJ LOM VET AP</v>
          </cell>
          <cell r="F1737">
            <v>4700</v>
          </cell>
          <cell r="G1737" t="str">
            <v>KG</v>
          </cell>
          <cell r="H1737" t="str">
            <v>PLANTA LO MIRANDA</v>
          </cell>
          <cell r="I1737" t="str">
            <v>EN PRODUCCION</v>
          </cell>
          <cell r="J1737">
            <v>44848</v>
          </cell>
          <cell r="K1737">
            <v>44848</v>
          </cell>
          <cell r="O1737" t="str">
            <v>U020 AGROSUPER COMER ALIM</v>
          </cell>
          <cell r="P1737" t="str">
            <v>00EX</v>
          </cell>
          <cell r="Q1737" t="str">
            <v>EXPORTACION DIRECTA</v>
          </cell>
          <cell r="R1737" t="str">
            <v>02</v>
          </cell>
          <cell r="S1737" t="str">
            <v>CHILE</v>
          </cell>
          <cell r="T1737" t="str">
            <v>1000 TOKYO (ADUANA PRINCIPAL)J</v>
          </cell>
          <cell r="U1737" t="str">
            <v>200000163</v>
          </cell>
          <cell r="V1737" t="str">
            <v>NH FOODS CHILE Y COMPAÑIA LIMITADA</v>
          </cell>
          <cell r="W1737" t="str">
            <v>TOKYO 11 OCT 2022</v>
          </cell>
          <cell r="X1737" t="str">
            <v>EXW</v>
          </cell>
          <cell r="Y1737" t="str">
            <v>CTA CTE O CRED.DIRECTO</v>
          </cell>
          <cell r="Z1737" t="str">
            <v>CONGELADO</v>
          </cell>
          <cell r="AA1737" t="str">
            <v>LOMO</v>
          </cell>
          <cell r="AB1737" t="str">
            <v>LOMO VETADO</v>
          </cell>
          <cell r="AC1737" t="str">
            <v>LOMO VETADO &gt;2.0K</v>
          </cell>
          <cell r="AD1737" t="str">
            <v>EX</v>
          </cell>
        </row>
        <row r="1738">
          <cell r="D1738">
            <v>1020110</v>
          </cell>
          <cell r="E1738" t="str">
            <v>GO MM LOIN L@ CJ 12K AP</v>
          </cell>
          <cell r="F1738">
            <v>6200</v>
          </cell>
          <cell r="G1738" t="str">
            <v>KG</v>
          </cell>
          <cell r="H1738" t="str">
            <v>PLANTA LO MIRANDA</v>
          </cell>
          <cell r="I1738" t="str">
            <v>EN PRODUCCION</v>
          </cell>
          <cell r="J1738">
            <v>44848</v>
          </cell>
          <cell r="K1738">
            <v>44848</v>
          </cell>
          <cell r="O1738" t="str">
            <v>U020 AGROSUPER COMER ALIM</v>
          </cell>
          <cell r="P1738" t="str">
            <v>00EX</v>
          </cell>
          <cell r="Q1738" t="str">
            <v>EXPORTACION DIRECTA</v>
          </cell>
          <cell r="R1738" t="str">
            <v>02</v>
          </cell>
          <cell r="S1738" t="str">
            <v>CHILE</v>
          </cell>
          <cell r="T1738" t="str">
            <v>1000 TOKYO (ADUANA PRINCIPAL)J</v>
          </cell>
          <cell r="U1738" t="str">
            <v>200000163</v>
          </cell>
          <cell r="V1738" t="str">
            <v>NH FOODS CHILE Y COMPAÑIA LIMITADA</v>
          </cell>
          <cell r="W1738" t="str">
            <v>TOKYO 11 OCT 2022</v>
          </cell>
          <cell r="X1738" t="str">
            <v>EXW</v>
          </cell>
          <cell r="Y1738" t="str">
            <v>CTA CTE O CRED.DIRECTO</v>
          </cell>
          <cell r="Z1738" t="str">
            <v>CONGELADO</v>
          </cell>
          <cell r="AA1738" t="str">
            <v>LOMO</v>
          </cell>
          <cell r="AB1738" t="str">
            <v>LOMO MM LOIN</v>
          </cell>
          <cell r="AC1738" t="str">
            <v>LOMO MM LOIN L</v>
          </cell>
          <cell r="AD1738" t="str">
            <v>EX</v>
          </cell>
        </row>
        <row r="1739">
          <cell r="D1739">
            <v>1020589</v>
          </cell>
          <cell r="E1739" t="str">
            <v>GO MM LOIN S@ FI CJ 12K AP</v>
          </cell>
          <cell r="F1739">
            <v>5000</v>
          </cell>
          <cell r="G1739" t="str">
            <v>KG</v>
          </cell>
          <cell r="H1739" t="str">
            <v>PLANTA LO MIRANDA</v>
          </cell>
          <cell r="I1739" t="str">
            <v>EN PRODUCCION</v>
          </cell>
          <cell r="J1739">
            <v>44848</v>
          </cell>
          <cell r="K1739">
            <v>44848</v>
          </cell>
          <cell r="O1739" t="str">
            <v>U020 AGROSUPER COMER ALIM</v>
          </cell>
          <cell r="P1739" t="str">
            <v>00EX</v>
          </cell>
          <cell r="Q1739" t="str">
            <v>EXPORTACION DIRECTA</v>
          </cell>
          <cell r="R1739" t="str">
            <v>02</v>
          </cell>
          <cell r="S1739" t="str">
            <v>CHILE</v>
          </cell>
          <cell r="T1739" t="str">
            <v>1000 TOKYO (ADUANA PRINCIPAL)J</v>
          </cell>
          <cell r="U1739" t="str">
            <v>200000163</v>
          </cell>
          <cell r="V1739" t="str">
            <v>NH FOODS CHILE Y COMPAÑIA LIMITADA</v>
          </cell>
          <cell r="W1739" t="str">
            <v>TOKYO 11 OCT 2022</v>
          </cell>
          <cell r="X1739" t="str">
            <v>EXW</v>
          </cell>
          <cell r="Y1739" t="str">
            <v>CTA CTE O CRED.DIRECTO</v>
          </cell>
          <cell r="Z1739" t="str">
            <v>CONGELADO</v>
          </cell>
          <cell r="AA1739" t="str">
            <v>LOMO</v>
          </cell>
          <cell r="AB1739" t="str">
            <v>LOMO MM LOIN</v>
          </cell>
          <cell r="AC1739" t="str">
            <v>LOMO MM LOIN S</v>
          </cell>
          <cell r="AD1739" t="str">
            <v>EX</v>
          </cell>
        </row>
        <row r="1740">
          <cell r="D1740">
            <v>1023350</v>
          </cell>
          <cell r="E1740" t="str">
            <v>LOM VET &gt;2.0@ VP CJ LOM VET AP</v>
          </cell>
          <cell r="F1740">
            <v>3000</v>
          </cell>
          <cell r="G1740" t="str">
            <v>KG</v>
          </cell>
          <cell r="H1740" t="str">
            <v>PLANTA LO MIRANDA</v>
          </cell>
          <cell r="I1740" t="str">
            <v>EN PRODUCCION</v>
          </cell>
          <cell r="J1740">
            <v>44848</v>
          </cell>
          <cell r="K1740">
            <v>44848</v>
          </cell>
          <cell r="O1740" t="str">
            <v>U020 AGROSUPER COMER ALIM</v>
          </cell>
          <cell r="P1740" t="str">
            <v>00EX</v>
          </cell>
          <cell r="Q1740" t="str">
            <v>EXPORTACION DIRECTA</v>
          </cell>
          <cell r="R1740" t="str">
            <v>02</v>
          </cell>
          <cell r="S1740" t="str">
            <v>CHILE</v>
          </cell>
          <cell r="T1740" t="str">
            <v>1000 TOKYO (ADUANA PRINCIPAL)J</v>
          </cell>
          <cell r="U1740" t="str">
            <v>200000163</v>
          </cell>
          <cell r="V1740" t="str">
            <v>NH FOODS CHILE Y COMPAÑIA LIMITADA</v>
          </cell>
          <cell r="W1740" t="str">
            <v>TOKYO 12 OCT 2022</v>
          </cell>
          <cell r="X1740" t="str">
            <v>EXW</v>
          </cell>
          <cell r="Y1740" t="str">
            <v>CTA CTE O CRED.DIRECTO</v>
          </cell>
          <cell r="Z1740" t="str">
            <v>CONGELADO</v>
          </cell>
          <cell r="AA1740" t="str">
            <v>LOMO</v>
          </cell>
          <cell r="AB1740" t="str">
            <v>LOMO VETADO</v>
          </cell>
          <cell r="AC1740" t="str">
            <v>LOMO VETADO &gt;2.0K</v>
          </cell>
          <cell r="AD1740" t="str">
            <v>EX</v>
          </cell>
        </row>
        <row r="1741">
          <cell r="D1741">
            <v>1020637</v>
          </cell>
          <cell r="E1741" t="str">
            <v>GO PANC TEC S/CUE@ FI CJ CH AP</v>
          </cell>
          <cell r="F1741">
            <v>5000</v>
          </cell>
          <cell r="G1741" t="str">
            <v>KG</v>
          </cell>
          <cell r="H1741" t="str">
            <v>PLANTA LO MIRANDA</v>
          </cell>
          <cell r="I1741" t="str">
            <v>EN PRODUCCION</v>
          </cell>
          <cell r="J1741">
            <v>44848</v>
          </cell>
          <cell r="K1741">
            <v>44848</v>
          </cell>
          <cell r="O1741" t="str">
            <v>U020 AGROSUPER COMER ALIM</v>
          </cell>
          <cell r="P1741" t="str">
            <v>00EX</v>
          </cell>
          <cell r="Q1741" t="str">
            <v>EXPORTACION DIRECTA</v>
          </cell>
          <cell r="R1741" t="str">
            <v>02</v>
          </cell>
          <cell r="S1741" t="str">
            <v>CHILE</v>
          </cell>
          <cell r="T1741" t="str">
            <v>1000 TOKYO (ADUANA PRINCIPAL)J</v>
          </cell>
          <cell r="U1741" t="str">
            <v>200000163</v>
          </cell>
          <cell r="V1741" t="str">
            <v>NH FOODS CHILE Y COMPAÑIA LIMITADA</v>
          </cell>
          <cell r="W1741" t="str">
            <v>TOKYO 12 OCT 2022</v>
          </cell>
          <cell r="X1741" t="str">
            <v>EXW</v>
          </cell>
          <cell r="Y1741" t="str">
            <v>CTA CTE O CRED.DIRECTO</v>
          </cell>
          <cell r="Z1741" t="str">
            <v>CONGELADO</v>
          </cell>
          <cell r="AA1741" t="str">
            <v>PANCETA</v>
          </cell>
          <cell r="AB1741" t="str">
            <v>PANCETA S/CUERO</v>
          </cell>
          <cell r="AC1741" t="str">
            <v>PANCETA S/CUERO TECLA</v>
          </cell>
          <cell r="AD1741" t="str">
            <v>EX</v>
          </cell>
        </row>
        <row r="1742">
          <cell r="D1742">
            <v>1020592</v>
          </cell>
          <cell r="E1742" t="str">
            <v>GO LOM VET &gt;2.0@ FI CJ LOM VET AP</v>
          </cell>
          <cell r="F1742">
            <v>4700</v>
          </cell>
          <cell r="G1742" t="str">
            <v>KG</v>
          </cell>
          <cell r="H1742" t="str">
            <v>PLANTA LO MIRANDA</v>
          </cell>
          <cell r="I1742" t="str">
            <v>EN PRODUCCION</v>
          </cell>
          <cell r="J1742">
            <v>44848</v>
          </cell>
          <cell r="K1742">
            <v>44848</v>
          </cell>
          <cell r="O1742" t="str">
            <v>U020 AGROSUPER COMER ALIM</v>
          </cell>
          <cell r="P1742" t="str">
            <v>00EX</v>
          </cell>
          <cell r="Q1742" t="str">
            <v>EXPORTACION DIRECTA</v>
          </cell>
          <cell r="R1742" t="str">
            <v>02</v>
          </cell>
          <cell r="S1742" t="str">
            <v>CHILE</v>
          </cell>
          <cell r="T1742" t="str">
            <v>1000 TOKYO (ADUANA PRINCIPAL)J</v>
          </cell>
          <cell r="U1742" t="str">
            <v>200000163</v>
          </cell>
          <cell r="V1742" t="str">
            <v>NH FOODS CHILE Y COMPAÑIA LIMITADA</v>
          </cell>
          <cell r="W1742" t="str">
            <v>TOKYO 12 OCT 2022</v>
          </cell>
          <cell r="X1742" t="str">
            <v>EXW</v>
          </cell>
          <cell r="Y1742" t="str">
            <v>CTA CTE O CRED.DIRECTO</v>
          </cell>
          <cell r="Z1742" t="str">
            <v>CONGELADO</v>
          </cell>
          <cell r="AA1742" t="str">
            <v>LOMO</v>
          </cell>
          <cell r="AB1742" t="str">
            <v>LOMO VETADO</v>
          </cell>
          <cell r="AC1742" t="str">
            <v>LOMO VETADO &gt;2.0K</v>
          </cell>
          <cell r="AD1742" t="str">
            <v>EX</v>
          </cell>
        </row>
        <row r="1743">
          <cell r="D1743">
            <v>1020110</v>
          </cell>
          <cell r="E1743" t="str">
            <v>GO MM LOIN L@ CJ 12K AP</v>
          </cell>
          <cell r="F1743">
            <v>6200</v>
          </cell>
          <cell r="G1743" t="str">
            <v>KG</v>
          </cell>
          <cell r="H1743" t="str">
            <v>PLANTA LO MIRANDA</v>
          </cell>
          <cell r="I1743" t="str">
            <v>EN PRODUCCION</v>
          </cell>
          <cell r="J1743">
            <v>44848</v>
          </cell>
          <cell r="K1743">
            <v>44848</v>
          </cell>
          <cell r="O1743" t="str">
            <v>U020 AGROSUPER COMER ALIM</v>
          </cell>
          <cell r="P1743" t="str">
            <v>00EX</v>
          </cell>
          <cell r="Q1743" t="str">
            <v>EXPORTACION DIRECTA</v>
          </cell>
          <cell r="R1743" t="str">
            <v>02</v>
          </cell>
          <cell r="S1743" t="str">
            <v>CHILE</v>
          </cell>
          <cell r="T1743" t="str">
            <v>1000 TOKYO (ADUANA PRINCIPAL)J</v>
          </cell>
          <cell r="U1743" t="str">
            <v>200000163</v>
          </cell>
          <cell r="V1743" t="str">
            <v>NH FOODS CHILE Y COMPAÑIA LIMITADA</v>
          </cell>
          <cell r="W1743" t="str">
            <v>TOKYO 12 OCT 2022</v>
          </cell>
          <cell r="X1743" t="str">
            <v>EXW</v>
          </cell>
          <cell r="Y1743" t="str">
            <v>CTA CTE O CRED.DIRECTO</v>
          </cell>
          <cell r="Z1743" t="str">
            <v>CONGELADO</v>
          </cell>
          <cell r="AA1743" t="str">
            <v>LOMO</v>
          </cell>
          <cell r="AB1743" t="str">
            <v>LOMO MM LOIN</v>
          </cell>
          <cell r="AC1743" t="str">
            <v>LOMO MM LOIN L</v>
          </cell>
          <cell r="AD1743" t="str">
            <v>EX</v>
          </cell>
        </row>
        <row r="1744">
          <cell r="D1744">
            <v>1020589</v>
          </cell>
          <cell r="E1744" t="str">
            <v>GO MM LOIN S@ FI CJ 12K AP</v>
          </cell>
          <cell r="F1744">
            <v>5000</v>
          </cell>
          <cell r="G1744" t="str">
            <v>KG</v>
          </cell>
          <cell r="H1744" t="str">
            <v>PLANTA LO MIRANDA</v>
          </cell>
          <cell r="I1744" t="str">
            <v>EN PRODUCCION</v>
          </cell>
          <cell r="J1744">
            <v>44848</v>
          </cell>
          <cell r="K1744">
            <v>44848</v>
          </cell>
          <cell r="O1744" t="str">
            <v>U020 AGROSUPER COMER ALIM</v>
          </cell>
          <cell r="P1744" t="str">
            <v>00EX</v>
          </cell>
          <cell r="Q1744" t="str">
            <v>EXPORTACION DIRECTA</v>
          </cell>
          <cell r="R1744" t="str">
            <v>02</v>
          </cell>
          <cell r="S1744" t="str">
            <v>CHILE</v>
          </cell>
          <cell r="T1744" t="str">
            <v>1000 TOKYO (ADUANA PRINCIPAL)J</v>
          </cell>
          <cell r="U1744" t="str">
            <v>200000163</v>
          </cell>
          <cell r="V1744" t="str">
            <v>NH FOODS CHILE Y COMPAÑIA LIMITADA</v>
          </cell>
          <cell r="W1744" t="str">
            <v>TOKYO 12 OCT 2022</v>
          </cell>
          <cell r="X1744" t="str">
            <v>EXW</v>
          </cell>
          <cell r="Y1744" t="str">
            <v>CTA CTE O CRED.DIRECTO</v>
          </cell>
          <cell r="Z1744" t="str">
            <v>CONGELADO</v>
          </cell>
          <cell r="AA1744" t="str">
            <v>LOMO</v>
          </cell>
          <cell r="AB1744" t="str">
            <v>LOMO MM LOIN</v>
          </cell>
          <cell r="AC1744" t="str">
            <v>LOMO MM LOIN S</v>
          </cell>
          <cell r="AD1744" t="str">
            <v>EX</v>
          </cell>
        </row>
        <row r="1745">
          <cell r="D1745">
            <v>1023350</v>
          </cell>
          <cell r="E1745" t="str">
            <v>LOM VET &gt;2.0@ VP CJ LOM VET AP</v>
          </cell>
          <cell r="F1745">
            <v>2000</v>
          </cell>
          <cell r="G1745" t="str">
            <v>KG</v>
          </cell>
          <cell r="H1745" t="str">
            <v>PLANTA LO MIRANDA</v>
          </cell>
          <cell r="I1745" t="str">
            <v>A PROGRAMAR</v>
          </cell>
          <cell r="J1745">
            <v>44848</v>
          </cell>
          <cell r="K1745">
            <v>44855</v>
          </cell>
          <cell r="L1745">
            <v>44859</v>
          </cell>
          <cell r="O1745" t="str">
            <v>U020 AGROSUPER COMER ALIM</v>
          </cell>
          <cell r="P1745" t="str">
            <v>00EX</v>
          </cell>
          <cell r="Q1745" t="str">
            <v>EXPORTACION DIRECTA</v>
          </cell>
          <cell r="R1745" t="str">
            <v>02</v>
          </cell>
          <cell r="S1745" t="str">
            <v>CHILE</v>
          </cell>
          <cell r="T1745" t="str">
            <v>1000 TOKYO (ADUANA PRINCIPAL)J</v>
          </cell>
          <cell r="U1745" t="str">
            <v>200000163</v>
          </cell>
          <cell r="V1745" t="str">
            <v>NH FOODS CHILE Y COMPAÑIA LIMITADA</v>
          </cell>
          <cell r="W1745" t="str">
            <v>TOKYO 13 OCT 2022</v>
          </cell>
          <cell r="X1745" t="str">
            <v>EXW</v>
          </cell>
          <cell r="Y1745" t="str">
            <v>CTA CTE O CRED.DIRECTO</v>
          </cell>
          <cell r="Z1745" t="str">
            <v>CONGELADO</v>
          </cell>
          <cell r="AA1745" t="str">
            <v>LOMO</v>
          </cell>
          <cell r="AB1745" t="str">
            <v>LOMO VETADO</v>
          </cell>
          <cell r="AC1745" t="str">
            <v>LOMO VETADO &gt;2.0K</v>
          </cell>
          <cell r="AD1745" t="str">
            <v>EX</v>
          </cell>
        </row>
        <row r="1746">
          <cell r="D1746">
            <v>1020637</v>
          </cell>
          <cell r="E1746" t="str">
            <v>GO PANC TEC S/CUE@ FI CJ CH AP</v>
          </cell>
          <cell r="F1746">
            <v>5000</v>
          </cell>
          <cell r="G1746" t="str">
            <v>KG</v>
          </cell>
          <cell r="H1746" t="str">
            <v>PLANTA LO MIRANDA</v>
          </cell>
          <cell r="I1746" t="str">
            <v>A PROGRAMAR</v>
          </cell>
          <cell r="J1746">
            <v>44848</v>
          </cell>
          <cell r="K1746">
            <v>44855</v>
          </cell>
          <cell r="L1746">
            <v>44859</v>
          </cell>
          <cell r="O1746" t="str">
            <v>U020 AGROSUPER COMER ALIM</v>
          </cell>
          <cell r="P1746" t="str">
            <v>00EX</v>
          </cell>
          <cell r="Q1746" t="str">
            <v>EXPORTACION DIRECTA</v>
          </cell>
          <cell r="R1746" t="str">
            <v>02</v>
          </cell>
          <cell r="S1746" t="str">
            <v>CHILE</v>
          </cell>
          <cell r="T1746" t="str">
            <v>1000 TOKYO (ADUANA PRINCIPAL)J</v>
          </cell>
          <cell r="U1746" t="str">
            <v>200000163</v>
          </cell>
          <cell r="V1746" t="str">
            <v>NH FOODS CHILE Y COMPAÑIA LIMITADA</v>
          </cell>
          <cell r="W1746" t="str">
            <v>TOKYO 13 OCT 2022</v>
          </cell>
          <cell r="X1746" t="str">
            <v>EXW</v>
          </cell>
          <cell r="Y1746" t="str">
            <v>CTA CTE O CRED.DIRECTO</v>
          </cell>
          <cell r="Z1746" t="str">
            <v>CONGELADO</v>
          </cell>
          <cell r="AA1746" t="str">
            <v>PANCETA</v>
          </cell>
          <cell r="AB1746" t="str">
            <v>PANCETA S/CUERO</v>
          </cell>
          <cell r="AC1746" t="str">
            <v>PANCETA S/CUERO TECLA</v>
          </cell>
          <cell r="AD1746" t="str">
            <v>EX</v>
          </cell>
        </row>
        <row r="1747">
          <cell r="D1747">
            <v>1020592</v>
          </cell>
          <cell r="E1747" t="str">
            <v>GO LOM VET &gt;2.0@ FI CJ LOM VET AP</v>
          </cell>
          <cell r="F1747">
            <v>4700</v>
          </cell>
          <cell r="G1747" t="str">
            <v>KG</v>
          </cell>
          <cell r="H1747" t="str">
            <v>PLANTA LO MIRANDA</v>
          </cell>
          <cell r="I1747" t="str">
            <v>A PROGRAMAR</v>
          </cell>
          <cell r="J1747">
            <v>44848</v>
          </cell>
          <cell r="K1747">
            <v>44855</v>
          </cell>
          <cell r="L1747">
            <v>44859</v>
          </cell>
          <cell r="O1747" t="str">
            <v>U020 AGROSUPER COMER ALIM</v>
          </cell>
          <cell r="P1747" t="str">
            <v>00EX</v>
          </cell>
          <cell r="Q1747" t="str">
            <v>EXPORTACION DIRECTA</v>
          </cell>
          <cell r="R1747" t="str">
            <v>02</v>
          </cell>
          <cell r="S1747" t="str">
            <v>CHILE</v>
          </cell>
          <cell r="T1747" t="str">
            <v>1000 TOKYO (ADUANA PRINCIPAL)J</v>
          </cell>
          <cell r="U1747" t="str">
            <v>200000163</v>
          </cell>
          <cell r="V1747" t="str">
            <v>NH FOODS CHILE Y COMPAÑIA LIMITADA</v>
          </cell>
          <cell r="W1747" t="str">
            <v>TOKYO 13 OCT 2022</v>
          </cell>
          <cell r="X1747" t="str">
            <v>EXW</v>
          </cell>
          <cell r="Y1747" t="str">
            <v>CTA CTE O CRED.DIRECTO</v>
          </cell>
          <cell r="Z1747" t="str">
            <v>CONGELADO</v>
          </cell>
          <cell r="AA1747" t="str">
            <v>LOMO</v>
          </cell>
          <cell r="AB1747" t="str">
            <v>LOMO VETADO</v>
          </cell>
          <cell r="AC1747" t="str">
            <v>LOMO VETADO &gt;2.0K</v>
          </cell>
          <cell r="AD1747" t="str">
            <v>EX</v>
          </cell>
        </row>
        <row r="1748">
          <cell r="D1748">
            <v>1020110</v>
          </cell>
          <cell r="E1748" t="str">
            <v>GO MM LOIN L@ CJ 12K AP</v>
          </cell>
          <cell r="F1748">
            <v>7200</v>
          </cell>
          <cell r="G1748" t="str">
            <v>KG</v>
          </cell>
          <cell r="H1748" t="str">
            <v>PLANTA LO MIRANDA</v>
          </cell>
          <cell r="I1748" t="str">
            <v>A PROGRAMAR</v>
          </cell>
          <cell r="J1748">
            <v>44848</v>
          </cell>
          <cell r="K1748">
            <v>44855</v>
          </cell>
          <cell r="L1748">
            <v>44859</v>
          </cell>
          <cell r="O1748" t="str">
            <v>U020 AGROSUPER COMER ALIM</v>
          </cell>
          <cell r="P1748" t="str">
            <v>00EX</v>
          </cell>
          <cell r="Q1748" t="str">
            <v>EXPORTACION DIRECTA</v>
          </cell>
          <cell r="R1748" t="str">
            <v>02</v>
          </cell>
          <cell r="S1748" t="str">
            <v>CHILE</v>
          </cell>
          <cell r="T1748" t="str">
            <v>1000 TOKYO (ADUANA PRINCIPAL)J</v>
          </cell>
          <cell r="U1748" t="str">
            <v>200000163</v>
          </cell>
          <cell r="V1748" t="str">
            <v>NH FOODS CHILE Y COMPAÑIA LIMITADA</v>
          </cell>
          <cell r="W1748" t="str">
            <v>TOKYO 13 OCT 2022</v>
          </cell>
          <cell r="X1748" t="str">
            <v>EXW</v>
          </cell>
          <cell r="Y1748" t="str">
            <v>CTA CTE O CRED.DIRECTO</v>
          </cell>
          <cell r="Z1748" t="str">
            <v>CONGELADO</v>
          </cell>
          <cell r="AA1748" t="str">
            <v>LOMO</v>
          </cell>
          <cell r="AB1748" t="str">
            <v>LOMO MM LOIN</v>
          </cell>
          <cell r="AC1748" t="str">
            <v>LOMO MM LOIN L</v>
          </cell>
          <cell r="AD1748" t="str">
            <v>EX</v>
          </cell>
        </row>
        <row r="1749">
          <cell r="D1749">
            <v>1020589</v>
          </cell>
          <cell r="E1749" t="str">
            <v>GO MM LOIN S@ FI CJ 12K AP</v>
          </cell>
          <cell r="F1749">
            <v>5000</v>
          </cell>
          <cell r="G1749" t="str">
            <v>KG</v>
          </cell>
          <cell r="H1749" t="str">
            <v>PLANTA LO MIRANDA</v>
          </cell>
          <cell r="I1749" t="str">
            <v>A PROGRAMAR</v>
          </cell>
          <cell r="J1749">
            <v>44848</v>
          </cell>
          <cell r="K1749">
            <v>44855</v>
          </cell>
          <cell r="L1749">
            <v>44859</v>
          </cell>
          <cell r="O1749" t="str">
            <v>U020 AGROSUPER COMER ALIM</v>
          </cell>
          <cell r="P1749" t="str">
            <v>00EX</v>
          </cell>
          <cell r="Q1749" t="str">
            <v>EXPORTACION DIRECTA</v>
          </cell>
          <cell r="R1749" t="str">
            <v>02</v>
          </cell>
          <cell r="S1749" t="str">
            <v>CHILE</v>
          </cell>
          <cell r="T1749" t="str">
            <v>1000 TOKYO (ADUANA PRINCIPAL)J</v>
          </cell>
          <cell r="U1749" t="str">
            <v>200000163</v>
          </cell>
          <cell r="V1749" t="str">
            <v>NH FOODS CHILE Y COMPAÑIA LIMITADA</v>
          </cell>
          <cell r="W1749" t="str">
            <v>TOKYO 13 OCT 2022</v>
          </cell>
          <cell r="X1749" t="str">
            <v>EXW</v>
          </cell>
          <cell r="Y1749" t="str">
            <v>CTA CTE O CRED.DIRECTO</v>
          </cell>
          <cell r="Z1749" t="str">
            <v>CONGELADO</v>
          </cell>
          <cell r="AA1749" t="str">
            <v>LOMO</v>
          </cell>
          <cell r="AB1749" t="str">
            <v>LOMO MM LOIN</v>
          </cell>
          <cell r="AC1749" t="str">
            <v>LOMO MM LOIN S</v>
          </cell>
          <cell r="AD1749" t="str">
            <v>EX</v>
          </cell>
        </row>
        <row r="1750">
          <cell r="D1750">
            <v>1023350</v>
          </cell>
          <cell r="E1750" t="str">
            <v>LOM VET &gt;2.0@ VP CJ LOM VET AP</v>
          </cell>
          <cell r="F1750">
            <v>2000</v>
          </cell>
          <cell r="G1750" t="str">
            <v>KG</v>
          </cell>
          <cell r="H1750" t="str">
            <v>PLANTA LO MIRANDA</v>
          </cell>
          <cell r="I1750" t="str">
            <v>EN PRODUCCION</v>
          </cell>
          <cell r="J1750">
            <v>44848</v>
          </cell>
          <cell r="K1750">
            <v>44855</v>
          </cell>
          <cell r="O1750" t="str">
            <v>U020 AGROSUPER COMER ALIM</v>
          </cell>
          <cell r="P1750" t="str">
            <v>00EX</v>
          </cell>
          <cell r="Q1750" t="str">
            <v>EXPORTACION DIRECTA</v>
          </cell>
          <cell r="R1750" t="str">
            <v>02</v>
          </cell>
          <cell r="S1750" t="str">
            <v>CHILE</v>
          </cell>
          <cell r="T1750" t="str">
            <v>1000 TOKYO (ADUANA PRINCIPAL)J</v>
          </cell>
          <cell r="U1750" t="str">
            <v>200000163</v>
          </cell>
          <cell r="V1750" t="str">
            <v>NH FOODS CHILE Y COMPAÑIA LIMITADA</v>
          </cell>
          <cell r="W1750" t="str">
            <v>TOKYO 14 OCT 2022</v>
          </cell>
          <cell r="X1750" t="str">
            <v>EXW</v>
          </cell>
          <cell r="Y1750" t="str">
            <v>CTA CTE O CRED.DIRECTO</v>
          </cell>
          <cell r="Z1750" t="str">
            <v>CONGELADO</v>
          </cell>
          <cell r="AA1750" t="str">
            <v>LOMO</v>
          </cell>
          <cell r="AB1750" t="str">
            <v>LOMO VETADO</v>
          </cell>
          <cell r="AC1750" t="str">
            <v>LOMO VETADO &gt;2.0K</v>
          </cell>
          <cell r="AD1750" t="str">
            <v>EX</v>
          </cell>
        </row>
        <row r="1751">
          <cell r="D1751">
            <v>1020637</v>
          </cell>
          <cell r="E1751" t="str">
            <v>GO PANC TEC S/CUE@ FI CJ CH AP</v>
          </cell>
          <cell r="F1751">
            <v>5000</v>
          </cell>
          <cell r="G1751" t="str">
            <v>KG</v>
          </cell>
          <cell r="H1751" t="str">
            <v>PLANTA LO MIRANDA</v>
          </cell>
          <cell r="I1751" t="str">
            <v>EN PRODUCCION</v>
          </cell>
          <cell r="J1751">
            <v>44848</v>
          </cell>
          <cell r="K1751">
            <v>44855</v>
          </cell>
          <cell r="O1751" t="str">
            <v>U020 AGROSUPER COMER ALIM</v>
          </cell>
          <cell r="P1751" t="str">
            <v>00EX</v>
          </cell>
          <cell r="Q1751" t="str">
            <v>EXPORTACION DIRECTA</v>
          </cell>
          <cell r="R1751" t="str">
            <v>02</v>
          </cell>
          <cell r="S1751" t="str">
            <v>CHILE</v>
          </cell>
          <cell r="T1751" t="str">
            <v>1000 TOKYO (ADUANA PRINCIPAL)J</v>
          </cell>
          <cell r="U1751" t="str">
            <v>200000163</v>
          </cell>
          <cell r="V1751" t="str">
            <v>NH FOODS CHILE Y COMPAÑIA LIMITADA</v>
          </cell>
          <cell r="W1751" t="str">
            <v>TOKYO 14 OCT 2022</v>
          </cell>
          <cell r="X1751" t="str">
            <v>EXW</v>
          </cell>
          <cell r="Y1751" t="str">
            <v>CTA CTE O CRED.DIRECTO</v>
          </cell>
          <cell r="Z1751" t="str">
            <v>CONGELADO</v>
          </cell>
          <cell r="AA1751" t="str">
            <v>PANCETA</v>
          </cell>
          <cell r="AB1751" t="str">
            <v>PANCETA S/CUERO</v>
          </cell>
          <cell r="AC1751" t="str">
            <v>PANCETA S/CUERO TECLA</v>
          </cell>
          <cell r="AD1751" t="str">
            <v>EX</v>
          </cell>
        </row>
        <row r="1752">
          <cell r="D1752">
            <v>1020592</v>
          </cell>
          <cell r="E1752" t="str">
            <v>GO LOM VET &gt;2.0@ FI CJ LOM VET AP</v>
          </cell>
          <cell r="F1752">
            <v>4700</v>
          </cell>
          <cell r="G1752" t="str">
            <v>KG</v>
          </cell>
          <cell r="H1752" t="str">
            <v>PLANTA LO MIRANDA</v>
          </cell>
          <cell r="I1752" t="str">
            <v>EN PRODUCCION</v>
          </cell>
          <cell r="J1752">
            <v>44848</v>
          </cell>
          <cell r="K1752">
            <v>44855</v>
          </cell>
          <cell r="O1752" t="str">
            <v>U020 AGROSUPER COMER ALIM</v>
          </cell>
          <cell r="P1752" t="str">
            <v>00EX</v>
          </cell>
          <cell r="Q1752" t="str">
            <v>EXPORTACION DIRECTA</v>
          </cell>
          <cell r="R1752" t="str">
            <v>02</v>
          </cell>
          <cell r="S1752" t="str">
            <v>CHILE</v>
          </cell>
          <cell r="T1752" t="str">
            <v>1000 TOKYO (ADUANA PRINCIPAL)J</v>
          </cell>
          <cell r="U1752" t="str">
            <v>200000163</v>
          </cell>
          <cell r="V1752" t="str">
            <v>NH FOODS CHILE Y COMPAÑIA LIMITADA</v>
          </cell>
          <cell r="W1752" t="str">
            <v>TOKYO 14 OCT 2022</v>
          </cell>
          <cell r="X1752" t="str">
            <v>EXW</v>
          </cell>
          <cell r="Y1752" t="str">
            <v>CTA CTE O CRED.DIRECTO</v>
          </cell>
          <cell r="Z1752" t="str">
            <v>CONGELADO</v>
          </cell>
          <cell r="AA1752" t="str">
            <v>LOMO</v>
          </cell>
          <cell r="AB1752" t="str">
            <v>LOMO VETADO</v>
          </cell>
          <cell r="AC1752" t="str">
            <v>LOMO VETADO &gt;2.0K</v>
          </cell>
          <cell r="AD1752" t="str">
            <v>EX</v>
          </cell>
        </row>
        <row r="1753">
          <cell r="D1753">
            <v>1020110</v>
          </cell>
          <cell r="E1753" t="str">
            <v>GO MM LOIN L@ CJ 12K AP</v>
          </cell>
          <cell r="F1753">
            <v>7200</v>
          </cell>
          <cell r="G1753" t="str">
            <v>KG</v>
          </cell>
          <cell r="H1753" t="str">
            <v>PLANTA LO MIRANDA</v>
          </cell>
          <cell r="I1753" t="str">
            <v>EN PRODUCCION</v>
          </cell>
          <cell r="J1753">
            <v>44848</v>
          </cell>
          <cell r="K1753">
            <v>44855</v>
          </cell>
          <cell r="O1753" t="str">
            <v>U020 AGROSUPER COMER ALIM</v>
          </cell>
          <cell r="P1753" t="str">
            <v>00EX</v>
          </cell>
          <cell r="Q1753" t="str">
            <v>EXPORTACION DIRECTA</v>
          </cell>
          <cell r="R1753" t="str">
            <v>02</v>
          </cell>
          <cell r="S1753" t="str">
            <v>CHILE</v>
          </cell>
          <cell r="T1753" t="str">
            <v>1000 TOKYO (ADUANA PRINCIPAL)J</v>
          </cell>
          <cell r="U1753" t="str">
            <v>200000163</v>
          </cell>
          <cell r="V1753" t="str">
            <v>NH FOODS CHILE Y COMPAÑIA LIMITADA</v>
          </cell>
          <cell r="W1753" t="str">
            <v>TOKYO 14 OCT 2022</v>
          </cell>
          <cell r="X1753" t="str">
            <v>EXW</v>
          </cell>
          <cell r="Y1753" t="str">
            <v>CTA CTE O CRED.DIRECTO</v>
          </cell>
          <cell r="Z1753" t="str">
            <v>CONGELADO</v>
          </cell>
          <cell r="AA1753" t="str">
            <v>LOMO</v>
          </cell>
          <cell r="AB1753" t="str">
            <v>LOMO MM LOIN</v>
          </cell>
          <cell r="AC1753" t="str">
            <v>LOMO MM LOIN L</v>
          </cell>
          <cell r="AD1753" t="str">
            <v>EX</v>
          </cell>
        </row>
        <row r="1754">
          <cell r="D1754">
            <v>1020589</v>
          </cell>
          <cell r="E1754" t="str">
            <v>GO MM LOIN S@ FI CJ 12K AP</v>
          </cell>
          <cell r="F1754">
            <v>5000</v>
          </cell>
          <cell r="G1754" t="str">
            <v>KG</v>
          </cell>
          <cell r="H1754" t="str">
            <v>PLANTA LO MIRANDA</v>
          </cell>
          <cell r="I1754" t="str">
            <v>EN PRODUCCION</v>
          </cell>
          <cell r="J1754">
            <v>44848</v>
          </cell>
          <cell r="K1754">
            <v>44855</v>
          </cell>
          <cell r="O1754" t="str">
            <v>U020 AGROSUPER COMER ALIM</v>
          </cell>
          <cell r="P1754" t="str">
            <v>00EX</v>
          </cell>
          <cell r="Q1754" t="str">
            <v>EXPORTACION DIRECTA</v>
          </cell>
          <cell r="R1754" t="str">
            <v>02</v>
          </cell>
          <cell r="S1754" t="str">
            <v>CHILE</v>
          </cell>
          <cell r="T1754" t="str">
            <v>1000 TOKYO (ADUANA PRINCIPAL)J</v>
          </cell>
          <cell r="U1754" t="str">
            <v>200000163</v>
          </cell>
          <cell r="V1754" t="str">
            <v>NH FOODS CHILE Y COMPAÑIA LIMITADA</v>
          </cell>
          <cell r="W1754" t="str">
            <v>TOKYO 14 OCT 2022</v>
          </cell>
          <cell r="X1754" t="str">
            <v>EXW</v>
          </cell>
          <cell r="Y1754" t="str">
            <v>CTA CTE O CRED.DIRECTO</v>
          </cell>
          <cell r="Z1754" t="str">
            <v>CONGELADO</v>
          </cell>
          <cell r="AA1754" t="str">
            <v>LOMO</v>
          </cell>
          <cell r="AB1754" t="str">
            <v>LOMO MM LOIN</v>
          </cell>
          <cell r="AC1754" t="str">
            <v>LOMO MM LOIN S</v>
          </cell>
          <cell r="AD1754" t="str">
            <v>EX</v>
          </cell>
        </row>
        <row r="1755">
          <cell r="D1755">
            <v>1020110</v>
          </cell>
          <cell r="E1755" t="str">
            <v>GO MM LOIN L@ CJ 12K AP</v>
          </cell>
          <cell r="F1755">
            <v>8100</v>
          </cell>
          <cell r="G1755" t="str">
            <v>KG</v>
          </cell>
          <cell r="H1755" t="str">
            <v>PLANTA LO MIRANDA</v>
          </cell>
          <cell r="I1755" t="str">
            <v>EN PRODUCCION</v>
          </cell>
          <cell r="J1755">
            <v>44848</v>
          </cell>
          <cell r="K1755">
            <v>44855</v>
          </cell>
          <cell r="O1755" t="str">
            <v>U020 AGROSUPER COMER ALIM</v>
          </cell>
          <cell r="P1755" t="str">
            <v>00EX</v>
          </cell>
          <cell r="Q1755" t="str">
            <v>EXPORTACION DIRECTA</v>
          </cell>
          <cell r="R1755" t="str">
            <v>02</v>
          </cell>
          <cell r="S1755" t="str">
            <v>CHILE</v>
          </cell>
          <cell r="T1755" t="str">
            <v>1000 TOKYO (ADUANA PRINCIPAL)J</v>
          </cell>
          <cell r="U1755" t="str">
            <v>200000163</v>
          </cell>
          <cell r="V1755" t="str">
            <v>NH FOODS CHILE Y COMPAÑIA LIMITADA</v>
          </cell>
          <cell r="W1755" t="str">
            <v>TOKYO 19 OCT 2022</v>
          </cell>
          <cell r="X1755" t="str">
            <v>EXW</v>
          </cell>
          <cell r="Y1755" t="str">
            <v>CTA CTE O CRED.DIRECTO</v>
          </cell>
          <cell r="Z1755" t="str">
            <v>CONGELADO</v>
          </cell>
          <cell r="AA1755" t="str">
            <v>LOMO</v>
          </cell>
          <cell r="AB1755" t="str">
            <v>LOMO MM LOIN</v>
          </cell>
          <cell r="AC1755" t="str">
            <v>LOMO MM LOIN L</v>
          </cell>
          <cell r="AD1755" t="str">
            <v>EX</v>
          </cell>
        </row>
        <row r="1756">
          <cell r="D1756">
            <v>1020592</v>
          </cell>
          <cell r="E1756" t="str">
            <v>GO LOM VET &gt;2.0@ FI CJ LOM VET AP</v>
          </cell>
          <cell r="F1756">
            <v>4700</v>
          </cell>
          <cell r="G1756" t="str">
            <v>KG</v>
          </cell>
          <cell r="H1756" t="str">
            <v>PLANTA LO MIRANDA</v>
          </cell>
          <cell r="I1756" t="str">
            <v>EN PRODUCCION</v>
          </cell>
          <cell r="J1756">
            <v>44848</v>
          </cell>
          <cell r="K1756">
            <v>44855</v>
          </cell>
          <cell r="O1756" t="str">
            <v>U020 AGROSUPER COMER ALIM</v>
          </cell>
          <cell r="P1756" t="str">
            <v>00EX</v>
          </cell>
          <cell r="Q1756" t="str">
            <v>EXPORTACION DIRECTA</v>
          </cell>
          <cell r="R1756" t="str">
            <v>02</v>
          </cell>
          <cell r="S1756" t="str">
            <v>CHILE</v>
          </cell>
          <cell r="T1756" t="str">
            <v>1000 TOKYO (ADUANA PRINCIPAL)J</v>
          </cell>
          <cell r="U1756" t="str">
            <v>200000163</v>
          </cell>
          <cell r="V1756" t="str">
            <v>NH FOODS CHILE Y COMPAÑIA LIMITADA</v>
          </cell>
          <cell r="W1756" t="str">
            <v>TOKYO 19 OCT 2022</v>
          </cell>
          <cell r="X1756" t="str">
            <v>EXW</v>
          </cell>
          <cell r="Y1756" t="str">
            <v>CTA CTE O CRED.DIRECTO</v>
          </cell>
          <cell r="Z1756" t="str">
            <v>CONGELADO</v>
          </cell>
          <cell r="AA1756" t="str">
            <v>LOMO</v>
          </cell>
          <cell r="AB1756" t="str">
            <v>LOMO VETADO</v>
          </cell>
          <cell r="AC1756" t="str">
            <v>LOMO VETADO &gt;2.0K</v>
          </cell>
          <cell r="AD1756" t="str">
            <v>EX</v>
          </cell>
        </row>
        <row r="1757">
          <cell r="D1757">
            <v>1020637</v>
          </cell>
          <cell r="E1757" t="str">
            <v>GO PANC TEC S/CUE@ FI CJ CH AP</v>
          </cell>
          <cell r="F1757">
            <v>5000</v>
          </cell>
          <cell r="G1757" t="str">
            <v>KG</v>
          </cell>
          <cell r="H1757" t="str">
            <v>PLANTA LO MIRANDA</v>
          </cell>
          <cell r="I1757" t="str">
            <v>EN PRODUCCION</v>
          </cell>
          <cell r="J1757">
            <v>44848</v>
          </cell>
          <cell r="K1757">
            <v>44855</v>
          </cell>
          <cell r="O1757" t="str">
            <v>U020 AGROSUPER COMER ALIM</v>
          </cell>
          <cell r="P1757" t="str">
            <v>00EX</v>
          </cell>
          <cell r="Q1757" t="str">
            <v>EXPORTACION DIRECTA</v>
          </cell>
          <cell r="R1757" t="str">
            <v>02</v>
          </cell>
          <cell r="S1757" t="str">
            <v>CHILE</v>
          </cell>
          <cell r="T1757" t="str">
            <v>1000 TOKYO (ADUANA PRINCIPAL)J</v>
          </cell>
          <cell r="U1757" t="str">
            <v>200000163</v>
          </cell>
          <cell r="V1757" t="str">
            <v>NH FOODS CHILE Y COMPAÑIA LIMITADA</v>
          </cell>
          <cell r="W1757" t="str">
            <v>TOKYO 19 OCT 2022</v>
          </cell>
          <cell r="X1757" t="str">
            <v>EXW</v>
          </cell>
          <cell r="Y1757" t="str">
            <v>CTA CTE O CRED.DIRECTO</v>
          </cell>
          <cell r="Z1757" t="str">
            <v>CONGELADO</v>
          </cell>
          <cell r="AA1757" t="str">
            <v>PANCETA</v>
          </cell>
          <cell r="AB1757" t="str">
            <v>PANCETA S/CUERO</v>
          </cell>
          <cell r="AC1757" t="str">
            <v>PANCETA S/CUERO TECLA</v>
          </cell>
          <cell r="AD1757" t="str">
            <v>EX</v>
          </cell>
        </row>
        <row r="1758">
          <cell r="D1758">
            <v>1022499</v>
          </cell>
          <cell r="E1758" t="str">
            <v>GO LOM VET MIT@ 4 BO CJ 10K AP</v>
          </cell>
          <cell r="F1758">
            <v>6000</v>
          </cell>
          <cell r="G1758" t="str">
            <v>KG</v>
          </cell>
          <cell r="H1758" t="str">
            <v>PLANTA LO MIRANDA</v>
          </cell>
          <cell r="I1758" t="str">
            <v>EN PRODUCCION</v>
          </cell>
          <cell r="J1758">
            <v>44848</v>
          </cell>
          <cell r="K1758">
            <v>44855</v>
          </cell>
          <cell r="O1758" t="str">
            <v>U020 AGROSUPER COMER ALIM</v>
          </cell>
          <cell r="P1758" t="str">
            <v>00EX</v>
          </cell>
          <cell r="Q1758" t="str">
            <v>EXPORTACION DIRECTA</v>
          </cell>
          <cell r="R1758" t="str">
            <v>02</v>
          </cell>
          <cell r="S1758" t="str">
            <v>CHILE</v>
          </cell>
          <cell r="T1758" t="str">
            <v>1000 TOKYO (ADUANA PRINCIPAL)J</v>
          </cell>
          <cell r="U1758" t="str">
            <v>200000163</v>
          </cell>
          <cell r="V1758" t="str">
            <v>NH FOODS CHILE Y COMPAÑIA LIMITADA</v>
          </cell>
          <cell r="W1758" t="str">
            <v>TOKYO 19 OCT 2022</v>
          </cell>
          <cell r="X1758" t="str">
            <v>EXW</v>
          </cell>
          <cell r="Y1758" t="str">
            <v>CTA CTE O CRED.DIRECTO</v>
          </cell>
          <cell r="Z1758" t="str">
            <v>CONGELADO</v>
          </cell>
          <cell r="AA1758" t="str">
            <v>LOMO</v>
          </cell>
          <cell r="AB1758" t="str">
            <v>LOMO VETADO</v>
          </cell>
          <cell r="AC1758" t="str">
            <v>LOMO VETADO MITADES</v>
          </cell>
          <cell r="AD1758" t="str">
            <v>EX</v>
          </cell>
        </row>
        <row r="1759">
          <cell r="D1759">
            <v>1020110</v>
          </cell>
          <cell r="E1759" t="str">
            <v>GO MM LOIN L@ CJ 12K AP</v>
          </cell>
          <cell r="F1759">
            <v>8100</v>
          </cell>
          <cell r="G1759" t="str">
            <v>KG</v>
          </cell>
          <cell r="H1759" t="str">
            <v>PLANTA LO MIRANDA</v>
          </cell>
          <cell r="I1759" t="str">
            <v>EN PRODUCCION</v>
          </cell>
          <cell r="J1759">
            <v>44848</v>
          </cell>
          <cell r="K1759">
            <v>44855</v>
          </cell>
          <cell r="O1759" t="str">
            <v>U020 AGROSUPER COMER ALIM</v>
          </cell>
          <cell r="P1759" t="str">
            <v>00EX</v>
          </cell>
          <cell r="Q1759" t="str">
            <v>EXPORTACION DIRECTA</v>
          </cell>
          <cell r="R1759" t="str">
            <v>02</v>
          </cell>
          <cell r="S1759" t="str">
            <v>CHILE</v>
          </cell>
          <cell r="T1759" t="str">
            <v>1000 TOKYO (ADUANA PRINCIPAL)J</v>
          </cell>
          <cell r="U1759" t="str">
            <v>200000163</v>
          </cell>
          <cell r="V1759" t="str">
            <v>NH FOODS CHILE Y COMPAÑIA LIMITADA</v>
          </cell>
          <cell r="W1759" t="str">
            <v>TOKYO 20 OCT 2022</v>
          </cell>
          <cell r="X1759" t="str">
            <v>EXW</v>
          </cell>
          <cell r="Y1759" t="str">
            <v>CTA CTE O CRED.DIRECTO</v>
          </cell>
          <cell r="Z1759" t="str">
            <v>CONGELADO</v>
          </cell>
          <cell r="AA1759" t="str">
            <v>LOMO</v>
          </cell>
          <cell r="AB1759" t="str">
            <v>LOMO MM LOIN</v>
          </cell>
          <cell r="AC1759" t="str">
            <v>LOMO MM LOIN L</v>
          </cell>
          <cell r="AD1759" t="str">
            <v>EX</v>
          </cell>
        </row>
        <row r="1760">
          <cell r="D1760">
            <v>1020592</v>
          </cell>
          <cell r="E1760" t="str">
            <v>GO LOM VET &gt;2.0@ FI CJ LOM VET AP</v>
          </cell>
          <cell r="F1760">
            <v>4700</v>
          </cell>
          <cell r="G1760" t="str">
            <v>KG</v>
          </cell>
          <cell r="H1760" t="str">
            <v>PLANTA LO MIRANDA</v>
          </cell>
          <cell r="I1760" t="str">
            <v>EN PRODUCCION</v>
          </cell>
          <cell r="J1760">
            <v>44848</v>
          </cell>
          <cell r="K1760">
            <v>44855</v>
          </cell>
          <cell r="O1760" t="str">
            <v>U020 AGROSUPER COMER ALIM</v>
          </cell>
          <cell r="P1760" t="str">
            <v>00EX</v>
          </cell>
          <cell r="Q1760" t="str">
            <v>EXPORTACION DIRECTA</v>
          </cell>
          <cell r="R1760" t="str">
            <v>02</v>
          </cell>
          <cell r="S1760" t="str">
            <v>CHILE</v>
          </cell>
          <cell r="T1760" t="str">
            <v>1000 TOKYO (ADUANA PRINCIPAL)J</v>
          </cell>
          <cell r="U1760" t="str">
            <v>200000163</v>
          </cell>
          <cell r="V1760" t="str">
            <v>NH FOODS CHILE Y COMPAÑIA LIMITADA</v>
          </cell>
          <cell r="W1760" t="str">
            <v>TOKYO 20 OCT 2022</v>
          </cell>
          <cell r="X1760" t="str">
            <v>EXW</v>
          </cell>
          <cell r="Y1760" t="str">
            <v>CTA CTE O CRED.DIRECTO</v>
          </cell>
          <cell r="Z1760" t="str">
            <v>CONGELADO</v>
          </cell>
          <cell r="AA1760" t="str">
            <v>LOMO</v>
          </cell>
          <cell r="AB1760" t="str">
            <v>LOMO VETADO</v>
          </cell>
          <cell r="AC1760" t="str">
            <v>LOMO VETADO &gt;2.0K</v>
          </cell>
          <cell r="AD1760" t="str">
            <v>EX</v>
          </cell>
        </row>
        <row r="1761">
          <cell r="D1761">
            <v>1020637</v>
          </cell>
          <cell r="E1761" t="str">
            <v>GO PANC TEC S/CUE@ FI CJ CH AP</v>
          </cell>
          <cell r="F1761">
            <v>5000</v>
          </cell>
          <cell r="G1761" t="str">
            <v>KG</v>
          </cell>
          <cell r="H1761" t="str">
            <v>PLANTA LO MIRANDA</v>
          </cell>
          <cell r="I1761" t="str">
            <v>EN PRODUCCION</v>
          </cell>
          <cell r="J1761">
            <v>44848</v>
          </cell>
          <cell r="K1761">
            <v>44855</v>
          </cell>
          <cell r="O1761" t="str">
            <v>U020 AGROSUPER COMER ALIM</v>
          </cell>
          <cell r="P1761" t="str">
            <v>00EX</v>
          </cell>
          <cell r="Q1761" t="str">
            <v>EXPORTACION DIRECTA</v>
          </cell>
          <cell r="R1761" t="str">
            <v>02</v>
          </cell>
          <cell r="S1761" t="str">
            <v>CHILE</v>
          </cell>
          <cell r="T1761" t="str">
            <v>1000 TOKYO (ADUANA PRINCIPAL)J</v>
          </cell>
          <cell r="U1761" t="str">
            <v>200000163</v>
          </cell>
          <cell r="V1761" t="str">
            <v>NH FOODS CHILE Y COMPAÑIA LIMITADA</v>
          </cell>
          <cell r="W1761" t="str">
            <v>TOKYO 20 OCT 2022</v>
          </cell>
          <cell r="X1761" t="str">
            <v>EXW</v>
          </cell>
          <cell r="Y1761" t="str">
            <v>CTA CTE O CRED.DIRECTO</v>
          </cell>
          <cell r="Z1761" t="str">
            <v>CONGELADO</v>
          </cell>
          <cell r="AA1761" t="str">
            <v>PANCETA</v>
          </cell>
          <cell r="AB1761" t="str">
            <v>PANCETA S/CUERO</v>
          </cell>
          <cell r="AC1761" t="str">
            <v>PANCETA S/CUERO TECLA</v>
          </cell>
          <cell r="AD1761" t="str">
            <v>EX</v>
          </cell>
        </row>
        <row r="1762">
          <cell r="D1762">
            <v>1022499</v>
          </cell>
          <cell r="E1762" t="str">
            <v>GO LOM VET MIT@ 4 BO CJ 10K AP</v>
          </cell>
          <cell r="F1762">
            <v>6000</v>
          </cell>
          <cell r="G1762" t="str">
            <v>KG</v>
          </cell>
          <cell r="H1762" t="str">
            <v>PLANTA LO MIRANDA</v>
          </cell>
          <cell r="I1762" t="str">
            <v>EN PRODUCCION</v>
          </cell>
          <cell r="J1762">
            <v>44848</v>
          </cell>
          <cell r="K1762">
            <v>44855</v>
          </cell>
          <cell r="O1762" t="str">
            <v>U020 AGROSUPER COMER ALIM</v>
          </cell>
          <cell r="P1762" t="str">
            <v>00EX</v>
          </cell>
          <cell r="Q1762" t="str">
            <v>EXPORTACION DIRECTA</v>
          </cell>
          <cell r="R1762" t="str">
            <v>02</v>
          </cell>
          <cell r="S1762" t="str">
            <v>CHILE</v>
          </cell>
          <cell r="T1762" t="str">
            <v>1000 TOKYO (ADUANA PRINCIPAL)J</v>
          </cell>
          <cell r="U1762" t="str">
            <v>200000163</v>
          </cell>
          <cell r="V1762" t="str">
            <v>NH FOODS CHILE Y COMPAÑIA LIMITADA</v>
          </cell>
          <cell r="W1762" t="str">
            <v>TOKYO 20 OCT 2022</v>
          </cell>
          <cell r="X1762" t="str">
            <v>EXW</v>
          </cell>
          <cell r="Y1762" t="str">
            <v>CTA CTE O CRED.DIRECTO</v>
          </cell>
          <cell r="Z1762" t="str">
            <v>CONGELADO</v>
          </cell>
          <cell r="AA1762" t="str">
            <v>LOMO</v>
          </cell>
          <cell r="AB1762" t="str">
            <v>LOMO VETADO</v>
          </cell>
          <cell r="AC1762" t="str">
            <v>LOMO VETADO MITADES</v>
          </cell>
          <cell r="AD1762" t="str">
            <v>EX</v>
          </cell>
        </row>
        <row r="1763">
          <cell r="D1763">
            <v>1020110</v>
          </cell>
          <cell r="E1763" t="str">
            <v>GO MM LOIN L@ CJ 12K AP</v>
          </cell>
          <cell r="F1763">
            <v>9800</v>
          </cell>
          <cell r="G1763" t="str">
            <v>KG</v>
          </cell>
          <cell r="H1763" t="str">
            <v>PLANTA LO MIRANDA</v>
          </cell>
          <cell r="I1763" t="str">
            <v>EN PRODUCCION</v>
          </cell>
          <cell r="J1763">
            <v>44848</v>
          </cell>
          <cell r="K1763">
            <v>44862</v>
          </cell>
          <cell r="O1763" t="str">
            <v>U020 AGROSUPER COMER ALIM</v>
          </cell>
          <cell r="P1763" t="str">
            <v>00EX</v>
          </cell>
          <cell r="Q1763" t="str">
            <v>EXPORTACION DIRECTA</v>
          </cell>
          <cell r="R1763" t="str">
            <v>02</v>
          </cell>
          <cell r="S1763" t="str">
            <v>CHILE</v>
          </cell>
          <cell r="T1763" t="str">
            <v>1000 TOKYO (ADUANA PRINCIPAL)J</v>
          </cell>
          <cell r="U1763" t="str">
            <v>200000163</v>
          </cell>
          <cell r="V1763" t="str">
            <v>NH FOODS CHILE Y COMPAÑIA LIMITADA</v>
          </cell>
          <cell r="W1763" t="str">
            <v>TOKYO 21 OCT 2022</v>
          </cell>
          <cell r="X1763" t="str">
            <v>EXW</v>
          </cell>
          <cell r="Y1763" t="str">
            <v>CTA CTE O CRED.DIRECTO</v>
          </cell>
          <cell r="Z1763" t="str">
            <v>CONGELADO</v>
          </cell>
          <cell r="AA1763" t="str">
            <v>LOMO</v>
          </cell>
          <cell r="AB1763" t="str">
            <v>LOMO MM LOIN</v>
          </cell>
          <cell r="AC1763" t="str">
            <v>LOMO MM LOIN L</v>
          </cell>
          <cell r="AD1763" t="str">
            <v>EX</v>
          </cell>
        </row>
        <row r="1764">
          <cell r="D1764">
            <v>1020592</v>
          </cell>
          <cell r="E1764" t="str">
            <v>GO LOM VET &gt;2.0@ FI CJ LOM VET AP</v>
          </cell>
          <cell r="F1764">
            <v>3000</v>
          </cell>
          <cell r="G1764" t="str">
            <v>KG</v>
          </cell>
          <cell r="H1764" t="str">
            <v>PLANTA LO MIRANDA</v>
          </cell>
          <cell r="I1764" t="str">
            <v>EN PRODUCCION</v>
          </cell>
          <cell r="J1764">
            <v>44848</v>
          </cell>
          <cell r="K1764">
            <v>44862</v>
          </cell>
          <cell r="O1764" t="str">
            <v>U020 AGROSUPER COMER ALIM</v>
          </cell>
          <cell r="P1764" t="str">
            <v>00EX</v>
          </cell>
          <cell r="Q1764" t="str">
            <v>EXPORTACION DIRECTA</v>
          </cell>
          <cell r="R1764" t="str">
            <v>02</v>
          </cell>
          <cell r="S1764" t="str">
            <v>CHILE</v>
          </cell>
          <cell r="T1764" t="str">
            <v>1000 TOKYO (ADUANA PRINCIPAL)J</v>
          </cell>
          <cell r="U1764" t="str">
            <v>200000163</v>
          </cell>
          <cell r="V1764" t="str">
            <v>NH FOODS CHILE Y COMPAÑIA LIMITADA</v>
          </cell>
          <cell r="W1764" t="str">
            <v>TOKYO 21 OCT 2022</v>
          </cell>
          <cell r="X1764" t="str">
            <v>EXW</v>
          </cell>
          <cell r="Y1764" t="str">
            <v>CTA CTE O CRED.DIRECTO</v>
          </cell>
          <cell r="Z1764" t="str">
            <v>CONGELADO</v>
          </cell>
          <cell r="AA1764" t="str">
            <v>LOMO</v>
          </cell>
          <cell r="AB1764" t="str">
            <v>LOMO VETADO</v>
          </cell>
          <cell r="AC1764" t="str">
            <v>LOMO VETADO &gt;2.0K</v>
          </cell>
          <cell r="AD1764" t="str">
            <v>EX</v>
          </cell>
        </row>
        <row r="1765">
          <cell r="D1765">
            <v>1020637</v>
          </cell>
          <cell r="E1765" t="str">
            <v>GO PANC TEC S/CUE@ FI CJ CH AP</v>
          </cell>
          <cell r="F1765">
            <v>5000</v>
          </cell>
          <cell r="G1765" t="str">
            <v>KG</v>
          </cell>
          <cell r="H1765" t="str">
            <v>PLANTA LO MIRANDA</v>
          </cell>
          <cell r="I1765" t="str">
            <v>EN PRODUCCION</v>
          </cell>
          <cell r="J1765">
            <v>44848</v>
          </cell>
          <cell r="K1765">
            <v>44862</v>
          </cell>
          <cell r="O1765" t="str">
            <v>U020 AGROSUPER COMER ALIM</v>
          </cell>
          <cell r="P1765" t="str">
            <v>00EX</v>
          </cell>
          <cell r="Q1765" t="str">
            <v>EXPORTACION DIRECTA</v>
          </cell>
          <cell r="R1765" t="str">
            <v>02</v>
          </cell>
          <cell r="S1765" t="str">
            <v>CHILE</v>
          </cell>
          <cell r="T1765" t="str">
            <v>1000 TOKYO (ADUANA PRINCIPAL)J</v>
          </cell>
          <cell r="U1765" t="str">
            <v>200000163</v>
          </cell>
          <cell r="V1765" t="str">
            <v>NH FOODS CHILE Y COMPAÑIA LIMITADA</v>
          </cell>
          <cell r="W1765" t="str">
            <v>TOKYO 21 OCT 2022</v>
          </cell>
          <cell r="X1765" t="str">
            <v>EXW</v>
          </cell>
          <cell r="Y1765" t="str">
            <v>CTA CTE O CRED.DIRECTO</v>
          </cell>
          <cell r="Z1765" t="str">
            <v>CONGELADO</v>
          </cell>
          <cell r="AA1765" t="str">
            <v>PANCETA</v>
          </cell>
          <cell r="AB1765" t="str">
            <v>PANCETA S/CUERO</v>
          </cell>
          <cell r="AC1765" t="str">
            <v>PANCETA S/CUERO TECLA</v>
          </cell>
          <cell r="AD1765" t="str">
            <v>EX</v>
          </cell>
        </row>
        <row r="1766">
          <cell r="D1766">
            <v>1022499</v>
          </cell>
          <cell r="E1766" t="str">
            <v>GO LOM VET MIT@ 4 BO CJ 10K AP</v>
          </cell>
          <cell r="F1766">
            <v>6000</v>
          </cell>
          <cell r="G1766" t="str">
            <v>KG</v>
          </cell>
          <cell r="H1766" t="str">
            <v>PLANTA LO MIRANDA</v>
          </cell>
          <cell r="I1766" t="str">
            <v>EN PRODUCCION</v>
          </cell>
          <cell r="J1766">
            <v>44848</v>
          </cell>
          <cell r="K1766">
            <v>44862</v>
          </cell>
          <cell r="O1766" t="str">
            <v>U020 AGROSUPER COMER ALIM</v>
          </cell>
          <cell r="P1766" t="str">
            <v>00EX</v>
          </cell>
          <cell r="Q1766" t="str">
            <v>EXPORTACION DIRECTA</v>
          </cell>
          <cell r="R1766" t="str">
            <v>02</v>
          </cell>
          <cell r="S1766" t="str">
            <v>CHILE</v>
          </cell>
          <cell r="T1766" t="str">
            <v>1000 TOKYO (ADUANA PRINCIPAL)J</v>
          </cell>
          <cell r="U1766" t="str">
            <v>200000163</v>
          </cell>
          <cell r="V1766" t="str">
            <v>NH FOODS CHILE Y COMPAÑIA LIMITADA</v>
          </cell>
          <cell r="W1766" t="str">
            <v>TOKYO 21 OCT 2022</v>
          </cell>
          <cell r="X1766" t="str">
            <v>EXW</v>
          </cell>
          <cell r="Y1766" t="str">
            <v>CTA CTE O CRED.DIRECTO</v>
          </cell>
          <cell r="Z1766" t="str">
            <v>CONGELADO</v>
          </cell>
          <cell r="AA1766" t="str">
            <v>LOMO</v>
          </cell>
          <cell r="AB1766" t="str">
            <v>LOMO VETADO</v>
          </cell>
          <cell r="AC1766" t="str">
            <v>LOMO VETADO MITADES</v>
          </cell>
          <cell r="AD1766" t="str">
            <v>EX</v>
          </cell>
        </row>
        <row r="1767">
          <cell r="D1767">
            <v>1020110</v>
          </cell>
          <cell r="E1767" t="str">
            <v>GO MM LOIN L@ CJ 12K AP</v>
          </cell>
          <cell r="F1767">
            <v>7800</v>
          </cell>
          <cell r="G1767" t="str">
            <v>KG</v>
          </cell>
          <cell r="H1767" t="str">
            <v>PLANTA LO MIRANDA</v>
          </cell>
          <cell r="I1767" t="str">
            <v>EN PRODUCCION</v>
          </cell>
          <cell r="J1767">
            <v>44848</v>
          </cell>
          <cell r="K1767">
            <v>44862</v>
          </cell>
          <cell r="O1767" t="str">
            <v>U020 AGROSUPER COMER ALIM</v>
          </cell>
          <cell r="P1767" t="str">
            <v>00EX</v>
          </cell>
          <cell r="Q1767" t="str">
            <v>EXPORTACION DIRECTA</v>
          </cell>
          <cell r="R1767" t="str">
            <v>02</v>
          </cell>
          <cell r="S1767" t="str">
            <v>CHILE</v>
          </cell>
          <cell r="T1767" t="str">
            <v>1000 TOKYO (ADUANA PRINCIPAL)J</v>
          </cell>
          <cell r="U1767" t="str">
            <v>200000163</v>
          </cell>
          <cell r="V1767" t="str">
            <v>NH FOODS CHILE Y COMPAÑIA LIMITADA</v>
          </cell>
          <cell r="W1767" t="str">
            <v>TOKYO 22 OCT 2022</v>
          </cell>
          <cell r="X1767" t="str">
            <v>EXW</v>
          </cell>
          <cell r="Y1767" t="str">
            <v>CTA CTE O CRED.DIRECTO</v>
          </cell>
          <cell r="Z1767" t="str">
            <v>CONGELADO</v>
          </cell>
          <cell r="AA1767" t="str">
            <v>LOMO</v>
          </cell>
          <cell r="AB1767" t="str">
            <v>LOMO MM LOIN</v>
          </cell>
          <cell r="AC1767" t="str">
            <v>LOMO MM LOIN L</v>
          </cell>
          <cell r="AD1767" t="str">
            <v>EX</v>
          </cell>
        </row>
        <row r="1768">
          <cell r="D1768">
            <v>1023055</v>
          </cell>
          <cell r="E1768" t="str">
            <v>GO LOM VET M@ FI CJ LOM VET AP</v>
          </cell>
          <cell r="F1768">
            <v>5000</v>
          </cell>
          <cell r="G1768" t="str">
            <v>KG</v>
          </cell>
          <cell r="H1768" t="str">
            <v>PLANTA LO MIRANDA</v>
          </cell>
          <cell r="I1768" t="str">
            <v>EN PRODUCCION</v>
          </cell>
          <cell r="J1768">
            <v>44848</v>
          </cell>
          <cell r="K1768">
            <v>44862</v>
          </cell>
          <cell r="O1768" t="str">
            <v>U020 AGROSUPER COMER ALIM</v>
          </cell>
          <cell r="P1768" t="str">
            <v>00EX</v>
          </cell>
          <cell r="Q1768" t="str">
            <v>EXPORTACION DIRECTA</v>
          </cell>
          <cell r="R1768" t="str">
            <v>02</v>
          </cell>
          <cell r="S1768" t="str">
            <v>CHILE</v>
          </cell>
          <cell r="T1768" t="str">
            <v>1000 TOKYO (ADUANA PRINCIPAL)J</v>
          </cell>
          <cell r="U1768" t="str">
            <v>200000163</v>
          </cell>
          <cell r="V1768" t="str">
            <v>NH FOODS CHILE Y COMPAÑIA LIMITADA</v>
          </cell>
          <cell r="W1768" t="str">
            <v>TOKYO 22 OCT 2022</v>
          </cell>
          <cell r="X1768" t="str">
            <v>EXW</v>
          </cell>
          <cell r="Y1768" t="str">
            <v>CTA CTE O CRED.DIRECTO</v>
          </cell>
          <cell r="Z1768" t="str">
            <v>CONGELADO</v>
          </cell>
          <cell r="AA1768" t="str">
            <v>LOMO</v>
          </cell>
          <cell r="AB1768" t="str">
            <v>LOMO VETADO</v>
          </cell>
          <cell r="AC1768" t="str">
            <v>LOMO VETADO &gt;2.0K</v>
          </cell>
          <cell r="AD1768" t="str">
            <v>EX</v>
          </cell>
        </row>
        <row r="1769">
          <cell r="D1769">
            <v>1020637</v>
          </cell>
          <cell r="E1769" t="str">
            <v>GO PANC TEC S/CUE@ FI CJ CH AP</v>
          </cell>
          <cell r="F1769">
            <v>5000</v>
          </cell>
          <cell r="G1769" t="str">
            <v>KG</v>
          </cell>
          <cell r="H1769" t="str">
            <v>PLANTA LO MIRANDA</v>
          </cell>
          <cell r="I1769" t="str">
            <v>EN PRODUCCION</v>
          </cell>
          <cell r="J1769">
            <v>44848</v>
          </cell>
          <cell r="K1769">
            <v>44862</v>
          </cell>
          <cell r="O1769" t="str">
            <v>U020 AGROSUPER COMER ALIM</v>
          </cell>
          <cell r="P1769" t="str">
            <v>00EX</v>
          </cell>
          <cell r="Q1769" t="str">
            <v>EXPORTACION DIRECTA</v>
          </cell>
          <cell r="R1769" t="str">
            <v>02</v>
          </cell>
          <cell r="S1769" t="str">
            <v>CHILE</v>
          </cell>
          <cell r="T1769" t="str">
            <v>1000 TOKYO (ADUANA PRINCIPAL)J</v>
          </cell>
          <cell r="U1769" t="str">
            <v>200000163</v>
          </cell>
          <cell r="V1769" t="str">
            <v>NH FOODS CHILE Y COMPAÑIA LIMITADA</v>
          </cell>
          <cell r="W1769" t="str">
            <v>TOKYO 22 OCT 2022</v>
          </cell>
          <cell r="X1769" t="str">
            <v>EXW</v>
          </cell>
          <cell r="Y1769" t="str">
            <v>CTA CTE O CRED.DIRECTO</v>
          </cell>
          <cell r="Z1769" t="str">
            <v>CONGELADO</v>
          </cell>
          <cell r="AA1769" t="str">
            <v>PANCETA</v>
          </cell>
          <cell r="AB1769" t="str">
            <v>PANCETA S/CUERO</v>
          </cell>
          <cell r="AC1769" t="str">
            <v>PANCETA S/CUERO TECLA</v>
          </cell>
          <cell r="AD1769" t="str">
            <v>EX</v>
          </cell>
        </row>
        <row r="1770">
          <cell r="D1770">
            <v>1022499</v>
          </cell>
          <cell r="E1770" t="str">
            <v>GO LOM VET MIT@ 4 BO CJ 10K AP</v>
          </cell>
          <cell r="F1770">
            <v>6000</v>
          </cell>
          <cell r="G1770" t="str">
            <v>KG</v>
          </cell>
          <cell r="H1770" t="str">
            <v>PLANTA LO MIRANDA</v>
          </cell>
          <cell r="I1770" t="str">
            <v>EN PRODUCCION</v>
          </cell>
          <cell r="J1770">
            <v>44848</v>
          </cell>
          <cell r="K1770">
            <v>44862</v>
          </cell>
          <cell r="O1770" t="str">
            <v>U020 AGROSUPER COMER ALIM</v>
          </cell>
          <cell r="P1770" t="str">
            <v>00EX</v>
          </cell>
          <cell r="Q1770" t="str">
            <v>EXPORTACION DIRECTA</v>
          </cell>
          <cell r="R1770" t="str">
            <v>02</v>
          </cell>
          <cell r="S1770" t="str">
            <v>CHILE</v>
          </cell>
          <cell r="T1770" t="str">
            <v>1000 TOKYO (ADUANA PRINCIPAL)J</v>
          </cell>
          <cell r="U1770" t="str">
            <v>200000163</v>
          </cell>
          <cell r="V1770" t="str">
            <v>NH FOODS CHILE Y COMPAÑIA LIMITADA</v>
          </cell>
          <cell r="W1770" t="str">
            <v>TOKYO 22 OCT 2022</v>
          </cell>
          <cell r="X1770" t="str">
            <v>EXW</v>
          </cell>
          <cell r="Y1770" t="str">
            <v>CTA CTE O CRED.DIRECTO</v>
          </cell>
          <cell r="Z1770" t="str">
            <v>CONGELADO</v>
          </cell>
          <cell r="AA1770" t="str">
            <v>LOMO</v>
          </cell>
          <cell r="AB1770" t="str">
            <v>LOMO VETADO</v>
          </cell>
          <cell r="AC1770" t="str">
            <v>LOMO VETADO MITADES</v>
          </cell>
          <cell r="AD1770" t="str">
            <v>EX</v>
          </cell>
        </row>
        <row r="1771">
          <cell r="D1771">
            <v>1020110</v>
          </cell>
          <cell r="E1771" t="str">
            <v>GO MM LOIN L@ CJ 12K AP</v>
          </cell>
          <cell r="F1771">
            <v>13800</v>
          </cell>
          <cell r="G1771" t="str">
            <v>KG</v>
          </cell>
          <cell r="H1771" t="str">
            <v>PLANTA LO MIRANDA</v>
          </cell>
          <cell r="I1771" t="str">
            <v>EN PRODUCCION</v>
          </cell>
          <cell r="J1771">
            <v>44848</v>
          </cell>
          <cell r="K1771">
            <v>44848</v>
          </cell>
          <cell r="O1771" t="str">
            <v>U020 AGROSUPER COMER ALIM</v>
          </cell>
          <cell r="P1771" t="str">
            <v>00EX</v>
          </cell>
          <cell r="Q1771" t="str">
            <v>EXPORTACION DIRECTA</v>
          </cell>
          <cell r="R1771" t="str">
            <v>02</v>
          </cell>
          <cell r="S1771" t="str">
            <v>CHILE</v>
          </cell>
          <cell r="T1771" t="str">
            <v>1000 TOKYO (ADUANA PRINCIPAL)J</v>
          </cell>
          <cell r="U1771" t="str">
            <v>200000163</v>
          </cell>
          <cell r="V1771" t="str">
            <v>NH FOODS CHILE Y COMPAÑIA LIMITADA</v>
          </cell>
          <cell r="W1771" t="str">
            <v>TOKYO 24 OCT 2022</v>
          </cell>
          <cell r="X1771" t="str">
            <v>EXW</v>
          </cell>
          <cell r="Y1771" t="str">
            <v>CTA CTE O CRED.DIRECTO</v>
          </cell>
          <cell r="Z1771" t="str">
            <v>CONGELADO</v>
          </cell>
          <cell r="AA1771" t="str">
            <v>LOMO</v>
          </cell>
          <cell r="AB1771" t="str">
            <v>LOMO MM LOIN</v>
          </cell>
          <cell r="AC1771" t="str">
            <v>LOMO MM LOIN L</v>
          </cell>
          <cell r="AD1771" t="str">
            <v>EX</v>
          </cell>
        </row>
        <row r="1772">
          <cell r="D1772">
            <v>1023163</v>
          </cell>
          <cell r="E1772" t="str">
            <v>GO LOM VET &gt;2.0@ FI CJ 8K AP</v>
          </cell>
          <cell r="F1772">
            <v>5000</v>
          </cell>
          <cell r="G1772" t="str">
            <v>KG</v>
          </cell>
          <cell r="H1772" t="str">
            <v>PLANTA LO MIRANDA</v>
          </cell>
          <cell r="I1772" t="str">
            <v>EN PRODUCCION</v>
          </cell>
          <cell r="J1772">
            <v>44848</v>
          </cell>
          <cell r="K1772">
            <v>44848</v>
          </cell>
          <cell r="O1772" t="str">
            <v>U020 AGROSUPER COMER ALIM</v>
          </cell>
          <cell r="P1772" t="str">
            <v>00EX</v>
          </cell>
          <cell r="Q1772" t="str">
            <v>EXPORTACION DIRECTA</v>
          </cell>
          <cell r="R1772" t="str">
            <v>02</v>
          </cell>
          <cell r="S1772" t="str">
            <v>CHILE</v>
          </cell>
          <cell r="T1772" t="str">
            <v>1000 TOKYO (ADUANA PRINCIPAL)J</v>
          </cell>
          <cell r="U1772" t="str">
            <v>200000163</v>
          </cell>
          <cell r="V1772" t="str">
            <v>NH FOODS CHILE Y COMPAÑIA LIMITADA</v>
          </cell>
          <cell r="W1772" t="str">
            <v>TOKYO 24 OCT 2022</v>
          </cell>
          <cell r="X1772" t="str">
            <v>EXW</v>
          </cell>
          <cell r="Y1772" t="str">
            <v>CTA CTE O CRED.DIRECTO</v>
          </cell>
          <cell r="Z1772" t="str">
            <v>CONGELADO</v>
          </cell>
          <cell r="AA1772" t="str">
            <v>LOMO</v>
          </cell>
          <cell r="AB1772" t="str">
            <v>LOMO VETADO</v>
          </cell>
          <cell r="AC1772" t="str">
            <v>LOMO VETADO &gt;2.0K</v>
          </cell>
          <cell r="AD1772" t="str">
            <v>EX</v>
          </cell>
        </row>
        <row r="1773">
          <cell r="D1773">
            <v>1021533</v>
          </cell>
          <cell r="E1773" t="str">
            <v>GO PANC MIT@ VA CJ 20K AP</v>
          </cell>
          <cell r="F1773">
            <v>5000</v>
          </cell>
          <cell r="G1773" t="str">
            <v>KG</v>
          </cell>
          <cell r="H1773" t="str">
            <v>PLANTA LO MIRANDA</v>
          </cell>
          <cell r="I1773" t="str">
            <v>EN PRODUCCION</v>
          </cell>
          <cell r="J1773">
            <v>44848</v>
          </cell>
          <cell r="K1773">
            <v>44848</v>
          </cell>
          <cell r="O1773" t="str">
            <v>U020 AGROSUPER COMER ALIM</v>
          </cell>
          <cell r="P1773" t="str">
            <v>00EX</v>
          </cell>
          <cell r="Q1773" t="str">
            <v>EXPORTACION DIRECTA</v>
          </cell>
          <cell r="R1773" t="str">
            <v>02</v>
          </cell>
          <cell r="S1773" t="str">
            <v>CHILE</v>
          </cell>
          <cell r="T1773" t="str">
            <v>1000 TOKYO (ADUANA PRINCIPAL)J</v>
          </cell>
          <cell r="U1773" t="str">
            <v>200000163</v>
          </cell>
          <cell r="V1773" t="str">
            <v>NH FOODS CHILE Y COMPAÑIA LIMITADA</v>
          </cell>
          <cell r="W1773" t="str">
            <v>TOKYO 24 OCT 2022</v>
          </cell>
          <cell r="X1773" t="str">
            <v>EXW</v>
          </cell>
          <cell r="Y1773" t="str">
            <v>CTA CTE O CRED.DIRECTO</v>
          </cell>
          <cell r="Z1773" t="str">
            <v>CONGELADO</v>
          </cell>
          <cell r="AA1773" t="str">
            <v>PANCETA</v>
          </cell>
          <cell r="AB1773" t="str">
            <v>PANCETA S/CUERO</v>
          </cell>
          <cell r="AC1773" t="str">
            <v>PANCETA S/CUERO TROZO</v>
          </cell>
          <cell r="AD1773" t="str">
            <v>EX</v>
          </cell>
        </row>
        <row r="1774">
          <cell r="D1774">
            <v>1020662</v>
          </cell>
          <cell r="E1774" t="str">
            <v>GO GANSO C/ASTO 3P@ VA CJ T-F AP</v>
          </cell>
          <cell r="F1774">
            <v>5000</v>
          </cell>
          <cell r="G1774" t="str">
            <v>KG</v>
          </cell>
          <cell r="H1774" t="str">
            <v>PLANTA LO MIRANDA</v>
          </cell>
          <cell r="I1774" t="str">
            <v>EN PRODUCCION</v>
          </cell>
          <cell r="J1774">
            <v>44848</v>
          </cell>
          <cell r="K1774">
            <v>44855</v>
          </cell>
          <cell r="O1774" t="str">
            <v>U020 AGROSUPER COMER ALIM</v>
          </cell>
          <cell r="P1774" t="str">
            <v>00EX</v>
          </cell>
          <cell r="Q1774" t="str">
            <v>EXPORTACION DIRECTA</v>
          </cell>
          <cell r="R1774" t="str">
            <v>02</v>
          </cell>
          <cell r="S1774" t="str">
            <v>CHILE</v>
          </cell>
          <cell r="T1774" t="str">
            <v>1000 TOKYO (ADUANA PRINCIPAL)J</v>
          </cell>
          <cell r="U1774" t="str">
            <v>200000163</v>
          </cell>
          <cell r="V1774" t="str">
            <v>NH FOODS CHILE Y COMPAÑIA LIMITADA</v>
          </cell>
          <cell r="W1774" t="str">
            <v>TOKYO 25 OCT 2022</v>
          </cell>
          <cell r="X1774" t="str">
            <v>EXW</v>
          </cell>
          <cell r="Y1774" t="str">
            <v>CTA CTE O CRED.DIRECTO</v>
          </cell>
          <cell r="Z1774" t="str">
            <v>CONGELADO</v>
          </cell>
          <cell r="AA1774" t="str">
            <v>PIERNA</v>
          </cell>
          <cell r="AB1774" t="str">
            <v>PIERNA PULPA FINA</v>
          </cell>
          <cell r="AC1774" t="str">
            <v>PIERNA PULPA FINA MUSC SEP</v>
          </cell>
          <cell r="AD1774" t="str">
            <v>EX</v>
          </cell>
        </row>
        <row r="1775">
          <cell r="D1775">
            <v>1021533</v>
          </cell>
          <cell r="E1775" t="str">
            <v>GO PANC MIT@ VA CJ 20K AP</v>
          </cell>
          <cell r="F1775">
            <v>5000</v>
          </cell>
          <cell r="G1775" t="str">
            <v>KG</v>
          </cell>
          <cell r="H1775" t="str">
            <v>PLANTA LO MIRANDA</v>
          </cell>
          <cell r="I1775" t="str">
            <v>EN PRODUCCION</v>
          </cell>
          <cell r="J1775">
            <v>44848</v>
          </cell>
          <cell r="K1775">
            <v>44855</v>
          </cell>
          <cell r="O1775" t="str">
            <v>U020 AGROSUPER COMER ALIM</v>
          </cell>
          <cell r="P1775" t="str">
            <v>00EX</v>
          </cell>
          <cell r="Q1775" t="str">
            <v>EXPORTACION DIRECTA</v>
          </cell>
          <cell r="R1775" t="str">
            <v>02</v>
          </cell>
          <cell r="S1775" t="str">
            <v>CHILE</v>
          </cell>
          <cell r="T1775" t="str">
            <v>1000 TOKYO (ADUANA PRINCIPAL)J</v>
          </cell>
          <cell r="U1775" t="str">
            <v>200000163</v>
          </cell>
          <cell r="V1775" t="str">
            <v>NH FOODS CHILE Y COMPAÑIA LIMITADA</v>
          </cell>
          <cell r="W1775" t="str">
            <v>TOKYO 25 OCT 2022</v>
          </cell>
          <cell r="X1775" t="str">
            <v>EXW</v>
          </cell>
          <cell r="Y1775" t="str">
            <v>CTA CTE O CRED.DIRECTO</v>
          </cell>
          <cell r="Z1775" t="str">
            <v>CONGELADO</v>
          </cell>
          <cell r="AA1775" t="str">
            <v>PANCETA</v>
          </cell>
          <cell r="AB1775" t="str">
            <v>PANCETA S/CUERO</v>
          </cell>
          <cell r="AC1775" t="str">
            <v>PANCETA S/CUERO TROZO</v>
          </cell>
          <cell r="AD1775" t="str">
            <v>EX</v>
          </cell>
        </row>
        <row r="1776">
          <cell r="D1776">
            <v>1023163</v>
          </cell>
          <cell r="E1776" t="str">
            <v>GO LOM VET &gt;2.0@ FI CJ 8K AP</v>
          </cell>
          <cell r="F1776">
            <v>5000</v>
          </cell>
          <cell r="G1776" t="str">
            <v>KG</v>
          </cell>
          <cell r="H1776" t="str">
            <v>PLANTA LO MIRANDA</v>
          </cell>
          <cell r="I1776" t="str">
            <v>EN PRODUCCION</v>
          </cell>
          <cell r="J1776">
            <v>44848</v>
          </cell>
          <cell r="K1776">
            <v>44855</v>
          </cell>
          <cell r="O1776" t="str">
            <v>U020 AGROSUPER COMER ALIM</v>
          </cell>
          <cell r="P1776" t="str">
            <v>00EX</v>
          </cell>
          <cell r="Q1776" t="str">
            <v>EXPORTACION DIRECTA</v>
          </cell>
          <cell r="R1776" t="str">
            <v>02</v>
          </cell>
          <cell r="S1776" t="str">
            <v>CHILE</v>
          </cell>
          <cell r="T1776" t="str">
            <v>1000 TOKYO (ADUANA PRINCIPAL)J</v>
          </cell>
          <cell r="U1776" t="str">
            <v>200000163</v>
          </cell>
          <cell r="V1776" t="str">
            <v>NH FOODS CHILE Y COMPAÑIA LIMITADA</v>
          </cell>
          <cell r="W1776" t="str">
            <v>TOKYO 25 OCT 2022</v>
          </cell>
          <cell r="X1776" t="str">
            <v>EXW</v>
          </cell>
          <cell r="Y1776" t="str">
            <v>CTA CTE O CRED.DIRECTO</v>
          </cell>
          <cell r="Z1776" t="str">
            <v>CONGELADO</v>
          </cell>
          <cell r="AA1776" t="str">
            <v>LOMO</v>
          </cell>
          <cell r="AB1776" t="str">
            <v>LOMO VETADO</v>
          </cell>
          <cell r="AC1776" t="str">
            <v>LOMO VETADO &gt;2.0K</v>
          </cell>
          <cell r="AD1776" t="str">
            <v>EX</v>
          </cell>
        </row>
        <row r="1777">
          <cell r="D1777">
            <v>1020110</v>
          </cell>
          <cell r="E1777" t="str">
            <v>GO MM LOIN L@ CJ 12K AP</v>
          </cell>
          <cell r="F1777">
            <v>8800</v>
          </cell>
          <cell r="G1777" t="str">
            <v>KG</v>
          </cell>
          <cell r="H1777" t="str">
            <v>PLANTA LO MIRANDA</v>
          </cell>
          <cell r="I1777" t="str">
            <v>EN PRODUCCION</v>
          </cell>
          <cell r="J1777">
            <v>44848</v>
          </cell>
          <cell r="K1777">
            <v>44855</v>
          </cell>
          <cell r="O1777" t="str">
            <v>U020 AGROSUPER COMER ALIM</v>
          </cell>
          <cell r="P1777" t="str">
            <v>00EX</v>
          </cell>
          <cell r="Q1777" t="str">
            <v>EXPORTACION DIRECTA</v>
          </cell>
          <cell r="R1777" t="str">
            <v>02</v>
          </cell>
          <cell r="S1777" t="str">
            <v>CHILE</v>
          </cell>
          <cell r="T1777" t="str">
            <v>1000 TOKYO (ADUANA PRINCIPAL)J</v>
          </cell>
          <cell r="U1777" t="str">
            <v>200000163</v>
          </cell>
          <cell r="V1777" t="str">
            <v>NH FOODS CHILE Y COMPAÑIA LIMITADA</v>
          </cell>
          <cell r="W1777" t="str">
            <v>TOKYO 25 OCT 2022</v>
          </cell>
          <cell r="X1777" t="str">
            <v>EXW</v>
          </cell>
          <cell r="Y1777" t="str">
            <v>CTA CTE O CRED.DIRECTO</v>
          </cell>
          <cell r="Z1777" t="str">
            <v>CONGELADO</v>
          </cell>
          <cell r="AA1777" t="str">
            <v>LOMO</v>
          </cell>
          <cell r="AB1777" t="str">
            <v>LOMO MM LOIN</v>
          </cell>
          <cell r="AC1777" t="str">
            <v>LOMO MM LOIN L</v>
          </cell>
          <cell r="AD1777" t="str">
            <v>EX</v>
          </cell>
        </row>
        <row r="1778">
          <cell r="D1778">
            <v>1020662</v>
          </cell>
          <cell r="E1778" t="str">
            <v>GO GANSO C/ASTO 3P@ VA CJ T-F AP</v>
          </cell>
          <cell r="F1778">
            <v>5000</v>
          </cell>
          <cell r="G1778" t="str">
            <v>KG</v>
          </cell>
          <cell r="H1778" t="str">
            <v>PLANTA LO MIRANDA</v>
          </cell>
          <cell r="I1778" t="str">
            <v>EN PRODUCCION</v>
          </cell>
          <cell r="J1778">
            <v>44848</v>
          </cell>
          <cell r="K1778">
            <v>44862</v>
          </cell>
          <cell r="O1778" t="str">
            <v>U020 AGROSUPER COMER ALIM</v>
          </cell>
          <cell r="P1778" t="str">
            <v>00EX</v>
          </cell>
          <cell r="Q1778" t="str">
            <v>EXPORTACION DIRECTA</v>
          </cell>
          <cell r="R1778" t="str">
            <v>02</v>
          </cell>
          <cell r="S1778" t="str">
            <v>CHILE</v>
          </cell>
          <cell r="T1778" t="str">
            <v>1000 TOKYO (ADUANA PRINCIPAL)J</v>
          </cell>
          <cell r="U1778" t="str">
            <v>200000163</v>
          </cell>
          <cell r="V1778" t="str">
            <v>NH FOODS CHILE Y COMPAÑIA LIMITADA</v>
          </cell>
          <cell r="W1778" t="str">
            <v>TOKYO 26 OCT 2022</v>
          </cell>
          <cell r="X1778" t="str">
            <v>EXW</v>
          </cell>
          <cell r="Y1778" t="str">
            <v>CTA CTE O CRED.DIRECTO</v>
          </cell>
          <cell r="Z1778" t="str">
            <v>CONGELADO</v>
          </cell>
          <cell r="AA1778" t="str">
            <v>PIERNA</v>
          </cell>
          <cell r="AB1778" t="str">
            <v>PIERNA PULPA FINA</v>
          </cell>
          <cell r="AC1778" t="str">
            <v>PIERNA PULPA FINA MUSC SEP</v>
          </cell>
          <cell r="AD1778" t="str">
            <v>EX</v>
          </cell>
        </row>
        <row r="1779">
          <cell r="D1779">
            <v>1021533</v>
          </cell>
          <cell r="E1779" t="str">
            <v>GO PANC MIT@ VA CJ 20K AP</v>
          </cell>
          <cell r="F1779">
            <v>5000</v>
          </cell>
          <cell r="G1779" t="str">
            <v>KG</v>
          </cell>
          <cell r="H1779" t="str">
            <v>PLANTA LO MIRANDA</v>
          </cell>
          <cell r="I1779" t="str">
            <v>EN PRODUCCION</v>
          </cell>
          <cell r="J1779">
            <v>44848</v>
          </cell>
          <cell r="K1779">
            <v>44862</v>
          </cell>
          <cell r="O1779" t="str">
            <v>U020 AGROSUPER COMER ALIM</v>
          </cell>
          <cell r="P1779" t="str">
            <v>00EX</v>
          </cell>
          <cell r="Q1779" t="str">
            <v>EXPORTACION DIRECTA</v>
          </cell>
          <cell r="R1779" t="str">
            <v>02</v>
          </cell>
          <cell r="S1779" t="str">
            <v>CHILE</v>
          </cell>
          <cell r="T1779" t="str">
            <v>1000 TOKYO (ADUANA PRINCIPAL)J</v>
          </cell>
          <cell r="U1779" t="str">
            <v>200000163</v>
          </cell>
          <cell r="V1779" t="str">
            <v>NH FOODS CHILE Y COMPAÑIA LIMITADA</v>
          </cell>
          <cell r="W1779" t="str">
            <v>TOKYO 26 OCT 2022</v>
          </cell>
          <cell r="X1779" t="str">
            <v>EXW</v>
          </cell>
          <cell r="Y1779" t="str">
            <v>CTA CTE O CRED.DIRECTO</v>
          </cell>
          <cell r="Z1779" t="str">
            <v>CONGELADO</v>
          </cell>
          <cell r="AA1779" t="str">
            <v>PANCETA</v>
          </cell>
          <cell r="AB1779" t="str">
            <v>PANCETA S/CUERO</v>
          </cell>
          <cell r="AC1779" t="str">
            <v>PANCETA S/CUERO TROZO</v>
          </cell>
          <cell r="AD1779" t="str">
            <v>EX</v>
          </cell>
        </row>
        <row r="1780">
          <cell r="D1780">
            <v>1023163</v>
          </cell>
          <cell r="E1780" t="str">
            <v>GO LOM VET &gt;2.0@ FI CJ 8K AP</v>
          </cell>
          <cell r="F1780">
            <v>5000</v>
          </cell>
          <cell r="G1780" t="str">
            <v>KG</v>
          </cell>
          <cell r="H1780" t="str">
            <v>PLANTA LO MIRANDA</v>
          </cell>
          <cell r="I1780" t="str">
            <v>EN PRODUCCION</v>
          </cell>
          <cell r="J1780">
            <v>44848</v>
          </cell>
          <cell r="K1780">
            <v>44862</v>
          </cell>
          <cell r="O1780" t="str">
            <v>U020 AGROSUPER COMER ALIM</v>
          </cell>
          <cell r="P1780" t="str">
            <v>00EX</v>
          </cell>
          <cell r="Q1780" t="str">
            <v>EXPORTACION DIRECTA</v>
          </cell>
          <cell r="R1780" t="str">
            <v>02</v>
          </cell>
          <cell r="S1780" t="str">
            <v>CHILE</v>
          </cell>
          <cell r="T1780" t="str">
            <v>1000 TOKYO (ADUANA PRINCIPAL)J</v>
          </cell>
          <cell r="U1780" t="str">
            <v>200000163</v>
          </cell>
          <cell r="V1780" t="str">
            <v>NH FOODS CHILE Y COMPAÑIA LIMITADA</v>
          </cell>
          <cell r="W1780" t="str">
            <v>TOKYO 26 OCT 2022</v>
          </cell>
          <cell r="X1780" t="str">
            <v>EXW</v>
          </cell>
          <cell r="Y1780" t="str">
            <v>CTA CTE O CRED.DIRECTO</v>
          </cell>
          <cell r="Z1780" t="str">
            <v>CONGELADO</v>
          </cell>
          <cell r="AA1780" t="str">
            <v>LOMO</v>
          </cell>
          <cell r="AB1780" t="str">
            <v>LOMO VETADO</v>
          </cell>
          <cell r="AC1780" t="str">
            <v>LOMO VETADO &gt;2.0K</v>
          </cell>
          <cell r="AD1780" t="str">
            <v>EX</v>
          </cell>
        </row>
        <row r="1781">
          <cell r="D1781">
            <v>1020110</v>
          </cell>
          <cell r="E1781" t="str">
            <v>GO MM LOIN L@ CJ 12K AP</v>
          </cell>
          <cell r="F1781">
            <v>8800</v>
          </cell>
          <cell r="G1781" t="str">
            <v>KG</v>
          </cell>
          <cell r="H1781" t="str">
            <v>PLANTA LO MIRANDA</v>
          </cell>
          <cell r="I1781" t="str">
            <v>EN PRODUCCION</v>
          </cell>
          <cell r="J1781">
            <v>44848</v>
          </cell>
          <cell r="K1781">
            <v>44862</v>
          </cell>
          <cell r="O1781" t="str">
            <v>U020 AGROSUPER COMER ALIM</v>
          </cell>
          <cell r="P1781" t="str">
            <v>00EX</v>
          </cell>
          <cell r="Q1781" t="str">
            <v>EXPORTACION DIRECTA</v>
          </cell>
          <cell r="R1781" t="str">
            <v>02</v>
          </cell>
          <cell r="S1781" t="str">
            <v>CHILE</v>
          </cell>
          <cell r="T1781" t="str">
            <v>1000 TOKYO (ADUANA PRINCIPAL)J</v>
          </cell>
          <cell r="U1781" t="str">
            <v>200000163</v>
          </cell>
          <cell r="V1781" t="str">
            <v>NH FOODS CHILE Y COMPAÑIA LIMITADA</v>
          </cell>
          <cell r="W1781" t="str">
            <v>TOKYO 26 OCT 2022</v>
          </cell>
          <cell r="X1781" t="str">
            <v>EXW</v>
          </cell>
          <cell r="Y1781" t="str">
            <v>CTA CTE O CRED.DIRECTO</v>
          </cell>
          <cell r="Z1781" t="str">
            <v>CONGELADO</v>
          </cell>
          <cell r="AA1781" t="str">
            <v>LOMO</v>
          </cell>
          <cell r="AB1781" t="str">
            <v>LOMO MM LOIN</v>
          </cell>
          <cell r="AC1781" t="str">
            <v>LOMO MM LOIN L</v>
          </cell>
          <cell r="AD1781" t="str">
            <v>EX</v>
          </cell>
        </row>
        <row r="1782">
          <cell r="D1782">
            <v>1020110</v>
          </cell>
          <cell r="E1782" t="str">
            <v>GO MM LOIN L@ CJ 12K AP</v>
          </cell>
          <cell r="F1782">
            <v>4900</v>
          </cell>
          <cell r="G1782" t="str">
            <v>KG</v>
          </cell>
          <cell r="H1782" t="str">
            <v>PLANTA LO MIRANDA</v>
          </cell>
          <cell r="I1782" t="str">
            <v>EN PRODUCCION</v>
          </cell>
          <cell r="J1782">
            <v>44848</v>
          </cell>
          <cell r="K1782">
            <v>44841</v>
          </cell>
          <cell r="O1782" t="str">
            <v>U020 AGROSUPER COMER ALIM</v>
          </cell>
          <cell r="P1782" t="str">
            <v>00EX</v>
          </cell>
          <cell r="Q1782" t="str">
            <v>EXPORTACION DIRECTA</v>
          </cell>
          <cell r="R1782" t="str">
            <v>02</v>
          </cell>
          <cell r="S1782" t="str">
            <v>CHILE</v>
          </cell>
          <cell r="T1782" t="str">
            <v>1000 TOKYO (ADUANA PRINCIPAL)J</v>
          </cell>
          <cell r="U1782" t="str">
            <v>200000163</v>
          </cell>
          <cell r="V1782" t="str">
            <v>NH FOODS CHILE Y COMPAÑIA LIMITADA</v>
          </cell>
          <cell r="W1782" t="str">
            <v>TOKYO 28 OCT 2022</v>
          </cell>
          <cell r="X1782" t="str">
            <v>EXW</v>
          </cell>
          <cell r="Y1782" t="str">
            <v>CTA CTE O CRED.DIRECTO</v>
          </cell>
          <cell r="Z1782" t="str">
            <v>CONGELADO</v>
          </cell>
          <cell r="AA1782" t="str">
            <v>LOMO</v>
          </cell>
          <cell r="AB1782" t="str">
            <v>LOMO MM LOIN</v>
          </cell>
          <cell r="AC1782" t="str">
            <v>LOMO MM LOIN L</v>
          </cell>
          <cell r="AD1782" t="str">
            <v>EX</v>
          </cell>
        </row>
        <row r="1783">
          <cell r="D1783">
            <v>1020620</v>
          </cell>
          <cell r="E1783" t="str">
            <v>GO LOM VET &lt;2.0@ FI CJ AP</v>
          </cell>
          <cell r="F1783">
            <v>2200</v>
          </cell>
          <cell r="G1783" t="str">
            <v>KG</v>
          </cell>
          <cell r="H1783" t="str">
            <v>PLANTA LO MIRANDA</v>
          </cell>
          <cell r="I1783" t="str">
            <v>EN PRODUCCION</v>
          </cell>
          <cell r="J1783">
            <v>44848</v>
          </cell>
          <cell r="K1783">
            <v>44841</v>
          </cell>
          <cell r="O1783" t="str">
            <v>U020 AGROSUPER COMER ALIM</v>
          </cell>
          <cell r="P1783" t="str">
            <v>00EX</v>
          </cell>
          <cell r="Q1783" t="str">
            <v>EXPORTACION DIRECTA</v>
          </cell>
          <cell r="R1783" t="str">
            <v>02</v>
          </cell>
          <cell r="S1783" t="str">
            <v>CHILE</v>
          </cell>
          <cell r="T1783" t="str">
            <v>1000 TOKYO (ADUANA PRINCIPAL)J</v>
          </cell>
          <cell r="U1783" t="str">
            <v>200000163</v>
          </cell>
          <cell r="V1783" t="str">
            <v>NH FOODS CHILE Y COMPAÑIA LIMITADA</v>
          </cell>
          <cell r="W1783" t="str">
            <v>TOKYO 28 OCT 2022</v>
          </cell>
          <cell r="X1783" t="str">
            <v>EXW</v>
          </cell>
          <cell r="Y1783" t="str">
            <v>CTA CTE O CRED.DIRECTO</v>
          </cell>
          <cell r="Z1783" t="str">
            <v>CONGELADO</v>
          </cell>
          <cell r="AA1783" t="str">
            <v>LOMO</v>
          </cell>
          <cell r="AB1783" t="str">
            <v>LOMO VETADO</v>
          </cell>
          <cell r="AC1783" t="str">
            <v>LOMO VETADO &lt;2.0K</v>
          </cell>
          <cell r="AD1783" t="str">
            <v>EX</v>
          </cell>
        </row>
        <row r="1784">
          <cell r="D1784">
            <v>1023163</v>
          </cell>
          <cell r="E1784" t="str">
            <v>GO LOM VET &gt;2.0@ FI CJ 8K AP</v>
          </cell>
          <cell r="F1784">
            <v>5000</v>
          </cell>
          <cell r="G1784" t="str">
            <v>KG</v>
          </cell>
          <cell r="H1784" t="str">
            <v>PLANTA LO MIRANDA</v>
          </cell>
          <cell r="I1784" t="str">
            <v>EN PRODUCCION</v>
          </cell>
          <cell r="J1784">
            <v>44848</v>
          </cell>
          <cell r="K1784">
            <v>44841</v>
          </cell>
          <cell r="O1784" t="str">
            <v>U020 AGROSUPER COMER ALIM</v>
          </cell>
          <cell r="P1784" t="str">
            <v>00EX</v>
          </cell>
          <cell r="Q1784" t="str">
            <v>EXPORTACION DIRECTA</v>
          </cell>
          <cell r="R1784" t="str">
            <v>02</v>
          </cell>
          <cell r="S1784" t="str">
            <v>CHILE</v>
          </cell>
          <cell r="T1784" t="str">
            <v>1000 TOKYO (ADUANA PRINCIPAL)J</v>
          </cell>
          <cell r="U1784" t="str">
            <v>200000163</v>
          </cell>
          <cell r="V1784" t="str">
            <v>NH FOODS CHILE Y COMPAÑIA LIMITADA</v>
          </cell>
          <cell r="W1784" t="str">
            <v>TOKYO 28 OCT 2022</v>
          </cell>
          <cell r="X1784" t="str">
            <v>EXW</v>
          </cell>
          <cell r="Y1784" t="str">
            <v>CTA CTE O CRED.DIRECTO</v>
          </cell>
          <cell r="Z1784" t="str">
            <v>CONGELADO</v>
          </cell>
          <cell r="AA1784" t="str">
            <v>LOMO</v>
          </cell>
          <cell r="AB1784" t="str">
            <v>LOMO VETADO</v>
          </cell>
          <cell r="AC1784" t="str">
            <v>LOMO VETADO &gt;2.0K</v>
          </cell>
          <cell r="AD1784" t="str">
            <v>EX</v>
          </cell>
        </row>
        <row r="1785">
          <cell r="D1785">
            <v>1022326</v>
          </cell>
          <cell r="E1785" t="str">
            <v>GO CC LOIN L (S/T)@ FI CJ AP</v>
          </cell>
          <cell r="F1785">
            <v>5000</v>
          </cell>
          <cell r="G1785" t="str">
            <v>KG</v>
          </cell>
          <cell r="H1785" t="str">
            <v>PLANTA LO MIRANDA</v>
          </cell>
          <cell r="I1785" t="str">
            <v>EN PRODUCCION</v>
          </cell>
          <cell r="J1785">
            <v>44848</v>
          </cell>
          <cell r="K1785">
            <v>44841</v>
          </cell>
          <cell r="O1785" t="str">
            <v>U020 AGROSUPER COMER ALIM</v>
          </cell>
          <cell r="P1785" t="str">
            <v>00EX</v>
          </cell>
          <cell r="Q1785" t="str">
            <v>EXPORTACION DIRECTA</v>
          </cell>
          <cell r="R1785" t="str">
            <v>02</v>
          </cell>
          <cell r="S1785" t="str">
            <v>CHILE</v>
          </cell>
          <cell r="T1785" t="str">
            <v>1000 TOKYO (ADUANA PRINCIPAL)J</v>
          </cell>
          <cell r="U1785" t="str">
            <v>200000163</v>
          </cell>
          <cell r="V1785" t="str">
            <v>NH FOODS CHILE Y COMPAÑIA LIMITADA</v>
          </cell>
          <cell r="W1785" t="str">
            <v>TOKYO 28 OCT 2022</v>
          </cell>
          <cell r="X1785" t="str">
            <v>EXW</v>
          </cell>
          <cell r="Y1785" t="str">
            <v>CTA CTE O CRED.DIRECTO</v>
          </cell>
          <cell r="Z1785" t="str">
            <v>CONGELADO</v>
          </cell>
          <cell r="AA1785" t="str">
            <v>LOMO</v>
          </cell>
          <cell r="AB1785" t="str">
            <v>LOMO CC LOIN</v>
          </cell>
          <cell r="AC1785" t="str">
            <v>LOMO CC LOIN L</v>
          </cell>
          <cell r="AD1785" t="str">
            <v>EX</v>
          </cell>
        </row>
        <row r="1786">
          <cell r="D1786">
            <v>1020802</v>
          </cell>
          <cell r="E1786" t="str">
            <v>GO PANC S/TEC N@ FI CJ 20K AP</v>
          </cell>
          <cell r="F1786">
            <v>6700</v>
          </cell>
          <cell r="G1786" t="str">
            <v>KG</v>
          </cell>
          <cell r="H1786" t="str">
            <v>PLANTA LO MIRANDA</v>
          </cell>
          <cell r="I1786" t="str">
            <v>EN PRODUCCION</v>
          </cell>
          <cell r="J1786">
            <v>44848</v>
          </cell>
          <cell r="K1786">
            <v>44841</v>
          </cell>
          <cell r="O1786" t="str">
            <v>U020 AGROSUPER COMER ALIM</v>
          </cell>
          <cell r="P1786" t="str">
            <v>00EX</v>
          </cell>
          <cell r="Q1786" t="str">
            <v>EXPORTACION DIRECTA</v>
          </cell>
          <cell r="R1786" t="str">
            <v>02</v>
          </cell>
          <cell r="S1786" t="str">
            <v>CHILE</v>
          </cell>
          <cell r="T1786" t="str">
            <v>1000 TOKYO (ADUANA PRINCIPAL)J</v>
          </cell>
          <cell r="U1786" t="str">
            <v>200000163</v>
          </cell>
          <cell r="V1786" t="str">
            <v>NH FOODS CHILE Y COMPAÑIA LIMITADA</v>
          </cell>
          <cell r="W1786" t="str">
            <v>TOKYO 28 OCT 2022</v>
          </cell>
          <cell r="X1786" t="str">
            <v>EXW</v>
          </cell>
          <cell r="Y1786" t="str">
            <v>CTA CTE O CRED.DIRECTO</v>
          </cell>
          <cell r="Z1786" t="str">
            <v>CONGELADO</v>
          </cell>
          <cell r="AA1786" t="str">
            <v>PANCETA</v>
          </cell>
          <cell r="AB1786" t="str">
            <v>PANCETA S/CUERO</v>
          </cell>
          <cell r="AC1786" t="str">
            <v>PANCETA S/CUERO S/TECLA</v>
          </cell>
          <cell r="AD1786" t="str">
            <v>EX</v>
          </cell>
        </row>
        <row r="1787">
          <cell r="D1787">
            <v>1020802</v>
          </cell>
          <cell r="E1787" t="str">
            <v>GO PANC S/TEC N@ FI CJ 20K AP</v>
          </cell>
          <cell r="F1787">
            <v>7400</v>
          </cell>
          <cell r="G1787" t="str">
            <v>KG</v>
          </cell>
          <cell r="H1787" t="str">
            <v>PLANTA LO MIRANDA</v>
          </cell>
          <cell r="I1787" t="str">
            <v>EN PRODUCCION</v>
          </cell>
          <cell r="J1787">
            <v>44848</v>
          </cell>
          <cell r="K1787">
            <v>44841</v>
          </cell>
          <cell r="O1787" t="str">
            <v>U020 AGROSUPER COMER ALIM</v>
          </cell>
          <cell r="P1787" t="str">
            <v>00EX</v>
          </cell>
          <cell r="Q1787" t="str">
            <v>EXPORTACION DIRECTA</v>
          </cell>
          <cell r="R1787" t="str">
            <v>02</v>
          </cell>
          <cell r="S1787" t="str">
            <v>CHILE</v>
          </cell>
          <cell r="T1787" t="str">
            <v>1000 TOKYO (ADUANA PRINCIPAL)J</v>
          </cell>
          <cell r="U1787" t="str">
            <v>200000163</v>
          </cell>
          <cell r="V1787" t="str">
            <v>NH FOODS CHILE Y COMPAÑIA LIMITADA</v>
          </cell>
          <cell r="W1787" t="str">
            <v>TOKYO 29 OCT 2022</v>
          </cell>
          <cell r="X1787" t="str">
            <v>EXW</v>
          </cell>
          <cell r="Y1787" t="str">
            <v>CTA CTE O CRED.DIRECTO</v>
          </cell>
          <cell r="Z1787" t="str">
            <v>CONGELADO</v>
          </cell>
          <cell r="AA1787" t="str">
            <v>PANCETA</v>
          </cell>
          <cell r="AB1787" t="str">
            <v>PANCETA S/CUERO</v>
          </cell>
          <cell r="AC1787" t="str">
            <v>PANCETA S/CUERO S/TECLA</v>
          </cell>
          <cell r="AD1787" t="str">
            <v>EX</v>
          </cell>
        </row>
        <row r="1788">
          <cell r="D1788">
            <v>1022326</v>
          </cell>
          <cell r="E1788" t="str">
            <v>GO CC LOIN L (S/T)@ FI CJ AP</v>
          </cell>
          <cell r="F1788">
            <v>5000</v>
          </cell>
          <cell r="G1788" t="str">
            <v>KG</v>
          </cell>
          <cell r="H1788" t="str">
            <v>PLANTA LO MIRANDA</v>
          </cell>
          <cell r="I1788" t="str">
            <v>EN PRODUCCION</v>
          </cell>
          <cell r="J1788">
            <v>44848</v>
          </cell>
          <cell r="K1788">
            <v>44841</v>
          </cell>
          <cell r="O1788" t="str">
            <v>U020 AGROSUPER COMER ALIM</v>
          </cell>
          <cell r="P1788" t="str">
            <v>00EX</v>
          </cell>
          <cell r="Q1788" t="str">
            <v>EXPORTACION DIRECTA</v>
          </cell>
          <cell r="R1788" t="str">
            <v>02</v>
          </cell>
          <cell r="S1788" t="str">
            <v>CHILE</v>
          </cell>
          <cell r="T1788" t="str">
            <v>1000 TOKYO (ADUANA PRINCIPAL)J</v>
          </cell>
          <cell r="U1788" t="str">
            <v>200000163</v>
          </cell>
          <cell r="V1788" t="str">
            <v>NH FOODS CHILE Y COMPAÑIA LIMITADA</v>
          </cell>
          <cell r="W1788" t="str">
            <v>TOKYO 29 OCT 2022</v>
          </cell>
          <cell r="X1788" t="str">
            <v>EXW</v>
          </cell>
          <cell r="Y1788" t="str">
            <v>CTA CTE O CRED.DIRECTO</v>
          </cell>
          <cell r="Z1788" t="str">
            <v>CONGELADO</v>
          </cell>
          <cell r="AA1788" t="str">
            <v>LOMO</v>
          </cell>
          <cell r="AB1788" t="str">
            <v>LOMO CC LOIN</v>
          </cell>
          <cell r="AC1788" t="str">
            <v>LOMO CC LOIN L</v>
          </cell>
          <cell r="AD1788" t="str">
            <v>EX</v>
          </cell>
        </row>
        <row r="1789">
          <cell r="D1789">
            <v>1020620</v>
          </cell>
          <cell r="E1789" t="str">
            <v>GO LOM VET &lt;2.0@ FI CJ AP</v>
          </cell>
          <cell r="F1789">
            <v>5000</v>
          </cell>
          <cell r="G1789" t="str">
            <v>KG</v>
          </cell>
          <cell r="H1789" t="str">
            <v>PLANTA LO MIRANDA</v>
          </cell>
          <cell r="I1789" t="str">
            <v>EN PRODUCCION</v>
          </cell>
          <cell r="J1789">
            <v>44848</v>
          </cell>
          <cell r="K1789">
            <v>44841</v>
          </cell>
          <cell r="O1789" t="str">
            <v>U020 AGROSUPER COMER ALIM</v>
          </cell>
          <cell r="P1789" t="str">
            <v>00EX</v>
          </cell>
          <cell r="Q1789" t="str">
            <v>EXPORTACION DIRECTA</v>
          </cell>
          <cell r="R1789" t="str">
            <v>02</v>
          </cell>
          <cell r="S1789" t="str">
            <v>CHILE</v>
          </cell>
          <cell r="T1789" t="str">
            <v>1000 TOKYO (ADUANA PRINCIPAL)J</v>
          </cell>
          <cell r="U1789" t="str">
            <v>200000163</v>
          </cell>
          <cell r="V1789" t="str">
            <v>NH FOODS CHILE Y COMPAÑIA LIMITADA</v>
          </cell>
          <cell r="W1789" t="str">
            <v>TOKYO 29 OCT 2022</v>
          </cell>
          <cell r="X1789" t="str">
            <v>EXW</v>
          </cell>
          <cell r="Y1789" t="str">
            <v>CTA CTE O CRED.DIRECTO</v>
          </cell>
          <cell r="Z1789" t="str">
            <v>CONGELADO</v>
          </cell>
          <cell r="AA1789" t="str">
            <v>LOMO</v>
          </cell>
          <cell r="AB1789" t="str">
            <v>LOMO VETADO</v>
          </cell>
          <cell r="AC1789" t="str">
            <v>LOMO VETADO &lt;2.0K</v>
          </cell>
          <cell r="AD1789" t="str">
            <v>EX</v>
          </cell>
        </row>
        <row r="1790">
          <cell r="D1790">
            <v>1020110</v>
          </cell>
          <cell r="E1790" t="str">
            <v>GO MM LOIN L@ CJ 12K AP</v>
          </cell>
          <cell r="F1790">
            <v>6400</v>
          </cell>
          <cell r="G1790" t="str">
            <v>KG</v>
          </cell>
          <cell r="H1790" t="str">
            <v>PLANTA LO MIRANDA</v>
          </cell>
          <cell r="I1790" t="str">
            <v>EN PRODUCCION</v>
          </cell>
          <cell r="J1790">
            <v>44848</v>
          </cell>
          <cell r="K1790">
            <v>44841</v>
          </cell>
          <cell r="O1790" t="str">
            <v>U020 AGROSUPER COMER ALIM</v>
          </cell>
          <cell r="P1790" t="str">
            <v>00EX</v>
          </cell>
          <cell r="Q1790" t="str">
            <v>EXPORTACION DIRECTA</v>
          </cell>
          <cell r="R1790" t="str">
            <v>02</v>
          </cell>
          <cell r="S1790" t="str">
            <v>CHILE</v>
          </cell>
          <cell r="T1790" t="str">
            <v>1000 TOKYO (ADUANA PRINCIPAL)J</v>
          </cell>
          <cell r="U1790" t="str">
            <v>200000163</v>
          </cell>
          <cell r="V1790" t="str">
            <v>NH FOODS CHILE Y COMPAÑIA LIMITADA</v>
          </cell>
          <cell r="W1790" t="str">
            <v>TOKYO 29 OCT 2022</v>
          </cell>
          <cell r="X1790" t="str">
            <v>EXW</v>
          </cell>
          <cell r="Y1790" t="str">
            <v>CTA CTE O CRED.DIRECTO</v>
          </cell>
          <cell r="Z1790" t="str">
            <v>CONGELADO</v>
          </cell>
          <cell r="AA1790" t="str">
            <v>LOMO</v>
          </cell>
          <cell r="AB1790" t="str">
            <v>LOMO MM LOIN</v>
          </cell>
          <cell r="AC1790" t="str">
            <v>LOMO MM LOIN L</v>
          </cell>
          <cell r="AD1790" t="str">
            <v>EX</v>
          </cell>
        </row>
        <row r="1791">
          <cell r="D1791">
            <v>1020110</v>
          </cell>
          <cell r="E1791" t="str">
            <v>GO MM LOIN L@ CJ 12K AP</v>
          </cell>
          <cell r="F1791">
            <v>6400</v>
          </cell>
          <cell r="G1791" t="str">
            <v>KG</v>
          </cell>
          <cell r="H1791" t="str">
            <v>PLANTA LO MIRANDA</v>
          </cell>
          <cell r="I1791" t="str">
            <v>EN PRODUCCION</v>
          </cell>
          <cell r="J1791">
            <v>44848</v>
          </cell>
          <cell r="K1791">
            <v>44848</v>
          </cell>
          <cell r="O1791" t="str">
            <v>U020 AGROSUPER COMER ALIM</v>
          </cell>
          <cell r="P1791" t="str">
            <v>00EX</v>
          </cell>
          <cell r="Q1791" t="str">
            <v>EXPORTACION DIRECTA</v>
          </cell>
          <cell r="R1791" t="str">
            <v>02</v>
          </cell>
          <cell r="S1791" t="str">
            <v>CHILE</v>
          </cell>
          <cell r="T1791" t="str">
            <v>1000 TOKYO (ADUANA PRINCIPAL)J</v>
          </cell>
          <cell r="U1791" t="str">
            <v>200000163</v>
          </cell>
          <cell r="V1791" t="str">
            <v>NH FOODS CHILE Y COMPAÑIA LIMITADA</v>
          </cell>
          <cell r="W1791" t="str">
            <v>TOKYO 30 OCT 2022</v>
          </cell>
          <cell r="X1791" t="str">
            <v>EXW</v>
          </cell>
          <cell r="Y1791" t="str">
            <v>CTA CTE O CRED.DIRECTO</v>
          </cell>
          <cell r="Z1791" t="str">
            <v>CONGELADO</v>
          </cell>
          <cell r="AA1791" t="str">
            <v>LOMO</v>
          </cell>
          <cell r="AB1791" t="str">
            <v>LOMO MM LOIN</v>
          </cell>
          <cell r="AC1791" t="str">
            <v>LOMO MM LOIN L</v>
          </cell>
          <cell r="AD1791" t="str">
            <v>EX</v>
          </cell>
        </row>
        <row r="1792">
          <cell r="D1792">
            <v>1020620</v>
          </cell>
          <cell r="E1792" t="str">
            <v>GO LOM VET &lt;2.0@ FI CJ AP</v>
          </cell>
          <cell r="F1792">
            <v>5000</v>
          </cell>
          <cell r="G1792" t="str">
            <v>KG</v>
          </cell>
          <cell r="H1792" t="str">
            <v>PLANTA LO MIRANDA</v>
          </cell>
          <cell r="I1792" t="str">
            <v>EN PRODUCCION</v>
          </cell>
          <cell r="J1792">
            <v>44848</v>
          </cell>
          <cell r="K1792">
            <v>44848</v>
          </cell>
          <cell r="O1792" t="str">
            <v>U020 AGROSUPER COMER ALIM</v>
          </cell>
          <cell r="P1792" t="str">
            <v>00EX</v>
          </cell>
          <cell r="Q1792" t="str">
            <v>EXPORTACION DIRECTA</v>
          </cell>
          <cell r="R1792" t="str">
            <v>02</v>
          </cell>
          <cell r="S1792" t="str">
            <v>CHILE</v>
          </cell>
          <cell r="T1792" t="str">
            <v>1000 TOKYO (ADUANA PRINCIPAL)J</v>
          </cell>
          <cell r="U1792" t="str">
            <v>200000163</v>
          </cell>
          <cell r="V1792" t="str">
            <v>NH FOODS CHILE Y COMPAÑIA LIMITADA</v>
          </cell>
          <cell r="W1792" t="str">
            <v>TOKYO 30 OCT 2022</v>
          </cell>
          <cell r="X1792" t="str">
            <v>EXW</v>
          </cell>
          <cell r="Y1792" t="str">
            <v>CTA CTE O CRED.DIRECTO</v>
          </cell>
          <cell r="Z1792" t="str">
            <v>CONGELADO</v>
          </cell>
          <cell r="AA1792" t="str">
            <v>LOMO</v>
          </cell>
          <cell r="AB1792" t="str">
            <v>LOMO VETADO</v>
          </cell>
          <cell r="AC1792" t="str">
            <v>LOMO VETADO &lt;2.0K</v>
          </cell>
          <cell r="AD1792" t="str">
            <v>EX</v>
          </cell>
        </row>
        <row r="1793">
          <cell r="D1793">
            <v>1022326</v>
          </cell>
          <cell r="E1793" t="str">
            <v>GO CC LOIN L (S/T)@ FI CJ AP</v>
          </cell>
          <cell r="F1793">
            <v>5000</v>
          </cell>
          <cell r="G1793" t="str">
            <v>KG</v>
          </cell>
          <cell r="H1793" t="str">
            <v>PLANTA LO MIRANDA</v>
          </cell>
          <cell r="I1793" t="str">
            <v>EN PRODUCCION</v>
          </cell>
          <cell r="J1793">
            <v>44848</v>
          </cell>
          <cell r="K1793">
            <v>44848</v>
          </cell>
          <cell r="O1793" t="str">
            <v>U020 AGROSUPER COMER ALIM</v>
          </cell>
          <cell r="P1793" t="str">
            <v>00EX</v>
          </cell>
          <cell r="Q1793" t="str">
            <v>EXPORTACION DIRECTA</v>
          </cell>
          <cell r="R1793" t="str">
            <v>02</v>
          </cell>
          <cell r="S1793" t="str">
            <v>CHILE</v>
          </cell>
          <cell r="T1793" t="str">
            <v>1000 TOKYO (ADUANA PRINCIPAL)J</v>
          </cell>
          <cell r="U1793" t="str">
            <v>200000163</v>
          </cell>
          <cell r="V1793" t="str">
            <v>NH FOODS CHILE Y COMPAÑIA LIMITADA</v>
          </cell>
          <cell r="W1793" t="str">
            <v>TOKYO 30 OCT 2022</v>
          </cell>
          <cell r="X1793" t="str">
            <v>EXW</v>
          </cell>
          <cell r="Y1793" t="str">
            <v>CTA CTE O CRED.DIRECTO</v>
          </cell>
          <cell r="Z1793" t="str">
            <v>CONGELADO</v>
          </cell>
          <cell r="AA1793" t="str">
            <v>LOMO</v>
          </cell>
          <cell r="AB1793" t="str">
            <v>LOMO CC LOIN</v>
          </cell>
          <cell r="AC1793" t="str">
            <v>LOMO CC LOIN L</v>
          </cell>
          <cell r="AD1793" t="str">
            <v>EX</v>
          </cell>
        </row>
        <row r="1794">
          <cell r="D1794">
            <v>1020802</v>
          </cell>
          <cell r="E1794" t="str">
            <v>GO PANC S/TEC N@ FI CJ 20K AP</v>
          </cell>
          <cell r="F1794">
            <v>7400</v>
          </cell>
          <cell r="G1794" t="str">
            <v>KG</v>
          </cell>
          <cell r="H1794" t="str">
            <v>PLANTA LO MIRANDA</v>
          </cell>
          <cell r="I1794" t="str">
            <v>EN PRODUCCION</v>
          </cell>
          <cell r="J1794">
            <v>44848</v>
          </cell>
          <cell r="K1794">
            <v>44848</v>
          </cell>
          <cell r="O1794" t="str">
            <v>U020 AGROSUPER COMER ALIM</v>
          </cell>
          <cell r="P1794" t="str">
            <v>00EX</v>
          </cell>
          <cell r="Q1794" t="str">
            <v>EXPORTACION DIRECTA</v>
          </cell>
          <cell r="R1794" t="str">
            <v>02</v>
          </cell>
          <cell r="S1794" t="str">
            <v>CHILE</v>
          </cell>
          <cell r="T1794" t="str">
            <v>1000 TOKYO (ADUANA PRINCIPAL)J</v>
          </cell>
          <cell r="U1794" t="str">
            <v>200000163</v>
          </cell>
          <cell r="V1794" t="str">
            <v>NH FOODS CHILE Y COMPAÑIA LIMITADA</v>
          </cell>
          <cell r="W1794" t="str">
            <v>TOKYO 30 OCT 2022</v>
          </cell>
          <cell r="X1794" t="str">
            <v>EXW</v>
          </cell>
          <cell r="Y1794" t="str">
            <v>CTA CTE O CRED.DIRECTO</v>
          </cell>
          <cell r="Z1794" t="str">
            <v>CONGELADO</v>
          </cell>
          <cell r="AA1794" t="str">
            <v>PANCETA</v>
          </cell>
          <cell r="AB1794" t="str">
            <v>PANCETA S/CUERO</v>
          </cell>
          <cell r="AC1794" t="str">
            <v>PANCETA S/CUERO S/TECLA</v>
          </cell>
          <cell r="AD1794" t="str">
            <v>EX</v>
          </cell>
        </row>
        <row r="1795">
          <cell r="D1795">
            <v>1020110</v>
          </cell>
          <cell r="E1795" t="str">
            <v>GO MM LOIN L@ CJ 12K AP</v>
          </cell>
          <cell r="F1795">
            <v>6400</v>
          </cell>
          <cell r="G1795" t="str">
            <v>KG</v>
          </cell>
          <cell r="H1795" t="str">
            <v>PLANTA LO MIRANDA</v>
          </cell>
          <cell r="I1795" t="str">
            <v>EN PRODUCCION</v>
          </cell>
          <cell r="J1795">
            <v>44848</v>
          </cell>
          <cell r="K1795">
            <v>44848</v>
          </cell>
          <cell r="O1795" t="str">
            <v>U020 AGROSUPER COMER ALIM</v>
          </cell>
          <cell r="P1795" t="str">
            <v>00EX</v>
          </cell>
          <cell r="Q1795" t="str">
            <v>EXPORTACION DIRECTA</v>
          </cell>
          <cell r="R1795" t="str">
            <v>02</v>
          </cell>
          <cell r="S1795" t="str">
            <v>CHILE</v>
          </cell>
          <cell r="T1795" t="str">
            <v>1000 TOKYO (ADUANA PRINCIPAL)J</v>
          </cell>
          <cell r="U1795" t="str">
            <v>200000163</v>
          </cell>
          <cell r="V1795" t="str">
            <v>NH FOODS CHILE Y COMPAÑIA LIMITADA</v>
          </cell>
          <cell r="W1795" t="str">
            <v>TOKYO 31 OCT 2022</v>
          </cell>
          <cell r="X1795" t="str">
            <v>EXW</v>
          </cell>
          <cell r="Y1795" t="str">
            <v>CTA CTE O CRED.DIRECTO</v>
          </cell>
          <cell r="Z1795" t="str">
            <v>CONGELADO</v>
          </cell>
          <cell r="AA1795" t="str">
            <v>LOMO</v>
          </cell>
          <cell r="AB1795" t="str">
            <v>LOMO MM LOIN</v>
          </cell>
          <cell r="AC1795" t="str">
            <v>LOMO MM LOIN L</v>
          </cell>
          <cell r="AD1795" t="str">
            <v>EX</v>
          </cell>
        </row>
        <row r="1796">
          <cell r="D1796">
            <v>1020620</v>
          </cell>
          <cell r="E1796" t="str">
            <v>GO LOM VET &lt;2.0@ FI CJ AP</v>
          </cell>
          <cell r="F1796">
            <v>5000</v>
          </cell>
          <cell r="G1796" t="str">
            <v>KG</v>
          </cell>
          <cell r="H1796" t="str">
            <v>PLANTA LO MIRANDA</v>
          </cell>
          <cell r="I1796" t="str">
            <v>EN PRODUCCION</v>
          </cell>
          <cell r="J1796">
            <v>44848</v>
          </cell>
          <cell r="K1796">
            <v>44848</v>
          </cell>
          <cell r="O1796" t="str">
            <v>U020 AGROSUPER COMER ALIM</v>
          </cell>
          <cell r="P1796" t="str">
            <v>00EX</v>
          </cell>
          <cell r="Q1796" t="str">
            <v>EXPORTACION DIRECTA</v>
          </cell>
          <cell r="R1796" t="str">
            <v>02</v>
          </cell>
          <cell r="S1796" t="str">
            <v>CHILE</v>
          </cell>
          <cell r="T1796" t="str">
            <v>1000 TOKYO (ADUANA PRINCIPAL)J</v>
          </cell>
          <cell r="U1796" t="str">
            <v>200000163</v>
          </cell>
          <cell r="V1796" t="str">
            <v>NH FOODS CHILE Y COMPAÑIA LIMITADA</v>
          </cell>
          <cell r="W1796" t="str">
            <v>TOKYO 31 OCT 2022</v>
          </cell>
          <cell r="X1796" t="str">
            <v>EXW</v>
          </cell>
          <cell r="Y1796" t="str">
            <v>CTA CTE O CRED.DIRECTO</v>
          </cell>
          <cell r="Z1796" t="str">
            <v>CONGELADO</v>
          </cell>
          <cell r="AA1796" t="str">
            <v>LOMO</v>
          </cell>
          <cell r="AB1796" t="str">
            <v>LOMO VETADO</v>
          </cell>
          <cell r="AC1796" t="str">
            <v>LOMO VETADO &lt;2.0K</v>
          </cell>
          <cell r="AD1796" t="str">
            <v>EX</v>
          </cell>
        </row>
        <row r="1797">
          <cell r="D1797">
            <v>1022326</v>
          </cell>
          <cell r="E1797" t="str">
            <v>GO CC LOIN L (S/T)@ FI CJ AP</v>
          </cell>
          <cell r="F1797">
            <v>5000</v>
          </cell>
          <cell r="G1797" t="str">
            <v>KG</v>
          </cell>
          <cell r="H1797" t="str">
            <v>PLANTA LO MIRANDA</v>
          </cell>
          <cell r="I1797" t="str">
            <v>EN PRODUCCION</v>
          </cell>
          <cell r="J1797">
            <v>44848</v>
          </cell>
          <cell r="K1797">
            <v>44848</v>
          </cell>
          <cell r="O1797" t="str">
            <v>U020 AGROSUPER COMER ALIM</v>
          </cell>
          <cell r="P1797" t="str">
            <v>00EX</v>
          </cell>
          <cell r="Q1797" t="str">
            <v>EXPORTACION DIRECTA</v>
          </cell>
          <cell r="R1797" t="str">
            <v>02</v>
          </cell>
          <cell r="S1797" t="str">
            <v>CHILE</v>
          </cell>
          <cell r="T1797" t="str">
            <v>1000 TOKYO (ADUANA PRINCIPAL)J</v>
          </cell>
          <cell r="U1797" t="str">
            <v>200000163</v>
          </cell>
          <cell r="V1797" t="str">
            <v>NH FOODS CHILE Y COMPAÑIA LIMITADA</v>
          </cell>
          <cell r="W1797" t="str">
            <v>TOKYO 31 OCT 2022</v>
          </cell>
          <cell r="X1797" t="str">
            <v>EXW</v>
          </cell>
          <cell r="Y1797" t="str">
            <v>CTA CTE O CRED.DIRECTO</v>
          </cell>
          <cell r="Z1797" t="str">
            <v>CONGELADO</v>
          </cell>
          <cell r="AA1797" t="str">
            <v>LOMO</v>
          </cell>
          <cell r="AB1797" t="str">
            <v>LOMO CC LOIN</v>
          </cell>
          <cell r="AC1797" t="str">
            <v>LOMO CC LOIN L</v>
          </cell>
          <cell r="AD1797" t="str">
            <v>EX</v>
          </cell>
        </row>
        <row r="1798">
          <cell r="D1798">
            <v>1020802</v>
          </cell>
          <cell r="E1798" t="str">
            <v>GO PANC S/TEC N@ FI CJ 20K AP</v>
          </cell>
          <cell r="F1798">
            <v>7400</v>
          </cell>
          <cell r="G1798" t="str">
            <v>KG</v>
          </cell>
          <cell r="H1798" t="str">
            <v>PLANTA LO MIRANDA</v>
          </cell>
          <cell r="I1798" t="str">
            <v>EN PRODUCCION</v>
          </cell>
          <cell r="J1798">
            <v>44848</v>
          </cell>
          <cell r="K1798">
            <v>44848</v>
          </cell>
          <cell r="O1798" t="str">
            <v>U020 AGROSUPER COMER ALIM</v>
          </cell>
          <cell r="P1798" t="str">
            <v>00EX</v>
          </cell>
          <cell r="Q1798" t="str">
            <v>EXPORTACION DIRECTA</v>
          </cell>
          <cell r="R1798" t="str">
            <v>02</v>
          </cell>
          <cell r="S1798" t="str">
            <v>CHILE</v>
          </cell>
          <cell r="T1798" t="str">
            <v>1000 TOKYO (ADUANA PRINCIPAL)J</v>
          </cell>
          <cell r="U1798" t="str">
            <v>200000163</v>
          </cell>
          <cell r="V1798" t="str">
            <v>NH FOODS CHILE Y COMPAÑIA LIMITADA</v>
          </cell>
          <cell r="W1798" t="str">
            <v>TOKYO 31 OCT 2022</v>
          </cell>
          <cell r="X1798" t="str">
            <v>EXW</v>
          </cell>
          <cell r="Y1798" t="str">
            <v>CTA CTE O CRED.DIRECTO</v>
          </cell>
          <cell r="Z1798" t="str">
            <v>CONGELADO</v>
          </cell>
          <cell r="AA1798" t="str">
            <v>PANCETA</v>
          </cell>
          <cell r="AB1798" t="str">
            <v>PANCETA S/CUERO</v>
          </cell>
          <cell r="AC1798" t="str">
            <v>PANCETA S/CUERO S/TECLA</v>
          </cell>
          <cell r="AD1798" t="str">
            <v>EX</v>
          </cell>
        </row>
        <row r="1799">
          <cell r="D1799">
            <v>1020802</v>
          </cell>
          <cell r="E1799" t="str">
            <v>GO PANC S/TEC N@ FI CJ 20K AP</v>
          </cell>
          <cell r="F1799">
            <v>7700</v>
          </cell>
          <cell r="G1799" t="str">
            <v>KG</v>
          </cell>
          <cell r="H1799" t="str">
            <v>PLANTA LO MIRANDA</v>
          </cell>
          <cell r="I1799" t="str">
            <v>EN PRODUCCION</v>
          </cell>
          <cell r="J1799">
            <v>44848</v>
          </cell>
          <cell r="K1799">
            <v>44855</v>
          </cell>
          <cell r="O1799" t="str">
            <v>U020 AGROSUPER COMER ALIM</v>
          </cell>
          <cell r="P1799" t="str">
            <v>00EX</v>
          </cell>
          <cell r="Q1799" t="str">
            <v>EXPORTACION DIRECTA</v>
          </cell>
          <cell r="R1799" t="str">
            <v>02</v>
          </cell>
          <cell r="S1799" t="str">
            <v>CHILE</v>
          </cell>
          <cell r="T1799" t="str">
            <v>1000 TOKYO (ADUANA PRINCIPAL)J</v>
          </cell>
          <cell r="U1799" t="str">
            <v>200000163</v>
          </cell>
          <cell r="V1799" t="str">
            <v>NH FOODS CHILE Y COMPAÑIA LIMITADA</v>
          </cell>
          <cell r="W1799" t="str">
            <v>TOKYO 32 OCT 2022</v>
          </cell>
          <cell r="X1799" t="str">
            <v>EXW</v>
          </cell>
          <cell r="Y1799" t="str">
            <v>CTA CTE O CRED.DIRECTO</v>
          </cell>
          <cell r="Z1799" t="str">
            <v>CONGELADO</v>
          </cell>
          <cell r="AA1799" t="str">
            <v>PANCETA</v>
          </cell>
          <cell r="AB1799" t="str">
            <v>PANCETA S/CUERO</v>
          </cell>
          <cell r="AC1799" t="str">
            <v>PANCETA S/CUERO S/TECLA</v>
          </cell>
          <cell r="AD1799" t="str">
            <v>EX</v>
          </cell>
        </row>
        <row r="1800">
          <cell r="D1800">
            <v>1022326</v>
          </cell>
          <cell r="E1800" t="str">
            <v>GO CC LOIN L (S/T)@ FI CJ AP</v>
          </cell>
          <cell r="F1800">
            <v>5000</v>
          </cell>
          <cell r="G1800" t="str">
            <v>KG</v>
          </cell>
          <cell r="H1800" t="str">
            <v>PLANTA LO MIRANDA</v>
          </cell>
          <cell r="I1800" t="str">
            <v>EN PRODUCCION</v>
          </cell>
          <cell r="J1800">
            <v>44848</v>
          </cell>
          <cell r="K1800">
            <v>44855</v>
          </cell>
          <cell r="O1800" t="str">
            <v>U020 AGROSUPER COMER ALIM</v>
          </cell>
          <cell r="P1800" t="str">
            <v>00EX</v>
          </cell>
          <cell r="Q1800" t="str">
            <v>EXPORTACION DIRECTA</v>
          </cell>
          <cell r="R1800" t="str">
            <v>02</v>
          </cell>
          <cell r="S1800" t="str">
            <v>CHILE</v>
          </cell>
          <cell r="T1800" t="str">
            <v>1000 TOKYO (ADUANA PRINCIPAL)J</v>
          </cell>
          <cell r="U1800" t="str">
            <v>200000163</v>
          </cell>
          <cell r="V1800" t="str">
            <v>NH FOODS CHILE Y COMPAÑIA LIMITADA</v>
          </cell>
          <cell r="W1800" t="str">
            <v>TOKYO 32 OCT 2022</v>
          </cell>
          <cell r="X1800" t="str">
            <v>EXW</v>
          </cell>
          <cell r="Y1800" t="str">
            <v>CTA CTE O CRED.DIRECTO</v>
          </cell>
          <cell r="Z1800" t="str">
            <v>CONGELADO</v>
          </cell>
          <cell r="AA1800" t="str">
            <v>LOMO</v>
          </cell>
          <cell r="AB1800" t="str">
            <v>LOMO CC LOIN</v>
          </cell>
          <cell r="AC1800" t="str">
            <v>LOMO CC LOIN L</v>
          </cell>
          <cell r="AD1800" t="str">
            <v>EX</v>
          </cell>
        </row>
        <row r="1801">
          <cell r="D1801">
            <v>1020620</v>
          </cell>
          <cell r="E1801" t="str">
            <v>GO LOM VET &lt;2.0@ FI CJ AP</v>
          </cell>
          <cell r="F1801">
            <v>2800</v>
          </cell>
          <cell r="G1801" t="str">
            <v>KG</v>
          </cell>
          <cell r="H1801" t="str">
            <v>PLANTA LO MIRANDA</v>
          </cell>
          <cell r="I1801" t="str">
            <v>EN PRODUCCION</v>
          </cell>
          <cell r="J1801">
            <v>44848</v>
          </cell>
          <cell r="K1801">
            <v>44855</v>
          </cell>
          <cell r="O1801" t="str">
            <v>U020 AGROSUPER COMER ALIM</v>
          </cell>
          <cell r="P1801" t="str">
            <v>00EX</v>
          </cell>
          <cell r="Q1801" t="str">
            <v>EXPORTACION DIRECTA</v>
          </cell>
          <cell r="R1801" t="str">
            <v>02</v>
          </cell>
          <cell r="S1801" t="str">
            <v>CHILE</v>
          </cell>
          <cell r="T1801" t="str">
            <v>1000 TOKYO (ADUANA PRINCIPAL)J</v>
          </cell>
          <cell r="U1801" t="str">
            <v>200000163</v>
          </cell>
          <cell r="V1801" t="str">
            <v>NH FOODS CHILE Y COMPAÑIA LIMITADA</v>
          </cell>
          <cell r="W1801" t="str">
            <v>TOKYO 32 OCT 2022</v>
          </cell>
          <cell r="X1801" t="str">
            <v>EXW</v>
          </cell>
          <cell r="Y1801" t="str">
            <v>CTA CTE O CRED.DIRECTO</v>
          </cell>
          <cell r="Z1801" t="str">
            <v>CONGELADO</v>
          </cell>
          <cell r="AA1801" t="str">
            <v>LOMO</v>
          </cell>
          <cell r="AB1801" t="str">
            <v>LOMO VETADO</v>
          </cell>
          <cell r="AC1801" t="str">
            <v>LOMO VETADO &lt;2.0K</v>
          </cell>
          <cell r="AD1801" t="str">
            <v>EX</v>
          </cell>
        </row>
        <row r="1802">
          <cell r="D1802">
            <v>1020110</v>
          </cell>
          <cell r="E1802" t="str">
            <v>GO MM LOIN L@ CJ 12K AP</v>
          </cell>
          <cell r="F1802">
            <v>8300</v>
          </cell>
          <cell r="G1802" t="str">
            <v>KG</v>
          </cell>
          <cell r="H1802" t="str">
            <v>PLANTA LO MIRANDA</v>
          </cell>
          <cell r="I1802" t="str">
            <v>EN PRODUCCION</v>
          </cell>
          <cell r="J1802">
            <v>44848</v>
          </cell>
          <cell r="K1802">
            <v>44855</v>
          </cell>
          <cell r="O1802" t="str">
            <v>U020 AGROSUPER COMER ALIM</v>
          </cell>
          <cell r="P1802" t="str">
            <v>00EX</v>
          </cell>
          <cell r="Q1802" t="str">
            <v>EXPORTACION DIRECTA</v>
          </cell>
          <cell r="R1802" t="str">
            <v>02</v>
          </cell>
          <cell r="S1802" t="str">
            <v>CHILE</v>
          </cell>
          <cell r="T1802" t="str">
            <v>1000 TOKYO (ADUANA PRINCIPAL)J</v>
          </cell>
          <cell r="U1802" t="str">
            <v>200000163</v>
          </cell>
          <cell r="V1802" t="str">
            <v>NH FOODS CHILE Y COMPAÑIA LIMITADA</v>
          </cell>
          <cell r="W1802" t="str">
            <v>TOKYO 32 OCT 2022</v>
          </cell>
          <cell r="X1802" t="str">
            <v>EXW</v>
          </cell>
          <cell r="Y1802" t="str">
            <v>CTA CTE O CRED.DIRECTO</v>
          </cell>
          <cell r="Z1802" t="str">
            <v>CONGELADO</v>
          </cell>
          <cell r="AA1802" t="str">
            <v>LOMO</v>
          </cell>
          <cell r="AB1802" t="str">
            <v>LOMO MM LOIN</v>
          </cell>
          <cell r="AC1802" t="str">
            <v>LOMO MM LOIN L</v>
          </cell>
          <cell r="AD1802" t="str">
            <v>EX</v>
          </cell>
        </row>
        <row r="1803">
          <cell r="D1803">
            <v>1020802</v>
          </cell>
          <cell r="E1803" t="str">
            <v>GO PANC S/TEC N@ FI CJ 20K AP</v>
          </cell>
          <cell r="F1803">
            <v>7400</v>
          </cell>
          <cell r="G1803" t="str">
            <v>KG</v>
          </cell>
          <cell r="H1803" t="str">
            <v>PLANTA LO MIRANDA</v>
          </cell>
          <cell r="I1803" t="str">
            <v>EN PRODUCCION</v>
          </cell>
          <cell r="J1803">
            <v>44848</v>
          </cell>
          <cell r="K1803">
            <v>44855</v>
          </cell>
          <cell r="O1803" t="str">
            <v>U020 AGROSUPER COMER ALIM</v>
          </cell>
          <cell r="P1803" t="str">
            <v>00EX</v>
          </cell>
          <cell r="Q1803" t="str">
            <v>EXPORTACION DIRECTA</v>
          </cell>
          <cell r="R1803" t="str">
            <v>02</v>
          </cell>
          <cell r="S1803" t="str">
            <v>CHILE</v>
          </cell>
          <cell r="T1803" t="str">
            <v>1000 TOKYO (ADUANA PRINCIPAL)J</v>
          </cell>
          <cell r="U1803" t="str">
            <v>200000163</v>
          </cell>
          <cell r="V1803" t="str">
            <v>NH FOODS CHILE Y COMPAÑIA LIMITADA</v>
          </cell>
          <cell r="W1803" t="str">
            <v>TOKYO 33 OCT 2022</v>
          </cell>
          <cell r="X1803" t="str">
            <v>EXW</v>
          </cell>
          <cell r="Y1803" t="str">
            <v>CTA CTE O CRED.DIRECTO</v>
          </cell>
          <cell r="Z1803" t="str">
            <v>CONGELADO</v>
          </cell>
          <cell r="AA1803" t="str">
            <v>PANCETA</v>
          </cell>
          <cell r="AB1803" t="str">
            <v>PANCETA S/CUERO</v>
          </cell>
          <cell r="AC1803" t="str">
            <v>PANCETA S/CUERO S/TECLA</v>
          </cell>
          <cell r="AD1803" t="str">
            <v>EX</v>
          </cell>
        </row>
        <row r="1804">
          <cell r="D1804">
            <v>1022326</v>
          </cell>
          <cell r="E1804" t="str">
            <v>GO CC LOIN L (S/T)@ FI CJ AP</v>
          </cell>
          <cell r="F1804">
            <v>5000</v>
          </cell>
          <cell r="G1804" t="str">
            <v>KG</v>
          </cell>
          <cell r="H1804" t="str">
            <v>PLANTA LO MIRANDA</v>
          </cell>
          <cell r="I1804" t="str">
            <v>EN PRODUCCION</v>
          </cell>
          <cell r="J1804">
            <v>44848</v>
          </cell>
          <cell r="K1804">
            <v>44855</v>
          </cell>
          <cell r="O1804" t="str">
            <v>U020 AGROSUPER COMER ALIM</v>
          </cell>
          <cell r="P1804" t="str">
            <v>00EX</v>
          </cell>
          <cell r="Q1804" t="str">
            <v>EXPORTACION DIRECTA</v>
          </cell>
          <cell r="R1804" t="str">
            <v>02</v>
          </cell>
          <cell r="S1804" t="str">
            <v>CHILE</v>
          </cell>
          <cell r="T1804" t="str">
            <v>1000 TOKYO (ADUANA PRINCIPAL)J</v>
          </cell>
          <cell r="U1804" t="str">
            <v>200000163</v>
          </cell>
          <cell r="V1804" t="str">
            <v>NH FOODS CHILE Y COMPAÑIA LIMITADA</v>
          </cell>
          <cell r="W1804" t="str">
            <v>TOKYO 33 OCT 2022</v>
          </cell>
          <cell r="X1804" t="str">
            <v>EXW</v>
          </cell>
          <cell r="Y1804" t="str">
            <v>CTA CTE O CRED.DIRECTO</v>
          </cell>
          <cell r="Z1804" t="str">
            <v>CONGELADO</v>
          </cell>
          <cell r="AA1804" t="str">
            <v>LOMO</v>
          </cell>
          <cell r="AB1804" t="str">
            <v>LOMO CC LOIN</v>
          </cell>
          <cell r="AC1804" t="str">
            <v>LOMO CC LOIN L</v>
          </cell>
          <cell r="AD1804" t="str">
            <v>EX</v>
          </cell>
        </row>
        <row r="1805">
          <cell r="D1805">
            <v>1020620</v>
          </cell>
          <cell r="E1805" t="str">
            <v>GO LOM VET &lt;2.0@ FI CJ AP</v>
          </cell>
          <cell r="F1805">
            <v>5000</v>
          </cell>
          <cell r="G1805" t="str">
            <v>KG</v>
          </cell>
          <cell r="H1805" t="str">
            <v>PLANTA LO MIRANDA</v>
          </cell>
          <cell r="I1805" t="str">
            <v>EN PRODUCCION</v>
          </cell>
          <cell r="J1805">
            <v>44848</v>
          </cell>
          <cell r="K1805">
            <v>44855</v>
          </cell>
          <cell r="O1805" t="str">
            <v>U020 AGROSUPER COMER ALIM</v>
          </cell>
          <cell r="P1805" t="str">
            <v>00EX</v>
          </cell>
          <cell r="Q1805" t="str">
            <v>EXPORTACION DIRECTA</v>
          </cell>
          <cell r="R1805" t="str">
            <v>02</v>
          </cell>
          <cell r="S1805" t="str">
            <v>CHILE</v>
          </cell>
          <cell r="T1805" t="str">
            <v>1000 TOKYO (ADUANA PRINCIPAL)J</v>
          </cell>
          <cell r="U1805" t="str">
            <v>200000163</v>
          </cell>
          <cell r="V1805" t="str">
            <v>NH FOODS CHILE Y COMPAÑIA LIMITADA</v>
          </cell>
          <cell r="W1805" t="str">
            <v>TOKYO 33 OCT 2022</v>
          </cell>
          <cell r="X1805" t="str">
            <v>EXW</v>
          </cell>
          <cell r="Y1805" t="str">
            <v>CTA CTE O CRED.DIRECTO</v>
          </cell>
          <cell r="Z1805" t="str">
            <v>CONGELADO</v>
          </cell>
          <cell r="AA1805" t="str">
            <v>LOMO</v>
          </cell>
          <cell r="AB1805" t="str">
            <v>LOMO VETADO</v>
          </cell>
          <cell r="AC1805" t="str">
            <v>LOMO VETADO &lt;2.0K</v>
          </cell>
          <cell r="AD1805" t="str">
            <v>EX</v>
          </cell>
        </row>
        <row r="1806">
          <cell r="D1806">
            <v>1020110</v>
          </cell>
          <cell r="E1806" t="str">
            <v>GO MM LOIN L@ CJ 12K AP</v>
          </cell>
          <cell r="F1806">
            <v>6400</v>
          </cell>
          <cell r="G1806" t="str">
            <v>KG</v>
          </cell>
          <cell r="H1806" t="str">
            <v>PLANTA LO MIRANDA</v>
          </cell>
          <cell r="I1806" t="str">
            <v>EN PRODUCCION</v>
          </cell>
          <cell r="J1806">
            <v>44848</v>
          </cell>
          <cell r="K1806">
            <v>44855</v>
          </cell>
          <cell r="O1806" t="str">
            <v>U020 AGROSUPER COMER ALIM</v>
          </cell>
          <cell r="P1806" t="str">
            <v>00EX</v>
          </cell>
          <cell r="Q1806" t="str">
            <v>EXPORTACION DIRECTA</v>
          </cell>
          <cell r="R1806" t="str">
            <v>02</v>
          </cell>
          <cell r="S1806" t="str">
            <v>CHILE</v>
          </cell>
          <cell r="T1806" t="str">
            <v>1000 TOKYO (ADUANA PRINCIPAL)J</v>
          </cell>
          <cell r="U1806" t="str">
            <v>200000163</v>
          </cell>
          <cell r="V1806" t="str">
            <v>NH FOODS CHILE Y COMPAÑIA LIMITADA</v>
          </cell>
          <cell r="W1806" t="str">
            <v>TOKYO 33 OCT 2022</v>
          </cell>
          <cell r="X1806" t="str">
            <v>EXW</v>
          </cell>
          <cell r="Y1806" t="str">
            <v>CTA CTE O CRED.DIRECTO</v>
          </cell>
          <cell r="Z1806" t="str">
            <v>CONGELADO</v>
          </cell>
          <cell r="AA1806" t="str">
            <v>LOMO</v>
          </cell>
          <cell r="AB1806" t="str">
            <v>LOMO MM LOIN</v>
          </cell>
          <cell r="AC1806" t="str">
            <v>LOMO MM LOIN L</v>
          </cell>
          <cell r="AD1806" t="str">
            <v>EX</v>
          </cell>
        </row>
        <row r="1807">
          <cell r="D1807">
            <v>1021609</v>
          </cell>
          <cell r="E1807" t="str">
            <v>GO FILE C/CAB@ IWP CJ 10K SC</v>
          </cell>
          <cell r="F1807">
            <v>8700</v>
          </cell>
          <cell r="G1807" t="str">
            <v>KG</v>
          </cell>
          <cell r="H1807" t="str">
            <v>PLANTA LO MIRANDA</v>
          </cell>
          <cell r="I1807" t="str">
            <v>EN PRODUCCION</v>
          </cell>
          <cell r="J1807">
            <v>44848</v>
          </cell>
          <cell r="K1807">
            <v>44862</v>
          </cell>
          <cell r="O1807" t="str">
            <v>U020 AGROSUPER COMER ALIM</v>
          </cell>
          <cell r="P1807" t="str">
            <v>00EX</v>
          </cell>
          <cell r="Q1807" t="str">
            <v>EXPORTACION DIRECTA</v>
          </cell>
          <cell r="R1807" t="str">
            <v>02</v>
          </cell>
          <cell r="S1807" t="str">
            <v>CHILE</v>
          </cell>
          <cell r="T1807" t="str">
            <v>1000 TOKYO (ADUANA PRINCIPAL)J</v>
          </cell>
          <cell r="U1807" t="str">
            <v>200000163</v>
          </cell>
          <cell r="V1807" t="str">
            <v>NH FOODS CHILE Y COMPAÑIA LIMITADA</v>
          </cell>
          <cell r="W1807" t="str">
            <v>TOKYO 34 OCT 2022</v>
          </cell>
          <cell r="X1807" t="str">
            <v>EXW</v>
          </cell>
          <cell r="Y1807" t="str">
            <v>CTA CTE O CRED.DIRECTO</v>
          </cell>
          <cell r="Z1807" t="str">
            <v>CONGELADO</v>
          </cell>
          <cell r="AA1807" t="str">
            <v>FILETE</v>
          </cell>
          <cell r="AB1807" t="str">
            <v>FILETE C/CABEZA</v>
          </cell>
          <cell r="AC1807" t="str">
            <v>FILETE C/CABEZA</v>
          </cell>
          <cell r="AD1807" t="str">
            <v>EX</v>
          </cell>
        </row>
        <row r="1808">
          <cell r="D1808">
            <v>1022587</v>
          </cell>
          <cell r="E1808" t="str">
            <v>GO CC LOIN L (S/T) 45@ FI CJ AP</v>
          </cell>
          <cell r="F1808">
            <v>3000</v>
          </cell>
          <cell r="G1808" t="str">
            <v>KG</v>
          </cell>
          <cell r="H1808" t="str">
            <v>PLANTA LO MIRANDA</v>
          </cell>
          <cell r="I1808" t="str">
            <v>EN PRODUCCION</v>
          </cell>
          <cell r="J1808">
            <v>44848</v>
          </cell>
          <cell r="K1808">
            <v>44862</v>
          </cell>
          <cell r="O1808" t="str">
            <v>U020 AGROSUPER COMER ALIM</v>
          </cell>
          <cell r="P1808" t="str">
            <v>00EX</v>
          </cell>
          <cell r="Q1808" t="str">
            <v>EXPORTACION DIRECTA</v>
          </cell>
          <cell r="R1808" t="str">
            <v>02</v>
          </cell>
          <cell r="S1808" t="str">
            <v>CHILE</v>
          </cell>
          <cell r="T1808" t="str">
            <v>1000 TOKYO (ADUANA PRINCIPAL)J</v>
          </cell>
          <cell r="U1808" t="str">
            <v>200000163</v>
          </cell>
          <cell r="V1808" t="str">
            <v>NH FOODS CHILE Y COMPAÑIA LIMITADA</v>
          </cell>
          <cell r="W1808" t="str">
            <v>TOKYO 34 OCT 2022</v>
          </cell>
          <cell r="X1808" t="str">
            <v>EXW</v>
          </cell>
          <cell r="Y1808" t="str">
            <v>CTA CTE O CRED.DIRECTO</v>
          </cell>
          <cell r="Z1808" t="str">
            <v>CONGELADO</v>
          </cell>
          <cell r="AA1808" t="str">
            <v>LOMO</v>
          </cell>
          <cell r="AB1808" t="str">
            <v>LOMO CC LOIN</v>
          </cell>
          <cell r="AC1808" t="str">
            <v>LOMO CC LOIN L</v>
          </cell>
          <cell r="AD1808" t="str">
            <v>EX</v>
          </cell>
        </row>
        <row r="1809">
          <cell r="D1809">
            <v>1020620</v>
          </cell>
          <cell r="E1809" t="str">
            <v>GO LOM VET &lt;2.0@ FI CJ AP</v>
          </cell>
          <cell r="F1809">
            <v>6000</v>
          </cell>
          <cell r="G1809" t="str">
            <v>KG</v>
          </cell>
          <cell r="H1809" t="str">
            <v>PLANTA LO MIRANDA</v>
          </cell>
          <cell r="I1809" t="str">
            <v>EN PRODUCCION</v>
          </cell>
          <cell r="J1809">
            <v>44848</v>
          </cell>
          <cell r="K1809">
            <v>44862</v>
          </cell>
          <cell r="O1809" t="str">
            <v>U020 AGROSUPER COMER ALIM</v>
          </cell>
          <cell r="P1809" t="str">
            <v>00EX</v>
          </cell>
          <cell r="Q1809" t="str">
            <v>EXPORTACION DIRECTA</v>
          </cell>
          <cell r="R1809" t="str">
            <v>02</v>
          </cell>
          <cell r="S1809" t="str">
            <v>CHILE</v>
          </cell>
          <cell r="T1809" t="str">
            <v>1000 TOKYO (ADUANA PRINCIPAL)J</v>
          </cell>
          <cell r="U1809" t="str">
            <v>200000163</v>
          </cell>
          <cell r="V1809" t="str">
            <v>NH FOODS CHILE Y COMPAÑIA LIMITADA</v>
          </cell>
          <cell r="W1809" t="str">
            <v>TOKYO 34 OCT 2022</v>
          </cell>
          <cell r="X1809" t="str">
            <v>EXW</v>
          </cell>
          <cell r="Y1809" t="str">
            <v>CTA CTE O CRED.DIRECTO</v>
          </cell>
          <cell r="Z1809" t="str">
            <v>CONGELADO</v>
          </cell>
          <cell r="AA1809" t="str">
            <v>LOMO</v>
          </cell>
          <cell r="AB1809" t="str">
            <v>LOMO VETADO</v>
          </cell>
          <cell r="AC1809" t="str">
            <v>LOMO VETADO &lt;2.0K</v>
          </cell>
          <cell r="AD1809" t="str">
            <v>EX</v>
          </cell>
        </row>
        <row r="1810">
          <cell r="D1810">
            <v>1020110</v>
          </cell>
          <cell r="E1810" t="str">
            <v>GO MM LOIN L@ CJ 12K AP</v>
          </cell>
          <cell r="F1810">
            <v>6100</v>
          </cell>
          <cell r="G1810" t="str">
            <v>KG</v>
          </cell>
          <cell r="H1810" t="str">
            <v>PLANTA LO MIRANDA</v>
          </cell>
          <cell r="I1810" t="str">
            <v>EN PRODUCCION</v>
          </cell>
          <cell r="J1810">
            <v>44848</v>
          </cell>
          <cell r="K1810">
            <v>44862</v>
          </cell>
          <cell r="O1810" t="str">
            <v>U020 AGROSUPER COMER ALIM</v>
          </cell>
          <cell r="P1810" t="str">
            <v>00EX</v>
          </cell>
          <cell r="Q1810" t="str">
            <v>EXPORTACION DIRECTA</v>
          </cell>
          <cell r="R1810" t="str">
            <v>02</v>
          </cell>
          <cell r="S1810" t="str">
            <v>CHILE</v>
          </cell>
          <cell r="T1810" t="str">
            <v>1000 TOKYO (ADUANA PRINCIPAL)J</v>
          </cell>
          <cell r="U1810" t="str">
            <v>200000163</v>
          </cell>
          <cell r="V1810" t="str">
            <v>NH FOODS CHILE Y COMPAÑIA LIMITADA</v>
          </cell>
          <cell r="W1810" t="str">
            <v>TOKYO 34 OCT 2022</v>
          </cell>
          <cell r="X1810" t="str">
            <v>EXW</v>
          </cell>
          <cell r="Y1810" t="str">
            <v>CTA CTE O CRED.DIRECTO</v>
          </cell>
          <cell r="Z1810" t="str">
            <v>CONGELADO</v>
          </cell>
          <cell r="AA1810" t="str">
            <v>LOMO</v>
          </cell>
          <cell r="AB1810" t="str">
            <v>LOMO MM LOIN</v>
          </cell>
          <cell r="AC1810" t="str">
            <v>LOMO MM LOIN L</v>
          </cell>
          <cell r="AD1810" t="str">
            <v>EX</v>
          </cell>
        </row>
        <row r="1811">
          <cell r="D1811">
            <v>1023051</v>
          </cell>
          <cell r="E1811" t="str">
            <v>GO LOM VET L@ FI CJ LOM VET AP</v>
          </cell>
          <cell r="F1811">
            <v>3000</v>
          </cell>
          <cell r="G1811" t="str">
            <v>KG</v>
          </cell>
          <cell r="H1811" t="str">
            <v>PLANTA LO MIRANDA</v>
          </cell>
          <cell r="I1811" t="str">
            <v>EN PRODUCCION</v>
          </cell>
          <cell r="J1811">
            <v>44848</v>
          </cell>
          <cell r="K1811">
            <v>44862</v>
          </cell>
          <cell r="O1811" t="str">
            <v>U020 AGROSUPER COMER ALIM</v>
          </cell>
          <cell r="P1811" t="str">
            <v>00EX</v>
          </cell>
          <cell r="Q1811" t="str">
            <v>EXPORTACION DIRECTA</v>
          </cell>
          <cell r="R1811" t="str">
            <v>02</v>
          </cell>
          <cell r="S1811" t="str">
            <v>CHILE</v>
          </cell>
          <cell r="T1811" t="str">
            <v>1000 TOKYO (ADUANA PRINCIPAL)J</v>
          </cell>
          <cell r="U1811" t="str">
            <v>200000163</v>
          </cell>
          <cell r="V1811" t="str">
            <v>NH FOODS CHILE Y COMPAÑIA LIMITADA</v>
          </cell>
          <cell r="W1811" t="str">
            <v>TOKYO 35 OCT 2022</v>
          </cell>
          <cell r="X1811" t="str">
            <v>EXW</v>
          </cell>
          <cell r="Y1811" t="str">
            <v>CTA CTE O CRED.DIRECTO</v>
          </cell>
          <cell r="Z1811" t="str">
            <v>CONGELADO</v>
          </cell>
          <cell r="AA1811" t="str">
            <v>LOMO</v>
          </cell>
          <cell r="AB1811" t="str">
            <v>LOMO VETADO</v>
          </cell>
          <cell r="AC1811" t="str">
            <v>LOMO VETADO &gt;2.0K</v>
          </cell>
          <cell r="AD1811" t="str">
            <v>EX</v>
          </cell>
        </row>
        <row r="1812">
          <cell r="D1812">
            <v>1021609</v>
          </cell>
          <cell r="E1812" t="str">
            <v>GO FILE C/CAB@ IWP CJ 10K SC</v>
          </cell>
          <cell r="F1812">
            <v>11300</v>
          </cell>
          <cell r="G1812" t="str">
            <v>KG</v>
          </cell>
          <cell r="H1812" t="str">
            <v>PLANTA LO MIRANDA</v>
          </cell>
          <cell r="I1812" t="str">
            <v>EN PRODUCCION</v>
          </cell>
          <cell r="J1812">
            <v>44848</v>
          </cell>
          <cell r="K1812">
            <v>44862</v>
          </cell>
          <cell r="O1812" t="str">
            <v>U020 AGROSUPER COMER ALIM</v>
          </cell>
          <cell r="P1812" t="str">
            <v>00EX</v>
          </cell>
          <cell r="Q1812" t="str">
            <v>EXPORTACION DIRECTA</v>
          </cell>
          <cell r="R1812" t="str">
            <v>02</v>
          </cell>
          <cell r="S1812" t="str">
            <v>CHILE</v>
          </cell>
          <cell r="T1812" t="str">
            <v>1000 TOKYO (ADUANA PRINCIPAL)J</v>
          </cell>
          <cell r="U1812" t="str">
            <v>200000163</v>
          </cell>
          <cell r="V1812" t="str">
            <v>NH FOODS CHILE Y COMPAÑIA LIMITADA</v>
          </cell>
          <cell r="W1812" t="str">
            <v>TOKYO 35 OCT 2022</v>
          </cell>
          <cell r="X1812" t="str">
            <v>EXW</v>
          </cell>
          <cell r="Y1812" t="str">
            <v>CTA CTE O CRED.DIRECTO</v>
          </cell>
          <cell r="Z1812" t="str">
            <v>CONGELADO</v>
          </cell>
          <cell r="AA1812" t="str">
            <v>FILETE</v>
          </cell>
          <cell r="AB1812" t="str">
            <v>FILETE C/CABEZA</v>
          </cell>
          <cell r="AC1812" t="str">
            <v>FILETE C/CABEZA</v>
          </cell>
          <cell r="AD1812" t="str">
            <v>EX</v>
          </cell>
        </row>
        <row r="1813">
          <cell r="D1813">
            <v>1022346</v>
          </cell>
          <cell r="E1813" t="str">
            <v>GO PPPAL 1P EX@ BO AP</v>
          </cell>
          <cell r="F1813">
            <v>5000</v>
          </cell>
          <cell r="G1813" t="str">
            <v>KG</v>
          </cell>
          <cell r="H1813" t="str">
            <v>PLANTA LO MIRANDA</v>
          </cell>
          <cell r="I1813" t="str">
            <v>EN PRODUCCION</v>
          </cell>
          <cell r="J1813">
            <v>44848</v>
          </cell>
          <cell r="K1813">
            <v>44862</v>
          </cell>
          <cell r="O1813" t="str">
            <v>U020 AGROSUPER COMER ALIM</v>
          </cell>
          <cell r="P1813" t="str">
            <v>00EX</v>
          </cell>
          <cell r="Q1813" t="str">
            <v>EXPORTACION DIRECTA</v>
          </cell>
          <cell r="R1813" t="str">
            <v>02</v>
          </cell>
          <cell r="S1813" t="str">
            <v>CHILE</v>
          </cell>
          <cell r="T1813" t="str">
            <v>1000 TOKYO (ADUANA PRINCIPAL)J</v>
          </cell>
          <cell r="U1813" t="str">
            <v>200000163</v>
          </cell>
          <cell r="V1813" t="str">
            <v>NH FOODS CHILE Y COMPAÑIA LIMITADA</v>
          </cell>
          <cell r="W1813" t="str">
            <v>TOKYO 35 OCT 2022</v>
          </cell>
          <cell r="X1813" t="str">
            <v>EXW</v>
          </cell>
          <cell r="Y1813" t="str">
            <v>CTA CTE O CRED.DIRECTO</v>
          </cell>
          <cell r="Z1813" t="str">
            <v>CONGELADO</v>
          </cell>
          <cell r="AA1813" t="str">
            <v>PALETA</v>
          </cell>
          <cell r="AB1813" t="str">
            <v>PALETA PULPA</v>
          </cell>
          <cell r="AC1813" t="str">
            <v>PALETA PULPA JAPON</v>
          </cell>
          <cell r="AD1813" t="str">
            <v>EX</v>
          </cell>
        </row>
        <row r="1814">
          <cell r="D1814">
            <v>1021136</v>
          </cell>
          <cell r="E1814" t="str">
            <v>GO TRÁQUEA@ CJ LOM CTRO AP</v>
          </cell>
          <cell r="F1814">
            <v>4500</v>
          </cell>
          <cell r="G1814" t="str">
            <v>KG</v>
          </cell>
          <cell r="H1814" t="str">
            <v>PLANTA LO MIRANDA</v>
          </cell>
          <cell r="I1814" t="str">
            <v>EN PRODUCCION</v>
          </cell>
          <cell r="J1814">
            <v>44848</v>
          </cell>
          <cell r="K1814">
            <v>44862</v>
          </cell>
          <cell r="O1814" t="str">
            <v>U020 AGROSUPER COMER ALIM</v>
          </cell>
          <cell r="P1814" t="str">
            <v>00EX</v>
          </cell>
          <cell r="Q1814" t="str">
            <v>EXPORTACION DIRECTA</v>
          </cell>
          <cell r="R1814" t="str">
            <v>02</v>
          </cell>
          <cell r="S1814" t="str">
            <v>CHILE</v>
          </cell>
          <cell r="T1814" t="str">
            <v>1000 TOKYO (ADUANA PRINCIPAL)J</v>
          </cell>
          <cell r="U1814" t="str">
            <v>200000163</v>
          </cell>
          <cell r="V1814" t="str">
            <v>NH FOODS CHILE Y COMPAÑIA LIMITADA</v>
          </cell>
          <cell r="W1814" t="str">
            <v>TOKYO 35 OCT 2022</v>
          </cell>
          <cell r="X1814" t="str">
            <v>EXW</v>
          </cell>
          <cell r="Y1814" t="str">
            <v>CTA CTE O CRED.DIRECTO</v>
          </cell>
          <cell r="Z1814" t="str">
            <v>CONGELADO</v>
          </cell>
          <cell r="AA1814" t="str">
            <v>SUBPROD</v>
          </cell>
          <cell r="AB1814" t="str">
            <v>SUBPROD VISCERAS</v>
          </cell>
          <cell r="AC1814" t="str">
            <v>SUBPROD VISCERAS TRÁQUEA</v>
          </cell>
          <cell r="AD1814" t="str">
            <v>EX</v>
          </cell>
        </row>
        <row r="1815">
          <cell r="D1815">
            <v>1020681</v>
          </cell>
          <cell r="E1815" t="str">
            <v>GO MM LOIN D@ FI CJ 12K AP</v>
          </cell>
          <cell r="F1815">
            <v>3400</v>
          </cell>
          <cell r="G1815" t="str">
            <v>KG</v>
          </cell>
          <cell r="H1815" t="str">
            <v>PLANTA LO MIRANDA</v>
          </cell>
          <cell r="I1815" t="str">
            <v>EN PRODUCCION</v>
          </cell>
          <cell r="J1815">
            <v>44848</v>
          </cell>
          <cell r="K1815">
            <v>44848</v>
          </cell>
          <cell r="O1815" t="str">
            <v>U020 AGROSUPER COMER ALIM</v>
          </cell>
          <cell r="P1815" t="str">
            <v>00EX</v>
          </cell>
          <cell r="Q1815" t="str">
            <v>EXPORTACION DIRECTA</v>
          </cell>
          <cell r="R1815" t="str">
            <v>02</v>
          </cell>
          <cell r="S1815" t="str">
            <v>CHILE</v>
          </cell>
          <cell r="T1815" t="str">
            <v>4000 OSAKA(JAPÓN)</v>
          </cell>
          <cell r="U1815" t="str">
            <v>200000163</v>
          </cell>
          <cell r="V1815" t="str">
            <v>NH FOODS CHILE Y COMPAÑIA LIMITADA</v>
          </cell>
          <cell r="W1815" t="str">
            <v>OSAKA 1 OCT 2022</v>
          </cell>
          <cell r="X1815" t="str">
            <v>EXW</v>
          </cell>
          <cell r="Y1815" t="str">
            <v>CTA CTE O CRED.DIRECTO</v>
          </cell>
          <cell r="Z1815" t="str">
            <v>CONGELADO</v>
          </cell>
          <cell r="AA1815" t="str">
            <v>LOMO</v>
          </cell>
          <cell r="AB1815" t="str">
            <v>LOMO MM LOIN</v>
          </cell>
          <cell r="AC1815" t="str">
            <v>LOMO MM LOIN D</v>
          </cell>
          <cell r="AD1815" t="str">
            <v>EX</v>
          </cell>
        </row>
        <row r="1816">
          <cell r="D1816">
            <v>1020991</v>
          </cell>
          <cell r="E1816" t="str">
            <v>GO ASIENTO C/G DA@ CJ 12K JP</v>
          </cell>
          <cell r="F1816">
            <v>2000</v>
          </cell>
          <cell r="G1816" t="str">
            <v>KG</v>
          </cell>
          <cell r="H1816" t="str">
            <v>PLANTA LO MIRANDA</v>
          </cell>
          <cell r="I1816" t="str">
            <v>EN PRODUCCION</v>
          </cell>
          <cell r="J1816">
            <v>44848</v>
          </cell>
          <cell r="K1816">
            <v>44848</v>
          </cell>
          <cell r="O1816" t="str">
            <v>U020 AGROSUPER COMER ALIM</v>
          </cell>
          <cell r="P1816" t="str">
            <v>00EX</v>
          </cell>
          <cell r="Q1816" t="str">
            <v>EXPORTACION DIRECTA</v>
          </cell>
          <cell r="R1816" t="str">
            <v>02</v>
          </cell>
          <cell r="S1816" t="str">
            <v>CHILE</v>
          </cell>
          <cell r="T1816" t="str">
            <v>4000 OSAKA(JAPÓN)</v>
          </cell>
          <cell r="U1816" t="str">
            <v>200000163</v>
          </cell>
          <cell r="V1816" t="str">
            <v>NH FOODS CHILE Y COMPAÑIA LIMITADA</v>
          </cell>
          <cell r="W1816" t="str">
            <v>OSAKA 1 OCT 2022</v>
          </cell>
          <cell r="X1816" t="str">
            <v>EXW</v>
          </cell>
          <cell r="Y1816" t="str">
            <v>CTA CTE O CRED.DIRECTO</v>
          </cell>
          <cell r="Z1816" t="str">
            <v>CONGELADO</v>
          </cell>
          <cell r="AA1816" t="str">
            <v>PIERNA</v>
          </cell>
          <cell r="AB1816" t="str">
            <v>PIERNA PULPA FINA</v>
          </cell>
          <cell r="AC1816" t="str">
            <v>PIERNA PULPA FINA MUSC SEP</v>
          </cell>
          <cell r="AD1816" t="str">
            <v>EX</v>
          </cell>
        </row>
        <row r="1817">
          <cell r="D1817">
            <v>1020990</v>
          </cell>
          <cell r="E1817" t="str">
            <v>GO GANSO S/G S/ABST DA@ CJ 12K AP</v>
          </cell>
          <cell r="F1817">
            <v>1000</v>
          </cell>
          <cell r="G1817" t="str">
            <v>KG</v>
          </cell>
          <cell r="H1817" t="str">
            <v>PLANTA LO MIRANDA</v>
          </cell>
          <cell r="I1817" t="str">
            <v>EN PRODUCCION</v>
          </cell>
          <cell r="J1817">
            <v>44848</v>
          </cell>
          <cell r="K1817">
            <v>44848</v>
          </cell>
          <cell r="O1817" t="str">
            <v>U020 AGROSUPER COMER ALIM</v>
          </cell>
          <cell r="P1817" t="str">
            <v>00EX</v>
          </cell>
          <cell r="Q1817" t="str">
            <v>EXPORTACION DIRECTA</v>
          </cell>
          <cell r="R1817" t="str">
            <v>02</v>
          </cell>
          <cell r="S1817" t="str">
            <v>CHILE</v>
          </cell>
          <cell r="T1817" t="str">
            <v>4000 OSAKA(JAPÓN)</v>
          </cell>
          <cell r="U1817" t="str">
            <v>200000163</v>
          </cell>
          <cell r="V1817" t="str">
            <v>NH FOODS CHILE Y COMPAÑIA LIMITADA</v>
          </cell>
          <cell r="W1817" t="str">
            <v>OSAKA 1 OCT 2022</v>
          </cell>
          <cell r="X1817" t="str">
            <v>EXW</v>
          </cell>
          <cell r="Y1817" t="str">
            <v>CTA CTE O CRED.DIRECTO</v>
          </cell>
          <cell r="Z1817" t="str">
            <v>CONGELADO</v>
          </cell>
          <cell r="AA1817" t="str">
            <v>PIERNA</v>
          </cell>
          <cell r="AB1817" t="str">
            <v>PIERNA PULPA FINA</v>
          </cell>
          <cell r="AC1817" t="str">
            <v>PIERNA PULPA FINA MUSC SEP</v>
          </cell>
          <cell r="AD1817" t="str">
            <v>EX</v>
          </cell>
        </row>
        <row r="1818">
          <cell r="D1818">
            <v>1020665</v>
          </cell>
          <cell r="E1818" t="str">
            <v>GO POSTA ROSADA 3P@ VA CJ T-F AP</v>
          </cell>
          <cell r="F1818">
            <v>3000</v>
          </cell>
          <cell r="G1818" t="str">
            <v>KG</v>
          </cell>
          <cell r="H1818" t="str">
            <v>PLANTA LO MIRANDA</v>
          </cell>
          <cell r="I1818" t="str">
            <v>EN PRODUCCION</v>
          </cell>
          <cell r="J1818">
            <v>44848</v>
          </cell>
          <cell r="K1818">
            <v>44848</v>
          </cell>
          <cell r="O1818" t="str">
            <v>U020 AGROSUPER COMER ALIM</v>
          </cell>
          <cell r="P1818" t="str">
            <v>00EX</v>
          </cell>
          <cell r="Q1818" t="str">
            <v>EXPORTACION DIRECTA</v>
          </cell>
          <cell r="R1818" t="str">
            <v>02</v>
          </cell>
          <cell r="S1818" t="str">
            <v>CHILE</v>
          </cell>
          <cell r="T1818" t="str">
            <v>4000 OSAKA(JAPÓN)</v>
          </cell>
          <cell r="U1818" t="str">
            <v>200000163</v>
          </cell>
          <cell r="V1818" t="str">
            <v>NH FOODS CHILE Y COMPAÑIA LIMITADA</v>
          </cell>
          <cell r="W1818" t="str">
            <v>OSAKA 1 OCT 2022</v>
          </cell>
          <cell r="X1818" t="str">
            <v>EXW</v>
          </cell>
          <cell r="Y1818" t="str">
            <v>CTA CTE O CRED.DIRECTO</v>
          </cell>
          <cell r="Z1818" t="str">
            <v>CONGELADO</v>
          </cell>
          <cell r="AA1818" t="str">
            <v>PIERNA</v>
          </cell>
          <cell r="AB1818" t="str">
            <v>PIERNA PULPA FINA</v>
          </cell>
          <cell r="AC1818" t="str">
            <v>PIERNA PULPA FINA MUSC SEP</v>
          </cell>
          <cell r="AD1818" t="str">
            <v>EX</v>
          </cell>
        </row>
        <row r="1819">
          <cell r="D1819">
            <v>1020589</v>
          </cell>
          <cell r="E1819" t="str">
            <v>GO MM LOIN S@ FI CJ 12K AP</v>
          </cell>
          <cell r="F1819">
            <v>5900</v>
          </cell>
          <cell r="G1819" t="str">
            <v>KG</v>
          </cell>
          <cell r="H1819" t="str">
            <v>PLANTA LO MIRANDA</v>
          </cell>
          <cell r="I1819" t="str">
            <v>EN PRODUCCION</v>
          </cell>
          <cell r="J1819">
            <v>44848</v>
          </cell>
          <cell r="K1819">
            <v>44848</v>
          </cell>
          <cell r="O1819" t="str">
            <v>U020 AGROSUPER COMER ALIM</v>
          </cell>
          <cell r="P1819" t="str">
            <v>00EX</v>
          </cell>
          <cell r="Q1819" t="str">
            <v>EXPORTACION DIRECTA</v>
          </cell>
          <cell r="R1819" t="str">
            <v>02</v>
          </cell>
          <cell r="S1819" t="str">
            <v>CHILE</v>
          </cell>
          <cell r="T1819" t="str">
            <v>4000 OSAKA(JAPÓN)</v>
          </cell>
          <cell r="U1819" t="str">
            <v>200000163</v>
          </cell>
          <cell r="V1819" t="str">
            <v>NH FOODS CHILE Y COMPAÑIA LIMITADA</v>
          </cell>
          <cell r="W1819" t="str">
            <v>OSAKA 1 OCT 2022</v>
          </cell>
          <cell r="X1819" t="str">
            <v>EXW</v>
          </cell>
          <cell r="Y1819" t="str">
            <v>CTA CTE O CRED.DIRECTO</v>
          </cell>
          <cell r="Z1819" t="str">
            <v>CONGELADO</v>
          </cell>
          <cell r="AA1819" t="str">
            <v>LOMO</v>
          </cell>
          <cell r="AB1819" t="str">
            <v>LOMO MM LOIN</v>
          </cell>
          <cell r="AC1819" t="str">
            <v>LOMO MM LOIN S</v>
          </cell>
          <cell r="AD1819" t="str">
            <v>EX</v>
          </cell>
        </row>
        <row r="1820">
          <cell r="D1820">
            <v>1020110</v>
          </cell>
          <cell r="E1820" t="str">
            <v>GO MM LOIN L@ CJ 12K AP</v>
          </cell>
          <cell r="F1820">
            <v>6000</v>
          </cell>
          <cell r="G1820" t="str">
            <v>KG</v>
          </cell>
          <cell r="H1820" t="str">
            <v>PLANTA LO MIRANDA</v>
          </cell>
          <cell r="I1820" t="str">
            <v>EN PRODUCCION</v>
          </cell>
          <cell r="J1820">
            <v>44848</v>
          </cell>
          <cell r="K1820">
            <v>44848</v>
          </cell>
          <cell r="O1820" t="str">
            <v>U020 AGROSUPER COMER ALIM</v>
          </cell>
          <cell r="P1820" t="str">
            <v>00EX</v>
          </cell>
          <cell r="Q1820" t="str">
            <v>EXPORTACION DIRECTA</v>
          </cell>
          <cell r="R1820" t="str">
            <v>02</v>
          </cell>
          <cell r="S1820" t="str">
            <v>CHILE</v>
          </cell>
          <cell r="T1820" t="str">
            <v>4000 OSAKA(JAPÓN)</v>
          </cell>
          <cell r="U1820" t="str">
            <v>200000163</v>
          </cell>
          <cell r="V1820" t="str">
            <v>NH FOODS CHILE Y COMPAÑIA LIMITADA</v>
          </cell>
          <cell r="W1820" t="str">
            <v>OSAKA 1 OCT 2022</v>
          </cell>
          <cell r="X1820" t="str">
            <v>EXW</v>
          </cell>
          <cell r="Y1820" t="str">
            <v>CTA CTE O CRED.DIRECTO</v>
          </cell>
          <cell r="Z1820" t="str">
            <v>CONGELADO</v>
          </cell>
          <cell r="AA1820" t="str">
            <v>LOMO</v>
          </cell>
          <cell r="AB1820" t="str">
            <v>LOMO MM LOIN</v>
          </cell>
          <cell r="AC1820" t="str">
            <v>LOMO MM LOIN L</v>
          </cell>
          <cell r="AD1820" t="str">
            <v>EX</v>
          </cell>
        </row>
        <row r="1821">
          <cell r="D1821">
            <v>1020284</v>
          </cell>
          <cell r="E1821" t="str">
            <v>GO POSTA NEGRA 3P T@ VA CJ T-F JP</v>
          </cell>
          <cell r="F1821">
            <v>2500</v>
          </cell>
          <cell r="G1821" t="str">
            <v>KG</v>
          </cell>
          <cell r="H1821" t="str">
            <v>PLANTA LO MIRANDA</v>
          </cell>
          <cell r="I1821" t="str">
            <v>EN PRODUCCION</v>
          </cell>
          <cell r="J1821">
            <v>44848</v>
          </cell>
          <cell r="K1821">
            <v>44848</v>
          </cell>
          <cell r="O1821" t="str">
            <v>U020 AGROSUPER COMER ALIM</v>
          </cell>
          <cell r="P1821" t="str">
            <v>00EX</v>
          </cell>
          <cell r="Q1821" t="str">
            <v>EXPORTACION DIRECTA</v>
          </cell>
          <cell r="R1821" t="str">
            <v>02</v>
          </cell>
          <cell r="S1821" t="str">
            <v>CHILE</v>
          </cell>
          <cell r="T1821" t="str">
            <v>4000 OSAKA(JAPÓN)</v>
          </cell>
          <cell r="U1821" t="str">
            <v>200000163</v>
          </cell>
          <cell r="V1821" t="str">
            <v>NH FOODS CHILE Y COMPAÑIA LIMITADA</v>
          </cell>
          <cell r="W1821" t="str">
            <v>OSAKA 1 OCT 2022</v>
          </cell>
          <cell r="X1821" t="str">
            <v>EXW</v>
          </cell>
          <cell r="Y1821" t="str">
            <v>CTA CTE O CRED.DIRECTO</v>
          </cell>
          <cell r="Z1821" t="str">
            <v>CONGELADO</v>
          </cell>
          <cell r="AA1821" t="str">
            <v>PIERNA</v>
          </cell>
          <cell r="AB1821" t="str">
            <v>PIERNA PULPA FINA</v>
          </cell>
          <cell r="AC1821" t="str">
            <v>PIERNA PULPA FINA MUSC SEP</v>
          </cell>
          <cell r="AD1821" t="str">
            <v>EX</v>
          </cell>
        </row>
        <row r="1822">
          <cell r="D1822">
            <v>1020990</v>
          </cell>
          <cell r="E1822" t="str">
            <v>GO GANSO S/G S/ABST DA@ CJ 12K AP</v>
          </cell>
          <cell r="F1822">
            <v>1000</v>
          </cell>
          <cell r="G1822" t="str">
            <v>KG</v>
          </cell>
          <cell r="H1822" t="str">
            <v>PLANTA LO MIRANDA</v>
          </cell>
          <cell r="I1822" t="str">
            <v>EN PRODUCCION</v>
          </cell>
          <cell r="J1822">
            <v>44848</v>
          </cell>
          <cell r="K1822">
            <v>44855</v>
          </cell>
          <cell r="O1822" t="str">
            <v>U020 AGROSUPER COMER ALIM</v>
          </cell>
          <cell r="P1822" t="str">
            <v>00EX</v>
          </cell>
          <cell r="Q1822" t="str">
            <v>EXPORTACION DIRECTA</v>
          </cell>
          <cell r="R1822" t="str">
            <v>02</v>
          </cell>
          <cell r="S1822" t="str">
            <v>CHILE</v>
          </cell>
          <cell r="T1822" t="str">
            <v>4000 OSAKA(JAPÓN)</v>
          </cell>
          <cell r="U1822" t="str">
            <v>200000163</v>
          </cell>
          <cell r="V1822" t="str">
            <v>NH FOODS CHILE Y COMPAÑIA LIMITADA</v>
          </cell>
          <cell r="W1822" t="str">
            <v>OSAKA 2 OCT 2022</v>
          </cell>
          <cell r="X1822" t="str">
            <v>EXW</v>
          </cell>
          <cell r="Y1822" t="str">
            <v>CTA CTE O CRED.DIRECTO</v>
          </cell>
          <cell r="Z1822" t="str">
            <v>CONGELADO</v>
          </cell>
          <cell r="AA1822" t="str">
            <v>PIERNA</v>
          </cell>
          <cell r="AB1822" t="str">
            <v>PIERNA PULPA FINA</v>
          </cell>
          <cell r="AC1822" t="str">
            <v>PIERNA PULPA FINA MUSC SEP</v>
          </cell>
          <cell r="AD1822" t="str">
            <v>EX</v>
          </cell>
        </row>
        <row r="1823">
          <cell r="D1823">
            <v>1020991</v>
          </cell>
          <cell r="E1823" t="str">
            <v>GO ASIENTO C/G DA@ CJ 12K JP</v>
          </cell>
          <cell r="F1823">
            <v>2000</v>
          </cell>
          <cell r="G1823" t="str">
            <v>KG</v>
          </cell>
          <cell r="H1823" t="str">
            <v>PLANTA LO MIRANDA</v>
          </cell>
          <cell r="I1823" t="str">
            <v>EN PRODUCCION</v>
          </cell>
          <cell r="J1823">
            <v>44848</v>
          </cell>
          <cell r="K1823">
            <v>44855</v>
          </cell>
          <cell r="O1823" t="str">
            <v>U020 AGROSUPER COMER ALIM</v>
          </cell>
          <cell r="P1823" t="str">
            <v>00EX</v>
          </cell>
          <cell r="Q1823" t="str">
            <v>EXPORTACION DIRECTA</v>
          </cell>
          <cell r="R1823" t="str">
            <v>02</v>
          </cell>
          <cell r="S1823" t="str">
            <v>CHILE</v>
          </cell>
          <cell r="T1823" t="str">
            <v>4000 OSAKA(JAPÓN)</v>
          </cell>
          <cell r="U1823" t="str">
            <v>200000163</v>
          </cell>
          <cell r="V1823" t="str">
            <v>NH FOODS CHILE Y COMPAÑIA LIMITADA</v>
          </cell>
          <cell r="W1823" t="str">
            <v>OSAKA 2 OCT 2022</v>
          </cell>
          <cell r="X1823" t="str">
            <v>EXW</v>
          </cell>
          <cell r="Y1823" t="str">
            <v>CTA CTE O CRED.DIRECTO</v>
          </cell>
          <cell r="Z1823" t="str">
            <v>CONGELADO</v>
          </cell>
          <cell r="AA1823" t="str">
            <v>PIERNA</v>
          </cell>
          <cell r="AB1823" t="str">
            <v>PIERNA PULPA FINA</v>
          </cell>
          <cell r="AC1823" t="str">
            <v>PIERNA PULPA FINA MUSC SEP</v>
          </cell>
          <cell r="AD1823" t="str">
            <v>EX</v>
          </cell>
        </row>
        <row r="1824">
          <cell r="D1824">
            <v>1020681</v>
          </cell>
          <cell r="E1824" t="str">
            <v>GO MM LOIN D@ FI CJ 12K AP</v>
          </cell>
          <cell r="F1824">
            <v>3300</v>
          </cell>
          <cell r="G1824" t="str">
            <v>KG</v>
          </cell>
          <cell r="H1824" t="str">
            <v>PLANTA LO MIRANDA</v>
          </cell>
          <cell r="I1824" t="str">
            <v>EN PRODUCCION</v>
          </cell>
          <cell r="J1824">
            <v>44848</v>
          </cell>
          <cell r="K1824">
            <v>44855</v>
          </cell>
          <cell r="O1824" t="str">
            <v>U020 AGROSUPER COMER ALIM</v>
          </cell>
          <cell r="P1824" t="str">
            <v>00EX</v>
          </cell>
          <cell r="Q1824" t="str">
            <v>EXPORTACION DIRECTA</v>
          </cell>
          <cell r="R1824" t="str">
            <v>02</v>
          </cell>
          <cell r="S1824" t="str">
            <v>CHILE</v>
          </cell>
          <cell r="T1824" t="str">
            <v>4000 OSAKA(JAPÓN)</v>
          </cell>
          <cell r="U1824" t="str">
            <v>200000163</v>
          </cell>
          <cell r="V1824" t="str">
            <v>NH FOODS CHILE Y COMPAÑIA LIMITADA</v>
          </cell>
          <cell r="W1824" t="str">
            <v>OSAKA 2 OCT 2022</v>
          </cell>
          <cell r="X1824" t="str">
            <v>EXW</v>
          </cell>
          <cell r="Y1824" t="str">
            <v>CTA CTE O CRED.DIRECTO</v>
          </cell>
          <cell r="Z1824" t="str">
            <v>CONGELADO</v>
          </cell>
          <cell r="AA1824" t="str">
            <v>LOMO</v>
          </cell>
          <cell r="AB1824" t="str">
            <v>LOMO MM LOIN</v>
          </cell>
          <cell r="AC1824" t="str">
            <v>LOMO MM LOIN D</v>
          </cell>
          <cell r="AD1824" t="str">
            <v>EX</v>
          </cell>
        </row>
        <row r="1825">
          <cell r="D1825">
            <v>1020665</v>
          </cell>
          <cell r="E1825" t="str">
            <v>GO POSTA ROSADA 3P@ VA CJ T-F AP</v>
          </cell>
          <cell r="F1825">
            <v>3000</v>
          </cell>
          <cell r="G1825" t="str">
            <v>KG</v>
          </cell>
          <cell r="H1825" t="str">
            <v>PLANTA LO MIRANDA</v>
          </cell>
          <cell r="I1825" t="str">
            <v>EN PRODUCCION</v>
          </cell>
          <cell r="J1825">
            <v>44848</v>
          </cell>
          <cell r="K1825">
            <v>44855</v>
          </cell>
          <cell r="O1825" t="str">
            <v>U020 AGROSUPER COMER ALIM</v>
          </cell>
          <cell r="P1825" t="str">
            <v>00EX</v>
          </cell>
          <cell r="Q1825" t="str">
            <v>EXPORTACION DIRECTA</v>
          </cell>
          <cell r="R1825" t="str">
            <v>02</v>
          </cell>
          <cell r="S1825" t="str">
            <v>CHILE</v>
          </cell>
          <cell r="T1825" t="str">
            <v>4000 OSAKA(JAPÓN)</v>
          </cell>
          <cell r="U1825" t="str">
            <v>200000163</v>
          </cell>
          <cell r="V1825" t="str">
            <v>NH FOODS CHILE Y COMPAÑIA LIMITADA</v>
          </cell>
          <cell r="W1825" t="str">
            <v>OSAKA 2 OCT 2022</v>
          </cell>
          <cell r="X1825" t="str">
            <v>EXW</v>
          </cell>
          <cell r="Y1825" t="str">
            <v>CTA CTE O CRED.DIRECTO</v>
          </cell>
          <cell r="Z1825" t="str">
            <v>CONGELADO</v>
          </cell>
          <cell r="AA1825" t="str">
            <v>PIERNA</v>
          </cell>
          <cell r="AB1825" t="str">
            <v>PIERNA PULPA FINA</v>
          </cell>
          <cell r="AC1825" t="str">
            <v>PIERNA PULPA FINA MUSC SEP</v>
          </cell>
          <cell r="AD1825" t="str">
            <v>EX</v>
          </cell>
        </row>
        <row r="1826">
          <cell r="D1826">
            <v>1020284</v>
          </cell>
          <cell r="E1826" t="str">
            <v>GO POSTA NEGRA 3P T@ VA CJ T-F JP</v>
          </cell>
          <cell r="F1826">
            <v>2500</v>
          </cell>
          <cell r="G1826" t="str">
            <v>KG</v>
          </cell>
          <cell r="H1826" t="str">
            <v>PLANTA LO MIRANDA</v>
          </cell>
          <cell r="I1826" t="str">
            <v>EN PRODUCCION</v>
          </cell>
          <cell r="J1826">
            <v>44848</v>
          </cell>
          <cell r="K1826">
            <v>44855</v>
          </cell>
          <cell r="O1826" t="str">
            <v>U020 AGROSUPER COMER ALIM</v>
          </cell>
          <cell r="P1826" t="str">
            <v>00EX</v>
          </cell>
          <cell r="Q1826" t="str">
            <v>EXPORTACION DIRECTA</v>
          </cell>
          <cell r="R1826" t="str">
            <v>02</v>
          </cell>
          <cell r="S1826" t="str">
            <v>CHILE</v>
          </cell>
          <cell r="T1826" t="str">
            <v>4000 OSAKA(JAPÓN)</v>
          </cell>
          <cell r="U1826" t="str">
            <v>200000163</v>
          </cell>
          <cell r="V1826" t="str">
            <v>NH FOODS CHILE Y COMPAÑIA LIMITADA</v>
          </cell>
          <cell r="W1826" t="str">
            <v>OSAKA 2 OCT 2022</v>
          </cell>
          <cell r="X1826" t="str">
            <v>EXW</v>
          </cell>
          <cell r="Y1826" t="str">
            <v>CTA CTE O CRED.DIRECTO</v>
          </cell>
          <cell r="Z1826" t="str">
            <v>CONGELADO</v>
          </cell>
          <cell r="AA1826" t="str">
            <v>PIERNA</v>
          </cell>
          <cell r="AB1826" t="str">
            <v>PIERNA PULPA FINA</v>
          </cell>
          <cell r="AC1826" t="str">
            <v>PIERNA PULPA FINA MUSC SEP</v>
          </cell>
          <cell r="AD1826" t="str">
            <v>EX</v>
          </cell>
        </row>
        <row r="1827">
          <cell r="D1827">
            <v>1020110</v>
          </cell>
          <cell r="E1827" t="str">
            <v>GO MM LOIN L@ CJ 12K AP</v>
          </cell>
          <cell r="F1827">
            <v>6000</v>
          </cell>
          <cell r="G1827" t="str">
            <v>KG</v>
          </cell>
          <cell r="H1827" t="str">
            <v>PLANTA LO MIRANDA</v>
          </cell>
          <cell r="I1827" t="str">
            <v>EN PRODUCCION</v>
          </cell>
          <cell r="J1827">
            <v>44848</v>
          </cell>
          <cell r="K1827">
            <v>44855</v>
          </cell>
          <cell r="O1827" t="str">
            <v>U020 AGROSUPER COMER ALIM</v>
          </cell>
          <cell r="P1827" t="str">
            <v>00EX</v>
          </cell>
          <cell r="Q1827" t="str">
            <v>EXPORTACION DIRECTA</v>
          </cell>
          <cell r="R1827" t="str">
            <v>02</v>
          </cell>
          <cell r="S1827" t="str">
            <v>CHILE</v>
          </cell>
          <cell r="T1827" t="str">
            <v>4000 OSAKA(JAPÓN)</v>
          </cell>
          <cell r="U1827" t="str">
            <v>200000163</v>
          </cell>
          <cell r="V1827" t="str">
            <v>NH FOODS CHILE Y COMPAÑIA LIMITADA</v>
          </cell>
          <cell r="W1827" t="str">
            <v>OSAKA 2 OCT 2022</v>
          </cell>
          <cell r="X1827" t="str">
            <v>EXW</v>
          </cell>
          <cell r="Y1827" t="str">
            <v>CTA CTE O CRED.DIRECTO</v>
          </cell>
          <cell r="Z1827" t="str">
            <v>CONGELADO</v>
          </cell>
          <cell r="AA1827" t="str">
            <v>LOMO</v>
          </cell>
          <cell r="AB1827" t="str">
            <v>LOMO MM LOIN</v>
          </cell>
          <cell r="AC1827" t="str">
            <v>LOMO MM LOIN L</v>
          </cell>
          <cell r="AD1827" t="str">
            <v>EX</v>
          </cell>
        </row>
        <row r="1828">
          <cell r="D1828">
            <v>1020589</v>
          </cell>
          <cell r="E1828" t="str">
            <v>GO MM LOIN S@ FI CJ 12K AP</v>
          </cell>
          <cell r="F1828">
            <v>6000</v>
          </cell>
          <cell r="G1828" t="str">
            <v>KG</v>
          </cell>
          <cell r="H1828" t="str">
            <v>PLANTA LO MIRANDA</v>
          </cell>
          <cell r="I1828" t="str">
            <v>EN PRODUCCION</v>
          </cell>
          <cell r="J1828">
            <v>44848</v>
          </cell>
          <cell r="K1828">
            <v>44855</v>
          </cell>
          <cell r="O1828" t="str">
            <v>U020 AGROSUPER COMER ALIM</v>
          </cell>
          <cell r="P1828" t="str">
            <v>00EX</v>
          </cell>
          <cell r="Q1828" t="str">
            <v>EXPORTACION DIRECTA</v>
          </cell>
          <cell r="R1828" t="str">
            <v>02</v>
          </cell>
          <cell r="S1828" t="str">
            <v>CHILE</v>
          </cell>
          <cell r="T1828" t="str">
            <v>4000 OSAKA(JAPÓN)</v>
          </cell>
          <cell r="U1828" t="str">
            <v>200000163</v>
          </cell>
          <cell r="V1828" t="str">
            <v>NH FOODS CHILE Y COMPAÑIA LIMITADA</v>
          </cell>
          <cell r="W1828" t="str">
            <v>OSAKA 2 OCT 2022</v>
          </cell>
          <cell r="X1828" t="str">
            <v>EXW</v>
          </cell>
          <cell r="Y1828" t="str">
            <v>CTA CTE O CRED.DIRECTO</v>
          </cell>
          <cell r="Z1828" t="str">
            <v>CONGELADO</v>
          </cell>
          <cell r="AA1828" t="str">
            <v>LOMO</v>
          </cell>
          <cell r="AB1828" t="str">
            <v>LOMO MM LOIN</v>
          </cell>
          <cell r="AC1828" t="str">
            <v>LOMO MM LOIN S</v>
          </cell>
          <cell r="AD1828" t="str">
            <v>EX</v>
          </cell>
        </row>
        <row r="1829">
          <cell r="D1829">
            <v>1020589</v>
          </cell>
          <cell r="E1829" t="str">
            <v>GO MM LOIN S@ FI CJ 12K AP</v>
          </cell>
          <cell r="F1829">
            <v>6500</v>
          </cell>
          <cell r="G1829" t="str">
            <v>KG</v>
          </cell>
          <cell r="H1829" t="str">
            <v>PLANTA LO MIRANDA</v>
          </cell>
          <cell r="I1829" t="str">
            <v>EN PRODUCCION</v>
          </cell>
          <cell r="J1829">
            <v>44848</v>
          </cell>
          <cell r="K1829">
            <v>44862</v>
          </cell>
          <cell r="O1829" t="str">
            <v>U020 AGROSUPER COMER ALIM</v>
          </cell>
          <cell r="P1829" t="str">
            <v>00EX</v>
          </cell>
          <cell r="Q1829" t="str">
            <v>EXPORTACION DIRECTA</v>
          </cell>
          <cell r="R1829" t="str">
            <v>02</v>
          </cell>
          <cell r="S1829" t="str">
            <v>CHILE</v>
          </cell>
          <cell r="T1829" t="str">
            <v>4000 OSAKA(JAPÓN)</v>
          </cell>
          <cell r="U1829" t="str">
            <v>200000163</v>
          </cell>
          <cell r="V1829" t="str">
            <v>NH FOODS CHILE Y COMPAÑIA LIMITADA</v>
          </cell>
          <cell r="W1829" t="str">
            <v>OSAKA 3 OCT 2022</v>
          </cell>
          <cell r="X1829" t="str">
            <v>EXW</v>
          </cell>
          <cell r="Y1829" t="str">
            <v>CTA CTE O CRED.DIRECTO</v>
          </cell>
          <cell r="Z1829" t="str">
            <v>CONGELADO</v>
          </cell>
          <cell r="AA1829" t="str">
            <v>LOMO</v>
          </cell>
          <cell r="AB1829" t="str">
            <v>LOMO MM LOIN</v>
          </cell>
          <cell r="AC1829" t="str">
            <v>LOMO MM LOIN S</v>
          </cell>
          <cell r="AD1829" t="str">
            <v>EX</v>
          </cell>
        </row>
        <row r="1830">
          <cell r="D1830">
            <v>1020110</v>
          </cell>
          <cell r="E1830" t="str">
            <v>GO MM LOIN L@ CJ 12K AP</v>
          </cell>
          <cell r="F1830">
            <v>6000</v>
          </cell>
          <cell r="G1830" t="str">
            <v>KG</v>
          </cell>
          <cell r="H1830" t="str">
            <v>PLANTA LO MIRANDA</v>
          </cell>
          <cell r="I1830" t="str">
            <v>EN PRODUCCION</v>
          </cell>
          <cell r="J1830">
            <v>44848</v>
          </cell>
          <cell r="K1830">
            <v>44862</v>
          </cell>
          <cell r="O1830" t="str">
            <v>U020 AGROSUPER COMER ALIM</v>
          </cell>
          <cell r="P1830" t="str">
            <v>00EX</v>
          </cell>
          <cell r="Q1830" t="str">
            <v>EXPORTACION DIRECTA</v>
          </cell>
          <cell r="R1830" t="str">
            <v>02</v>
          </cell>
          <cell r="S1830" t="str">
            <v>CHILE</v>
          </cell>
          <cell r="T1830" t="str">
            <v>4000 OSAKA(JAPÓN)</v>
          </cell>
          <cell r="U1830" t="str">
            <v>200000163</v>
          </cell>
          <cell r="V1830" t="str">
            <v>NH FOODS CHILE Y COMPAÑIA LIMITADA</v>
          </cell>
          <cell r="W1830" t="str">
            <v>OSAKA 3 OCT 2022</v>
          </cell>
          <cell r="X1830" t="str">
            <v>EXW</v>
          </cell>
          <cell r="Y1830" t="str">
            <v>CTA CTE O CRED.DIRECTO</v>
          </cell>
          <cell r="Z1830" t="str">
            <v>CONGELADO</v>
          </cell>
          <cell r="AA1830" t="str">
            <v>LOMO</v>
          </cell>
          <cell r="AB1830" t="str">
            <v>LOMO MM LOIN</v>
          </cell>
          <cell r="AC1830" t="str">
            <v>LOMO MM LOIN L</v>
          </cell>
          <cell r="AD1830" t="str">
            <v>EX</v>
          </cell>
        </row>
        <row r="1831">
          <cell r="D1831">
            <v>1020284</v>
          </cell>
          <cell r="E1831" t="str">
            <v>GO POSTA NEGRA 3P T@ VA CJ T-F JP</v>
          </cell>
          <cell r="F1831">
            <v>3000</v>
          </cell>
          <cell r="G1831" t="str">
            <v>KG</v>
          </cell>
          <cell r="H1831" t="str">
            <v>PLANTA LO MIRANDA</v>
          </cell>
          <cell r="I1831" t="str">
            <v>EN PRODUCCION</v>
          </cell>
          <cell r="J1831">
            <v>44848</v>
          </cell>
          <cell r="K1831">
            <v>44862</v>
          </cell>
          <cell r="O1831" t="str">
            <v>U020 AGROSUPER COMER ALIM</v>
          </cell>
          <cell r="P1831" t="str">
            <v>00EX</v>
          </cell>
          <cell r="Q1831" t="str">
            <v>EXPORTACION DIRECTA</v>
          </cell>
          <cell r="R1831" t="str">
            <v>02</v>
          </cell>
          <cell r="S1831" t="str">
            <v>CHILE</v>
          </cell>
          <cell r="T1831" t="str">
            <v>4000 OSAKA(JAPÓN)</v>
          </cell>
          <cell r="U1831" t="str">
            <v>200000163</v>
          </cell>
          <cell r="V1831" t="str">
            <v>NH FOODS CHILE Y COMPAÑIA LIMITADA</v>
          </cell>
          <cell r="W1831" t="str">
            <v>OSAKA 3 OCT 2022</v>
          </cell>
          <cell r="X1831" t="str">
            <v>EXW</v>
          </cell>
          <cell r="Y1831" t="str">
            <v>CTA CTE O CRED.DIRECTO</v>
          </cell>
          <cell r="Z1831" t="str">
            <v>CONGELADO</v>
          </cell>
          <cell r="AA1831" t="str">
            <v>PIERNA</v>
          </cell>
          <cell r="AB1831" t="str">
            <v>PIERNA PULPA FINA</v>
          </cell>
          <cell r="AC1831" t="str">
            <v>PIERNA PULPA FINA MUSC SEP</v>
          </cell>
          <cell r="AD1831" t="str">
            <v>EX</v>
          </cell>
        </row>
        <row r="1832">
          <cell r="D1832">
            <v>1020665</v>
          </cell>
          <cell r="E1832" t="str">
            <v>GO POSTA ROSADA 3P@ VA CJ T-F AP</v>
          </cell>
          <cell r="F1832">
            <v>3000</v>
          </cell>
          <cell r="G1832" t="str">
            <v>KG</v>
          </cell>
          <cell r="H1832" t="str">
            <v>PLANTA LO MIRANDA</v>
          </cell>
          <cell r="I1832" t="str">
            <v>EN PRODUCCION</v>
          </cell>
          <cell r="J1832">
            <v>44848</v>
          </cell>
          <cell r="K1832">
            <v>44862</v>
          </cell>
          <cell r="O1832" t="str">
            <v>U020 AGROSUPER COMER ALIM</v>
          </cell>
          <cell r="P1832" t="str">
            <v>00EX</v>
          </cell>
          <cell r="Q1832" t="str">
            <v>EXPORTACION DIRECTA</v>
          </cell>
          <cell r="R1832" t="str">
            <v>02</v>
          </cell>
          <cell r="S1832" t="str">
            <v>CHILE</v>
          </cell>
          <cell r="T1832" t="str">
            <v>4000 OSAKA(JAPÓN)</v>
          </cell>
          <cell r="U1832" t="str">
            <v>200000163</v>
          </cell>
          <cell r="V1832" t="str">
            <v>NH FOODS CHILE Y COMPAÑIA LIMITADA</v>
          </cell>
          <cell r="W1832" t="str">
            <v>OSAKA 3 OCT 2022</v>
          </cell>
          <cell r="X1832" t="str">
            <v>EXW</v>
          </cell>
          <cell r="Y1832" t="str">
            <v>CTA CTE O CRED.DIRECTO</v>
          </cell>
          <cell r="Z1832" t="str">
            <v>CONGELADO</v>
          </cell>
          <cell r="AA1832" t="str">
            <v>PIERNA</v>
          </cell>
          <cell r="AB1832" t="str">
            <v>PIERNA PULPA FINA</v>
          </cell>
          <cell r="AC1832" t="str">
            <v>PIERNA PULPA FINA MUSC SEP</v>
          </cell>
          <cell r="AD1832" t="str">
            <v>EX</v>
          </cell>
        </row>
        <row r="1833">
          <cell r="D1833">
            <v>1020990</v>
          </cell>
          <cell r="E1833" t="str">
            <v>GO GANSO S/G S/ABST DA@ CJ 12K AP</v>
          </cell>
          <cell r="F1833">
            <v>1000</v>
          </cell>
          <cell r="G1833" t="str">
            <v>KG</v>
          </cell>
          <cell r="H1833" t="str">
            <v>PLANTA LO MIRANDA</v>
          </cell>
          <cell r="I1833" t="str">
            <v>EN PRODUCCION</v>
          </cell>
          <cell r="J1833">
            <v>44848</v>
          </cell>
          <cell r="K1833">
            <v>44862</v>
          </cell>
          <cell r="O1833" t="str">
            <v>U020 AGROSUPER COMER ALIM</v>
          </cell>
          <cell r="P1833" t="str">
            <v>00EX</v>
          </cell>
          <cell r="Q1833" t="str">
            <v>EXPORTACION DIRECTA</v>
          </cell>
          <cell r="R1833" t="str">
            <v>02</v>
          </cell>
          <cell r="S1833" t="str">
            <v>CHILE</v>
          </cell>
          <cell r="T1833" t="str">
            <v>4000 OSAKA(JAPÓN)</v>
          </cell>
          <cell r="U1833" t="str">
            <v>200000163</v>
          </cell>
          <cell r="V1833" t="str">
            <v>NH FOODS CHILE Y COMPAÑIA LIMITADA</v>
          </cell>
          <cell r="W1833" t="str">
            <v>OSAKA 3 OCT 2022</v>
          </cell>
          <cell r="X1833" t="str">
            <v>EXW</v>
          </cell>
          <cell r="Y1833" t="str">
            <v>CTA CTE O CRED.DIRECTO</v>
          </cell>
          <cell r="Z1833" t="str">
            <v>CONGELADO</v>
          </cell>
          <cell r="AA1833" t="str">
            <v>PIERNA</v>
          </cell>
          <cell r="AB1833" t="str">
            <v>PIERNA PULPA FINA</v>
          </cell>
          <cell r="AC1833" t="str">
            <v>PIERNA PULPA FINA MUSC SEP</v>
          </cell>
          <cell r="AD1833" t="str">
            <v>EX</v>
          </cell>
        </row>
        <row r="1834">
          <cell r="D1834">
            <v>1020991</v>
          </cell>
          <cell r="E1834" t="str">
            <v>GO ASIENTO C/G DA@ CJ 12K JP</v>
          </cell>
          <cell r="F1834">
            <v>1000</v>
          </cell>
          <cell r="G1834" t="str">
            <v>KG</v>
          </cell>
          <cell r="H1834" t="str">
            <v>PLANTA LO MIRANDA</v>
          </cell>
          <cell r="I1834" t="str">
            <v>EN PRODUCCION</v>
          </cell>
          <cell r="J1834">
            <v>44848</v>
          </cell>
          <cell r="K1834">
            <v>44862</v>
          </cell>
          <cell r="O1834" t="str">
            <v>U020 AGROSUPER COMER ALIM</v>
          </cell>
          <cell r="P1834" t="str">
            <v>00EX</v>
          </cell>
          <cell r="Q1834" t="str">
            <v>EXPORTACION DIRECTA</v>
          </cell>
          <cell r="R1834" t="str">
            <v>02</v>
          </cell>
          <cell r="S1834" t="str">
            <v>CHILE</v>
          </cell>
          <cell r="T1834" t="str">
            <v>4000 OSAKA(JAPÓN)</v>
          </cell>
          <cell r="U1834" t="str">
            <v>200000163</v>
          </cell>
          <cell r="V1834" t="str">
            <v>NH FOODS CHILE Y COMPAÑIA LIMITADA</v>
          </cell>
          <cell r="W1834" t="str">
            <v>OSAKA 3 OCT 2022</v>
          </cell>
          <cell r="X1834" t="str">
            <v>EXW</v>
          </cell>
          <cell r="Y1834" t="str">
            <v>CTA CTE O CRED.DIRECTO</v>
          </cell>
          <cell r="Z1834" t="str">
            <v>CONGELADO</v>
          </cell>
          <cell r="AA1834" t="str">
            <v>PIERNA</v>
          </cell>
          <cell r="AB1834" t="str">
            <v>PIERNA PULPA FINA</v>
          </cell>
          <cell r="AC1834" t="str">
            <v>PIERNA PULPA FINA MUSC SEP</v>
          </cell>
          <cell r="AD1834" t="str">
            <v>EX</v>
          </cell>
        </row>
        <row r="1835">
          <cell r="D1835">
            <v>1020681</v>
          </cell>
          <cell r="E1835" t="str">
            <v>GO MM LOIN D@ FI CJ 12K AP</v>
          </cell>
          <cell r="F1835">
            <v>3300</v>
          </cell>
          <cell r="G1835" t="str">
            <v>KG</v>
          </cell>
          <cell r="H1835" t="str">
            <v>PLANTA LO MIRANDA</v>
          </cell>
          <cell r="I1835" t="str">
            <v>EN PRODUCCION</v>
          </cell>
          <cell r="J1835">
            <v>44848</v>
          </cell>
          <cell r="K1835">
            <v>44862</v>
          </cell>
          <cell r="O1835" t="str">
            <v>U020 AGROSUPER COMER ALIM</v>
          </cell>
          <cell r="P1835" t="str">
            <v>00EX</v>
          </cell>
          <cell r="Q1835" t="str">
            <v>EXPORTACION DIRECTA</v>
          </cell>
          <cell r="R1835" t="str">
            <v>02</v>
          </cell>
          <cell r="S1835" t="str">
            <v>CHILE</v>
          </cell>
          <cell r="T1835" t="str">
            <v>4000 OSAKA(JAPÓN)</v>
          </cell>
          <cell r="U1835" t="str">
            <v>200000163</v>
          </cell>
          <cell r="V1835" t="str">
            <v>NH FOODS CHILE Y COMPAÑIA LIMITADA</v>
          </cell>
          <cell r="W1835" t="str">
            <v>OSAKA 3 OCT 2022</v>
          </cell>
          <cell r="X1835" t="str">
            <v>EXW</v>
          </cell>
          <cell r="Y1835" t="str">
            <v>CTA CTE O CRED.DIRECTO</v>
          </cell>
          <cell r="Z1835" t="str">
            <v>CONGELADO</v>
          </cell>
          <cell r="AA1835" t="str">
            <v>LOMO</v>
          </cell>
          <cell r="AB1835" t="str">
            <v>LOMO MM LOIN</v>
          </cell>
          <cell r="AC1835" t="str">
            <v>LOMO MM LOIN D</v>
          </cell>
          <cell r="AD1835" t="str">
            <v>EX</v>
          </cell>
        </row>
        <row r="1836">
          <cell r="D1836">
            <v>1020589</v>
          </cell>
          <cell r="E1836" t="str">
            <v>GO MM LOIN S@ FI CJ 12K AP</v>
          </cell>
          <cell r="F1836">
            <v>2600</v>
          </cell>
          <cell r="G1836" t="str">
            <v>KG</v>
          </cell>
          <cell r="H1836" t="str">
            <v>PLANTA LO MIRANDA</v>
          </cell>
          <cell r="I1836" t="str">
            <v>EN PRODUCCION</v>
          </cell>
          <cell r="J1836">
            <v>44848</v>
          </cell>
          <cell r="K1836">
            <v>44841</v>
          </cell>
          <cell r="O1836" t="str">
            <v>U020 AGROSUPER COMER ALIM</v>
          </cell>
          <cell r="P1836" t="str">
            <v>00EX</v>
          </cell>
          <cell r="Q1836" t="str">
            <v>EXPORTACION DIRECTA</v>
          </cell>
          <cell r="R1836" t="str">
            <v>02</v>
          </cell>
          <cell r="S1836" t="str">
            <v>CHILE</v>
          </cell>
          <cell r="T1836" t="str">
            <v>4000 OSAKA(JAPÓN)</v>
          </cell>
          <cell r="U1836" t="str">
            <v>200000163</v>
          </cell>
          <cell r="V1836" t="str">
            <v>NH FOODS CHILE Y COMPAÑIA LIMITADA</v>
          </cell>
          <cell r="W1836" t="str">
            <v>OSAKA 4 OCT 2022</v>
          </cell>
          <cell r="X1836" t="str">
            <v>EXW</v>
          </cell>
          <cell r="Y1836" t="str">
            <v>CTA CTE O CRED.DIRECTO</v>
          </cell>
          <cell r="Z1836" t="str">
            <v>CONGELADO</v>
          </cell>
          <cell r="AA1836" t="str">
            <v>LOMO</v>
          </cell>
          <cell r="AB1836" t="str">
            <v>LOMO MM LOIN</v>
          </cell>
          <cell r="AC1836" t="str">
            <v>LOMO MM LOIN S</v>
          </cell>
          <cell r="AD1836" t="str">
            <v>EX</v>
          </cell>
        </row>
        <row r="1837">
          <cell r="D1837">
            <v>1020110</v>
          </cell>
          <cell r="E1837" t="str">
            <v>GO MM LOIN L@ CJ 12K AP</v>
          </cell>
          <cell r="F1837">
            <v>2300</v>
          </cell>
          <cell r="G1837" t="str">
            <v>KG</v>
          </cell>
          <cell r="H1837" t="str">
            <v>PLANTA LO MIRANDA</v>
          </cell>
          <cell r="I1837" t="str">
            <v>EN PRODUCCION</v>
          </cell>
          <cell r="J1837">
            <v>44848</v>
          </cell>
          <cell r="K1837">
            <v>44841</v>
          </cell>
          <cell r="O1837" t="str">
            <v>U020 AGROSUPER COMER ALIM</v>
          </cell>
          <cell r="P1837" t="str">
            <v>00EX</v>
          </cell>
          <cell r="Q1837" t="str">
            <v>EXPORTACION DIRECTA</v>
          </cell>
          <cell r="R1837" t="str">
            <v>02</v>
          </cell>
          <cell r="S1837" t="str">
            <v>CHILE</v>
          </cell>
          <cell r="T1837" t="str">
            <v>4000 OSAKA(JAPÓN)</v>
          </cell>
          <cell r="U1837" t="str">
            <v>200000163</v>
          </cell>
          <cell r="V1837" t="str">
            <v>NH FOODS CHILE Y COMPAÑIA LIMITADA</v>
          </cell>
          <cell r="W1837" t="str">
            <v>OSAKA 4 OCT 2022</v>
          </cell>
          <cell r="X1837" t="str">
            <v>EXW</v>
          </cell>
          <cell r="Y1837" t="str">
            <v>CTA CTE O CRED.DIRECTO</v>
          </cell>
          <cell r="Z1837" t="str">
            <v>CONGELADO</v>
          </cell>
          <cell r="AA1837" t="str">
            <v>LOMO</v>
          </cell>
          <cell r="AB1837" t="str">
            <v>LOMO MM LOIN</v>
          </cell>
          <cell r="AC1837" t="str">
            <v>LOMO MM LOIN L</v>
          </cell>
          <cell r="AD1837" t="str">
            <v>EX</v>
          </cell>
        </row>
        <row r="1838">
          <cell r="D1838">
            <v>1022370</v>
          </cell>
          <cell r="E1838" t="str">
            <v>GO MM LOIN LL (29-32 VP)@ BO CJ AP</v>
          </cell>
          <cell r="F1838">
            <v>10000</v>
          </cell>
          <cell r="G1838" t="str">
            <v>KG</v>
          </cell>
          <cell r="H1838" t="str">
            <v>PLANTA LO MIRANDA</v>
          </cell>
          <cell r="I1838" t="str">
            <v>EN PRODUCCION</v>
          </cell>
          <cell r="J1838">
            <v>44848</v>
          </cell>
          <cell r="K1838">
            <v>44841</v>
          </cell>
          <cell r="O1838" t="str">
            <v>U020 AGROSUPER COMER ALIM</v>
          </cell>
          <cell r="P1838" t="str">
            <v>00EX</v>
          </cell>
          <cell r="Q1838" t="str">
            <v>EXPORTACION DIRECTA</v>
          </cell>
          <cell r="R1838" t="str">
            <v>02</v>
          </cell>
          <cell r="S1838" t="str">
            <v>CHILE</v>
          </cell>
          <cell r="T1838" t="str">
            <v>4000 OSAKA(JAPÓN)</v>
          </cell>
          <cell r="U1838" t="str">
            <v>200000163</v>
          </cell>
          <cell r="V1838" t="str">
            <v>NH FOODS CHILE Y COMPAÑIA LIMITADA</v>
          </cell>
          <cell r="W1838" t="str">
            <v>OSAKA 4 OCT 2022</v>
          </cell>
          <cell r="X1838" t="str">
            <v>EXW</v>
          </cell>
          <cell r="Y1838" t="str">
            <v>CTA CTE O CRED.DIRECTO</v>
          </cell>
          <cell r="Z1838" t="str">
            <v>CONGELADO</v>
          </cell>
          <cell r="AA1838" t="str">
            <v>LOMO</v>
          </cell>
          <cell r="AB1838" t="str">
            <v>LOMO MM LOIN</v>
          </cell>
          <cell r="AC1838" t="str">
            <v>LOMO MM LOIN LL</v>
          </cell>
          <cell r="AD1838" t="str">
            <v>EX</v>
          </cell>
        </row>
        <row r="1839">
          <cell r="D1839">
            <v>1022664</v>
          </cell>
          <cell r="E1839" t="str">
            <v>GO CC LOIN L (S/T) (DF)@ FI CJ AP</v>
          </cell>
          <cell r="F1839">
            <v>8800</v>
          </cell>
          <cell r="G1839" t="str">
            <v>KG</v>
          </cell>
          <cell r="H1839" t="str">
            <v>PLANTA LO MIRANDA</v>
          </cell>
          <cell r="I1839" t="str">
            <v>EN PRODUCCION</v>
          </cell>
          <cell r="J1839">
            <v>44848</v>
          </cell>
          <cell r="K1839">
            <v>44841</v>
          </cell>
          <cell r="O1839" t="str">
            <v>U020 AGROSUPER COMER ALIM</v>
          </cell>
          <cell r="P1839" t="str">
            <v>00EX</v>
          </cell>
          <cell r="Q1839" t="str">
            <v>EXPORTACION DIRECTA</v>
          </cell>
          <cell r="R1839" t="str">
            <v>02</v>
          </cell>
          <cell r="S1839" t="str">
            <v>CHILE</v>
          </cell>
          <cell r="T1839" t="str">
            <v>4000 OSAKA(JAPÓN)</v>
          </cell>
          <cell r="U1839" t="str">
            <v>200000163</v>
          </cell>
          <cell r="V1839" t="str">
            <v>NH FOODS CHILE Y COMPAÑIA LIMITADA</v>
          </cell>
          <cell r="W1839" t="str">
            <v>OSAKA 4 OCT 2022</v>
          </cell>
          <cell r="X1839" t="str">
            <v>EXW</v>
          </cell>
          <cell r="Y1839" t="str">
            <v>CTA CTE O CRED.DIRECTO</v>
          </cell>
          <cell r="Z1839" t="str">
            <v>CONGELADO</v>
          </cell>
          <cell r="AA1839" t="str">
            <v>LOMO</v>
          </cell>
          <cell r="AB1839" t="str">
            <v>LOMO CC LOIN</v>
          </cell>
          <cell r="AC1839" t="str">
            <v>LOMO CC LOIN L</v>
          </cell>
          <cell r="AD1839" t="str">
            <v>EX</v>
          </cell>
        </row>
        <row r="1840">
          <cell r="D1840">
            <v>1020589</v>
          </cell>
          <cell r="E1840" t="str">
            <v>GO MM LOIN S@ FI CJ 12K AP</v>
          </cell>
          <cell r="F1840">
            <v>2600</v>
          </cell>
          <cell r="G1840" t="str">
            <v>KG</v>
          </cell>
          <cell r="H1840" t="str">
            <v>PLANTA LO MIRANDA</v>
          </cell>
          <cell r="I1840" t="str">
            <v>EN PRODUCCION</v>
          </cell>
          <cell r="J1840">
            <v>44848</v>
          </cell>
          <cell r="K1840">
            <v>44848</v>
          </cell>
          <cell r="O1840" t="str">
            <v>U020 AGROSUPER COMER ALIM</v>
          </cell>
          <cell r="P1840" t="str">
            <v>00EX</v>
          </cell>
          <cell r="Q1840" t="str">
            <v>EXPORTACION DIRECTA</v>
          </cell>
          <cell r="R1840" t="str">
            <v>02</v>
          </cell>
          <cell r="S1840" t="str">
            <v>CHILE</v>
          </cell>
          <cell r="T1840" t="str">
            <v>4000 OSAKA(JAPÓN)</v>
          </cell>
          <cell r="U1840" t="str">
            <v>200000163</v>
          </cell>
          <cell r="V1840" t="str">
            <v>NH FOODS CHILE Y COMPAÑIA LIMITADA</v>
          </cell>
          <cell r="W1840" t="str">
            <v>OSAKA 5 OCT 2022</v>
          </cell>
          <cell r="X1840" t="str">
            <v>EXW</v>
          </cell>
          <cell r="Y1840" t="str">
            <v>CTA CTE O CRED.DIRECTO</v>
          </cell>
          <cell r="Z1840" t="str">
            <v>CONGELADO</v>
          </cell>
          <cell r="AA1840" t="str">
            <v>LOMO</v>
          </cell>
          <cell r="AB1840" t="str">
            <v>LOMO MM LOIN</v>
          </cell>
          <cell r="AC1840" t="str">
            <v>LOMO MM LOIN S</v>
          </cell>
          <cell r="AD1840" t="str">
            <v>EX</v>
          </cell>
        </row>
        <row r="1841">
          <cell r="D1841">
            <v>1020110</v>
          </cell>
          <cell r="E1841" t="str">
            <v>GO MM LOIN L@ CJ 12K AP</v>
          </cell>
          <cell r="F1841">
            <v>2300</v>
          </cell>
          <cell r="G1841" t="str">
            <v>KG</v>
          </cell>
          <cell r="H1841" t="str">
            <v>PLANTA LO MIRANDA</v>
          </cell>
          <cell r="I1841" t="str">
            <v>EN PRODUCCION</v>
          </cell>
          <cell r="J1841">
            <v>44848</v>
          </cell>
          <cell r="K1841">
            <v>44848</v>
          </cell>
          <cell r="O1841" t="str">
            <v>U020 AGROSUPER COMER ALIM</v>
          </cell>
          <cell r="P1841" t="str">
            <v>00EX</v>
          </cell>
          <cell r="Q1841" t="str">
            <v>EXPORTACION DIRECTA</v>
          </cell>
          <cell r="R1841" t="str">
            <v>02</v>
          </cell>
          <cell r="S1841" t="str">
            <v>CHILE</v>
          </cell>
          <cell r="T1841" t="str">
            <v>4000 OSAKA(JAPÓN)</v>
          </cell>
          <cell r="U1841" t="str">
            <v>200000163</v>
          </cell>
          <cell r="V1841" t="str">
            <v>NH FOODS CHILE Y COMPAÑIA LIMITADA</v>
          </cell>
          <cell r="W1841" t="str">
            <v>OSAKA 5 OCT 2022</v>
          </cell>
          <cell r="X1841" t="str">
            <v>EXW</v>
          </cell>
          <cell r="Y1841" t="str">
            <v>CTA CTE O CRED.DIRECTO</v>
          </cell>
          <cell r="Z1841" t="str">
            <v>CONGELADO</v>
          </cell>
          <cell r="AA1841" t="str">
            <v>LOMO</v>
          </cell>
          <cell r="AB1841" t="str">
            <v>LOMO MM LOIN</v>
          </cell>
          <cell r="AC1841" t="str">
            <v>LOMO MM LOIN L</v>
          </cell>
          <cell r="AD1841" t="str">
            <v>EX</v>
          </cell>
        </row>
        <row r="1842">
          <cell r="D1842">
            <v>1022370</v>
          </cell>
          <cell r="E1842" t="str">
            <v>GO MM LOIN LL (29-32 VP)@ BO CJ AP</v>
          </cell>
          <cell r="F1842">
            <v>10000</v>
          </cell>
          <cell r="G1842" t="str">
            <v>KG</v>
          </cell>
          <cell r="H1842" t="str">
            <v>PLANTA LO MIRANDA</v>
          </cell>
          <cell r="I1842" t="str">
            <v>EN PRODUCCION</v>
          </cell>
          <cell r="J1842">
            <v>44848</v>
          </cell>
          <cell r="K1842">
            <v>44848</v>
          </cell>
          <cell r="O1842" t="str">
            <v>U020 AGROSUPER COMER ALIM</v>
          </cell>
          <cell r="P1842" t="str">
            <v>00EX</v>
          </cell>
          <cell r="Q1842" t="str">
            <v>EXPORTACION DIRECTA</v>
          </cell>
          <cell r="R1842" t="str">
            <v>02</v>
          </cell>
          <cell r="S1842" t="str">
            <v>CHILE</v>
          </cell>
          <cell r="T1842" t="str">
            <v>4000 OSAKA(JAPÓN)</v>
          </cell>
          <cell r="U1842" t="str">
            <v>200000163</v>
          </cell>
          <cell r="V1842" t="str">
            <v>NH FOODS CHILE Y COMPAÑIA LIMITADA</v>
          </cell>
          <cell r="W1842" t="str">
            <v>OSAKA 5 OCT 2022</v>
          </cell>
          <cell r="X1842" t="str">
            <v>EXW</v>
          </cell>
          <cell r="Y1842" t="str">
            <v>CTA CTE O CRED.DIRECTO</v>
          </cell>
          <cell r="Z1842" t="str">
            <v>CONGELADO</v>
          </cell>
          <cell r="AA1842" t="str">
            <v>LOMO</v>
          </cell>
          <cell r="AB1842" t="str">
            <v>LOMO MM LOIN</v>
          </cell>
          <cell r="AC1842" t="str">
            <v>LOMO MM LOIN LL</v>
          </cell>
          <cell r="AD1842" t="str">
            <v>EX</v>
          </cell>
        </row>
        <row r="1843">
          <cell r="D1843">
            <v>1022664</v>
          </cell>
          <cell r="E1843" t="str">
            <v>GO CC LOIN L (S/T) (DF)@ FI CJ AP</v>
          </cell>
          <cell r="F1843">
            <v>8800</v>
          </cell>
          <cell r="G1843" t="str">
            <v>KG</v>
          </cell>
          <cell r="H1843" t="str">
            <v>PLANTA LO MIRANDA</v>
          </cell>
          <cell r="I1843" t="str">
            <v>EN PRODUCCION</v>
          </cell>
          <cell r="J1843">
            <v>44848</v>
          </cell>
          <cell r="K1843">
            <v>44848</v>
          </cell>
          <cell r="O1843" t="str">
            <v>U020 AGROSUPER COMER ALIM</v>
          </cell>
          <cell r="P1843" t="str">
            <v>00EX</v>
          </cell>
          <cell r="Q1843" t="str">
            <v>EXPORTACION DIRECTA</v>
          </cell>
          <cell r="R1843" t="str">
            <v>02</v>
          </cell>
          <cell r="S1843" t="str">
            <v>CHILE</v>
          </cell>
          <cell r="T1843" t="str">
            <v>4000 OSAKA(JAPÓN)</v>
          </cell>
          <cell r="U1843" t="str">
            <v>200000163</v>
          </cell>
          <cell r="V1843" t="str">
            <v>NH FOODS CHILE Y COMPAÑIA LIMITADA</v>
          </cell>
          <cell r="W1843" t="str">
            <v>OSAKA 5 OCT 2022</v>
          </cell>
          <cell r="X1843" t="str">
            <v>EXW</v>
          </cell>
          <cell r="Y1843" t="str">
            <v>CTA CTE O CRED.DIRECTO</v>
          </cell>
          <cell r="Z1843" t="str">
            <v>CONGELADO</v>
          </cell>
          <cell r="AA1843" t="str">
            <v>LOMO</v>
          </cell>
          <cell r="AB1843" t="str">
            <v>LOMO CC LOIN</v>
          </cell>
          <cell r="AC1843" t="str">
            <v>LOMO CC LOIN L</v>
          </cell>
          <cell r="AD1843" t="str">
            <v>EX</v>
          </cell>
        </row>
        <row r="1844">
          <cell r="D1844">
            <v>1020110</v>
          </cell>
          <cell r="E1844" t="str">
            <v>GO MM LOIN L@ CJ 12K AP</v>
          </cell>
          <cell r="F1844">
            <v>4900</v>
          </cell>
          <cell r="G1844" t="str">
            <v>KG</v>
          </cell>
          <cell r="H1844" t="str">
            <v>PLANTA LO MIRANDA</v>
          </cell>
          <cell r="I1844" t="str">
            <v>EN PRODUCCION</v>
          </cell>
          <cell r="J1844">
            <v>44848</v>
          </cell>
          <cell r="K1844">
            <v>44855</v>
          </cell>
          <cell r="O1844" t="str">
            <v>U020 AGROSUPER COMER ALIM</v>
          </cell>
          <cell r="P1844" t="str">
            <v>00EX</v>
          </cell>
          <cell r="Q1844" t="str">
            <v>EXPORTACION DIRECTA</v>
          </cell>
          <cell r="R1844" t="str">
            <v>02</v>
          </cell>
          <cell r="S1844" t="str">
            <v>CHILE</v>
          </cell>
          <cell r="T1844" t="str">
            <v>4000 OSAKA(JAPÓN)</v>
          </cell>
          <cell r="U1844" t="str">
            <v>200000163</v>
          </cell>
          <cell r="V1844" t="str">
            <v>NH FOODS CHILE Y COMPAÑIA LIMITADA</v>
          </cell>
          <cell r="W1844" t="str">
            <v>OSAKA 6 OCT 2022</v>
          </cell>
          <cell r="X1844" t="str">
            <v>EXW</v>
          </cell>
          <cell r="Y1844" t="str">
            <v>CTA CTE O CRED.DIRECTO</v>
          </cell>
          <cell r="Z1844" t="str">
            <v>CONGELADO</v>
          </cell>
          <cell r="AA1844" t="str">
            <v>LOMO</v>
          </cell>
          <cell r="AB1844" t="str">
            <v>LOMO MM LOIN</v>
          </cell>
          <cell r="AC1844" t="str">
            <v>LOMO MM LOIN L</v>
          </cell>
          <cell r="AD1844" t="str">
            <v>EX</v>
          </cell>
        </row>
        <row r="1845">
          <cell r="D1845">
            <v>1022370</v>
          </cell>
          <cell r="E1845" t="str">
            <v>GO MM LOIN LL (29-32 VP)@ BO CJ AP</v>
          </cell>
          <cell r="F1845">
            <v>10000</v>
          </cell>
          <cell r="G1845" t="str">
            <v>KG</v>
          </cell>
          <cell r="H1845" t="str">
            <v>PLANTA LO MIRANDA</v>
          </cell>
          <cell r="I1845" t="str">
            <v>EN PRODUCCION</v>
          </cell>
          <cell r="J1845">
            <v>44848</v>
          </cell>
          <cell r="K1845">
            <v>44855</v>
          </cell>
          <cell r="O1845" t="str">
            <v>U020 AGROSUPER COMER ALIM</v>
          </cell>
          <cell r="P1845" t="str">
            <v>00EX</v>
          </cell>
          <cell r="Q1845" t="str">
            <v>EXPORTACION DIRECTA</v>
          </cell>
          <cell r="R1845" t="str">
            <v>02</v>
          </cell>
          <cell r="S1845" t="str">
            <v>CHILE</v>
          </cell>
          <cell r="T1845" t="str">
            <v>4000 OSAKA(JAPÓN)</v>
          </cell>
          <cell r="U1845" t="str">
            <v>200000163</v>
          </cell>
          <cell r="V1845" t="str">
            <v>NH FOODS CHILE Y COMPAÑIA LIMITADA</v>
          </cell>
          <cell r="W1845" t="str">
            <v>OSAKA 6 OCT 2022</v>
          </cell>
          <cell r="X1845" t="str">
            <v>EXW</v>
          </cell>
          <cell r="Y1845" t="str">
            <v>CTA CTE O CRED.DIRECTO</v>
          </cell>
          <cell r="Z1845" t="str">
            <v>CONGELADO</v>
          </cell>
          <cell r="AA1845" t="str">
            <v>LOMO</v>
          </cell>
          <cell r="AB1845" t="str">
            <v>LOMO MM LOIN</v>
          </cell>
          <cell r="AC1845" t="str">
            <v>LOMO MM LOIN LL</v>
          </cell>
          <cell r="AD1845" t="str">
            <v>EX</v>
          </cell>
        </row>
        <row r="1846">
          <cell r="D1846">
            <v>1022664</v>
          </cell>
          <cell r="E1846" t="str">
            <v>GO CC LOIN L (S/T) (DF)@ FI CJ AP</v>
          </cell>
          <cell r="F1846">
            <v>8800</v>
          </cell>
          <cell r="G1846" t="str">
            <v>KG</v>
          </cell>
          <cell r="H1846" t="str">
            <v>PLANTA LO MIRANDA</v>
          </cell>
          <cell r="I1846" t="str">
            <v>EN PRODUCCION</v>
          </cell>
          <cell r="J1846">
            <v>44848</v>
          </cell>
          <cell r="K1846">
            <v>44855</v>
          </cell>
          <cell r="O1846" t="str">
            <v>U020 AGROSUPER COMER ALIM</v>
          </cell>
          <cell r="P1846" t="str">
            <v>00EX</v>
          </cell>
          <cell r="Q1846" t="str">
            <v>EXPORTACION DIRECTA</v>
          </cell>
          <cell r="R1846" t="str">
            <v>02</v>
          </cell>
          <cell r="S1846" t="str">
            <v>CHILE</v>
          </cell>
          <cell r="T1846" t="str">
            <v>4000 OSAKA(JAPÓN)</v>
          </cell>
          <cell r="U1846" t="str">
            <v>200000163</v>
          </cell>
          <cell r="V1846" t="str">
            <v>NH FOODS CHILE Y COMPAÑIA LIMITADA</v>
          </cell>
          <cell r="W1846" t="str">
            <v>OSAKA 6 OCT 2022</v>
          </cell>
          <cell r="X1846" t="str">
            <v>EXW</v>
          </cell>
          <cell r="Y1846" t="str">
            <v>CTA CTE O CRED.DIRECTO</v>
          </cell>
          <cell r="Z1846" t="str">
            <v>CONGELADO</v>
          </cell>
          <cell r="AA1846" t="str">
            <v>LOMO</v>
          </cell>
          <cell r="AB1846" t="str">
            <v>LOMO CC LOIN</v>
          </cell>
          <cell r="AC1846" t="str">
            <v>LOMO CC LOIN L</v>
          </cell>
          <cell r="AD1846" t="str">
            <v>EX</v>
          </cell>
        </row>
        <row r="1847">
          <cell r="D1847">
            <v>1020110</v>
          </cell>
          <cell r="E1847" t="str">
            <v>GO MM LOIN L@ CJ 12K AP</v>
          </cell>
          <cell r="F1847">
            <v>4900</v>
          </cell>
          <cell r="G1847" t="str">
            <v>KG</v>
          </cell>
          <cell r="H1847" t="str">
            <v>PLANTA LO MIRANDA</v>
          </cell>
          <cell r="I1847" t="str">
            <v>EN PRODUCCION</v>
          </cell>
          <cell r="J1847">
            <v>44848</v>
          </cell>
          <cell r="K1847">
            <v>44855</v>
          </cell>
          <cell r="O1847" t="str">
            <v>U020 AGROSUPER COMER ALIM</v>
          </cell>
          <cell r="P1847" t="str">
            <v>00EX</v>
          </cell>
          <cell r="Q1847" t="str">
            <v>EXPORTACION DIRECTA</v>
          </cell>
          <cell r="R1847" t="str">
            <v>02</v>
          </cell>
          <cell r="S1847" t="str">
            <v>CHILE</v>
          </cell>
          <cell r="T1847" t="str">
            <v>4000 OSAKA(JAPÓN)</v>
          </cell>
          <cell r="U1847" t="str">
            <v>200000163</v>
          </cell>
          <cell r="V1847" t="str">
            <v>NH FOODS CHILE Y COMPAÑIA LIMITADA</v>
          </cell>
          <cell r="W1847" t="str">
            <v>OSAKA 7 OCT 2022</v>
          </cell>
          <cell r="X1847" t="str">
            <v>EXW</v>
          </cell>
          <cell r="Y1847" t="str">
            <v>CTA CTE O CRED.DIRECTO</v>
          </cell>
          <cell r="Z1847" t="str">
            <v>CONGELADO</v>
          </cell>
          <cell r="AA1847" t="str">
            <v>LOMO</v>
          </cell>
          <cell r="AB1847" t="str">
            <v>LOMO MM LOIN</v>
          </cell>
          <cell r="AC1847" t="str">
            <v>LOMO MM LOIN L</v>
          </cell>
          <cell r="AD1847" t="str">
            <v>EX</v>
          </cell>
        </row>
        <row r="1848">
          <cell r="D1848">
            <v>1022664</v>
          </cell>
          <cell r="E1848" t="str">
            <v>GO CC LOIN L (S/T) (DF)@ FI CJ AP</v>
          </cell>
          <cell r="F1848">
            <v>8800</v>
          </cell>
          <cell r="G1848" t="str">
            <v>KG</v>
          </cell>
          <cell r="H1848" t="str">
            <v>PLANTA LO MIRANDA</v>
          </cell>
          <cell r="I1848" t="str">
            <v>EN PRODUCCION</v>
          </cell>
          <cell r="J1848">
            <v>44848</v>
          </cell>
          <cell r="K1848">
            <v>44855</v>
          </cell>
          <cell r="O1848" t="str">
            <v>U020 AGROSUPER COMER ALIM</v>
          </cell>
          <cell r="P1848" t="str">
            <v>00EX</v>
          </cell>
          <cell r="Q1848" t="str">
            <v>EXPORTACION DIRECTA</v>
          </cell>
          <cell r="R1848" t="str">
            <v>02</v>
          </cell>
          <cell r="S1848" t="str">
            <v>CHILE</v>
          </cell>
          <cell r="T1848" t="str">
            <v>4000 OSAKA(JAPÓN)</v>
          </cell>
          <cell r="U1848" t="str">
            <v>200000163</v>
          </cell>
          <cell r="V1848" t="str">
            <v>NH FOODS CHILE Y COMPAÑIA LIMITADA</v>
          </cell>
          <cell r="W1848" t="str">
            <v>OSAKA 7 OCT 2022</v>
          </cell>
          <cell r="X1848" t="str">
            <v>EXW</v>
          </cell>
          <cell r="Y1848" t="str">
            <v>CTA CTE O CRED.DIRECTO</v>
          </cell>
          <cell r="Z1848" t="str">
            <v>CONGELADO</v>
          </cell>
          <cell r="AA1848" t="str">
            <v>LOMO</v>
          </cell>
          <cell r="AB1848" t="str">
            <v>LOMO CC LOIN</v>
          </cell>
          <cell r="AC1848" t="str">
            <v>LOMO CC LOIN L</v>
          </cell>
          <cell r="AD1848" t="str">
            <v>EX</v>
          </cell>
        </row>
        <row r="1849">
          <cell r="D1849">
            <v>1022370</v>
          </cell>
          <cell r="E1849" t="str">
            <v>GO MM LOIN LL (29-32 VP)@ BO CJ AP</v>
          </cell>
          <cell r="F1849">
            <v>10000</v>
          </cell>
          <cell r="G1849" t="str">
            <v>KG</v>
          </cell>
          <cell r="H1849" t="str">
            <v>PLANTA LO MIRANDA</v>
          </cell>
          <cell r="I1849" t="str">
            <v>EN PRODUCCION</v>
          </cell>
          <cell r="J1849">
            <v>44848</v>
          </cell>
          <cell r="K1849">
            <v>44855</v>
          </cell>
          <cell r="O1849" t="str">
            <v>U020 AGROSUPER COMER ALIM</v>
          </cell>
          <cell r="P1849" t="str">
            <v>00EX</v>
          </cell>
          <cell r="Q1849" t="str">
            <v>EXPORTACION DIRECTA</v>
          </cell>
          <cell r="R1849" t="str">
            <v>02</v>
          </cell>
          <cell r="S1849" t="str">
            <v>CHILE</v>
          </cell>
          <cell r="T1849" t="str">
            <v>4000 OSAKA(JAPÓN)</v>
          </cell>
          <cell r="U1849" t="str">
            <v>200000163</v>
          </cell>
          <cell r="V1849" t="str">
            <v>NH FOODS CHILE Y COMPAÑIA LIMITADA</v>
          </cell>
          <cell r="W1849" t="str">
            <v>OSAKA 7 OCT 2022</v>
          </cell>
          <cell r="X1849" t="str">
            <v>EXW</v>
          </cell>
          <cell r="Y1849" t="str">
            <v>CTA CTE O CRED.DIRECTO</v>
          </cell>
          <cell r="Z1849" t="str">
            <v>CONGELADO</v>
          </cell>
          <cell r="AA1849" t="str">
            <v>LOMO</v>
          </cell>
          <cell r="AB1849" t="str">
            <v>LOMO MM LOIN</v>
          </cell>
          <cell r="AC1849" t="str">
            <v>LOMO MM LOIN LL</v>
          </cell>
          <cell r="AD1849" t="str">
            <v>EX</v>
          </cell>
        </row>
        <row r="1850">
          <cell r="D1850">
            <v>1020110</v>
          </cell>
          <cell r="E1850" t="str">
            <v>GO MM LOIN L@ CJ 12K AP</v>
          </cell>
          <cell r="F1850">
            <v>4900</v>
          </cell>
          <cell r="G1850" t="str">
            <v>KG</v>
          </cell>
          <cell r="H1850" t="str">
            <v>PLANTA LO MIRANDA</v>
          </cell>
          <cell r="I1850" t="str">
            <v>EN PRODUCCION</v>
          </cell>
          <cell r="J1850">
            <v>44848</v>
          </cell>
          <cell r="K1850">
            <v>44862</v>
          </cell>
          <cell r="O1850" t="str">
            <v>U020 AGROSUPER COMER ALIM</v>
          </cell>
          <cell r="P1850" t="str">
            <v>00EX</v>
          </cell>
          <cell r="Q1850" t="str">
            <v>EXPORTACION DIRECTA</v>
          </cell>
          <cell r="R1850" t="str">
            <v>02</v>
          </cell>
          <cell r="S1850" t="str">
            <v>CHILE</v>
          </cell>
          <cell r="T1850" t="str">
            <v>4000 OSAKA(JAPÓN)</v>
          </cell>
          <cell r="U1850" t="str">
            <v>200000163</v>
          </cell>
          <cell r="V1850" t="str">
            <v>NH FOODS CHILE Y COMPAÑIA LIMITADA</v>
          </cell>
          <cell r="W1850" t="str">
            <v>OSAKA 8 OCT 2022</v>
          </cell>
          <cell r="X1850" t="str">
            <v>EXW</v>
          </cell>
          <cell r="Y1850" t="str">
            <v>CTA CTE O CRED.DIRECTO</v>
          </cell>
          <cell r="Z1850" t="str">
            <v>CONGELADO</v>
          </cell>
          <cell r="AA1850" t="str">
            <v>LOMO</v>
          </cell>
          <cell r="AB1850" t="str">
            <v>LOMO MM LOIN</v>
          </cell>
          <cell r="AC1850" t="str">
            <v>LOMO MM LOIN L</v>
          </cell>
          <cell r="AD1850" t="str">
            <v>EX</v>
          </cell>
        </row>
        <row r="1851">
          <cell r="D1851">
            <v>1022370</v>
          </cell>
          <cell r="E1851" t="str">
            <v>GO MM LOIN LL (29-32 VP)@ BO CJ AP</v>
          </cell>
          <cell r="F1851">
            <v>10000</v>
          </cell>
          <cell r="G1851" t="str">
            <v>KG</v>
          </cell>
          <cell r="H1851" t="str">
            <v>PLANTA LO MIRANDA</v>
          </cell>
          <cell r="I1851" t="str">
            <v>EN PRODUCCION</v>
          </cell>
          <cell r="J1851">
            <v>44848</v>
          </cell>
          <cell r="K1851">
            <v>44862</v>
          </cell>
          <cell r="O1851" t="str">
            <v>U020 AGROSUPER COMER ALIM</v>
          </cell>
          <cell r="P1851" t="str">
            <v>00EX</v>
          </cell>
          <cell r="Q1851" t="str">
            <v>EXPORTACION DIRECTA</v>
          </cell>
          <cell r="R1851" t="str">
            <v>02</v>
          </cell>
          <cell r="S1851" t="str">
            <v>CHILE</v>
          </cell>
          <cell r="T1851" t="str">
            <v>4000 OSAKA(JAPÓN)</v>
          </cell>
          <cell r="U1851" t="str">
            <v>200000163</v>
          </cell>
          <cell r="V1851" t="str">
            <v>NH FOODS CHILE Y COMPAÑIA LIMITADA</v>
          </cell>
          <cell r="W1851" t="str">
            <v>OSAKA 8 OCT 2022</v>
          </cell>
          <cell r="X1851" t="str">
            <v>EXW</v>
          </cell>
          <cell r="Y1851" t="str">
            <v>CTA CTE O CRED.DIRECTO</v>
          </cell>
          <cell r="Z1851" t="str">
            <v>CONGELADO</v>
          </cell>
          <cell r="AA1851" t="str">
            <v>LOMO</v>
          </cell>
          <cell r="AB1851" t="str">
            <v>LOMO MM LOIN</v>
          </cell>
          <cell r="AC1851" t="str">
            <v>LOMO MM LOIN LL</v>
          </cell>
          <cell r="AD1851" t="str">
            <v>EX</v>
          </cell>
        </row>
        <row r="1852">
          <cell r="D1852">
            <v>1022664</v>
          </cell>
          <cell r="E1852" t="str">
            <v>GO CC LOIN L (S/T) (DF)@ FI CJ AP</v>
          </cell>
          <cell r="F1852">
            <v>8800</v>
          </cell>
          <cell r="G1852" t="str">
            <v>KG</v>
          </cell>
          <cell r="H1852" t="str">
            <v>PLANTA LO MIRANDA</v>
          </cell>
          <cell r="I1852" t="str">
            <v>EN PRODUCCION</v>
          </cell>
          <cell r="J1852">
            <v>44848</v>
          </cell>
          <cell r="K1852">
            <v>44862</v>
          </cell>
          <cell r="O1852" t="str">
            <v>U020 AGROSUPER COMER ALIM</v>
          </cell>
          <cell r="P1852" t="str">
            <v>00EX</v>
          </cell>
          <cell r="Q1852" t="str">
            <v>EXPORTACION DIRECTA</v>
          </cell>
          <cell r="R1852" t="str">
            <v>02</v>
          </cell>
          <cell r="S1852" t="str">
            <v>CHILE</v>
          </cell>
          <cell r="T1852" t="str">
            <v>4000 OSAKA(JAPÓN)</v>
          </cell>
          <cell r="U1852" t="str">
            <v>200000163</v>
          </cell>
          <cell r="V1852" t="str">
            <v>NH FOODS CHILE Y COMPAÑIA LIMITADA</v>
          </cell>
          <cell r="W1852" t="str">
            <v>OSAKA 8 OCT 2022</v>
          </cell>
          <cell r="X1852" t="str">
            <v>EXW</v>
          </cell>
          <cell r="Y1852" t="str">
            <v>CTA CTE O CRED.DIRECTO</v>
          </cell>
          <cell r="Z1852" t="str">
            <v>CONGELADO</v>
          </cell>
          <cell r="AA1852" t="str">
            <v>LOMO</v>
          </cell>
          <cell r="AB1852" t="str">
            <v>LOMO CC LOIN</v>
          </cell>
          <cell r="AC1852" t="str">
            <v>LOMO CC LOIN L</v>
          </cell>
          <cell r="AD1852" t="str">
            <v>EX</v>
          </cell>
        </row>
        <row r="1853">
          <cell r="D1853">
            <v>1020110</v>
          </cell>
          <cell r="E1853" t="str">
            <v>GO MM LOIN L@ CJ 12K AP</v>
          </cell>
          <cell r="F1853">
            <v>1700</v>
          </cell>
          <cell r="G1853" t="str">
            <v>KG</v>
          </cell>
          <cell r="H1853" t="str">
            <v>PLANTA LO MIRANDA</v>
          </cell>
          <cell r="I1853" t="str">
            <v>EN PRODUCCION</v>
          </cell>
          <cell r="J1853">
            <v>44848</v>
          </cell>
          <cell r="K1853">
            <v>44862</v>
          </cell>
          <cell r="O1853" t="str">
            <v>U020 AGROSUPER COMER ALIM</v>
          </cell>
          <cell r="P1853" t="str">
            <v>00EX</v>
          </cell>
          <cell r="Q1853" t="str">
            <v>EXPORTACION DIRECTA</v>
          </cell>
          <cell r="R1853" t="str">
            <v>02</v>
          </cell>
          <cell r="S1853" t="str">
            <v>CHILE</v>
          </cell>
          <cell r="T1853" t="str">
            <v>4000 OSAKA(JAPÓN)</v>
          </cell>
          <cell r="U1853" t="str">
            <v>200000163</v>
          </cell>
          <cell r="V1853" t="str">
            <v>NH FOODS CHILE Y COMPAÑIA LIMITADA</v>
          </cell>
          <cell r="W1853" t="str">
            <v>OSAKA 9 OCT 2022</v>
          </cell>
          <cell r="X1853" t="str">
            <v>EXW</v>
          </cell>
          <cell r="Y1853" t="str">
            <v>CTA CTE O CRED.DIRECTO</v>
          </cell>
          <cell r="Z1853" t="str">
            <v>CONGELADO</v>
          </cell>
          <cell r="AA1853" t="str">
            <v>LOMO</v>
          </cell>
          <cell r="AB1853" t="str">
            <v>LOMO MM LOIN</v>
          </cell>
          <cell r="AC1853" t="str">
            <v>LOMO MM LOIN L</v>
          </cell>
          <cell r="AD1853" t="str">
            <v>EX</v>
          </cell>
        </row>
        <row r="1854">
          <cell r="D1854">
            <v>1022370</v>
          </cell>
          <cell r="E1854" t="str">
            <v>GO MM LOIN LL (29-32 VP)@ BO CJ AP</v>
          </cell>
          <cell r="F1854">
            <v>10000</v>
          </cell>
          <cell r="G1854" t="str">
            <v>KG</v>
          </cell>
          <cell r="H1854" t="str">
            <v>PLANTA LO MIRANDA</v>
          </cell>
          <cell r="I1854" t="str">
            <v>EN PRODUCCION</v>
          </cell>
          <cell r="J1854">
            <v>44848</v>
          </cell>
          <cell r="K1854">
            <v>44862</v>
          </cell>
          <cell r="O1854" t="str">
            <v>U020 AGROSUPER COMER ALIM</v>
          </cell>
          <cell r="P1854" t="str">
            <v>00EX</v>
          </cell>
          <cell r="Q1854" t="str">
            <v>EXPORTACION DIRECTA</v>
          </cell>
          <cell r="R1854" t="str">
            <v>02</v>
          </cell>
          <cell r="S1854" t="str">
            <v>CHILE</v>
          </cell>
          <cell r="T1854" t="str">
            <v>4000 OSAKA(JAPÓN)</v>
          </cell>
          <cell r="U1854" t="str">
            <v>200000163</v>
          </cell>
          <cell r="V1854" t="str">
            <v>NH FOODS CHILE Y COMPAÑIA LIMITADA</v>
          </cell>
          <cell r="W1854" t="str">
            <v>OSAKA 9 OCT 2022</v>
          </cell>
          <cell r="X1854" t="str">
            <v>EXW</v>
          </cell>
          <cell r="Y1854" t="str">
            <v>CTA CTE O CRED.DIRECTO</v>
          </cell>
          <cell r="Z1854" t="str">
            <v>CONGELADO</v>
          </cell>
          <cell r="AA1854" t="str">
            <v>LOMO</v>
          </cell>
          <cell r="AB1854" t="str">
            <v>LOMO MM LOIN</v>
          </cell>
          <cell r="AC1854" t="str">
            <v>LOMO MM LOIN LL</v>
          </cell>
          <cell r="AD1854" t="str">
            <v>EX</v>
          </cell>
        </row>
        <row r="1855">
          <cell r="D1855">
            <v>1022664</v>
          </cell>
          <cell r="E1855" t="str">
            <v>GO CC LOIN L (S/T) (DF)@ FI CJ AP</v>
          </cell>
          <cell r="F1855">
            <v>9000</v>
          </cell>
          <cell r="G1855" t="str">
            <v>KG</v>
          </cell>
          <cell r="H1855" t="str">
            <v>PLANTA LO MIRANDA</v>
          </cell>
          <cell r="I1855" t="str">
            <v>EN PRODUCCION</v>
          </cell>
          <cell r="J1855">
            <v>44848</v>
          </cell>
          <cell r="K1855">
            <v>44862</v>
          </cell>
          <cell r="O1855" t="str">
            <v>U020 AGROSUPER COMER ALIM</v>
          </cell>
          <cell r="P1855" t="str">
            <v>00EX</v>
          </cell>
          <cell r="Q1855" t="str">
            <v>EXPORTACION DIRECTA</v>
          </cell>
          <cell r="R1855" t="str">
            <v>02</v>
          </cell>
          <cell r="S1855" t="str">
            <v>CHILE</v>
          </cell>
          <cell r="T1855" t="str">
            <v>4000 OSAKA(JAPÓN)</v>
          </cell>
          <cell r="U1855" t="str">
            <v>200000163</v>
          </cell>
          <cell r="V1855" t="str">
            <v>NH FOODS CHILE Y COMPAÑIA LIMITADA</v>
          </cell>
          <cell r="W1855" t="str">
            <v>OSAKA 9 OCT 2022</v>
          </cell>
          <cell r="X1855" t="str">
            <v>EXW</v>
          </cell>
          <cell r="Y1855" t="str">
            <v>CTA CTE O CRED.DIRECTO</v>
          </cell>
          <cell r="Z1855" t="str">
            <v>CONGELADO</v>
          </cell>
          <cell r="AA1855" t="str">
            <v>LOMO</v>
          </cell>
          <cell r="AB1855" t="str">
            <v>LOMO CC LOIN</v>
          </cell>
          <cell r="AC1855" t="str">
            <v>LOMO CC LOIN L</v>
          </cell>
          <cell r="AD1855" t="str">
            <v>EX</v>
          </cell>
        </row>
        <row r="1856">
          <cell r="D1856">
            <v>1020758</v>
          </cell>
          <cell r="E1856" t="str">
            <v>GO LOM VET S/G@ VA CJ CH AP</v>
          </cell>
          <cell r="F1856">
            <v>3000</v>
          </cell>
          <cell r="G1856" t="str">
            <v>KG</v>
          </cell>
          <cell r="H1856" t="str">
            <v>PLANTA LO MIRANDA</v>
          </cell>
          <cell r="I1856" t="str">
            <v>EN PRODUCCION</v>
          </cell>
          <cell r="J1856">
            <v>44848</v>
          </cell>
          <cell r="K1856">
            <v>44862</v>
          </cell>
          <cell r="O1856" t="str">
            <v>U020 AGROSUPER COMER ALIM</v>
          </cell>
          <cell r="P1856" t="str">
            <v>00EX</v>
          </cell>
          <cell r="Q1856" t="str">
            <v>EXPORTACION DIRECTA</v>
          </cell>
          <cell r="R1856" t="str">
            <v>02</v>
          </cell>
          <cell r="S1856" t="str">
            <v>CHILE</v>
          </cell>
          <cell r="T1856" t="str">
            <v>4000 OSAKA(JAPÓN)</v>
          </cell>
          <cell r="U1856" t="str">
            <v>200000163</v>
          </cell>
          <cell r="V1856" t="str">
            <v>NH FOODS CHILE Y COMPAÑIA LIMITADA</v>
          </cell>
          <cell r="W1856" t="str">
            <v>OSAKA 9 OCT 2022</v>
          </cell>
          <cell r="X1856" t="str">
            <v>EXW</v>
          </cell>
          <cell r="Y1856" t="str">
            <v>CTA CTE O CRED.DIRECTO</v>
          </cell>
          <cell r="Z1856" t="str">
            <v>CONGELADO</v>
          </cell>
          <cell r="AA1856" t="str">
            <v>LOMO</v>
          </cell>
          <cell r="AB1856" t="str">
            <v>LOMO VETADO</v>
          </cell>
          <cell r="AC1856" t="str">
            <v>LOMO VETADO S/GRASA</v>
          </cell>
          <cell r="AD1856" t="str">
            <v>EX</v>
          </cell>
        </row>
        <row r="1857">
          <cell r="D1857">
            <v>1020589</v>
          </cell>
          <cell r="E1857" t="str">
            <v>GO MM LOIN S@ FI CJ 12K AP</v>
          </cell>
          <cell r="F1857">
            <v>6700</v>
          </cell>
          <cell r="G1857" t="str">
            <v>KG</v>
          </cell>
          <cell r="H1857" t="str">
            <v>PLANTA LO MIRANDA</v>
          </cell>
          <cell r="I1857" t="str">
            <v>EN PRODUCCION</v>
          </cell>
          <cell r="J1857">
            <v>44848</v>
          </cell>
          <cell r="K1857">
            <v>44848</v>
          </cell>
          <cell r="O1857" t="str">
            <v>U020 AGROSUPER COMER ALIM</v>
          </cell>
          <cell r="P1857" t="str">
            <v>00EX</v>
          </cell>
          <cell r="Q1857" t="str">
            <v>EXPORTACION DIRECTA</v>
          </cell>
          <cell r="R1857" t="str">
            <v>02</v>
          </cell>
          <cell r="S1857" t="str">
            <v>CHILE</v>
          </cell>
          <cell r="T1857" t="str">
            <v>4000 OSAKA(JAPÓN)</v>
          </cell>
          <cell r="U1857" t="str">
            <v>200000163</v>
          </cell>
          <cell r="V1857" t="str">
            <v>NH FOODS CHILE Y COMPAÑIA LIMITADA</v>
          </cell>
          <cell r="W1857" t="str">
            <v>OSAKA 10 OCT 2022</v>
          </cell>
          <cell r="X1857" t="str">
            <v>EXW</v>
          </cell>
          <cell r="Y1857" t="str">
            <v>CTA CTE O CRED.DIRECTO</v>
          </cell>
          <cell r="Z1857" t="str">
            <v>CONGELADO</v>
          </cell>
          <cell r="AA1857" t="str">
            <v>LOMO</v>
          </cell>
          <cell r="AB1857" t="str">
            <v>LOMO MM LOIN</v>
          </cell>
          <cell r="AC1857" t="str">
            <v>LOMO MM LOIN S</v>
          </cell>
          <cell r="AD1857" t="str">
            <v>EX</v>
          </cell>
        </row>
        <row r="1858">
          <cell r="D1858">
            <v>1020110</v>
          </cell>
          <cell r="E1858" t="str">
            <v>GO MM LOIN L@ CJ 12K AP</v>
          </cell>
          <cell r="F1858">
            <v>8000</v>
          </cell>
          <cell r="G1858" t="str">
            <v>KG</v>
          </cell>
          <cell r="H1858" t="str">
            <v>PLANTA LO MIRANDA</v>
          </cell>
          <cell r="I1858" t="str">
            <v>EN PRODUCCION</v>
          </cell>
          <cell r="J1858">
            <v>44848</v>
          </cell>
          <cell r="K1858">
            <v>44848</v>
          </cell>
          <cell r="O1858" t="str">
            <v>U020 AGROSUPER COMER ALIM</v>
          </cell>
          <cell r="P1858" t="str">
            <v>00EX</v>
          </cell>
          <cell r="Q1858" t="str">
            <v>EXPORTACION DIRECTA</v>
          </cell>
          <cell r="R1858" t="str">
            <v>02</v>
          </cell>
          <cell r="S1858" t="str">
            <v>CHILE</v>
          </cell>
          <cell r="T1858" t="str">
            <v>4000 OSAKA(JAPÓN)</v>
          </cell>
          <cell r="U1858" t="str">
            <v>200000163</v>
          </cell>
          <cell r="V1858" t="str">
            <v>NH FOODS CHILE Y COMPAÑIA LIMITADA</v>
          </cell>
          <cell r="W1858" t="str">
            <v>OSAKA 10 OCT 2022</v>
          </cell>
          <cell r="X1858" t="str">
            <v>EXW</v>
          </cell>
          <cell r="Y1858" t="str">
            <v>CTA CTE O CRED.DIRECTO</v>
          </cell>
          <cell r="Z1858" t="str">
            <v>CONGELADO</v>
          </cell>
          <cell r="AA1858" t="str">
            <v>LOMO</v>
          </cell>
          <cell r="AB1858" t="str">
            <v>LOMO MM LOIN</v>
          </cell>
          <cell r="AC1858" t="str">
            <v>LOMO MM LOIN L</v>
          </cell>
          <cell r="AD1858" t="str">
            <v>EX</v>
          </cell>
        </row>
        <row r="1859">
          <cell r="D1859">
            <v>1020637</v>
          </cell>
          <cell r="E1859" t="str">
            <v>GO PANC TEC S/CUE@ FI CJ CH AP</v>
          </cell>
          <cell r="F1859">
            <v>7000</v>
          </cell>
          <cell r="G1859" t="str">
            <v>KG</v>
          </cell>
          <cell r="H1859" t="str">
            <v>PLANTA LO MIRANDA</v>
          </cell>
          <cell r="I1859" t="str">
            <v>EN PRODUCCION</v>
          </cell>
          <cell r="J1859">
            <v>44848</v>
          </cell>
          <cell r="K1859">
            <v>44848</v>
          </cell>
          <cell r="O1859" t="str">
            <v>U020 AGROSUPER COMER ALIM</v>
          </cell>
          <cell r="P1859" t="str">
            <v>00EX</v>
          </cell>
          <cell r="Q1859" t="str">
            <v>EXPORTACION DIRECTA</v>
          </cell>
          <cell r="R1859" t="str">
            <v>02</v>
          </cell>
          <cell r="S1859" t="str">
            <v>CHILE</v>
          </cell>
          <cell r="T1859" t="str">
            <v>4000 OSAKA(JAPÓN)</v>
          </cell>
          <cell r="U1859" t="str">
            <v>200000163</v>
          </cell>
          <cell r="V1859" t="str">
            <v>NH FOODS CHILE Y COMPAÑIA LIMITADA</v>
          </cell>
          <cell r="W1859" t="str">
            <v>OSAKA 10 OCT 2022</v>
          </cell>
          <cell r="X1859" t="str">
            <v>EXW</v>
          </cell>
          <cell r="Y1859" t="str">
            <v>CTA CTE O CRED.DIRECTO</v>
          </cell>
          <cell r="Z1859" t="str">
            <v>CONGELADO</v>
          </cell>
          <cell r="AA1859" t="str">
            <v>PANCETA</v>
          </cell>
          <cell r="AB1859" t="str">
            <v>PANCETA S/CUERO</v>
          </cell>
          <cell r="AC1859" t="str">
            <v>PANCETA S/CUERO TECLA</v>
          </cell>
          <cell r="AD1859" t="str">
            <v>EX</v>
          </cell>
        </row>
        <row r="1860">
          <cell r="D1860">
            <v>1020758</v>
          </cell>
          <cell r="E1860" t="str">
            <v>GO LOM VET S/G@ VA CJ CH AP</v>
          </cell>
          <cell r="F1860">
            <v>2000</v>
          </cell>
          <cell r="G1860" t="str">
            <v>KG</v>
          </cell>
          <cell r="H1860" t="str">
            <v>PLANTA LO MIRANDA</v>
          </cell>
          <cell r="I1860" t="str">
            <v>EN PRODUCCION</v>
          </cell>
          <cell r="J1860">
            <v>44848</v>
          </cell>
          <cell r="K1860">
            <v>44848</v>
          </cell>
          <cell r="O1860" t="str">
            <v>U020 AGROSUPER COMER ALIM</v>
          </cell>
          <cell r="P1860" t="str">
            <v>00EX</v>
          </cell>
          <cell r="Q1860" t="str">
            <v>EXPORTACION DIRECTA</v>
          </cell>
          <cell r="R1860" t="str">
            <v>02</v>
          </cell>
          <cell r="S1860" t="str">
            <v>CHILE</v>
          </cell>
          <cell r="T1860" t="str">
            <v>4000 OSAKA(JAPÓN)</v>
          </cell>
          <cell r="U1860" t="str">
            <v>200000163</v>
          </cell>
          <cell r="V1860" t="str">
            <v>NH FOODS CHILE Y COMPAÑIA LIMITADA</v>
          </cell>
          <cell r="W1860" t="str">
            <v>OSAKA 10 OCT 2022</v>
          </cell>
          <cell r="X1860" t="str">
            <v>EXW</v>
          </cell>
          <cell r="Y1860" t="str">
            <v>CTA CTE O CRED.DIRECTO</v>
          </cell>
          <cell r="Z1860" t="str">
            <v>CONGELADO</v>
          </cell>
          <cell r="AA1860" t="str">
            <v>LOMO</v>
          </cell>
          <cell r="AB1860" t="str">
            <v>LOMO VETADO</v>
          </cell>
          <cell r="AC1860" t="str">
            <v>LOMO VETADO S/GRASA</v>
          </cell>
          <cell r="AD1860" t="str">
            <v>EX</v>
          </cell>
        </row>
        <row r="1861">
          <cell r="D1861">
            <v>1020758</v>
          </cell>
          <cell r="E1861" t="str">
            <v>GO LOM VET S/G@ VA CJ CH AP</v>
          </cell>
          <cell r="F1861">
            <v>2000</v>
          </cell>
          <cell r="G1861" t="str">
            <v>KG</v>
          </cell>
          <cell r="H1861" t="str">
            <v>PLANTA LO MIRANDA</v>
          </cell>
          <cell r="I1861" t="str">
            <v>EN PRODUCCION</v>
          </cell>
          <cell r="J1861">
            <v>44848</v>
          </cell>
          <cell r="K1861">
            <v>44855</v>
          </cell>
          <cell r="O1861" t="str">
            <v>U020 AGROSUPER COMER ALIM</v>
          </cell>
          <cell r="P1861" t="str">
            <v>00EX</v>
          </cell>
          <cell r="Q1861" t="str">
            <v>EXPORTACION DIRECTA</v>
          </cell>
          <cell r="R1861" t="str">
            <v>02</v>
          </cell>
          <cell r="S1861" t="str">
            <v>CHILE</v>
          </cell>
          <cell r="T1861" t="str">
            <v>4000 OSAKA(JAPÓN)</v>
          </cell>
          <cell r="U1861" t="str">
            <v>200000163</v>
          </cell>
          <cell r="V1861" t="str">
            <v>NH FOODS CHILE Y COMPAÑIA LIMITADA</v>
          </cell>
          <cell r="W1861" t="str">
            <v>OSAKA 11 OCT 2022</v>
          </cell>
          <cell r="X1861" t="str">
            <v>EXW</v>
          </cell>
          <cell r="Y1861" t="str">
            <v>CTA CTE O CRED.DIRECTO</v>
          </cell>
          <cell r="Z1861" t="str">
            <v>CONGELADO</v>
          </cell>
          <cell r="AA1861" t="str">
            <v>LOMO</v>
          </cell>
          <cell r="AB1861" t="str">
            <v>LOMO VETADO</v>
          </cell>
          <cell r="AC1861" t="str">
            <v>LOMO VETADO S/GRASA</v>
          </cell>
          <cell r="AD1861" t="str">
            <v>EX</v>
          </cell>
        </row>
        <row r="1862">
          <cell r="D1862">
            <v>1020637</v>
          </cell>
          <cell r="E1862" t="str">
            <v>GO PANC TEC S/CUE@ FI CJ CH AP</v>
          </cell>
          <cell r="F1862">
            <v>7000</v>
          </cell>
          <cell r="G1862" t="str">
            <v>KG</v>
          </cell>
          <cell r="H1862" t="str">
            <v>PLANTA LO MIRANDA</v>
          </cell>
          <cell r="I1862" t="str">
            <v>EN PRODUCCION</v>
          </cell>
          <cell r="J1862">
            <v>44848</v>
          </cell>
          <cell r="K1862">
            <v>44855</v>
          </cell>
          <cell r="O1862" t="str">
            <v>U020 AGROSUPER COMER ALIM</v>
          </cell>
          <cell r="P1862" t="str">
            <v>00EX</v>
          </cell>
          <cell r="Q1862" t="str">
            <v>EXPORTACION DIRECTA</v>
          </cell>
          <cell r="R1862" t="str">
            <v>02</v>
          </cell>
          <cell r="S1862" t="str">
            <v>CHILE</v>
          </cell>
          <cell r="T1862" t="str">
            <v>4000 OSAKA(JAPÓN)</v>
          </cell>
          <cell r="U1862" t="str">
            <v>200000163</v>
          </cell>
          <cell r="V1862" t="str">
            <v>NH FOODS CHILE Y COMPAÑIA LIMITADA</v>
          </cell>
          <cell r="W1862" t="str">
            <v>OSAKA 11 OCT 2022</v>
          </cell>
          <cell r="X1862" t="str">
            <v>EXW</v>
          </cell>
          <cell r="Y1862" t="str">
            <v>CTA CTE O CRED.DIRECTO</v>
          </cell>
          <cell r="Z1862" t="str">
            <v>CONGELADO</v>
          </cell>
          <cell r="AA1862" t="str">
            <v>PANCETA</v>
          </cell>
          <cell r="AB1862" t="str">
            <v>PANCETA S/CUERO</v>
          </cell>
          <cell r="AC1862" t="str">
            <v>PANCETA S/CUERO TECLA</v>
          </cell>
          <cell r="AD1862" t="str">
            <v>EX</v>
          </cell>
        </row>
        <row r="1863">
          <cell r="D1863">
            <v>1020110</v>
          </cell>
          <cell r="E1863" t="str">
            <v>GO MM LOIN L@ CJ 12K AP</v>
          </cell>
          <cell r="F1863">
            <v>8000</v>
          </cell>
          <cell r="G1863" t="str">
            <v>KG</v>
          </cell>
          <cell r="H1863" t="str">
            <v>PLANTA LO MIRANDA</v>
          </cell>
          <cell r="I1863" t="str">
            <v>EN PRODUCCION</v>
          </cell>
          <cell r="J1863">
            <v>44848</v>
          </cell>
          <cell r="K1863">
            <v>44855</v>
          </cell>
          <cell r="O1863" t="str">
            <v>U020 AGROSUPER COMER ALIM</v>
          </cell>
          <cell r="P1863" t="str">
            <v>00EX</v>
          </cell>
          <cell r="Q1863" t="str">
            <v>EXPORTACION DIRECTA</v>
          </cell>
          <cell r="R1863" t="str">
            <v>02</v>
          </cell>
          <cell r="S1863" t="str">
            <v>CHILE</v>
          </cell>
          <cell r="T1863" t="str">
            <v>4000 OSAKA(JAPÓN)</v>
          </cell>
          <cell r="U1863" t="str">
            <v>200000163</v>
          </cell>
          <cell r="V1863" t="str">
            <v>NH FOODS CHILE Y COMPAÑIA LIMITADA</v>
          </cell>
          <cell r="W1863" t="str">
            <v>OSAKA 11 OCT 2022</v>
          </cell>
          <cell r="X1863" t="str">
            <v>EXW</v>
          </cell>
          <cell r="Y1863" t="str">
            <v>CTA CTE O CRED.DIRECTO</v>
          </cell>
          <cell r="Z1863" t="str">
            <v>CONGELADO</v>
          </cell>
          <cell r="AA1863" t="str">
            <v>LOMO</v>
          </cell>
          <cell r="AB1863" t="str">
            <v>LOMO MM LOIN</v>
          </cell>
          <cell r="AC1863" t="str">
            <v>LOMO MM LOIN L</v>
          </cell>
          <cell r="AD1863" t="str">
            <v>EX</v>
          </cell>
        </row>
        <row r="1864">
          <cell r="D1864">
            <v>1020589</v>
          </cell>
          <cell r="E1864" t="str">
            <v>GO MM LOIN S@ FI CJ 12K AP</v>
          </cell>
          <cell r="F1864">
            <v>6700</v>
          </cell>
          <cell r="G1864" t="str">
            <v>KG</v>
          </cell>
          <cell r="H1864" t="str">
            <v>PLANTA LO MIRANDA</v>
          </cell>
          <cell r="I1864" t="str">
            <v>EN PRODUCCION</v>
          </cell>
          <cell r="J1864">
            <v>44848</v>
          </cell>
          <cell r="K1864">
            <v>44855</v>
          </cell>
          <cell r="O1864" t="str">
            <v>U020 AGROSUPER COMER ALIM</v>
          </cell>
          <cell r="P1864" t="str">
            <v>00EX</v>
          </cell>
          <cell r="Q1864" t="str">
            <v>EXPORTACION DIRECTA</v>
          </cell>
          <cell r="R1864" t="str">
            <v>02</v>
          </cell>
          <cell r="S1864" t="str">
            <v>CHILE</v>
          </cell>
          <cell r="T1864" t="str">
            <v>4000 OSAKA(JAPÓN)</v>
          </cell>
          <cell r="U1864" t="str">
            <v>200000163</v>
          </cell>
          <cell r="V1864" t="str">
            <v>NH FOODS CHILE Y COMPAÑIA LIMITADA</v>
          </cell>
          <cell r="W1864" t="str">
            <v>OSAKA 11 OCT 2022</v>
          </cell>
          <cell r="X1864" t="str">
            <v>EXW</v>
          </cell>
          <cell r="Y1864" t="str">
            <v>CTA CTE O CRED.DIRECTO</v>
          </cell>
          <cell r="Z1864" t="str">
            <v>CONGELADO</v>
          </cell>
          <cell r="AA1864" t="str">
            <v>LOMO</v>
          </cell>
          <cell r="AB1864" t="str">
            <v>LOMO MM LOIN</v>
          </cell>
          <cell r="AC1864" t="str">
            <v>LOMO MM LOIN S</v>
          </cell>
          <cell r="AD1864" t="str">
            <v>EX</v>
          </cell>
        </row>
        <row r="1865">
          <cell r="D1865">
            <v>1020105</v>
          </cell>
          <cell r="E1865" t="str">
            <v>GO LOM TECLA@ CJ LOM CTRO JP</v>
          </cell>
          <cell r="F1865">
            <v>8000</v>
          </cell>
          <cell r="G1865" t="str">
            <v>KG</v>
          </cell>
          <cell r="H1865" t="str">
            <v>PLANTA LO MIRANDA</v>
          </cell>
          <cell r="I1865" t="str">
            <v>EN PRODUCCION</v>
          </cell>
          <cell r="J1865">
            <v>44848</v>
          </cell>
          <cell r="K1865">
            <v>44862</v>
          </cell>
          <cell r="O1865" t="str">
            <v>U020 AGROSUPER COMER ALIM</v>
          </cell>
          <cell r="P1865" t="str">
            <v>00EX</v>
          </cell>
          <cell r="Q1865" t="str">
            <v>EXPORTACION DIRECTA</v>
          </cell>
          <cell r="R1865" t="str">
            <v>02</v>
          </cell>
          <cell r="S1865" t="str">
            <v>CHILE</v>
          </cell>
          <cell r="T1865" t="str">
            <v>4000 OSAKA(JAPÓN)</v>
          </cell>
          <cell r="U1865" t="str">
            <v>200000163</v>
          </cell>
          <cell r="V1865" t="str">
            <v>NH FOODS CHILE Y COMPAÑIA LIMITADA</v>
          </cell>
          <cell r="W1865" t="str">
            <v>OSAKA 12 OCT 2022</v>
          </cell>
          <cell r="X1865" t="str">
            <v>EXW</v>
          </cell>
          <cell r="Y1865" t="str">
            <v>CTA CTE O CRED.DIRECTO</v>
          </cell>
          <cell r="Z1865" t="str">
            <v>CONGELADO</v>
          </cell>
          <cell r="AA1865" t="str">
            <v>LOMO</v>
          </cell>
          <cell r="AB1865" t="str">
            <v>LOMO CENTRO</v>
          </cell>
          <cell r="AC1865" t="str">
            <v>LOMO CENTRO TECLA</v>
          </cell>
          <cell r="AD1865" t="str">
            <v>EX</v>
          </cell>
        </row>
        <row r="1866">
          <cell r="D1866">
            <v>1020592</v>
          </cell>
          <cell r="E1866" t="str">
            <v>GO LOM VET &gt;2.0@ FI CJ LOM VET AP</v>
          </cell>
          <cell r="F1866">
            <v>5000</v>
          </cell>
          <cell r="G1866" t="str">
            <v>KG</v>
          </cell>
          <cell r="H1866" t="str">
            <v>PLANTA LO MIRANDA</v>
          </cell>
          <cell r="I1866" t="str">
            <v>EN PRODUCCION</v>
          </cell>
          <cell r="J1866">
            <v>44848</v>
          </cell>
          <cell r="K1866">
            <v>44862</v>
          </cell>
          <cell r="O1866" t="str">
            <v>U020 AGROSUPER COMER ALIM</v>
          </cell>
          <cell r="P1866" t="str">
            <v>00EX</v>
          </cell>
          <cell r="Q1866" t="str">
            <v>EXPORTACION DIRECTA</v>
          </cell>
          <cell r="R1866" t="str">
            <v>02</v>
          </cell>
          <cell r="S1866" t="str">
            <v>CHILE</v>
          </cell>
          <cell r="T1866" t="str">
            <v>4000 OSAKA(JAPÓN)</v>
          </cell>
          <cell r="U1866" t="str">
            <v>200000163</v>
          </cell>
          <cell r="V1866" t="str">
            <v>NH FOODS CHILE Y COMPAÑIA LIMITADA</v>
          </cell>
          <cell r="W1866" t="str">
            <v>OSAKA 12 OCT 2022</v>
          </cell>
          <cell r="X1866" t="str">
            <v>EXW</v>
          </cell>
          <cell r="Y1866" t="str">
            <v>CTA CTE O CRED.DIRECTO</v>
          </cell>
          <cell r="Z1866" t="str">
            <v>CONGELADO</v>
          </cell>
          <cell r="AA1866" t="str">
            <v>LOMO</v>
          </cell>
          <cell r="AB1866" t="str">
            <v>LOMO VETADO</v>
          </cell>
          <cell r="AC1866" t="str">
            <v>LOMO VETADO &gt;2.0K</v>
          </cell>
          <cell r="AD1866" t="str">
            <v>EX</v>
          </cell>
        </row>
        <row r="1867">
          <cell r="D1867">
            <v>1020636</v>
          </cell>
          <cell r="E1867" t="str">
            <v>GO FILE C/CAB@ VA CJ 10K AP</v>
          </cell>
          <cell r="F1867">
            <v>4500</v>
          </cell>
          <cell r="G1867" t="str">
            <v>KG</v>
          </cell>
          <cell r="H1867" t="str">
            <v>PLANTA LO MIRANDA</v>
          </cell>
          <cell r="I1867" t="str">
            <v>EN PRODUCCION</v>
          </cell>
          <cell r="J1867">
            <v>44848</v>
          </cell>
          <cell r="K1867">
            <v>44862</v>
          </cell>
          <cell r="O1867" t="str">
            <v>U020 AGROSUPER COMER ALIM</v>
          </cell>
          <cell r="P1867" t="str">
            <v>00EX</v>
          </cell>
          <cell r="Q1867" t="str">
            <v>EXPORTACION DIRECTA</v>
          </cell>
          <cell r="R1867" t="str">
            <v>02</v>
          </cell>
          <cell r="S1867" t="str">
            <v>CHILE</v>
          </cell>
          <cell r="T1867" t="str">
            <v>4000 OSAKA(JAPÓN)</v>
          </cell>
          <cell r="U1867" t="str">
            <v>200000163</v>
          </cell>
          <cell r="V1867" t="str">
            <v>NH FOODS CHILE Y COMPAÑIA LIMITADA</v>
          </cell>
          <cell r="W1867" t="str">
            <v>OSAKA 12 OCT 2022</v>
          </cell>
          <cell r="X1867" t="str">
            <v>EXW</v>
          </cell>
          <cell r="Y1867" t="str">
            <v>CTA CTE O CRED.DIRECTO</v>
          </cell>
          <cell r="Z1867" t="str">
            <v>CONGELADO</v>
          </cell>
          <cell r="AA1867" t="str">
            <v>FILETE</v>
          </cell>
          <cell r="AB1867" t="str">
            <v>FILETE C/CABEZA</v>
          </cell>
          <cell r="AC1867" t="str">
            <v>FILETE C/CABEZA</v>
          </cell>
          <cell r="AD1867" t="str">
            <v>EX</v>
          </cell>
        </row>
        <row r="1868">
          <cell r="D1868">
            <v>1020637</v>
          </cell>
          <cell r="E1868" t="str">
            <v>GO PANC TEC S/CUE@ FI CJ CH AP</v>
          </cell>
          <cell r="F1868">
            <v>4200</v>
          </cell>
          <cell r="G1868" t="str">
            <v>KG</v>
          </cell>
          <cell r="H1868" t="str">
            <v>PLANTA LO MIRANDA</v>
          </cell>
          <cell r="I1868" t="str">
            <v>EN PRODUCCION</v>
          </cell>
          <cell r="J1868">
            <v>44848</v>
          </cell>
          <cell r="K1868">
            <v>44862</v>
          </cell>
          <cell r="O1868" t="str">
            <v>U020 AGROSUPER COMER ALIM</v>
          </cell>
          <cell r="P1868" t="str">
            <v>00EX</v>
          </cell>
          <cell r="Q1868" t="str">
            <v>EXPORTACION DIRECTA</v>
          </cell>
          <cell r="R1868" t="str">
            <v>02</v>
          </cell>
          <cell r="S1868" t="str">
            <v>CHILE</v>
          </cell>
          <cell r="T1868" t="str">
            <v>4000 OSAKA(JAPÓN)</v>
          </cell>
          <cell r="U1868" t="str">
            <v>200000163</v>
          </cell>
          <cell r="V1868" t="str">
            <v>NH FOODS CHILE Y COMPAÑIA LIMITADA</v>
          </cell>
          <cell r="W1868" t="str">
            <v>OSAKA 12 OCT 2022</v>
          </cell>
          <cell r="X1868" t="str">
            <v>EXW</v>
          </cell>
          <cell r="Y1868" t="str">
            <v>CTA CTE O CRED.DIRECTO</v>
          </cell>
          <cell r="Z1868" t="str">
            <v>CONGELADO</v>
          </cell>
          <cell r="AA1868" t="str">
            <v>PANCETA</v>
          </cell>
          <cell r="AB1868" t="str">
            <v>PANCETA S/CUERO</v>
          </cell>
          <cell r="AC1868" t="str">
            <v>PANCETA S/CUERO TECLA</v>
          </cell>
          <cell r="AD1868" t="str">
            <v>EX</v>
          </cell>
        </row>
        <row r="1869">
          <cell r="D1869">
            <v>1022600</v>
          </cell>
          <cell r="E1869" t="str">
            <v>GO LOM VET 2 A 2,3K@ FI VERD CJ AP</v>
          </cell>
          <cell r="F1869">
            <v>2000</v>
          </cell>
          <cell r="G1869" t="str">
            <v>KG</v>
          </cell>
          <cell r="H1869" t="str">
            <v>PLANTA LO MIRANDA</v>
          </cell>
          <cell r="I1869" t="str">
            <v>EN PRODUCCION</v>
          </cell>
          <cell r="J1869">
            <v>44848</v>
          </cell>
          <cell r="K1869">
            <v>44862</v>
          </cell>
          <cell r="O1869" t="str">
            <v>U020 AGROSUPER COMER ALIM</v>
          </cell>
          <cell r="P1869" t="str">
            <v>00EX</v>
          </cell>
          <cell r="Q1869" t="str">
            <v>EXPORTACION DIRECTA</v>
          </cell>
          <cell r="R1869" t="str">
            <v>02</v>
          </cell>
          <cell r="S1869" t="str">
            <v>CHILE</v>
          </cell>
          <cell r="T1869" t="str">
            <v>4000 OSAKA(JAPÓN)</v>
          </cell>
          <cell r="U1869" t="str">
            <v>200000163</v>
          </cell>
          <cell r="V1869" t="str">
            <v>NH FOODS CHILE Y COMPAÑIA LIMITADA</v>
          </cell>
          <cell r="W1869" t="str">
            <v>OSAKA 12 OCT 2022</v>
          </cell>
          <cell r="X1869" t="str">
            <v>EXW</v>
          </cell>
          <cell r="Y1869" t="str">
            <v>CTA CTE O CRED.DIRECTO</v>
          </cell>
          <cell r="Z1869" t="str">
            <v>CONGELADO</v>
          </cell>
          <cell r="AA1869" t="str">
            <v>LOMO</v>
          </cell>
          <cell r="AB1869" t="str">
            <v>LOMO VETADO</v>
          </cell>
          <cell r="AC1869" t="str">
            <v>LOMO VETADO &gt;2.0K</v>
          </cell>
          <cell r="AD1869" t="str">
            <v>EX</v>
          </cell>
        </row>
        <row r="1870">
          <cell r="D1870">
            <v>1020105</v>
          </cell>
          <cell r="E1870" t="str">
            <v>GO LOM TECLA@ CJ LOM CTRO JP</v>
          </cell>
          <cell r="F1870">
            <v>8000</v>
          </cell>
          <cell r="G1870" t="str">
            <v>KG</v>
          </cell>
          <cell r="H1870" t="str">
            <v>PLANTA LO MIRANDA</v>
          </cell>
          <cell r="I1870" t="str">
            <v>EN PRODUCCION</v>
          </cell>
          <cell r="J1870">
            <v>44848</v>
          </cell>
          <cell r="K1870">
            <v>44841</v>
          </cell>
          <cell r="O1870" t="str">
            <v>U020 AGROSUPER COMER ALIM</v>
          </cell>
          <cell r="P1870" t="str">
            <v>00EX</v>
          </cell>
          <cell r="Q1870" t="str">
            <v>EXPORTACION DIRECTA</v>
          </cell>
          <cell r="R1870" t="str">
            <v>02</v>
          </cell>
          <cell r="S1870" t="str">
            <v>CHILE</v>
          </cell>
          <cell r="T1870" t="str">
            <v>4000 OSAKA(JAPÓN)</v>
          </cell>
          <cell r="U1870" t="str">
            <v>200000163</v>
          </cell>
          <cell r="V1870" t="str">
            <v>NH FOODS CHILE Y COMPAÑIA LIMITADA</v>
          </cell>
          <cell r="W1870" t="str">
            <v>OSAKA 13 OCT 2022</v>
          </cell>
          <cell r="X1870" t="str">
            <v>EXW</v>
          </cell>
          <cell r="Y1870" t="str">
            <v>CTA CTE O CRED.DIRECTO</v>
          </cell>
          <cell r="Z1870" t="str">
            <v>CONGELADO</v>
          </cell>
          <cell r="AA1870" t="str">
            <v>LOMO</v>
          </cell>
          <cell r="AB1870" t="str">
            <v>LOMO CENTRO</v>
          </cell>
          <cell r="AC1870" t="str">
            <v>LOMO CENTRO TECLA</v>
          </cell>
          <cell r="AD1870" t="str">
            <v>EX</v>
          </cell>
        </row>
        <row r="1871">
          <cell r="D1871">
            <v>1020592</v>
          </cell>
          <cell r="E1871" t="str">
            <v>GO LOM VET &gt;2.0@ FI CJ LOM VET AP</v>
          </cell>
          <cell r="F1871">
            <v>4600</v>
          </cell>
          <cell r="G1871" t="str">
            <v>KG</v>
          </cell>
          <cell r="H1871" t="str">
            <v>PLANTA LO MIRANDA</v>
          </cell>
          <cell r="I1871" t="str">
            <v>EN PRODUCCION</v>
          </cell>
          <cell r="J1871">
            <v>44848</v>
          </cell>
          <cell r="K1871">
            <v>44841</v>
          </cell>
          <cell r="O1871" t="str">
            <v>U020 AGROSUPER COMER ALIM</v>
          </cell>
          <cell r="P1871" t="str">
            <v>00EX</v>
          </cell>
          <cell r="Q1871" t="str">
            <v>EXPORTACION DIRECTA</v>
          </cell>
          <cell r="R1871" t="str">
            <v>02</v>
          </cell>
          <cell r="S1871" t="str">
            <v>CHILE</v>
          </cell>
          <cell r="T1871" t="str">
            <v>4000 OSAKA(JAPÓN)</v>
          </cell>
          <cell r="U1871" t="str">
            <v>200000163</v>
          </cell>
          <cell r="V1871" t="str">
            <v>NH FOODS CHILE Y COMPAÑIA LIMITADA</v>
          </cell>
          <cell r="W1871" t="str">
            <v>OSAKA 13 OCT 2022</v>
          </cell>
          <cell r="X1871" t="str">
            <v>EXW</v>
          </cell>
          <cell r="Y1871" t="str">
            <v>CTA CTE O CRED.DIRECTO</v>
          </cell>
          <cell r="Z1871" t="str">
            <v>CONGELADO</v>
          </cell>
          <cell r="AA1871" t="str">
            <v>LOMO</v>
          </cell>
          <cell r="AB1871" t="str">
            <v>LOMO VETADO</v>
          </cell>
          <cell r="AC1871" t="str">
            <v>LOMO VETADO &gt;2.0K</v>
          </cell>
          <cell r="AD1871" t="str">
            <v>EX</v>
          </cell>
        </row>
        <row r="1872">
          <cell r="D1872">
            <v>1020636</v>
          </cell>
          <cell r="E1872" t="str">
            <v>GO FILE C/CAB@ VA CJ 10K AP</v>
          </cell>
          <cell r="F1872">
            <v>4500</v>
          </cell>
          <cell r="G1872" t="str">
            <v>KG</v>
          </cell>
          <cell r="H1872" t="str">
            <v>PLANTA LO MIRANDA</v>
          </cell>
          <cell r="I1872" t="str">
            <v>EN PRODUCCION</v>
          </cell>
          <cell r="J1872">
            <v>44848</v>
          </cell>
          <cell r="K1872">
            <v>44841</v>
          </cell>
          <cell r="O1872" t="str">
            <v>U020 AGROSUPER COMER ALIM</v>
          </cell>
          <cell r="P1872" t="str">
            <v>00EX</v>
          </cell>
          <cell r="Q1872" t="str">
            <v>EXPORTACION DIRECTA</v>
          </cell>
          <cell r="R1872" t="str">
            <v>02</v>
          </cell>
          <cell r="S1872" t="str">
            <v>CHILE</v>
          </cell>
          <cell r="T1872" t="str">
            <v>4000 OSAKA(JAPÓN)</v>
          </cell>
          <cell r="U1872" t="str">
            <v>200000163</v>
          </cell>
          <cell r="V1872" t="str">
            <v>NH FOODS CHILE Y COMPAÑIA LIMITADA</v>
          </cell>
          <cell r="W1872" t="str">
            <v>OSAKA 13 OCT 2022</v>
          </cell>
          <cell r="X1872" t="str">
            <v>EXW</v>
          </cell>
          <cell r="Y1872" t="str">
            <v>CTA CTE O CRED.DIRECTO</v>
          </cell>
          <cell r="Z1872" t="str">
            <v>CONGELADO</v>
          </cell>
          <cell r="AA1872" t="str">
            <v>FILETE</v>
          </cell>
          <cell r="AB1872" t="str">
            <v>FILETE C/CABEZA</v>
          </cell>
          <cell r="AC1872" t="str">
            <v>FILETE C/CABEZA</v>
          </cell>
          <cell r="AD1872" t="str">
            <v>EX</v>
          </cell>
        </row>
        <row r="1873">
          <cell r="D1873">
            <v>1020637</v>
          </cell>
          <cell r="E1873" t="str">
            <v>GO PANC TEC S/CUE@ FI CJ CH AP</v>
          </cell>
          <cell r="F1873">
            <v>4600</v>
          </cell>
          <cell r="G1873" t="str">
            <v>KG</v>
          </cell>
          <cell r="H1873" t="str">
            <v>PLANTA LO MIRANDA</v>
          </cell>
          <cell r="I1873" t="str">
            <v>EN PRODUCCION</v>
          </cell>
          <cell r="J1873">
            <v>44848</v>
          </cell>
          <cell r="K1873">
            <v>44841</v>
          </cell>
          <cell r="O1873" t="str">
            <v>U020 AGROSUPER COMER ALIM</v>
          </cell>
          <cell r="P1873" t="str">
            <v>00EX</v>
          </cell>
          <cell r="Q1873" t="str">
            <v>EXPORTACION DIRECTA</v>
          </cell>
          <cell r="R1873" t="str">
            <v>02</v>
          </cell>
          <cell r="S1873" t="str">
            <v>CHILE</v>
          </cell>
          <cell r="T1873" t="str">
            <v>4000 OSAKA(JAPÓN)</v>
          </cell>
          <cell r="U1873" t="str">
            <v>200000163</v>
          </cell>
          <cell r="V1873" t="str">
            <v>NH FOODS CHILE Y COMPAÑIA LIMITADA</v>
          </cell>
          <cell r="W1873" t="str">
            <v>OSAKA 13 OCT 2022</v>
          </cell>
          <cell r="X1873" t="str">
            <v>EXW</v>
          </cell>
          <cell r="Y1873" t="str">
            <v>CTA CTE O CRED.DIRECTO</v>
          </cell>
          <cell r="Z1873" t="str">
            <v>CONGELADO</v>
          </cell>
          <cell r="AA1873" t="str">
            <v>PANCETA</v>
          </cell>
          <cell r="AB1873" t="str">
            <v>PANCETA S/CUERO</v>
          </cell>
          <cell r="AC1873" t="str">
            <v>PANCETA S/CUERO TECLA</v>
          </cell>
          <cell r="AD1873" t="str">
            <v>EX</v>
          </cell>
        </row>
        <row r="1874">
          <cell r="D1874">
            <v>1022600</v>
          </cell>
          <cell r="E1874" t="str">
            <v>GO LOM VET 2 A 2,3K@ FI VERD CJ AP</v>
          </cell>
          <cell r="F1874">
            <v>2000</v>
          </cell>
          <cell r="G1874" t="str">
            <v>KG</v>
          </cell>
          <cell r="H1874" t="str">
            <v>PLANTA LO MIRANDA</v>
          </cell>
          <cell r="I1874" t="str">
            <v>EN PRODUCCION</v>
          </cell>
          <cell r="J1874">
            <v>44848</v>
          </cell>
          <cell r="K1874">
            <v>44841</v>
          </cell>
          <cell r="O1874" t="str">
            <v>U020 AGROSUPER COMER ALIM</v>
          </cell>
          <cell r="P1874" t="str">
            <v>00EX</v>
          </cell>
          <cell r="Q1874" t="str">
            <v>EXPORTACION DIRECTA</v>
          </cell>
          <cell r="R1874" t="str">
            <v>02</v>
          </cell>
          <cell r="S1874" t="str">
            <v>CHILE</v>
          </cell>
          <cell r="T1874" t="str">
            <v>4000 OSAKA(JAPÓN)</v>
          </cell>
          <cell r="U1874" t="str">
            <v>200000163</v>
          </cell>
          <cell r="V1874" t="str">
            <v>NH FOODS CHILE Y COMPAÑIA LIMITADA</v>
          </cell>
          <cell r="W1874" t="str">
            <v>OSAKA 13 OCT 2022</v>
          </cell>
          <cell r="X1874" t="str">
            <v>EXW</v>
          </cell>
          <cell r="Y1874" t="str">
            <v>CTA CTE O CRED.DIRECTO</v>
          </cell>
          <cell r="Z1874" t="str">
            <v>CONGELADO</v>
          </cell>
          <cell r="AA1874" t="str">
            <v>LOMO</v>
          </cell>
          <cell r="AB1874" t="str">
            <v>LOMO VETADO</v>
          </cell>
          <cell r="AC1874" t="str">
            <v>LOMO VETADO &gt;2.0K</v>
          </cell>
          <cell r="AD1874" t="str">
            <v>EX</v>
          </cell>
        </row>
        <row r="1875">
          <cell r="D1875">
            <v>1022600</v>
          </cell>
          <cell r="E1875" t="str">
            <v>GO LOM VET 2 A 2,3K@ FI VERD CJ AP</v>
          </cell>
          <cell r="F1875">
            <v>2000</v>
          </cell>
          <cell r="G1875" t="str">
            <v>KG</v>
          </cell>
          <cell r="H1875" t="str">
            <v>PLANTA LO MIRANDA</v>
          </cell>
          <cell r="I1875" t="str">
            <v>EN PRODUCCION</v>
          </cell>
          <cell r="J1875">
            <v>44848</v>
          </cell>
          <cell r="K1875">
            <v>44848</v>
          </cell>
          <cell r="O1875" t="str">
            <v>U020 AGROSUPER COMER ALIM</v>
          </cell>
          <cell r="P1875" t="str">
            <v>00EX</v>
          </cell>
          <cell r="Q1875" t="str">
            <v>EXPORTACION DIRECTA</v>
          </cell>
          <cell r="R1875" t="str">
            <v>02</v>
          </cell>
          <cell r="S1875" t="str">
            <v>CHILE</v>
          </cell>
          <cell r="T1875" t="str">
            <v>4000 OSAKA(JAPÓN)</v>
          </cell>
          <cell r="U1875" t="str">
            <v>200000163</v>
          </cell>
          <cell r="V1875" t="str">
            <v>NH FOODS CHILE Y COMPAÑIA LIMITADA</v>
          </cell>
          <cell r="W1875" t="str">
            <v>OSAKA 14 OCT 2022</v>
          </cell>
          <cell r="X1875" t="str">
            <v>EXW</v>
          </cell>
          <cell r="Y1875" t="str">
            <v>CTA CTE O CRED.DIRECTO</v>
          </cell>
          <cell r="Z1875" t="str">
            <v>CONGELADO</v>
          </cell>
          <cell r="AA1875" t="str">
            <v>LOMO</v>
          </cell>
          <cell r="AB1875" t="str">
            <v>LOMO VETADO</v>
          </cell>
          <cell r="AC1875" t="str">
            <v>LOMO VETADO &gt;2.0K</v>
          </cell>
          <cell r="AD1875" t="str">
            <v>EX</v>
          </cell>
        </row>
        <row r="1876">
          <cell r="D1876">
            <v>1020637</v>
          </cell>
          <cell r="E1876" t="str">
            <v>GO PANC TEC S/CUE@ FI CJ CH AP</v>
          </cell>
          <cell r="F1876">
            <v>5100</v>
          </cell>
          <cell r="G1876" t="str">
            <v>KG</v>
          </cell>
          <cell r="H1876" t="str">
            <v>PLANTA LO MIRANDA</v>
          </cell>
          <cell r="I1876" t="str">
            <v>EN PRODUCCION</v>
          </cell>
          <cell r="J1876">
            <v>44848</v>
          </cell>
          <cell r="K1876">
            <v>44848</v>
          </cell>
          <cell r="O1876" t="str">
            <v>U020 AGROSUPER COMER ALIM</v>
          </cell>
          <cell r="P1876" t="str">
            <v>00EX</v>
          </cell>
          <cell r="Q1876" t="str">
            <v>EXPORTACION DIRECTA</v>
          </cell>
          <cell r="R1876" t="str">
            <v>02</v>
          </cell>
          <cell r="S1876" t="str">
            <v>CHILE</v>
          </cell>
          <cell r="T1876" t="str">
            <v>4000 OSAKA(JAPÓN)</v>
          </cell>
          <cell r="U1876" t="str">
            <v>200000163</v>
          </cell>
          <cell r="V1876" t="str">
            <v>NH FOODS CHILE Y COMPAÑIA LIMITADA</v>
          </cell>
          <cell r="W1876" t="str">
            <v>OSAKA 14 OCT 2022</v>
          </cell>
          <cell r="X1876" t="str">
            <v>EXW</v>
          </cell>
          <cell r="Y1876" t="str">
            <v>CTA CTE O CRED.DIRECTO</v>
          </cell>
          <cell r="Z1876" t="str">
            <v>CONGELADO</v>
          </cell>
          <cell r="AA1876" t="str">
            <v>PANCETA</v>
          </cell>
          <cell r="AB1876" t="str">
            <v>PANCETA S/CUERO</v>
          </cell>
          <cell r="AC1876" t="str">
            <v>PANCETA S/CUERO TECLA</v>
          </cell>
          <cell r="AD1876" t="str">
            <v>EX</v>
          </cell>
        </row>
        <row r="1877">
          <cell r="D1877">
            <v>1020636</v>
          </cell>
          <cell r="E1877" t="str">
            <v>GO FILE C/CAB@ VA CJ 10K AP</v>
          </cell>
          <cell r="F1877">
            <v>4000</v>
          </cell>
          <cell r="G1877" t="str">
            <v>KG</v>
          </cell>
          <cell r="H1877" t="str">
            <v>PLANTA LO MIRANDA</v>
          </cell>
          <cell r="I1877" t="str">
            <v>EN PRODUCCION</v>
          </cell>
          <cell r="J1877">
            <v>44848</v>
          </cell>
          <cell r="K1877">
            <v>44848</v>
          </cell>
          <cell r="O1877" t="str">
            <v>U020 AGROSUPER COMER ALIM</v>
          </cell>
          <cell r="P1877" t="str">
            <v>00EX</v>
          </cell>
          <cell r="Q1877" t="str">
            <v>EXPORTACION DIRECTA</v>
          </cell>
          <cell r="R1877" t="str">
            <v>02</v>
          </cell>
          <cell r="S1877" t="str">
            <v>CHILE</v>
          </cell>
          <cell r="T1877" t="str">
            <v>4000 OSAKA(JAPÓN)</v>
          </cell>
          <cell r="U1877" t="str">
            <v>200000163</v>
          </cell>
          <cell r="V1877" t="str">
            <v>NH FOODS CHILE Y COMPAÑIA LIMITADA</v>
          </cell>
          <cell r="W1877" t="str">
            <v>OSAKA 14 OCT 2022</v>
          </cell>
          <cell r="X1877" t="str">
            <v>EXW</v>
          </cell>
          <cell r="Y1877" t="str">
            <v>CTA CTE O CRED.DIRECTO</v>
          </cell>
          <cell r="Z1877" t="str">
            <v>CONGELADO</v>
          </cell>
          <cell r="AA1877" t="str">
            <v>FILETE</v>
          </cell>
          <cell r="AB1877" t="str">
            <v>FILETE C/CABEZA</v>
          </cell>
          <cell r="AC1877" t="str">
            <v>FILETE C/CABEZA</v>
          </cell>
          <cell r="AD1877" t="str">
            <v>EX</v>
          </cell>
        </row>
        <row r="1878">
          <cell r="D1878">
            <v>1020592</v>
          </cell>
          <cell r="E1878" t="str">
            <v>GO LOM VET &gt;2.0@ FI CJ LOM VET AP</v>
          </cell>
          <cell r="F1878">
            <v>4600</v>
          </cell>
          <cell r="G1878" t="str">
            <v>KG</v>
          </cell>
          <cell r="H1878" t="str">
            <v>PLANTA LO MIRANDA</v>
          </cell>
          <cell r="I1878" t="str">
            <v>EN PRODUCCION</v>
          </cell>
          <cell r="J1878">
            <v>44848</v>
          </cell>
          <cell r="K1878">
            <v>44848</v>
          </cell>
          <cell r="O1878" t="str">
            <v>U020 AGROSUPER COMER ALIM</v>
          </cell>
          <cell r="P1878" t="str">
            <v>00EX</v>
          </cell>
          <cell r="Q1878" t="str">
            <v>EXPORTACION DIRECTA</v>
          </cell>
          <cell r="R1878" t="str">
            <v>02</v>
          </cell>
          <cell r="S1878" t="str">
            <v>CHILE</v>
          </cell>
          <cell r="T1878" t="str">
            <v>4000 OSAKA(JAPÓN)</v>
          </cell>
          <cell r="U1878" t="str">
            <v>200000163</v>
          </cell>
          <cell r="V1878" t="str">
            <v>NH FOODS CHILE Y COMPAÑIA LIMITADA</v>
          </cell>
          <cell r="W1878" t="str">
            <v>OSAKA 14 OCT 2022</v>
          </cell>
          <cell r="X1878" t="str">
            <v>EXW</v>
          </cell>
          <cell r="Y1878" t="str">
            <v>CTA CTE O CRED.DIRECTO</v>
          </cell>
          <cell r="Z1878" t="str">
            <v>CONGELADO</v>
          </cell>
          <cell r="AA1878" t="str">
            <v>LOMO</v>
          </cell>
          <cell r="AB1878" t="str">
            <v>LOMO VETADO</v>
          </cell>
          <cell r="AC1878" t="str">
            <v>LOMO VETADO &gt;2.0K</v>
          </cell>
          <cell r="AD1878" t="str">
            <v>EX</v>
          </cell>
        </row>
        <row r="1879">
          <cell r="D1879">
            <v>1020105</v>
          </cell>
          <cell r="E1879" t="str">
            <v>GO LOM TECLA@ CJ LOM CTRO JP</v>
          </cell>
          <cell r="F1879">
            <v>8000</v>
          </cell>
          <cell r="G1879" t="str">
            <v>KG</v>
          </cell>
          <cell r="H1879" t="str">
            <v>PLANTA LO MIRANDA</v>
          </cell>
          <cell r="I1879" t="str">
            <v>EN PRODUCCION</v>
          </cell>
          <cell r="J1879">
            <v>44848</v>
          </cell>
          <cell r="K1879">
            <v>44848</v>
          </cell>
          <cell r="O1879" t="str">
            <v>U020 AGROSUPER COMER ALIM</v>
          </cell>
          <cell r="P1879" t="str">
            <v>00EX</v>
          </cell>
          <cell r="Q1879" t="str">
            <v>EXPORTACION DIRECTA</v>
          </cell>
          <cell r="R1879" t="str">
            <v>02</v>
          </cell>
          <cell r="S1879" t="str">
            <v>CHILE</v>
          </cell>
          <cell r="T1879" t="str">
            <v>4000 OSAKA(JAPÓN)</v>
          </cell>
          <cell r="U1879" t="str">
            <v>200000163</v>
          </cell>
          <cell r="V1879" t="str">
            <v>NH FOODS CHILE Y COMPAÑIA LIMITADA</v>
          </cell>
          <cell r="W1879" t="str">
            <v>OSAKA 14 OCT 2022</v>
          </cell>
          <cell r="X1879" t="str">
            <v>EXW</v>
          </cell>
          <cell r="Y1879" t="str">
            <v>CTA CTE O CRED.DIRECTO</v>
          </cell>
          <cell r="Z1879" t="str">
            <v>CONGELADO</v>
          </cell>
          <cell r="AA1879" t="str">
            <v>LOMO</v>
          </cell>
          <cell r="AB1879" t="str">
            <v>LOMO CENTRO</v>
          </cell>
          <cell r="AC1879" t="str">
            <v>LOMO CENTRO TECLA</v>
          </cell>
          <cell r="AD1879" t="str">
            <v>EX</v>
          </cell>
        </row>
        <row r="1880">
          <cell r="D1880">
            <v>1022499</v>
          </cell>
          <cell r="E1880" t="str">
            <v>GO LOM VET MIT@ 4 BO CJ 10K AP</v>
          </cell>
          <cell r="F1880">
            <v>3000</v>
          </cell>
          <cell r="G1880" t="str">
            <v>KG</v>
          </cell>
          <cell r="H1880" t="str">
            <v>PLANTA LO MIRANDA</v>
          </cell>
          <cell r="I1880" t="str">
            <v>EN PRODUCCION</v>
          </cell>
          <cell r="J1880">
            <v>44848</v>
          </cell>
          <cell r="K1880">
            <v>44862</v>
          </cell>
          <cell r="O1880" t="str">
            <v>U020 AGROSUPER COMER ALIM</v>
          </cell>
          <cell r="P1880" t="str">
            <v>00EX</v>
          </cell>
          <cell r="Q1880" t="str">
            <v>EXPORTACION DIRECTA</v>
          </cell>
          <cell r="R1880" t="str">
            <v>02</v>
          </cell>
          <cell r="S1880" t="str">
            <v>CHILE</v>
          </cell>
          <cell r="T1880" t="str">
            <v>4000 OSAKA(JAPÓN)</v>
          </cell>
          <cell r="U1880" t="str">
            <v>200000163</v>
          </cell>
          <cell r="V1880" t="str">
            <v>NH FOODS CHILE Y COMPAÑIA LIMITADA</v>
          </cell>
          <cell r="W1880" t="str">
            <v>OSAKA 17 OCT 2022</v>
          </cell>
          <cell r="X1880" t="str">
            <v>EXW</v>
          </cell>
          <cell r="Y1880" t="str">
            <v>CTA CTE O CRED.DIRECTO</v>
          </cell>
          <cell r="Z1880" t="str">
            <v>CONGELADO</v>
          </cell>
          <cell r="AA1880" t="str">
            <v>LOMO</v>
          </cell>
          <cell r="AB1880" t="str">
            <v>LOMO VETADO</v>
          </cell>
          <cell r="AC1880" t="str">
            <v>LOMO VETADO MITADES</v>
          </cell>
          <cell r="AD1880" t="str">
            <v>EX</v>
          </cell>
        </row>
        <row r="1881">
          <cell r="D1881">
            <v>1020637</v>
          </cell>
          <cell r="E1881" t="str">
            <v>GO PANC TEC S/CUE@ FI CJ CH AP</v>
          </cell>
          <cell r="F1881">
            <v>3600</v>
          </cell>
          <cell r="G1881" t="str">
            <v>KG</v>
          </cell>
          <cell r="H1881" t="str">
            <v>PLANTA LO MIRANDA</v>
          </cell>
          <cell r="I1881" t="str">
            <v>EN PRODUCCION</v>
          </cell>
          <cell r="J1881">
            <v>44848</v>
          </cell>
          <cell r="K1881">
            <v>44862</v>
          </cell>
          <cell r="O1881" t="str">
            <v>U020 AGROSUPER COMER ALIM</v>
          </cell>
          <cell r="P1881" t="str">
            <v>00EX</v>
          </cell>
          <cell r="Q1881" t="str">
            <v>EXPORTACION DIRECTA</v>
          </cell>
          <cell r="R1881" t="str">
            <v>02</v>
          </cell>
          <cell r="S1881" t="str">
            <v>CHILE</v>
          </cell>
          <cell r="T1881" t="str">
            <v>4000 OSAKA(JAPÓN)</v>
          </cell>
          <cell r="U1881" t="str">
            <v>200000163</v>
          </cell>
          <cell r="V1881" t="str">
            <v>NH FOODS CHILE Y COMPAÑIA LIMITADA</v>
          </cell>
          <cell r="W1881" t="str">
            <v>OSAKA 17 OCT 2022</v>
          </cell>
          <cell r="X1881" t="str">
            <v>EXW</v>
          </cell>
          <cell r="Y1881" t="str">
            <v>CTA CTE O CRED.DIRECTO</v>
          </cell>
          <cell r="Z1881" t="str">
            <v>CONGELADO</v>
          </cell>
          <cell r="AA1881" t="str">
            <v>PANCETA</v>
          </cell>
          <cell r="AB1881" t="str">
            <v>PANCETA S/CUERO</v>
          </cell>
          <cell r="AC1881" t="str">
            <v>PANCETA S/CUERO TECLA</v>
          </cell>
          <cell r="AD1881" t="str">
            <v>EX</v>
          </cell>
        </row>
        <row r="1882">
          <cell r="D1882">
            <v>1020620</v>
          </cell>
          <cell r="E1882" t="str">
            <v>GO LOM VET &lt;2.0@ FI CJ AP</v>
          </cell>
          <cell r="F1882">
            <v>4500</v>
          </cell>
          <cell r="G1882" t="str">
            <v>KG</v>
          </cell>
          <cell r="H1882" t="str">
            <v>PLANTA LO MIRANDA</v>
          </cell>
          <cell r="I1882" t="str">
            <v>EN PRODUCCION</v>
          </cell>
          <cell r="J1882">
            <v>44848</v>
          </cell>
          <cell r="K1882">
            <v>44862</v>
          </cell>
          <cell r="O1882" t="str">
            <v>U020 AGROSUPER COMER ALIM</v>
          </cell>
          <cell r="P1882" t="str">
            <v>00EX</v>
          </cell>
          <cell r="Q1882" t="str">
            <v>EXPORTACION DIRECTA</v>
          </cell>
          <cell r="R1882" t="str">
            <v>02</v>
          </cell>
          <cell r="S1882" t="str">
            <v>CHILE</v>
          </cell>
          <cell r="T1882" t="str">
            <v>4000 OSAKA(JAPÓN)</v>
          </cell>
          <cell r="U1882" t="str">
            <v>200000163</v>
          </cell>
          <cell r="V1882" t="str">
            <v>NH FOODS CHILE Y COMPAÑIA LIMITADA</v>
          </cell>
          <cell r="W1882" t="str">
            <v>OSAKA 17 OCT 2022</v>
          </cell>
          <cell r="X1882" t="str">
            <v>EXW</v>
          </cell>
          <cell r="Y1882" t="str">
            <v>CTA CTE O CRED.DIRECTO</v>
          </cell>
          <cell r="Z1882" t="str">
            <v>CONGELADO</v>
          </cell>
          <cell r="AA1882" t="str">
            <v>LOMO</v>
          </cell>
          <cell r="AB1882" t="str">
            <v>LOMO VETADO</v>
          </cell>
          <cell r="AC1882" t="str">
            <v>LOMO VETADO &lt;2.0K</v>
          </cell>
          <cell r="AD1882" t="str">
            <v>EX</v>
          </cell>
        </row>
        <row r="1883">
          <cell r="D1883">
            <v>1020592</v>
          </cell>
          <cell r="E1883" t="str">
            <v>GO LOM VET &gt;2.0@ FI CJ LOM VET AP</v>
          </cell>
          <cell r="F1883">
            <v>10600</v>
          </cell>
          <cell r="G1883" t="str">
            <v>KG</v>
          </cell>
          <cell r="H1883" t="str">
            <v>PLANTA LO MIRANDA</v>
          </cell>
          <cell r="I1883" t="str">
            <v>EN PRODUCCION</v>
          </cell>
          <cell r="J1883">
            <v>44848</v>
          </cell>
          <cell r="K1883">
            <v>44862</v>
          </cell>
          <cell r="O1883" t="str">
            <v>U020 AGROSUPER COMER ALIM</v>
          </cell>
          <cell r="P1883" t="str">
            <v>00EX</v>
          </cell>
          <cell r="Q1883" t="str">
            <v>EXPORTACION DIRECTA</v>
          </cell>
          <cell r="R1883" t="str">
            <v>02</v>
          </cell>
          <cell r="S1883" t="str">
            <v>CHILE</v>
          </cell>
          <cell r="T1883" t="str">
            <v>4000 OSAKA(JAPÓN)</v>
          </cell>
          <cell r="U1883" t="str">
            <v>200000163</v>
          </cell>
          <cell r="V1883" t="str">
            <v>NH FOODS CHILE Y COMPAÑIA LIMITADA</v>
          </cell>
          <cell r="W1883" t="str">
            <v>OSAKA 17 OCT 2022</v>
          </cell>
          <cell r="X1883" t="str">
            <v>EXW</v>
          </cell>
          <cell r="Y1883" t="str">
            <v>CTA CTE O CRED.DIRECTO</v>
          </cell>
          <cell r="Z1883" t="str">
            <v>CONGELADO</v>
          </cell>
          <cell r="AA1883" t="str">
            <v>LOMO</v>
          </cell>
          <cell r="AB1883" t="str">
            <v>LOMO VETADO</v>
          </cell>
          <cell r="AC1883" t="str">
            <v>LOMO VETADO &gt;2.0K</v>
          </cell>
          <cell r="AD1883" t="str">
            <v>EX</v>
          </cell>
        </row>
        <row r="1884">
          <cell r="D1884">
            <v>1020105</v>
          </cell>
          <cell r="E1884" t="str">
            <v>GO LOM TECLA@ CJ LOM CTRO JP</v>
          </cell>
          <cell r="F1884">
            <v>2000</v>
          </cell>
          <cell r="G1884" t="str">
            <v>KG</v>
          </cell>
          <cell r="H1884" t="str">
            <v>PLANTA LO MIRANDA</v>
          </cell>
          <cell r="I1884" t="str">
            <v>EN PRODUCCION</v>
          </cell>
          <cell r="J1884">
            <v>44848</v>
          </cell>
          <cell r="K1884">
            <v>44862</v>
          </cell>
          <cell r="O1884" t="str">
            <v>U020 AGROSUPER COMER ALIM</v>
          </cell>
          <cell r="P1884" t="str">
            <v>00EX</v>
          </cell>
          <cell r="Q1884" t="str">
            <v>EXPORTACION DIRECTA</v>
          </cell>
          <cell r="R1884" t="str">
            <v>02</v>
          </cell>
          <cell r="S1884" t="str">
            <v>CHILE</v>
          </cell>
          <cell r="T1884" t="str">
            <v>4000 OSAKA(JAPÓN)</v>
          </cell>
          <cell r="U1884" t="str">
            <v>200000163</v>
          </cell>
          <cell r="V1884" t="str">
            <v>NH FOODS CHILE Y COMPAÑIA LIMITADA</v>
          </cell>
          <cell r="W1884" t="str">
            <v>OSAKA 17 OCT 2022</v>
          </cell>
          <cell r="X1884" t="str">
            <v>EXW</v>
          </cell>
          <cell r="Y1884" t="str">
            <v>CTA CTE O CRED.DIRECTO</v>
          </cell>
          <cell r="Z1884" t="str">
            <v>CONGELADO</v>
          </cell>
          <cell r="AA1884" t="str">
            <v>LOMO</v>
          </cell>
          <cell r="AB1884" t="str">
            <v>LOMO CENTRO</v>
          </cell>
          <cell r="AC1884" t="str">
            <v>LOMO CENTRO TECLA</v>
          </cell>
          <cell r="AD1884" t="str">
            <v>EX</v>
          </cell>
        </row>
        <row r="1885">
          <cell r="D1885">
            <v>1022499</v>
          </cell>
          <cell r="E1885" t="str">
            <v>GO LOM VET MIT@ 4 BO CJ 10K AP</v>
          </cell>
          <cell r="F1885">
            <v>3000</v>
          </cell>
          <cell r="G1885" t="str">
            <v>KG</v>
          </cell>
          <cell r="H1885" t="str">
            <v>PLANTA LO MIRANDA</v>
          </cell>
          <cell r="I1885" t="str">
            <v>EN PRODUCCION</v>
          </cell>
          <cell r="J1885">
            <v>44848</v>
          </cell>
          <cell r="K1885">
            <v>44862</v>
          </cell>
          <cell r="O1885" t="str">
            <v>U020 AGROSUPER COMER ALIM</v>
          </cell>
          <cell r="P1885" t="str">
            <v>00EX</v>
          </cell>
          <cell r="Q1885" t="str">
            <v>EXPORTACION DIRECTA</v>
          </cell>
          <cell r="R1885" t="str">
            <v>02</v>
          </cell>
          <cell r="S1885" t="str">
            <v>CHILE</v>
          </cell>
          <cell r="T1885" t="str">
            <v>4000 OSAKA(JAPÓN)</v>
          </cell>
          <cell r="U1885" t="str">
            <v>200000163</v>
          </cell>
          <cell r="V1885" t="str">
            <v>NH FOODS CHILE Y COMPAÑIA LIMITADA</v>
          </cell>
          <cell r="W1885" t="str">
            <v>OSAKA 18 OCT 2022</v>
          </cell>
          <cell r="X1885" t="str">
            <v>EXW</v>
          </cell>
          <cell r="Y1885" t="str">
            <v>CTA CTE O CRED.DIRECTO</v>
          </cell>
          <cell r="Z1885" t="str">
            <v>CONGELADO</v>
          </cell>
          <cell r="AA1885" t="str">
            <v>LOMO</v>
          </cell>
          <cell r="AB1885" t="str">
            <v>LOMO VETADO</v>
          </cell>
          <cell r="AC1885" t="str">
            <v>LOMO VETADO MITADES</v>
          </cell>
          <cell r="AD1885" t="str">
            <v>EX</v>
          </cell>
        </row>
        <row r="1886">
          <cell r="D1886">
            <v>1020637</v>
          </cell>
          <cell r="E1886" t="str">
            <v>GO PANC TEC S/CUE@ FI CJ CH AP</v>
          </cell>
          <cell r="F1886">
            <v>3600</v>
          </cell>
          <cell r="G1886" t="str">
            <v>KG</v>
          </cell>
          <cell r="H1886" t="str">
            <v>PLANTA LO MIRANDA</v>
          </cell>
          <cell r="I1886" t="str">
            <v>EN PRODUCCION</v>
          </cell>
          <cell r="J1886">
            <v>44848</v>
          </cell>
          <cell r="K1886">
            <v>44862</v>
          </cell>
          <cell r="O1886" t="str">
            <v>U020 AGROSUPER COMER ALIM</v>
          </cell>
          <cell r="P1886" t="str">
            <v>00EX</v>
          </cell>
          <cell r="Q1886" t="str">
            <v>EXPORTACION DIRECTA</v>
          </cell>
          <cell r="R1886" t="str">
            <v>02</v>
          </cell>
          <cell r="S1886" t="str">
            <v>CHILE</v>
          </cell>
          <cell r="T1886" t="str">
            <v>4000 OSAKA(JAPÓN)</v>
          </cell>
          <cell r="U1886" t="str">
            <v>200000163</v>
          </cell>
          <cell r="V1886" t="str">
            <v>NH FOODS CHILE Y COMPAÑIA LIMITADA</v>
          </cell>
          <cell r="W1886" t="str">
            <v>OSAKA 18 OCT 2022</v>
          </cell>
          <cell r="X1886" t="str">
            <v>EXW</v>
          </cell>
          <cell r="Y1886" t="str">
            <v>CTA CTE O CRED.DIRECTO</v>
          </cell>
          <cell r="Z1886" t="str">
            <v>CONGELADO</v>
          </cell>
          <cell r="AA1886" t="str">
            <v>PANCETA</v>
          </cell>
          <cell r="AB1886" t="str">
            <v>PANCETA S/CUERO</v>
          </cell>
          <cell r="AC1886" t="str">
            <v>PANCETA S/CUERO TECLA</v>
          </cell>
          <cell r="AD1886" t="str">
            <v>EX</v>
          </cell>
        </row>
        <row r="1887">
          <cell r="D1887">
            <v>1020620</v>
          </cell>
          <cell r="E1887" t="str">
            <v>GO LOM VET &lt;2.0@ FI CJ AP</v>
          </cell>
          <cell r="F1887">
            <v>4500</v>
          </cell>
          <cell r="G1887" t="str">
            <v>KG</v>
          </cell>
          <cell r="H1887" t="str">
            <v>PLANTA LO MIRANDA</v>
          </cell>
          <cell r="I1887" t="str">
            <v>EN PRODUCCION</v>
          </cell>
          <cell r="J1887">
            <v>44848</v>
          </cell>
          <cell r="K1887">
            <v>44862</v>
          </cell>
          <cell r="O1887" t="str">
            <v>U020 AGROSUPER COMER ALIM</v>
          </cell>
          <cell r="P1887" t="str">
            <v>00EX</v>
          </cell>
          <cell r="Q1887" t="str">
            <v>EXPORTACION DIRECTA</v>
          </cell>
          <cell r="R1887" t="str">
            <v>02</v>
          </cell>
          <cell r="S1887" t="str">
            <v>CHILE</v>
          </cell>
          <cell r="T1887" t="str">
            <v>4000 OSAKA(JAPÓN)</v>
          </cell>
          <cell r="U1887" t="str">
            <v>200000163</v>
          </cell>
          <cell r="V1887" t="str">
            <v>NH FOODS CHILE Y COMPAÑIA LIMITADA</v>
          </cell>
          <cell r="W1887" t="str">
            <v>OSAKA 18 OCT 2022</v>
          </cell>
          <cell r="X1887" t="str">
            <v>EXW</v>
          </cell>
          <cell r="Y1887" t="str">
            <v>CTA CTE O CRED.DIRECTO</v>
          </cell>
          <cell r="Z1887" t="str">
            <v>CONGELADO</v>
          </cell>
          <cell r="AA1887" t="str">
            <v>LOMO</v>
          </cell>
          <cell r="AB1887" t="str">
            <v>LOMO VETADO</v>
          </cell>
          <cell r="AC1887" t="str">
            <v>LOMO VETADO &lt;2.0K</v>
          </cell>
          <cell r="AD1887" t="str">
            <v>EX</v>
          </cell>
        </row>
        <row r="1888">
          <cell r="D1888">
            <v>1020592</v>
          </cell>
          <cell r="E1888" t="str">
            <v>GO LOM VET &gt;2.0@ FI CJ LOM VET AP</v>
          </cell>
          <cell r="F1888">
            <v>7600</v>
          </cell>
          <cell r="G1888" t="str">
            <v>KG</v>
          </cell>
          <cell r="H1888" t="str">
            <v>PLANTA LO MIRANDA</v>
          </cell>
          <cell r="I1888" t="str">
            <v>EN PRODUCCION</v>
          </cell>
          <cell r="J1888">
            <v>44848</v>
          </cell>
          <cell r="K1888">
            <v>44862</v>
          </cell>
          <cell r="O1888" t="str">
            <v>U020 AGROSUPER COMER ALIM</v>
          </cell>
          <cell r="P1888" t="str">
            <v>00EX</v>
          </cell>
          <cell r="Q1888" t="str">
            <v>EXPORTACION DIRECTA</v>
          </cell>
          <cell r="R1888" t="str">
            <v>02</v>
          </cell>
          <cell r="S1888" t="str">
            <v>CHILE</v>
          </cell>
          <cell r="T1888" t="str">
            <v>4000 OSAKA(JAPÓN)</v>
          </cell>
          <cell r="U1888" t="str">
            <v>200000163</v>
          </cell>
          <cell r="V1888" t="str">
            <v>NH FOODS CHILE Y COMPAÑIA LIMITADA</v>
          </cell>
          <cell r="W1888" t="str">
            <v>OSAKA 18 OCT 2022</v>
          </cell>
          <cell r="X1888" t="str">
            <v>EXW</v>
          </cell>
          <cell r="Y1888" t="str">
            <v>CTA CTE O CRED.DIRECTO</v>
          </cell>
          <cell r="Z1888" t="str">
            <v>CONGELADO</v>
          </cell>
          <cell r="AA1888" t="str">
            <v>LOMO</v>
          </cell>
          <cell r="AB1888" t="str">
            <v>LOMO VETADO</v>
          </cell>
          <cell r="AC1888" t="str">
            <v>LOMO VETADO &gt;2.0K</v>
          </cell>
          <cell r="AD1888" t="str">
            <v>EX</v>
          </cell>
        </row>
        <row r="1889">
          <cell r="D1889">
            <v>1020105</v>
          </cell>
          <cell r="E1889" t="str">
            <v>GO LOM TECLA@ CJ LOM CTRO JP</v>
          </cell>
          <cell r="F1889">
            <v>5000</v>
          </cell>
          <cell r="G1889" t="str">
            <v>KG</v>
          </cell>
          <cell r="H1889" t="str">
            <v>PLANTA LO MIRANDA</v>
          </cell>
          <cell r="I1889" t="str">
            <v>EN PRODUCCION</v>
          </cell>
          <cell r="J1889">
            <v>44848</v>
          </cell>
          <cell r="K1889">
            <v>44862</v>
          </cell>
          <cell r="O1889" t="str">
            <v>U020 AGROSUPER COMER ALIM</v>
          </cell>
          <cell r="P1889" t="str">
            <v>00EX</v>
          </cell>
          <cell r="Q1889" t="str">
            <v>EXPORTACION DIRECTA</v>
          </cell>
          <cell r="R1889" t="str">
            <v>02</v>
          </cell>
          <cell r="S1889" t="str">
            <v>CHILE</v>
          </cell>
          <cell r="T1889" t="str">
            <v>4000 OSAKA(JAPÓN)</v>
          </cell>
          <cell r="U1889" t="str">
            <v>200000163</v>
          </cell>
          <cell r="V1889" t="str">
            <v>NH FOODS CHILE Y COMPAÑIA LIMITADA</v>
          </cell>
          <cell r="W1889" t="str">
            <v>OSAKA 18 OCT 2022</v>
          </cell>
          <cell r="X1889" t="str">
            <v>EXW</v>
          </cell>
          <cell r="Y1889" t="str">
            <v>CTA CTE O CRED.DIRECTO</v>
          </cell>
          <cell r="Z1889" t="str">
            <v>CONGELADO</v>
          </cell>
          <cell r="AA1889" t="str">
            <v>LOMO</v>
          </cell>
          <cell r="AB1889" t="str">
            <v>LOMO CENTRO</v>
          </cell>
          <cell r="AC1889" t="str">
            <v>LOMO CENTRO TECLA</v>
          </cell>
          <cell r="AD1889" t="str">
            <v>EX</v>
          </cell>
        </row>
        <row r="1890">
          <cell r="D1890">
            <v>1020914</v>
          </cell>
          <cell r="E1890" t="str">
            <v>GO PANC LAM 2.5MM@ CJ CH AP</v>
          </cell>
          <cell r="F1890">
            <v>1000</v>
          </cell>
          <cell r="G1890" t="str">
            <v>KG</v>
          </cell>
          <cell r="H1890" t="str">
            <v>PLANTA LO MIRANDA</v>
          </cell>
          <cell r="I1890" t="str">
            <v>EN PRODUCCION</v>
          </cell>
          <cell r="J1890">
            <v>44848</v>
          </cell>
          <cell r="K1890">
            <v>44841</v>
          </cell>
          <cell r="O1890" t="str">
            <v>U020 AGROSUPER COMER ALIM</v>
          </cell>
          <cell r="P1890" t="str">
            <v>00EX</v>
          </cell>
          <cell r="Q1890" t="str">
            <v>EXPORTACION DIRECTA</v>
          </cell>
          <cell r="R1890" t="str">
            <v>02</v>
          </cell>
          <cell r="S1890" t="str">
            <v>CHILE</v>
          </cell>
          <cell r="T1890" t="str">
            <v>4000 OSAKA(JAPÓN)</v>
          </cell>
          <cell r="U1890" t="str">
            <v>200000163</v>
          </cell>
          <cell r="V1890" t="str">
            <v>NH FOODS CHILE Y COMPAÑIA LIMITADA</v>
          </cell>
          <cell r="W1890" t="str">
            <v>OSAKA 19 OCT 2022</v>
          </cell>
          <cell r="X1890" t="str">
            <v>EXW</v>
          </cell>
          <cell r="Y1890" t="str">
            <v>CTA CTE O CRED.DIRECTO</v>
          </cell>
          <cell r="Z1890" t="str">
            <v>CONGELADO</v>
          </cell>
          <cell r="AA1890" t="str">
            <v>PANCETA</v>
          </cell>
          <cell r="AB1890" t="str">
            <v>PANCETA C/CUERO</v>
          </cell>
          <cell r="AC1890" t="str">
            <v>PANCETA C/CUERO LAMINADO</v>
          </cell>
          <cell r="AD1890" t="str">
            <v>EX</v>
          </cell>
        </row>
        <row r="1891">
          <cell r="D1891">
            <v>1020774</v>
          </cell>
          <cell r="E1891" t="str">
            <v>GO MALAYA JAPON@ VA CJ JP</v>
          </cell>
          <cell r="F1891">
            <v>2000</v>
          </cell>
          <cell r="G1891" t="str">
            <v>KG</v>
          </cell>
          <cell r="H1891" t="str">
            <v>PLANTA LO MIRANDA</v>
          </cell>
          <cell r="I1891" t="str">
            <v>EN PRODUCCION</v>
          </cell>
          <cell r="J1891">
            <v>44848</v>
          </cell>
          <cell r="K1891">
            <v>44841</v>
          </cell>
          <cell r="O1891" t="str">
            <v>U020 AGROSUPER COMER ALIM</v>
          </cell>
          <cell r="P1891" t="str">
            <v>00EX</v>
          </cell>
          <cell r="Q1891" t="str">
            <v>EXPORTACION DIRECTA</v>
          </cell>
          <cell r="R1891" t="str">
            <v>02</v>
          </cell>
          <cell r="S1891" t="str">
            <v>CHILE</v>
          </cell>
          <cell r="T1891" t="str">
            <v>4000 OSAKA(JAPÓN)</v>
          </cell>
          <cell r="U1891" t="str">
            <v>200000163</v>
          </cell>
          <cell r="V1891" t="str">
            <v>NH FOODS CHILE Y COMPAÑIA LIMITADA</v>
          </cell>
          <cell r="W1891" t="str">
            <v>OSAKA 19 OCT 2022</v>
          </cell>
          <cell r="X1891" t="str">
            <v>EXW</v>
          </cell>
          <cell r="Y1891" t="str">
            <v>CTA CTE O CRED.DIRECTO</v>
          </cell>
          <cell r="Z1891" t="str">
            <v>CONGELADO</v>
          </cell>
          <cell r="AA1891" t="str">
            <v>PROLIJADO</v>
          </cell>
          <cell r="AB1891" t="str">
            <v>PROLIJADO MALAYA</v>
          </cell>
          <cell r="AC1891" t="str">
            <v>PROLIJADO MALAYA PAPADA</v>
          </cell>
          <cell r="AD1891" t="str">
            <v>EX</v>
          </cell>
        </row>
        <row r="1892">
          <cell r="D1892">
            <v>1020589</v>
          </cell>
          <cell r="E1892" t="str">
            <v>GO MM LOIN S@ FI CJ 12K AP</v>
          </cell>
          <cell r="F1892">
            <v>3000</v>
          </cell>
          <cell r="G1892" t="str">
            <v>KG</v>
          </cell>
          <cell r="H1892" t="str">
            <v>PLANTA LO MIRANDA</v>
          </cell>
          <cell r="I1892" t="str">
            <v>EN PRODUCCION</v>
          </cell>
          <cell r="J1892">
            <v>44848</v>
          </cell>
          <cell r="K1892">
            <v>44841</v>
          </cell>
          <cell r="O1892" t="str">
            <v>U020 AGROSUPER COMER ALIM</v>
          </cell>
          <cell r="P1892" t="str">
            <v>00EX</v>
          </cell>
          <cell r="Q1892" t="str">
            <v>EXPORTACION DIRECTA</v>
          </cell>
          <cell r="R1892" t="str">
            <v>02</v>
          </cell>
          <cell r="S1892" t="str">
            <v>CHILE</v>
          </cell>
          <cell r="T1892" t="str">
            <v>4000 OSAKA(JAPÓN)</v>
          </cell>
          <cell r="U1892" t="str">
            <v>200000163</v>
          </cell>
          <cell r="V1892" t="str">
            <v>NH FOODS CHILE Y COMPAÑIA LIMITADA</v>
          </cell>
          <cell r="W1892" t="str">
            <v>OSAKA 19 OCT 2022</v>
          </cell>
          <cell r="X1892" t="str">
            <v>EXW</v>
          </cell>
          <cell r="Y1892" t="str">
            <v>CTA CTE O CRED.DIRECTO</v>
          </cell>
          <cell r="Z1892" t="str">
            <v>CONGELADO</v>
          </cell>
          <cell r="AA1892" t="str">
            <v>LOMO</v>
          </cell>
          <cell r="AB1892" t="str">
            <v>LOMO MM LOIN</v>
          </cell>
          <cell r="AC1892" t="str">
            <v>LOMO MM LOIN S</v>
          </cell>
          <cell r="AD1892" t="str">
            <v>EX</v>
          </cell>
        </row>
        <row r="1893">
          <cell r="D1893">
            <v>1020110</v>
          </cell>
          <cell r="E1893" t="str">
            <v>GO MM LOIN L@ CJ 12K AP</v>
          </cell>
          <cell r="F1893">
            <v>5000</v>
          </cell>
          <cell r="G1893" t="str">
            <v>KG</v>
          </cell>
          <cell r="H1893" t="str">
            <v>PLANTA LO MIRANDA</v>
          </cell>
          <cell r="I1893" t="str">
            <v>EN PRODUCCION</v>
          </cell>
          <cell r="J1893">
            <v>44848</v>
          </cell>
          <cell r="K1893">
            <v>44841</v>
          </cell>
          <cell r="O1893" t="str">
            <v>U020 AGROSUPER COMER ALIM</v>
          </cell>
          <cell r="P1893" t="str">
            <v>00EX</v>
          </cell>
          <cell r="Q1893" t="str">
            <v>EXPORTACION DIRECTA</v>
          </cell>
          <cell r="R1893" t="str">
            <v>02</v>
          </cell>
          <cell r="S1893" t="str">
            <v>CHILE</v>
          </cell>
          <cell r="T1893" t="str">
            <v>4000 OSAKA(JAPÓN)</v>
          </cell>
          <cell r="U1893" t="str">
            <v>200000163</v>
          </cell>
          <cell r="V1893" t="str">
            <v>NH FOODS CHILE Y COMPAÑIA LIMITADA</v>
          </cell>
          <cell r="W1893" t="str">
            <v>OSAKA 19 OCT 2022</v>
          </cell>
          <cell r="X1893" t="str">
            <v>EXW</v>
          </cell>
          <cell r="Y1893" t="str">
            <v>CTA CTE O CRED.DIRECTO</v>
          </cell>
          <cell r="Z1893" t="str">
            <v>CONGELADO</v>
          </cell>
          <cell r="AA1893" t="str">
            <v>LOMO</v>
          </cell>
          <cell r="AB1893" t="str">
            <v>LOMO MM LOIN</v>
          </cell>
          <cell r="AC1893" t="str">
            <v>LOMO MM LOIN L</v>
          </cell>
          <cell r="AD1893" t="str">
            <v>EX</v>
          </cell>
        </row>
        <row r="1894">
          <cell r="D1894">
            <v>1020592</v>
          </cell>
          <cell r="E1894" t="str">
            <v>GO LOM VET &gt;2.0@ FI CJ LOM VET AP</v>
          </cell>
          <cell r="F1894">
            <v>7600</v>
          </cell>
          <cell r="G1894" t="str">
            <v>KG</v>
          </cell>
          <cell r="H1894" t="str">
            <v>PLANTA LO MIRANDA</v>
          </cell>
          <cell r="I1894" t="str">
            <v>EN PRODUCCION</v>
          </cell>
          <cell r="J1894">
            <v>44848</v>
          </cell>
          <cell r="K1894">
            <v>44841</v>
          </cell>
          <cell r="O1894" t="str">
            <v>U020 AGROSUPER COMER ALIM</v>
          </cell>
          <cell r="P1894" t="str">
            <v>00EX</v>
          </cell>
          <cell r="Q1894" t="str">
            <v>EXPORTACION DIRECTA</v>
          </cell>
          <cell r="R1894" t="str">
            <v>02</v>
          </cell>
          <cell r="S1894" t="str">
            <v>CHILE</v>
          </cell>
          <cell r="T1894" t="str">
            <v>4000 OSAKA(JAPÓN)</v>
          </cell>
          <cell r="U1894" t="str">
            <v>200000163</v>
          </cell>
          <cell r="V1894" t="str">
            <v>NH FOODS CHILE Y COMPAÑIA LIMITADA</v>
          </cell>
          <cell r="W1894" t="str">
            <v>OSAKA 19 OCT 2022</v>
          </cell>
          <cell r="X1894" t="str">
            <v>EXW</v>
          </cell>
          <cell r="Y1894" t="str">
            <v>CTA CTE O CRED.DIRECTO</v>
          </cell>
          <cell r="Z1894" t="str">
            <v>CONGELADO</v>
          </cell>
          <cell r="AA1894" t="str">
            <v>LOMO</v>
          </cell>
          <cell r="AB1894" t="str">
            <v>LOMO VETADO</v>
          </cell>
          <cell r="AC1894" t="str">
            <v>LOMO VETADO &gt;2.0K</v>
          </cell>
          <cell r="AD1894" t="str">
            <v>EX</v>
          </cell>
        </row>
        <row r="1895">
          <cell r="D1895">
            <v>1020637</v>
          </cell>
          <cell r="E1895" t="str">
            <v>GO PANC TEC S/CUE@ FI CJ CH AP</v>
          </cell>
          <cell r="F1895">
            <v>4100</v>
          </cell>
          <cell r="G1895" t="str">
            <v>KG</v>
          </cell>
          <cell r="H1895" t="str">
            <v>PLANTA LO MIRANDA</v>
          </cell>
          <cell r="I1895" t="str">
            <v>EN PRODUCCION</v>
          </cell>
          <cell r="J1895">
            <v>44848</v>
          </cell>
          <cell r="K1895">
            <v>44841</v>
          </cell>
          <cell r="O1895" t="str">
            <v>U020 AGROSUPER COMER ALIM</v>
          </cell>
          <cell r="P1895" t="str">
            <v>00EX</v>
          </cell>
          <cell r="Q1895" t="str">
            <v>EXPORTACION DIRECTA</v>
          </cell>
          <cell r="R1895" t="str">
            <v>02</v>
          </cell>
          <cell r="S1895" t="str">
            <v>CHILE</v>
          </cell>
          <cell r="T1895" t="str">
            <v>4000 OSAKA(JAPÓN)</v>
          </cell>
          <cell r="U1895" t="str">
            <v>200000163</v>
          </cell>
          <cell r="V1895" t="str">
            <v>NH FOODS CHILE Y COMPAÑIA LIMITADA</v>
          </cell>
          <cell r="W1895" t="str">
            <v>OSAKA 19 OCT 2022</v>
          </cell>
          <cell r="X1895" t="str">
            <v>EXW</v>
          </cell>
          <cell r="Y1895" t="str">
            <v>CTA CTE O CRED.DIRECTO</v>
          </cell>
          <cell r="Z1895" t="str">
            <v>CONGELADO</v>
          </cell>
          <cell r="AA1895" t="str">
            <v>PANCETA</v>
          </cell>
          <cell r="AB1895" t="str">
            <v>PANCETA S/CUERO</v>
          </cell>
          <cell r="AC1895" t="str">
            <v>PANCETA S/CUERO TECLA</v>
          </cell>
          <cell r="AD1895" t="str">
            <v>EX</v>
          </cell>
        </row>
        <row r="1896">
          <cell r="D1896">
            <v>1020802</v>
          </cell>
          <cell r="E1896" t="str">
            <v>GO PANC S/TEC N@ FI CJ 20K AP</v>
          </cell>
          <cell r="F1896">
            <v>1000</v>
          </cell>
          <cell r="G1896" t="str">
            <v>KG</v>
          </cell>
          <cell r="H1896" t="str">
            <v>PLANTA LO MIRANDA</v>
          </cell>
          <cell r="I1896" t="str">
            <v>EN PRODUCCION</v>
          </cell>
          <cell r="J1896">
            <v>44848</v>
          </cell>
          <cell r="K1896">
            <v>44841</v>
          </cell>
          <cell r="O1896" t="str">
            <v>U020 AGROSUPER COMER ALIM</v>
          </cell>
          <cell r="P1896" t="str">
            <v>00EX</v>
          </cell>
          <cell r="Q1896" t="str">
            <v>EXPORTACION DIRECTA</v>
          </cell>
          <cell r="R1896" t="str">
            <v>02</v>
          </cell>
          <cell r="S1896" t="str">
            <v>CHILE</v>
          </cell>
          <cell r="T1896" t="str">
            <v>4000 OSAKA(JAPÓN)</v>
          </cell>
          <cell r="U1896" t="str">
            <v>200000163</v>
          </cell>
          <cell r="V1896" t="str">
            <v>NH FOODS CHILE Y COMPAÑIA LIMITADA</v>
          </cell>
          <cell r="W1896" t="str">
            <v>OSAKA 19 OCT 2022</v>
          </cell>
          <cell r="X1896" t="str">
            <v>EXW</v>
          </cell>
          <cell r="Y1896" t="str">
            <v>CTA CTE O CRED.DIRECTO</v>
          </cell>
          <cell r="Z1896" t="str">
            <v>CONGELADO</v>
          </cell>
          <cell r="AA1896" t="str">
            <v>PANCETA</v>
          </cell>
          <cell r="AB1896" t="str">
            <v>PANCETA S/CUERO</v>
          </cell>
          <cell r="AC1896" t="str">
            <v>PANCETA S/CUERO S/TECLA</v>
          </cell>
          <cell r="AD1896" t="str">
            <v>EX</v>
          </cell>
        </row>
        <row r="1897">
          <cell r="D1897">
            <v>1020637</v>
          </cell>
          <cell r="E1897" t="str">
            <v>GO PANC TEC S/CUE@ FI CJ CH AP</v>
          </cell>
          <cell r="F1897">
            <v>5100</v>
          </cell>
          <cell r="G1897" t="str">
            <v>KG</v>
          </cell>
          <cell r="H1897" t="str">
            <v>PLANTA LO MIRANDA</v>
          </cell>
          <cell r="I1897" t="str">
            <v>EN PRODUCCION</v>
          </cell>
          <cell r="J1897">
            <v>44848</v>
          </cell>
          <cell r="K1897">
            <v>44848</v>
          </cell>
          <cell r="O1897" t="str">
            <v>U020 AGROSUPER COMER ALIM</v>
          </cell>
          <cell r="P1897" t="str">
            <v>00EX</v>
          </cell>
          <cell r="Q1897" t="str">
            <v>EXPORTACION DIRECTA</v>
          </cell>
          <cell r="R1897" t="str">
            <v>02</v>
          </cell>
          <cell r="S1897" t="str">
            <v>CHILE</v>
          </cell>
          <cell r="T1897" t="str">
            <v>4000 OSAKA(JAPÓN)</v>
          </cell>
          <cell r="U1897" t="str">
            <v>200000163</v>
          </cell>
          <cell r="V1897" t="str">
            <v>NH FOODS CHILE Y COMPAÑIA LIMITADA</v>
          </cell>
          <cell r="W1897" t="str">
            <v>OSAKA 20 OCT 2022</v>
          </cell>
          <cell r="X1897" t="str">
            <v>EXW</v>
          </cell>
          <cell r="Y1897" t="str">
            <v>CTA CTE O CRED.DIRECTO</v>
          </cell>
          <cell r="Z1897" t="str">
            <v>CONGELADO</v>
          </cell>
          <cell r="AA1897" t="str">
            <v>PANCETA</v>
          </cell>
          <cell r="AB1897" t="str">
            <v>PANCETA S/CUERO</v>
          </cell>
          <cell r="AC1897" t="str">
            <v>PANCETA S/CUERO TECLA</v>
          </cell>
          <cell r="AD1897" t="str">
            <v>EX</v>
          </cell>
        </row>
        <row r="1898">
          <cell r="D1898">
            <v>1020592</v>
          </cell>
          <cell r="E1898" t="str">
            <v>GO LOM VET &gt;2.0@ FI CJ LOM VET AP</v>
          </cell>
          <cell r="F1898">
            <v>7600</v>
          </cell>
          <cell r="G1898" t="str">
            <v>KG</v>
          </cell>
          <cell r="H1898" t="str">
            <v>PLANTA LO MIRANDA</v>
          </cell>
          <cell r="I1898" t="str">
            <v>EN PRODUCCION</v>
          </cell>
          <cell r="J1898">
            <v>44848</v>
          </cell>
          <cell r="K1898">
            <v>44848</v>
          </cell>
          <cell r="O1898" t="str">
            <v>U020 AGROSUPER COMER ALIM</v>
          </cell>
          <cell r="P1898" t="str">
            <v>00EX</v>
          </cell>
          <cell r="Q1898" t="str">
            <v>EXPORTACION DIRECTA</v>
          </cell>
          <cell r="R1898" t="str">
            <v>02</v>
          </cell>
          <cell r="S1898" t="str">
            <v>CHILE</v>
          </cell>
          <cell r="T1898" t="str">
            <v>4000 OSAKA(JAPÓN)</v>
          </cell>
          <cell r="U1898" t="str">
            <v>200000163</v>
          </cell>
          <cell r="V1898" t="str">
            <v>NH FOODS CHILE Y COMPAÑIA LIMITADA</v>
          </cell>
          <cell r="W1898" t="str">
            <v>OSAKA 20 OCT 2022</v>
          </cell>
          <cell r="X1898" t="str">
            <v>EXW</v>
          </cell>
          <cell r="Y1898" t="str">
            <v>CTA CTE O CRED.DIRECTO</v>
          </cell>
          <cell r="Z1898" t="str">
            <v>CONGELADO</v>
          </cell>
          <cell r="AA1898" t="str">
            <v>LOMO</v>
          </cell>
          <cell r="AB1898" t="str">
            <v>LOMO VETADO</v>
          </cell>
          <cell r="AC1898" t="str">
            <v>LOMO VETADO &gt;2.0K</v>
          </cell>
          <cell r="AD1898" t="str">
            <v>EX</v>
          </cell>
        </row>
        <row r="1899">
          <cell r="D1899">
            <v>1020110</v>
          </cell>
          <cell r="E1899" t="str">
            <v>GO MM LOIN L@ CJ 12K AP</v>
          </cell>
          <cell r="F1899">
            <v>5000</v>
          </cell>
          <cell r="G1899" t="str">
            <v>KG</v>
          </cell>
          <cell r="H1899" t="str">
            <v>PLANTA LO MIRANDA</v>
          </cell>
          <cell r="I1899" t="str">
            <v>EN PRODUCCION</v>
          </cell>
          <cell r="J1899">
            <v>44848</v>
          </cell>
          <cell r="K1899">
            <v>44848</v>
          </cell>
          <cell r="O1899" t="str">
            <v>U020 AGROSUPER COMER ALIM</v>
          </cell>
          <cell r="P1899" t="str">
            <v>00EX</v>
          </cell>
          <cell r="Q1899" t="str">
            <v>EXPORTACION DIRECTA</v>
          </cell>
          <cell r="R1899" t="str">
            <v>02</v>
          </cell>
          <cell r="S1899" t="str">
            <v>CHILE</v>
          </cell>
          <cell r="T1899" t="str">
            <v>4000 OSAKA(JAPÓN)</v>
          </cell>
          <cell r="U1899" t="str">
            <v>200000163</v>
          </cell>
          <cell r="V1899" t="str">
            <v>NH FOODS CHILE Y COMPAÑIA LIMITADA</v>
          </cell>
          <cell r="W1899" t="str">
            <v>OSAKA 20 OCT 2022</v>
          </cell>
          <cell r="X1899" t="str">
            <v>EXW</v>
          </cell>
          <cell r="Y1899" t="str">
            <v>CTA CTE O CRED.DIRECTO</v>
          </cell>
          <cell r="Z1899" t="str">
            <v>CONGELADO</v>
          </cell>
          <cell r="AA1899" t="str">
            <v>LOMO</v>
          </cell>
          <cell r="AB1899" t="str">
            <v>LOMO MM LOIN</v>
          </cell>
          <cell r="AC1899" t="str">
            <v>LOMO MM LOIN L</v>
          </cell>
          <cell r="AD1899" t="str">
            <v>EX</v>
          </cell>
        </row>
        <row r="1900">
          <cell r="D1900">
            <v>1020731</v>
          </cell>
          <cell r="E1900" t="str">
            <v>GO PANC S/TEC/CUE I@ FI CJ PANC 4S AP</v>
          </cell>
          <cell r="F1900">
            <v>6000</v>
          </cell>
          <cell r="G1900" t="str">
            <v>KG</v>
          </cell>
          <cell r="H1900" t="str">
            <v>PLANTA LO MIRANDA</v>
          </cell>
          <cell r="I1900" t="str">
            <v>EN PRODUCCION</v>
          </cell>
          <cell r="J1900">
            <v>44848</v>
          </cell>
          <cell r="K1900">
            <v>44848</v>
          </cell>
          <cell r="O1900" t="str">
            <v>U020 AGROSUPER COMER ALIM</v>
          </cell>
          <cell r="P1900" t="str">
            <v>00EX</v>
          </cell>
          <cell r="Q1900" t="str">
            <v>EXPORTACION DIRECTA</v>
          </cell>
          <cell r="R1900" t="str">
            <v>02</v>
          </cell>
          <cell r="S1900" t="str">
            <v>CHILE</v>
          </cell>
          <cell r="T1900" t="str">
            <v>4000 OSAKA(JAPÓN)</v>
          </cell>
          <cell r="U1900" t="str">
            <v>200000163</v>
          </cell>
          <cell r="V1900" t="str">
            <v>NH FOODS CHILE Y COMPAÑIA LIMITADA</v>
          </cell>
          <cell r="W1900" t="str">
            <v>OSAKA 20 OCT 2022</v>
          </cell>
          <cell r="X1900" t="str">
            <v>EXW</v>
          </cell>
          <cell r="Y1900" t="str">
            <v>CTA CTE O CRED.DIRECTO</v>
          </cell>
          <cell r="Z1900" t="str">
            <v>CONGELADO</v>
          </cell>
          <cell r="AA1900" t="str">
            <v>PANCETA</v>
          </cell>
          <cell r="AB1900" t="str">
            <v>PANCETA S/CUERO</v>
          </cell>
          <cell r="AC1900" t="str">
            <v>PANCETA S/CUERO S/TECLA I</v>
          </cell>
          <cell r="AD1900" t="str">
            <v>EX</v>
          </cell>
        </row>
        <row r="1901">
          <cell r="D1901">
            <v>1020110</v>
          </cell>
          <cell r="E1901" t="str">
            <v>GO MM LOIN L@ CJ 12K AP</v>
          </cell>
          <cell r="F1901">
            <v>5000</v>
          </cell>
          <cell r="G1901" t="str">
            <v>KG</v>
          </cell>
          <cell r="H1901" t="str">
            <v>PLANTA LO MIRANDA</v>
          </cell>
          <cell r="I1901" t="str">
            <v>EN PRODUCCION</v>
          </cell>
          <cell r="J1901">
            <v>44848</v>
          </cell>
          <cell r="K1901">
            <v>44855</v>
          </cell>
          <cell r="O1901" t="str">
            <v>U020 AGROSUPER COMER ALIM</v>
          </cell>
          <cell r="P1901" t="str">
            <v>00EX</v>
          </cell>
          <cell r="Q1901" t="str">
            <v>EXPORTACION DIRECTA</v>
          </cell>
          <cell r="R1901" t="str">
            <v>02</v>
          </cell>
          <cell r="S1901" t="str">
            <v>CHILE</v>
          </cell>
          <cell r="T1901" t="str">
            <v>4000 OSAKA(JAPÓN)</v>
          </cell>
          <cell r="U1901" t="str">
            <v>200000163</v>
          </cell>
          <cell r="V1901" t="str">
            <v>NH FOODS CHILE Y COMPAÑIA LIMITADA</v>
          </cell>
          <cell r="W1901" t="str">
            <v>OSAKA 21 OCT 2022</v>
          </cell>
          <cell r="X1901" t="str">
            <v>EXW</v>
          </cell>
          <cell r="Y1901" t="str">
            <v>CTA CTE O CRED.DIRECTO</v>
          </cell>
          <cell r="Z1901" t="str">
            <v>CONGELADO</v>
          </cell>
          <cell r="AA1901" t="str">
            <v>LOMO</v>
          </cell>
          <cell r="AB1901" t="str">
            <v>LOMO MM LOIN</v>
          </cell>
          <cell r="AC1901" t="str">
            <v>LOMO MM LOIN L</v>
          </cell>
          <cell r="AD1901" t="str">
            <v>EX</v>
          </cell>
        </row>
        <row r="1902">
          <cell r="D1902">
            <v>1020592</v>
          </cell>
          <cell r="E1902" t="str">
            <v>GO LOM VET &gt;2.0@ FI CJ LOM VET AP</v>
          </cell>
          <cell r="F1902">
            <v>7600</v>
          </cell>
          <cell r="G1902" t="str">
            <v>KG</v>
          </cell>
          <cell r="H1902" t="str">
            <v>PLANTA LO MIRANDA</v>
          </cell>
          <cell r="I1902" t="str">
            <v>EN PRODUCCION</v>
          </cell>
          <cell r="J1902">
            <v>44848</v>
          </cell>
          <cell r="K1902">
            <v>44855</v>
          </cell>
          <cell r="O1902" t="str">
            <v>U020 AGROSUPER COMER ALIM</v>
          </cell>
          <cell r="P1902" t="str">
            <v>00EX</v>
          </cell>
          <cell r="Q1902" t="str">
            <v>EXPORTACION DIRECTA</v>
          </cell>
          <cell r="R1902" t="str">
            <v>02</v>
          </cell>
          <cell r="S1902" t="str">
            <v>CHILE</v>
          </cell>
          <cell r="T1902" t="str">
            <v>4000 OSAKA(JAPÓN)</v>
          </cell>
          <cell r="U1902" t="str">
            <v>200000163</v>
          </cell>
          <cell r="V1902" t="str">
            <v>NH FOODS CHILE Y COMPAÑIA LIMITADA</v>
          </cell>
          <cell r="W1902" t="str">
            <v>OSAKA 21 OCT 2022</v>
          </cell>
          <cell r="X1902" t="str">
            <v>EXW</v>
          </cell>
          <cell r="Y1902" t="str">
            <v>CTA CTE O CRED.DIRECTO</v>
          </cell>
          <cell r="Z1902" t="str">
            <v>CONGELADO</v>
          </cell>
          <cell r="AA1902" t="str">
            <v>LOMO</v>
          </cell>
          <cell r="AB1902" t="str">
            <v>LOMO VETADO</v>
          </cell>
          <cell r="AC1902" t="str">
            <v>LOMO VETADO &gt;2.0K</v>
          </cell>
          <cell r="AD1902" t="str">
            <v>EX</v>
          </cell>
        </row>
        <row r="1903">
          <cell r="D1903">
            <v>1020637</v>
          </cell>
          <cell r="E1903" t="str">
            <v>GO PANC TEC S/CUE@ FI CJ CH AP</v>
          </cell>
          <cell r="F1903">
            <v>5100</v>
          </cell>
          <cell r="G1903" t="str">
            <v>KG</v>
          </cell>
          <cell r="H1903" t="str">
            <v>PLANTA LO MIRANDA</v>
          </cell>
          <cell r="I1903" t="str">
            <v>EN PRODUCCION</v>
          </cell>
          <cell r="J1903">
            <v>44848</v>
          </cell>
          <cell r="K1903">
            <v>44855</v>
          </cell>
          <cell r="O1903" t="str">
            <v>U020 AGROSUPER COMER ALIM</v>
          </cell>
          <cell r="P1903" t="str">
            <v>00EX</v>
          </cell>
          <cell r="Q1903" t="str">
            <v>EXPORTACION DIRECTA</v>
          </cell>
          <cell r="R1903" t="str">
            <v>02</v>
          </cell>
          <cell r="S1903" t="str">
            <v>CHILE</v>
          </cell>
          <cell r="T1903" t="str">
            <v>4000 OSAKA(JAPÓN)</v>
          </cell>
          <cell r="U1903" t="str">
            <v>200000163</v>
          </cell>
          <cell r="V1903" t="str">
            <v>NH FOODS CHILE Y COMPAÑIA LIMITADA</v>
          </cell>
          <cell r="W1903" t="str">
            <v>OSAKA 21 OCT 2022</v>
          </cell>
          <cell r="X1903" t="str">
            <v>EXW</v>
          </cell>
          <cell r="Y1903" t="str">
            <v>CTA CTE O CRED.DIRECTO</v>
          </cell>
          <cell r="Z1903" t="str">
            <v>CONGELADO</v>
          </cell>
          <cell r="AA1903" t="str">
            <v>PANCETA</v>
          </cell>
          <cell r="AB1903" t="str">
            <v>PANCETA S/CUERO</v>
          </cell>
          <cell r="AC1903" t="str">
            <v>PANCETA S/CUERO TECLA</v>
          </cell>
          <cell r="AD1903" t="str">
            <v>EX</v>
          </cell>
        </row>
        <row r="1904">
          <cell r="D1904">
            <v>1020731</v>
          </cell>
          <cell r="E1904" t="str">
            <v>GO PANC S/TEC/CUE I@ FI CJ PANC 4S AP</v>
          </cell>
          <cell r="F1904">
            <v>6000</v>
          </cell>
          <cell r="G1904" t="str">
            <v>KG</v>
          </cell>
          <cell r="H1904" t="str">
            <v>PLANTA LO MIRANDA</v>
          </cell>
          <cell r="I1904" t="str">
            <v>EN PRODUCCION</v>
          </cell>
          <cell r="J1904">
            <v>44848</v>
          </cell>
          <cell r="K1904">
            <v>44855</v>
          </cell>
          <cell r="O1904" t="str">
            <v>U020 AGROSUPER COMER ALIM</v>
          </cell>
          <cell r="P1904" t="str">
            <v>00EX</v>
          </cell>
          <cell r="Q1904" t="str">
            <v>EXPORTACION DIRECTA</v>
          </cell>
          <cell r="R1904" t="str">
            <v>02</v>
          </cell>
          <cell r="S1904" t="str">
            <v>CHILE</v>
          </cell>
          <cell r="T1904" t="str">
            <v>4000 OSAKA(JAPÓN)</v>
          </cell>
          <cell r="U1904" t="str">
            <v>200000163</v>
          </cell>
          <cell r="V1904" t="str">
            <v>NH FOODS CHILE Y COMPAÑIA LIMITADA</v>
          </cell>
          <cell r="W1904" t="str">
            <v>OSAKA 21 OCT 2022</v>
          </cell>
          <cell r="X1904" t="str">
            <v>EXW</v>
          </cell>
          <cell r="Y1904" t="str">
            <v>CTA CTE O CRED.DIRECTO</v>
          </cell>
          <cell r="Z1904" t="str">
            <v>CONGELADO</v>
          </cell>
          <cell r="AA1904" t="str">
            <v>PANCETA</v>
          </cell>
          <cell r="AB1904" t="str">
            <v>PANCETA S/CUERO</v>
          </cell>
          <cell r="AC1904" t="str">
            <v>PANCETA S/CUERO S/TECLA I</v>
          </cell>
          <cell r="AD1904" t="str">
            <v>EX</v>
          </cell>
        </row>
        <row r="1905">
          <cell r="D1905">
            <v>1020715</v>
          </cell>
          <cell r="E1905" t="str">
            <v>GO PANC TEC C/CUE@ FI CJ PANC AP</v>
          </cell>
          <cell r="F1905">
            <v>1000</v>
          </cell>
          <cell r="G1905" t="str">
            <v>KG</v>
          </cell>
          <cell r="H1905" t="str">
            <v>PLANTA LO MIRANDA</v>
          </cell>
          <cell r="I1905" t="str">
            <v>EN PRODUCCION</v>
          </cell>
          <cell r="J1905">
            <v>44848</v>
          </cell>
          <cell r="K1905">
            <v>44862</v>
          </cell>
          <cell r="O1905" t="str">
            <v>U020 AGROSUPER COMER ALIM</v>
          </cell>
          <cell r="P1905" t="str">
            <v>00EX</v>
          </cell>
          <cell r="Q1905" t="str">
            <v>EXPORTACION DIRECTA</v>
          </cell>
          <cell r="R1905" t="str">
            <v>02</v>
          </cell>
          <cell r="S1905" t="str">
            <v>CHILE</v>
          </cell>
          <cell r="T1905" t="str">
            <v>4000 OSAKA(JAPÓN)</v>
          </cell>
          <cell r="U1905" t="str">
            <v>200000163</v>
          </cell>
          <cell r="V1905" t="str">
            <v>NH FOODS CHILE Y COMPAÑIA LIMITADA</v>
          </cell>
          <cell r="W1905" t="str">
            <v>OSAKA 22 OCT 2022</v>
          </cell>
          <cell r="X1905" t="str">
            <v>EXW</v>
          </cell>
          <cell r="Y1905" t="str">
            <v>CTA CTE O CRED.DIRECTO</v>
          </cell>
          <cell r="Z1905" t="str">
            <v>CONGELADO</v>
          </cell>
          <cell r="AA1905" t="str">
            <v>PANCETA</v>
          </cell>
          <cell r="AB1905" t="str">
            <v>PANCETA C/CUERO</v>
          </cell>
          <cell r="AC1905" t="str">
            <v>PANCETA C/CUERO TECLA</v>
          </cell>
          <cell r="AD1905" t="str">
            <v>EX</v>
          </cell>
        </row>
        <row r="1906">
          <cell r="D1906">
            <v>1020731</v>
          </cell>
          <cell r="E1906" t="str">
            <v>GO PANC S/TEC/CUE I@ FI CJ PANC 4S AP</v>
          </cell>
          <cell r="F1906">
            <v>5000</v>
          </cell>
          <cell r="G1906" t="str">
            <v>KG</v>
          </cell>
          <cell r="H1906" t="str">
            <v>PLANTA LO MIRANDA</v>
          </cell>
          <cell r="I1906" t="str">
            <v>EN PRODUCCION</v>
          </cell>
          <cell r="J1906">
            <v>44848</v>
          </cell>
          <cell r="K1906">
            <v>44862</v>
          </cell>
          <cell r="O1906" t="str">
            <v>U020 AGROSUPER COMER ALIM</v>
          </cell>
          <cell r="P1906" t="str">
            <v>00EX</v>
          </cell>
          <cell r="Q1906" t="str">
            <v>EXPORTACION DIRECTA</v>
          </cell>
          <cell r="R1906" t="str">
            <v>02</v>
          </cell>
          <cell r="S1906" t="str">
            <v>CHILE</v>
          </cell>
          <cell r="T1906" t="str">
            <v>4000 OSAKA(JAPÓN)</v>
          </cell>
          <cell r="U1906" t="str">
            <v>200000163</v>
          </cell>
          <cell r="V1906" t="str">
            <v>NH FOODS CHILE Y COMPAÑIA LIMITADA</v>
          </cell>
          <cell r="W1906" t="str">
            <v>OSAKA 22 OCT 2022</v>
          </cell>
          <cell r="X1906" t="str">
            <v>EXW</v>
          </cell>
          <cell r="Y1906" t="str">
            <v>CTA CTE O CRED.DIRECTO</v>
          </cell>
          <cell r="Z1906" t="str">
            <v>CONGELADO</v>
          </cell>
          <cell r="AA1906" t="str">
            <v>PANCETA</v>
          </cell>
          <cell r="AB1906" t="str">
            <v>PANCETA S/CUERO</v>
          </cell>
          <cell r="AC1906" t="str">
            <v>PANCETA S/CUERO S/TECLA I</v>
          </cell>
          <cell r="AD1906" t="str">
            <v>EX</v>
          </cell>
        </row>
        <row r="1907">
          <cell r="D1907">
            <v>1020110</v>
          </cell>
          <cell r="E1907" t="str">
            <v>GO MM LOIN L@ CJ 12K AP</v>
          </cell>
          <cell r="F1907">
            <v>5000</v>
          </cell>
          <cell r="G1907" t="str">
            <v>KG</v>
          </cell>
          <cell r="H1907" t="str">
            <v>PLANTA LO MIRANDA</v>
          </cell>
          <cell r="I1907" t="str">
            <v>EN PRODUCCION</v>
          </cell>
          <cell r="J1907">
            <v>44848</v>
          </cell>
          <cell r="K1907">
            <v>44862</v>
          </cell>
          <cell r="O1907" t="str">
            <v>U020 AGROSUPER COMER ALIM</v>
          </cell>
          <cell r="P1907" t="str">
            <v>00EX</v>
          </cell>
          <cell r="Q1907" t="str">
            <v>EXPORTACION DIRECTA</v>
          </cell>
          <cell r="R1907" t="str">
            <v>02</v>
          </cell>
          <cell r="S1907" t="str">
            <v>CHILE</v>
          </cell>
          <cell r="T1907" t="str">
            <v>4000 OSAKA(JAPÓN)</v>
          </cell>
          <cell r="U1907" t="str">
            <v>200000163</v>
          </cell>
          <cell r="V1907" t="str">
            <v>NH FOODS CHILE Y COMPAÑIA LIMITADA</v>
          </cell>
          <cell r="W1907" t="str">
            <v>OSAKA 22 OCT 2022</v>
          </cell>
          <cell r="X1907" t="str">
            <v>EXW</v>
          </cell>
          <cell r="Y1907" t="str">
            <v>CTA CTE O CRED.DIRECTO</v>
          </cell>
          <cell r="Z1907" t="str">
            <v>CONGELADO</v>
          </cell>
          <cell r="AA1907" t="str">
            <v>LOMO</v>
          </cell>
          <cell r="AB1907" t="str">
            <v>LOMO MM LOIN</v>
          </cell>
          <cell r="AC1907" t="str">
            <v>LOMO MM LOIN L</v>
          </cell>
          <cell r="AD1907" t="str">
            <v>EX</v>
          </cell>
        </row>
        <row r="1908">
          <cell r="D1908">
            <v>1020592</v>
          </cell>
          <cell r="E1908" t="str">
            <v>GO LOM VET &gt;2.0@ FI CJ LOM VET AP</v>
          </cell>
          <cell r="F1908">
            <v>7600</v>
          </cell>
          <cell r="G1908" t="str">
            <v>KG</v>
          </cell>
          <cell r="H1908" t="str">
            <v>PLANTA LO MIRANDA</v>
          </cell>
          <cell r="I1908" t="str">
            <v>EN PRODUCCION</v>
          </cell>
          <cell r="J1908">
            <v>44848</v>
          </cell>
          <cell r="K1908">
            <v>44862</v>
          </cell>
          <cell r="O1908" t="str">
            <v>U020 AGROSUPER COMER ALIM</v>
          </cell>
          <cell r="P1908" t="str">
            <v>00EX</v>
          </cell>
          <cell r="Q1908" t="str">
            <v>EXPORTACION DIRECTA</v>
          </cell>
          <cell r="R1908" t="str">
            <v>02</v>
          </cell>
          <cell r="S1908" t="str">
            <v>CHILE</v>
          </cell>
          <cell r="T1908" t="str">
            <v>4000 OSAKA(JAPÓN)</v>
          </cell>
          <cell r="U1908" t="str">
            <v>200000163</v>
          </cell>
          <cell r="V1908" t="str">
            <v>NH FOODS CHILE Y COMPAÑIA LIMITADA</v>
          </cell>
          <cell r="W1908" t="str">
            <v>OSAKA 22 OCT 2022</v>
          </cell>
          <cell r="X1908" t="str">
            <v>EXW</v>
          </cell>
          <cell r="Y1908" t="str">
            <v>CTA CTE O CRED.DIRECTO</v>
          </cell>
          <cell r="Z1908" t="str">
            <v>CONGELADO</v>
          </cell>
          <cell r="AA1908" t="str">
            <v>LOMO</v>
          </cell>
          <cell r="AB1908" t="str">
            <v>LOMO VETADO</v>
          </cell>
          <cell r="AC1908" t="str">
            <v>LOMO VETADO &gt;2.0K</v>
          </cell>
          <cell r="AD1908" t="str">
            <v>EX</v>
          </cell>
        </row>
        <row r="1909">
          <cell r="D1909">
            <v>1020637</v>
          </cell>
          <cell r="E1909" t="str">
            <v>GO PANC TEC S/CUE@ FI CJ CH AP</v>
          </cell>
          <cell r="F1909">
            <v>5100</v>
          </cell>
          <cell r="G1909" t="str">
            <v>KG</v>
          </cell>
          <cell r="H1909" t="str">
            <v>PLANTA LO MIRANDA</v>
          </cell>
          <cell r="I1909" t="str">
            <v>EN PRODUCCION</v>
          </cell>
          <cell r="J1909">
            <v>44848</v>
          </cell>
          <cell r="K1909">
            <v>44862</v>
          </cell>
          <cell r="O1909" t="str">
            <v>U020 AGROSUPER COMER ALIM</v>
          </cell>
          <cell r="P1909" t="str">
            <v>00EX</v>
          </cell>
          <cell r="Q1909" t="str">
            <v>EXPORTACION DIRECTA</v>
          </cell>
          <cell r="R1909" t="str">
            <v>02</v>
          </cell>
          <cell r="S1909" t="str">
            <v>CHILE</v>
          </cell>
          <cell r="T1909" t="str">
            <v>4000 OSAKA(JAPÓN)</v>
          </cell>
          <cell r="U1909" t="str">
            <v>200000163</v>
          </cell>
          <cell r="V1909" t="str">
            <v>NH FOODS CHILE Y COMPAÑIA LIMITADA</v>
          </cell>
          <cell r="W1909" t="str">
            <v>OSAKA 22 OCT 2022</v>
          </cell>
          <cell r="X1909" t="str">
            <v>EXW</v>
          </cell>
          <cell r="Y1909" t="str">
            <v>CTA CTE O CRED.DIRECTO</v>
          </cell>
          <cell r="Z1909" t="str">
            <v>CONGELADO</v>
          </cell>
          <cell r="AA1909" t="str">
            <v>PANCETA</v>
          </cell>
          <cell r="AB1909" t="str">
            <v>PANCETA S/CUERO</v>
          </cell>
          <cell r="AC1909" t="str">
            <v>PANCETA S/CUERO TECLA</v>
          </cell>
          <cell r="AD1909" t="str">
            <v>EX</v>
          </cell>
        </row>
        <row r="1910">
          <cell r="D1910">
            <v>1023352</v>
          </cell>
          <cell r="E1910" t="str">
            <v>GO PANC TEC S/CUE@ R VP CJ CH AP</v>
          </cell>
          <cell r="F1910">
            <v>4000</v>
          </cell>
          <cell r="G1910" t="str">
            <v>KG</v>
          </cell>
          <cell r="H1910" t="str">
            <v>PLANTA LO MIRANDA</v>
          </cell>
          <cell r="I1910" t="str">
            <v>EN PRODUCCION</v>
          </cell>
          <cell r="J1910">
            <v>44848</v>
          </cell>
          <cell r="K1910">
            <v>44841</v>
          </cell>
          <cell r="O1910" t="str">
            <v>U020 AGROSUPER COMER ALIM</v>
          </cell>
          <cell r="P1910" t="str">
            <v>00EX</v>
          </cell>
          <cell r="Q1910" t="str">
            <v>EXPORTACION DIRECTA</v>
          </cell>
          <cell r="R1910" t="str">
            <v>02</v>
          </cell>
          <cell r="S1910" t="str">
            <v>CHILE</v>
          </cell>
          <cell r="T1910" t="str">
            <v>4000 OSAKA(JAPÓN)</v>
          </cell>
          <cell r="U1910" t="str">
            <v>200000163</v>
          </cell>
          <cell r="V1910" t="str">
            <v>NH FOODS CHILE Y COMPAÑIA LIMITADA</v>
          </cell>
          <cell r="W1910" t="str">
            <v>OSAKA 23 OCT 2022</v>
          </cell>
          <cell r="X1910" t="str">
            <v>EXW</v>
          </cell>
          <cell r="Y1910" t="str">
            <v>CTA CTE O CRED.DIRECTO</v>
          </cell>
          <cell r="Z1910" t="str">
            <v>CONGELADO</v>
          </cell>
          <cell r="AA1910" t="str">
            <v>PANCETA</v>
          </cell>
          <cell r="AB1910" t="str">
            <v>PANCETA S/CUERO</v>
          </cell>
          <cell r="AC1910" t="str">
            <v>PANCETA S/CUERO TECLA</v>
          </cell>
          <cell r="AD1910" t="str">
            <v>EX</v>
          </cell>
        </row>
        <row r="1911">
          <cell r="D1911">
            <v>1023350</v>
          </cell>
          <cell r="E1911" t="str">
            <v>LOM VET &gt;2.0@ VP CJ LOM VET AP</v>
          </cell>
          <cell r="F1911">
            <v>2500</v>
          </cell>
          <cell r="G1911" t="str">
            <v>KG</v>
          </cell>
          <cell r="H1911" t="str">
            <v>PLANTA LO MIRANDA</v>
          </cell>
          <cell r="I1911" t="str">
            <v>EN PRODUCCION</v>
          </cell>
          <cell r="J1911">
            <v>44848</v>
          </cell>
          <cell r="K1911">
            <v>44841</v>
          </cell>
          <cell r="O1911" t="str">
            <v>U020 AGROSUPER COMER ALIM</v>
          </cell>
          <cell r="P1911" t="str">
            <v>00EX</v>
          </cell>
          <cell r="Q1911" t="str">
            <v>EXPORTACION DIRECTA</v>
          </cell>
          <cell r="R1911" t="str">
            <v>02</v>
          </cell>
          <cell r="S1911" t="str">
            <v>CHILE</v>
          </cell>
          <cell r="T1911" t="str">
            <v>4000 OSAKA(JAPÓN)</v>
          </cell>
          <cell r="U1911" t="str">
            <v>200000163</v>
          </cell>
          <cell r="V1911" t="str">
            <v>NH FOODS CHILE Y COMPAÑIA LIMITADA</v>
          </cell>
          <cell r="W1911" t="str">
            <v>OSAKA 23 OCT 2022</v>
          </cell>
          <cell r="X1911" t="str">
            <v>EXW</v>
          </cell>
          <cell r="Y1911" t="str">
            <v>CTA CTE O CRED.DIRECTO</v>
          </cell>
          <cell r="Z1911" t="str">
            <v>CONGELADO</v>
          </cell>
          <cell r="AA1911" t="str">
            <v>LOMO</v>
          </cell>
          <cell r="AB1911" t="str">
            <v>LOMO VETADO</v>
          </cell>
          <cell r="AC1911" t="str">
            <v>LOMO VETADO &gt;2.0K</v>
          </cell>
          <cell r="AD1911" t="str">
            <v>EX</v>
          </cell>
        </row>
        <row r="1912">
          <cell r="D1912">
            <v>1020664</v>
          </cell>
          <cell r="E1912" t="str">
            <v>GO GANSO C/ASTO C/ABAS S/G@ VA CJ JP</v>
          </cell>
          <cell r="F1912">
            <v>4500</v>
          </cell>
          <cell r="G1912" t="str">
            <v>KG</v>
          </cell>
          <cell r="H1912" t="str">
            <v>PLANTA LO MIRANDA</v>
          </cell>
          <cell r="I1912" t="str">
            <v>EN PRODUCCION</v>
          </cell>
          <cell r="J1912">
            <v>44848</v>
          </cell>
          <cell r="K1912">
            <v>44841</v>
          </cell>
          <cell r="O1912" t="str">
            <v>U020 AGROSUPER COMER ALIM</v>
          </cell>
          <cell r="P1912" t="str">
            <v>00EX</v>
          </cell>
          <cell r="Q1912" t="str">
            <v>EXPORTACION DIRECTA</v>
          </cell>
          <cell r="R1912" t="str">
            <v>02</v>
          </cell>
          <cell r="S1912" t="str">
            <v>CHILE</v>
          </cell>
          <cell r="T1912" t="str">
            <v>4000 OSAKA(JAPÓN)</v>
          </cell>
          <cell r="U1912" t="str">
            <v>200000163</v>
          </cell>
          <cell r="V1912" t="str">
            <v>NH FOODS CHILE Y COMPAÑIA LIMITADA</v>
          </cell>
          <cell r="W1912" t="str">
            <v>OSAKA 23 OCT 2022</v>
          </cell>
          <cell r="X1912" t="str">
            <v>EXW</v>
          </cell>
          <cell r="Y1912" t="str">
            <v>CTA CTE O CRED.DIRECTO</v>
          </cell>
          <cell r="Z1912" t="str">
            <v>CONGELADO</v>
          </cell>
          <cell r="AA1912" t="str">
            <v>PIERNA</v>
          </cell>
          <cell r="AB1912" t="str">
            <v>PIERNA PULPA FINA</v>
          </cell>
          <cell r="AC1912" t="str">
            <v>PIERNA PULPA FINA MUSC SEP</v>
          </cell>
          <cell r="AD1912" t="str">
            <v>EX</v>
          </cell>
        </row>
        <row r="1913">
          <cell r="D1913">
            <v>1020637</v>
          </cell>
          <cell r="E1913" t="str">
            <v>GO PANC TEC S/CUE@ FI CJ CH AP</v>
          </cell>
          <cell r="F1913">
            <v>12800</v>
          </cell>
          <cell r="G1913" t="str">
            <v>KG</v>
          </cell>
          <cell r="H1913" t="str">
            <v>PLANTA LO MIRANDA</v>
          </cell>
          <cell r="I1913" t="str">
            <v>EN PRODUCCION</v>
          </cell>
          <cell r="J1913">
            <v>44848</v>
          </cell>
          <cell r="K1913">
            <v>44841</v>
          </cell>
          <cell r="O1913" t="str">
            <v>U020 AGROSUPER COMER ALIM</v>
          </cell>
          <cell r="P1913" t="str">
            <v>00EX</v>
          </cell>
          <cell r="Q1913" t="str">
            <v>EXPORTACION DIRECTA</v>
          </cell>
          <cell r="R1913" t="str">
            <v>02</v>
          </cell>
          <cell r="S1913" t="str">
            <v>CHILE</v>
          </cell>
          <cell r="T1913" t="str">
            <v>4000 OSAKA(JAPÓN)</v>
          </cell>
          <cell r="U1913" t="str">
            <v>200000163</v>
          </cell>
          <cell r="V1913" t="str">
            <v>NH FOODS CHILE Y COMPAÑIA LIMITADA</v>
          </cell>
          <cell r="W1913" t="str">
            <v>OSAKA 23 OCT 2022</v>
          </cell>
          <cell r="X1913" t="str">
            <v>EXW</v>
          </cell>
          <cell r="Y1913" t="str">
            <v>CTA CTE O CRED.DIRECTO</v>
          </cell>
          <cell r="Z1913" t="str">
            <v>CONGELADO</v>
          </cell>
          <cell r="AA1913" t="str">
            <v>PANCETA</v>
          </cell>
          <cell r="AB1913" t="str">
            <v>PANCETA S/CUERO</v>
          </cell>
          <cell r="AC1913" t="str">
            <v>PANCETA S/CUERO TECLA</v>
          </cell>
          <cell r="AD1913" t="str">
            <v>EX</v>
          </cell>
        </row>
        <row r="1914">
          <cell r="D1914">
            <v>1023352</v>
          </cell>
          <cell r="E1914" t="str">
            <v>GO PANC TEC S/CUE@ R VP CJ CH AP</v>
          </cell>
          <cell r="F1914">
            <v>4000</v>
          </cell>
          <cell r="G1914" t="str">
            <v>KG</v>
          </cell>
          <cell r="H1914" t="str">
            <v>PLANTA LO MIRANDA</v>
          </cell>
          <cell r="I1914" t="str">
            <v>EN PRODUCCION</v>
          </cell>
          <cell r="J1914">
            <v>44848</v>
          </cell>
          <cell r="K1914">
            <v>44848</v>
          </cell>
          <cell r="O1914" t="str">
            <v>U020 AGROSUPER COMER ALIM</v>
          </cell>
          <cell r="P1914" t="str">
            <v>00EX</v>
          </cell>
          <cell r="Q1914" t="str">
            <v>EXPORTACION DIRECTA</v>
          </cell>
          <cell r="R1914" t="str">
            <v>02</v>
          </cell>
          <cell r="S1914" t="str">
            <v>CHILE</v>
          </cell>
          <cell r="T1914" t="str">
            <v>4000 OSAKA(JAPÓN)</v>
          </cell>
          <cell r="U1914" t="str">
            <v>200000163</v>
          </cell>
          <cell r="V1914" t="str">
            <v>NH FOODS CHILE Y COMPAÑIA LIMITADA</v>
          </cell>
          <cell r="W1914" t="str">
            <v>OSAKA 24 OCT 2022</v>
          </cell>
          <cell r="X1914" t="str">
            <v>EXW</v>
          </cell>
          <cell r="Y1914" t="str">
            <v>CTA CTE O CRED.DIRECTO</v>
          </cell>
          <cell r="Z1914" t="str">
            <v>CONGELADO</v>
          </cell>
          <cell r="AA1914" t="str">
            <v>PANCETA</v>
          </cell>
          <cell r="AB1914" t="str">
            <v>PANCETA S/CUERO</v>
          </cell>
          <cell r="AC1914" t="str">
            <v>PANCETA S/CUERO TECLA</v>
          </cell>
          <cell r="AD1914" t="str">
            <v>EX</v>
          </cell>
        </row>
        <row r="1915">
          <cell r="D1915">
            <v>1023350</v>
          </cell>
          <cell r="E1915" t="str">
            <v>LOM VET &gt;2.0@ VP CJ LOM VET AP</v>
          </cell>
          <cell r="F1915">
            <v>2500</v>
          </cell>
          <cell r="G1915" t="str">
            <v>KG</v>
          </cell>
          <cell r="H1915" t="str">
            <v>PLANTA LO MIRANDA</v>
          </cell>
          <cell r="I1915" t="str">
            <v>EN PRODUCCION</v>
          </cell>
          <cell r="J1915">
            <v>44848</v>
          </cell>
          <cell r="K1915">
            <v>44848</v>
          </cell>
          <cell r="O1915" t="str">
            <v>U020 AGROSUPER COMER ALIM</v>
          </cell>
          <cell r="P1915" t="str">
            <v>00EX</v>
          </cell>
          <cell r="Q1915" t="str">
            <v>EXPORTACION DIRECTA</v>
          </cell>
          <cell r="R1915" t="str">
            <v>02</v>
          </cell>
          <cell r="S1915" t="str">
            <v>CHILE</v>
          </cell>
          <cell r="T1915" t="str">
            <v>4000 OSAKA(JAPÓN)</v>
          </cell>
          <cell r="U1915" t="str">
            <v>200000163</v>
          </cell>
          <cell r="V1915" t="str">
            <v>NH FOODS CHILE Y COMPAÑIA LIMITADA</v>
          </cell>
          <cell r="W1915" t="str">
            <v>OSAKA 24 OCT 2022</v>
          </cell>
          <cell r="X1915" t="str">
            <v>EXW</v>
          </cell>
          <cell r="Y1915" t="str">
            <v>CTA CTE O CRED.DIRECTO</v>
          </cell>
          <cell r="Z1915" t="str">
            <v>CONGELADO</v>
          </cell>
          <cell r="AA1915" t="str">
            <v>LOMO</v>
          </cell>
          <cell r="AB1915" t="str">
            <v>LOMO VETADO</v>
          </cell>
          <cell r="AC1915" t="str">
            <v>LOMO VETADO &gt;2.0K</v>
          </cell>
          <cell r="AD1915" t="str">
            <v>EX</v>
          </cell>
        </row>
        <row r="1916">
          <cell r="D1916">
            <v>1020664</v>
          </cell>
          <cell r="E1916" t="str">
            <v>GO GANSO C/ASTO C/ABAS S/G@ VA CJ JP</v>
          </cell>
          <cell r="F1916">
            <v>4500</v>
          </cell>
          <cell r="G1916" t="str">
            <v>KG</v>
          </cell>
          <cell r="H1916" t="str">
            <v>PLANTA LO MIRANDA</v>
          </cell>
          <cell r="I1916" t="str">
            <v>EN PRODUCCION</v>
          </cell>
          <cell r="J1916">
            <v>44848</v>
          </cell>
          <cell r="K1916">
            <v>44848</v>
          </cell>
          <cell r="O1916" t="str">
            <v>U020 AGROSUPER COMER ALIM</v>
          </cell>
          <cell r="P1916" t="str">
            <v>00EX</v>
          </cell>
          <cell r="Q1916" t="str">
            <v>EXPORTACION DIRECTA</v>
          </cell>
          <cell r="R1916" t="str">
            <v>02</v>
          </cell>
          <cell r="S1916" t="str">
            <v>CHILE</v>
          </cell>
          <cell r="T1916" t="str">
            <v>4000 OSAKA(JAPÓN)</v>
          </cell>
          <cell r="U1916" t="str">
            <v>200000163</v>
          </cell>
          <cell r="V1916" t="str">
            <v>NH FOODS CHILE Y COMPAÑIA LIMITADA</v>
          </cell>
          <cell r="W1916" t="str">
            <v>OSAKA 24 OCT 2022</v>
          </cell>
          <cell r="X1916" t="str">
            <v>EXW</v>
          </cell>
          <cell r="Y1916" t="str">
            <v>CTA CTE O CRED.DIRECTO</v>
          </cell>
          <cell r="Z1916" t="str">
            <v>CONGELADO</v>
          </cell>
          <cell r="AA1916" t="str">
            <v>PIERNA</v>
          </cell>
          <cell r="AB1916" t="str">
            <v>PIERNA PULPA FINA</v>
          </cell>
          <cell r="AC1916" t="str">
            <v>PIERNA PULPA FINA MUSC SEP</v>
          </cell>
          <cell r="AD1916" t="str">
            <v>EX</v>
          </cell>
        </row>
        <row r="1917">
          <cell r="D1917">
            <v>1020637</v>
          </cell>
          <cell r="E1917" t="str">
            <v>GO PANC TEC S/CUE@ FI CJ CH AP</v>
          </cell>
          <cell r="F1917">
            <v>12800</v>
          </cell>
          <cell r="G1917" t="str">
            <v>KG</v>
          </cell>
          <cell r="H1917" t="str">
            <v>PLANTA LO MIRANDA</v>
          </cell>
          <cell r="I1917" t="str">
            <v>EN PRODUCCION</v>
          </cell>
          <cell r="J1917">
            <v>44848</v>
          </cell>
          <cell r="K1917">
            <v>44848</v>
          </cell>
          <cell r="O1917" t="str">
            <v>U020 AGROSUPER COMER ALIM</v>
          </cell>
          <cell r="P1917" t="str">
            <v>00EX</v>
          </cell>
          <cell r="Q1917" t="str">
            <v>EXPORTACION DIRECTA</v>
          </cell>
          <cell r="R1917" t="str">
            <v>02</v>
          </cell>
          <cell r="S1917" t="str">
            <v>CHILE</v>
          </cell>
          <cell r="T1917" t="str">
            <v>4000 OSAKA(JAPÓN)</v>
          </cell>
          <cell r="U1917" t="str">
            <v>200000163</v>
          </cell>
          <cell r="V1917" t="str">
            <v>NH FOODS CHILE Y COMPAÑIA LIMITADA</v>
          </cell>
          <cell r="W1917" t="str">
            <v>OSAKA 24 OCT 2022</v>
          </cell>
          <cell r="X1917" t="str">
            <v>EXW</v>
          </cell>
          <cell r="Y1917" t="str">
            <v>CTA CTE O CRED.DIRECTO</v>
          </cell>
          <cell r="Z1917" t="str">
            <v>CONGELADO</v>
          </cell>
          <cell r="AA1917" t="str">
            <v>PANCETA</v>
          </cell>
          <cell r="AB1917" t="str">
            <v>PANCETA S/CUERO</v>
          </cell>
          <cell r="AC1917" t="str">
            <v>PANCETA S/CUERO TECLA</v>
          </cell>
          <cell r="AD1917" t="str">
            <v>EX</v>
          </cell>
        </row>
        <row r="1918">
          <cell r="D1918">
            <v>1023352</v>
          </cell>
          <cell r="E1918" t="str">
            <v>GO PANC TEC S/CUE@ R VP CJ CH AP</v>
          </cell>
          <cell r="F1918">
            <v>4000</v>
          </cell>
          <cell r="G1918" t="str">
            <v>KG</v>
          </cell>
          <cell r="H1918" t="str">
            <v>PLANTA LO MIRANDA</v>
          </cell>
          <cell r="I1918" t="str">
            <v>EN PRODUCCION</v>
          </cell>
          <cell r="J1918">
            <v>44848</v>
          </cell>
          <cell r="K1918">
            <v>44855</v>
          </cell>
          <cell r="O1918" t="str">
            <v>U020 AGROSUPER COMER ALIM</v>
          </cell>
          <cell r="P1918" t="str">
            <v>00EX</v>
          </cell>
          <cell r="Q1918" t="str">
            <v>EXPORTACION DIRECTA</v>
          </cell>
          <cell r="R1918" t="str">
            <v>02</v>
          </cell>
          <cell r="S1918" t="str">
            <v>CHILE</v>
          </cell>
          <cell r="T1918" t="str">
            <v>4000 OSAKA(JAPÓN)</v>
          </cell>
          <cell r="U1918" t="str">
            <v>200000163</v>
          </cell>
          <cell r="V1918" t="str">
            <v>NH FOODS CHILE Y COMPAÑIA LIMITADA</v>
          </cell>
          <cell r="W1918" t="str">
            <v>OSAKA 25 OCT 2022</v>
          </cell>
          <cell r="X1918" t="str">
            <v>EXW</v>
          </cell>
          <cell r="Y1918" t="str">
            <v>CTA CTE O CRED.DIRECTO</v>
          </cell>
          <cell r="Z1918" t="str">
            <v>CONGELADO</v>
          </cell>
          <cell r="AA1918" t="str">
            <v>PANCETA</v>
          </cell>
          <cell r="AB1918" t="str">
            <v>PANCETA S/CUERO</v>
          </cell>
          <cell r="AC1918" t="str">
            <v>PANCETA S/CUERO TECLA</v>
          </cell>
          <cell r="AD1918" t="str">
            <v>EX</v>
          </cell>
        </row>
        <row r="1919">
          <cell r="D1919">
            <v>1023194</v>
          </cell>
          <cell r="E1919" t="str">
            <v>GO CNE FALDA PANC@ BO CJ AP</v>
          </cell>
          <cell r="F1919">
            <v>3000</v>
          </cell>
          <cell r="G1919" t="str">
            <v>KG</v>
          </cell>
          <cell r="H1919" t="str">
            <v>PLANTA LO MIRANDA</v>
          </cell>
          <cell r="I1919" t="str">
            <v>EN PRODUCCION</v>
          </cell>
          <cell r="J1919">
            <v>44848</v>
          </cell>
          <cell r="K1919">
            <v>44855</v>
          </cell>
          <cell r="O1919" t="str">
            <v>U020 AGROSUPER COMER ALIM</v>
          </cell>
          <cell r="P1919" t="str">
            <v>00EX</v>
          </cell>
          <cell r="Q1919" t="str">
            <v>EXPORTACION DIRECTA</v>
          </cell>
          <cell r="R1919" t="str">
            <v>02</v>
          </cell>
          <cell r="S1919" t="str">
            <v>CHILE</v>
          </cell>
          <cell r="T1919" t="str">
            <v>4000 OSAKA(JAPÓN)</v>
          </cell>
          <cell r="U1919" t="str">
            <v>200000163</v>
          </cell>
          <cell r="V1919" t="str">
            <v>NH FOODS CHILE Y COMPAÑIA LIMITADA</v>
          </cell>
          <cell r="W1919" t="str">
            <v>OSAKA 25 OCT 2022</v>
          </cell>
          <cell r="X1919" t="str">
            <v>EXW</v>
          </cell>
          <cell r="Y1919" t="str">
            <v>CTA CTE O CRED.DIRECTO</v>
          </cell>
          <cell r="Z1919" t="str">
            <v>CONGELADO</v>
          </cell>
          <cell r="AA1919" t="str">
            <v>PANCETA</v>
          </cell>
          <cell r="AB1919" t="str">
            <v>PANCETA S/CUERO</v>
          </cell>
          <cell r="AC1919" t="str">
            <v>PANCETA S/CUERO C/FALDA</v>
          </cell>
          <cell r="AD1919" t="str">
            <v>EX</v>
          </cell>
        </row>
        <row r="1920">
          <cell r="D1920">
            <v>1020678</v>
          </cell>
          <cell r="E1920" t="str">
            <v>GO LOM TEC@ VA CJ LOM CTRO AP</v>
          </cell>
          <cell r="F1920">
            <v>300</v>
          </cell>
          <cell r="G1920" t="str">
            <v>KG</v>
          </cell>
          <cell r="H1920" t="str">
            <v>PLANTA LO MIRANDA</v>
          </cell>
          <cell r="I1920" t="str">
            <v>EN PRODUCCION</v>
          </cell>
          <cell r="J1920">
            <v>44848</v>
          </cell>
          <cell r="K1920">
            <v>44855</v>
          </cell>
          <cell r="O1920" t="str">
            <v>U020 AGROSUPER COMER ALIM</v>
          </cell>
          <cell r="P1920" t="str">
            <v>00EX</v>
          </cell>
          <cell r="Q1920" t="str">
            <v>EXPORTACION DIRECTA</v>
          </cell>
          <cell r="R1920" t="str">
            <v>02</v>
          </cell>
          <cell r="S1920" t="str">
            <v>CHILE</v>
          </cell>
          <cell r="T1920" t="str">
            <v>4000 OSAKA(JAPÓN)</v>
          </cell>
          <cell r="U1920" t="str">
            <v>200000163</v>
          </cell>
          <cell r="V1920" t="str">
            <v>NH FOODS CHILE Y COMPAÑIA LIMITADA</v>
          </cell>
          <cell r="W1920" t="str">
            <v>OSAKA 25 OCT 2022</v>
          </cell>
          <cell r="X1920" t="str">
            <v>EXW</v>
          </cell>
          <cell r="Y1920" t="str">
            <v>CTA CTE O CRED.DIRECTO</v>
          </cell>
          <cell r="Z1920" t="str">
            <v>CONGELADO</v>
          </cell>
          <cell r="AA1920" t="str">
            <v>LOMO</v>
          </cell>
          <cell r="AB1920" t="str">
            <v>LOMO CENTRO</v>
          </cell>
          <cell r="AC1920" t="str">
            <v>LOMO CENTRO TECLA</v>
          </cell>
          <cell r="AD1920" t="str">
            <v>EX</v>
          </cell>
        </row>
        <row r="1921">
          <cell r="D1921">
            <v>1020637</v>
          </cell>
          <cell r="E1921" t="str">
            <v>GO PANC TEC S/CUE@ FI CJ CH AP</v>
          </cell>
          <cell r="F1921">
            <v>16500</v>
          </cell>
          <cell r="G1921" t="str">
            <v>KG</v>
          </cell>
          <cell r="H1921" t="str">
            <v>PLANTA LO MIRANDA</v>
          </cell>
          <cell r="I1921" t="str">
            <v>EN PRODUCCION</v>
          </cell>
          <cell r="J1921">
            <v>44848</v>
          </cell>
          <cell r="K1921">
            <v>44855</v>
          </cell>
          <cell r="O1921" t="str">
            <v>U020 AGROSUPER COMER ALIM</v>
          </cell>
          <cell r="P1921" t="str">
            <v>00EX</v>
          </cell>
          <cell r="Q1921" t="str">
            <v>EXPORTACION DIRECTA</v>
          </cell>
          <cell r="R1921" t="str">
            <v>02</v>
          </cell>
          <cell r="S1921" t="str">
            <v>CHILE</v>
          </cell>
          <cell r="T1921" t="str">
            <v>4000 OSAKA(JAPÓN)</v>
          </cell>
          <cell r="U1921" t="str">
            <v>200000163</v>
          </cell>
          <cell r="V1921" t="str">
            <v>NH FOODS CHILE Y COMPAÑIA LIMITADA</v>
          </cell>
          <cell r="W1921" t="str">
            <v>OSAKA 25 OCT 2022</v>
          </cell>
          <cell r="X1921" t="str">
            <v>EXW</v>
          </cell>
          <cell r="Y1921" t="str">
            <v>CTA CTE O CRED.DIRECTO</v>
          </cell>
          <cell r="Z1921" t="str">
            <v>CONGELADO</v>
          </cell>
          <cell r="AA1921" t="str">
            <v>PANCETA</v>
          </cell>
          <cell r="AB1921" t="str">
            <v>PANCETA S/CUERO</v>
          </cell>
          <cell r="AC1921" t="str">
            <v>PANCETA S/CUERO TECLA</v>
          </cell>
          <cell r="AD1921" t="str">
            <v>EX</v>
          </cell>
        </row>
        <row r="1922">
          <cell r="D1922">
            <v>1023352</v>
          </cell>
          <cell r="E1922" t="str">
            <v>GO PANC TEC S/CUE@ R VP CJ CH AP</v>
          </cell>
          <cell r="F1922">
            <v>4000</v>
          </cell>
          <cell r="G1922" t="str">
            <v>KG</v>
          </cell>
          <cell r="H1922" t="str">
            <v>PLANTA LO MIRANDA</v>
          </cell>
          <cell r="I1922" t="str">
            <v>EN PRODUCCION</v>
          </cell>
          <cell r="J1922">
            <v>44848</v>
          </cell>
          <cell r="K1922">
            <v>44862</v>
          </cell>
          <cell r="O1922" t="str">
            <v>U020 AGROSUPER COMER ALIM</v>
          </cell>
          <cell r="P1922" t="str">
            <v>00EX</v>
          </cell>
          <cell r="Q1922" t="str">
            <v>EXPORTACION DIRECTA</v>
          </cell>
          <cell r="R1922" t="str">
            <v>02</v>
          </cell>
          <cell r="S1922" t="str">
            <v>CHILE</v>
          </cell>
          <cell r="T1922" t="str">
            <v>4000 OSAKA(JAPÓN)</v>
          </cell>
          <cell r="U1922" t="str">
            <v>200000163</v>
          </cell>
          <cell r="V1922" t="str">
            <v>NH FOODS CHILE Y COMPAÑIA LIMITADA</v>
          </cell>
          <cell r="W1922" t="str">
            <v>OSAKA 26 OCT 2022</v>
          </cell>
          <cell r="X1922" t="str">
            <v>EXW</v>
          </cell>
          <cell r="Y1922" t="str">
            <v>CTA CTE O CRED.DIRECTO</v>
          </cell>
          <cell r="Z1922" t="str">
            <v>CONGELADO</v>
          </cell>
          <cell r="AA1922" t="str">
            <v>PANCETA</v>
          </cell>
          <cell r="AB1922" t="str">
            <v>PANCETA S/CUERO</v>
          </cell>
          <cell r="AC1922" t="str">
            <v>PANCETA S/CUERO TECLA</v>
          </cell>
          <cell r="AD1922" t="str">
            <v>EX</v>
          </cell>
        </row>
        <row r="1923">
          <cell r="D1923">
            <v>1023194</v>
          </cell>
          <cell r="E1923" t="str">
            <v>GO CNE FALDA PANC@ BO CJ AP</v>
          </cell>
          <cell r="F1923">
            <v>4000</v>
          </cell>
          <cell r="G1923" t="str">
            <v>KG</v>
          </cell>
          <cell r="H1923" t="str">
            <v>PLANTA LO MIRANDA</v>
          </cell>
          <cell r="I1923" t="str">
            <v>EN PRODUCCION</v>
          </cell>
          <cell r="J1923">
            <v>44848</v>
          </cell>
          <cell r="K1923">
            <v>44862</v>
          </cell>
          <cell r="O1923" t="str">
            <v>U020 AGROSUPER COMER ALIM</v>
          </cell>
          <cell r="P1923" t="str">
            <v>00EX</v>
          </cell>
          <cell r="Q1923" t="str">
            <v>EXPORTACION DIRECTA</v>
          </cell>
          <cell r="R1923" t="str">
            <v>02</v>
          </cell>
          <cell r="S1923" t="str">
            <v>CHILE</v>
          </cell>
          <cell r="T1923" t="str">
            <v>4000 OSAKA(JAPÓN)</v>
          </cell>
          <cell r="U1923" t="str">
            <v>200000163</v>
          </cell>
          <cell r="V1923" t="str">
            <v>NH FOODS CHILE Y COMPAÑIA LIMITADA</v>
          </cell>
          <cell r="W1923" t="str">
            <v>OSAKA 26 OCT 2022</v>
          </cell>
          <cell r="X1923" t="str">
            <v>EXW</v>
          </cell>
          <cell r="Y1923" t="str">
            <v>CTA CTE O CRED.DIRECTO</v>
          </cell>
          <cell r="Z1923" t="str">
            <v>CONGELADO</v>
          </cell>
          <cell r="AA1923" t="str">
            <v>PANCETA</v>
          </cell>
          <cell r="AB1923" t="str">
            <v>PANCETA S/CUERO</v>
          </cell>
          <cell r="AC1923" t="str">
            <v>PANCETA S/CUERO C/FALDA</v>
          </cell>
          <cell r="AD1923" t="str">
            <v>EX</v>
          </cell>
        </row>
        <row r="1924">
          <cell r="D1924">
            <v>1020637</v>
          </cell>
          <cell r="E1924" t="str">
            <v>GO PANC TEC S/CUE@ FI CJ CH AP</v>
          </cell>
          <cell r="F1924">
            <v>15800</v>
          </cell>
          <cell r="G1924" t="str">
            <v>KG</v>
          </cell>
          <cell r="H1924" t="str">
            <v>PLANTA LO MIRANDA</v>
          </cell>
          <cell r="I1924" t="str">
            <v>EN PRODUCCION</v>
          </cell>
          <cell r="J1924">
            <v>44848</v>
          </cell>
          <cell r="K1924">
            <v>44862</v>
          </cell>
          <cell r="O1924" t="str">
            <v>U020 AGROSUPER COMER ALIM</v>
          </cell>
          <cell r="P1924" t="str">
            <v>00EX</v>
          </cell>
          <cell r="Q1924" t="str">
            <v>EXPORTACION DIRECTA</v>
          </cell>
          <cell r="R1924" t="str">
            <v>02</v>
          </cell>
          <cell r="S1924" t="str">
            <v>CHILE</v>
          </cell>
          <cell r="T1924" t="str">
            <v>4000 OSAKA(JAPÓN)</v>
          </cell>
          <cell r="U1924" t="str">
            <v>200000163</v>
          </cell>
          <cell r="V1924" t="str">
            <v>NH FOODS CHILE Y COMPAÑIA LIMITADA</v>
          </cell>
          <cell r="W1924" t="str">
            <v>OSAKA 26 OCT 2022</v>
          </cell>
          <cell r="X1924" t="str">
            <v>EXW</v>
          </cell>
          <cell r="Y1924" t="str">
            <v>CTA CTE O CRED.DIRECTO</v>
          </cell>
          <cell r="Z1924" t="str">
            <v>CONGELADO</v>
          </cell>
          <cell r="AA1924" t="str">
            <v>PANCETA</v>
          </cell>
          <cell r="AB1924" t="str">
            <v>PANCETA S/CUERO</v>
          </cell>
          <cell r="AC1924" t="str">
            <v>PANCETA S/CUERO TECLA</v>
          </cell>
          <cell r="AD1924" t="str">
            <v>EX</v>
          </cell>
        </row>
        <row r="1925">
          <cell r="D1925">
            <v>1020637</v>
          </cell>
          <cell r="E1925" t="str">
            <v>GO PANC TEC S/CUE@ FI CJ CH AP</v>
          </cell>
          <cell r="F1925">
            <v>2800</v>
          </cell>
          <cell r="G1925" t="str">
            <v>KG</v>
          </cell>
          <cell r="H1925" t="str">
            <v>PLANTA LO MIRANDA</v>
          </cell>
          <cell r="I1925" t="str">
            <v>EN PRODUCCION</v>
          </cell>
          <cell r="J1925">
            <v>44848</v>
          </cell>
          <cell r="K1925">
            <v>44862</v>
          </cell>
          <cell r="O1925" t="str">
            <v>U020 AGROSUPER COMER ALIM</v>
          </cell>
          <cell r="P1925" t="str">
            <v>00EX</v>
          </cell>
          <cell r="Q1925" t="str">
            <v>EXPORTACION DIRECTA</v>
          </cell>
          <cell r="R1925" t="str">
            <v>02</v>
          </cell>
          <cell r="S1925" t="str">
            <v>CHILE</v>
          </cell>
          <cell r="T1925" t="str">
            <v>4000 OSAKA(JAPÓN)</v>
          </cell>
          <cell r="U1925" t="str">
            <v>200000163</v>
          </cell>
          <cell r="V1925" t="str">
            <v>NH FOODS CHILE Y COMPAÑIA LIMITADA</v>
          </cell>
          <cell r="W1925" t="str">
            <v>OSAKA 27 OCT 2022</v>
          </cell>
          <cell r="X1925" t="str">
            <v>EXW</v>
          </cell>
          <cell r="Y1925" t="str">
            <v>CTA CTE O CRED.DIRECTO</v>
          </cell>
          <cell r="Z1925" t="str">
            <v>CONGELADO</v>
          </cell>
          <cell r="AA1925" t="str">
            <v>PANCETA</v>
          </cell>
          <cell r="AB1925" t="str">
            <v>PANCETA S/CUERO</v>
          </cell>
          <cell r="AC1925" t="str">
            <v>PANCETA S/CUERO TECLA</v>
          </cell>
          <cell r="AD1925" t="str">
            <v>EX</v>
          </cell>
        </row>
        <row r="1926">
          <cell r="D1926">
            <v>1022901</v>
          </cell>
          <cell r="E1926" t="str">
            <v>GO PANC TEC S/CUE L@ FI CJ CH AP</v>
          </cell>
          <cell r="F1926">
            <v>10000</v>
          </cell>
          <cell r="G1926" t="str">
            <v>KG</v>
          </cell>
          <cell r="H1926" t="str">
            <v>PLANTA LO MIRANDA</v>
          </cell>
          <cell r="I1926" t="str">
            <v>EN PRODUCCION</v>
          </cell>
          <cell r="J1926">
            <v>44848</v>
          </cell>
          <cell r="K1926">
            <v>44862</v>
          </cell>
          <cell r="O1926" t="str">
            <v>U020 AGROSUPER COMER ALIM</v>
          </cell>
          <cell r="P1926" t="str">
            <v>00EX</v>
          </cell>
          <cell r="Q1926" t="str">
            <v>EXPORTACION DIRECTA</v>
          </cell>
          <cell r="R1926" t="str">
            <v>02</v>
          </cell>
          <cell r="S1926" t="str">
            <v>CHILE</v>
          </cell>
          <cell r="T1926" t="str">
            <v>4000 OSAKA(JAPÓN)</v>
          </cell>
          <cell r="U1926" t="str">
            <v>200000163</v>
          </cell>
          <cell r="V1926" t="str">
            <v>NH FOODS CHILE Y COMPAÑIA LIMITADA</v>
          </cell>
          <cell r="W1926" t="str">
            <v>OSAKA 27 OCT 2022</v>
          </cell>
          <cell r="X1926" t="str">
            <v>EXW</v>
          </cell>
          <cell r="Y1926" t="str">
            <v>CTA CTE O CRED.DIRECTO</v>
          </cell>
          <cell r="Z1926" t="str">
            <v>CONGELADO</v>
          </cell>
          <cell r="AA1926" t="str">
            <v>PANCETA</v>
          </cell>
          <cell r="AB1926" t="str">
            <v>PANCETA S/CUERO</v>
          </cell>
          <cell r="AC1926" t="str">
            <v>PANCETA S/CUERO TECLA</v>
          </cell>
          <cell r="AD1926" t="str">
            <v>EX</v>
          </cell>
        </row>
        <row r="1927">
          <cell r="D1927">
            <v>1023194</v>
          </cell>
          <cell r="E1927" t="str">
            <v>GO CNE FALDA PANC@ BO CJ AP</v>
          </cell>
          <cell r="F1927">
            <v>4000</v>
          </cell>
          <cell r="G1927" t="str">
            <v>KG</v>
          </cell>
          <cell r="H1927" t="str">
            <v>PLANTA LO MIRANDA</v>
          </cell>
          <cell r="I1927" t="str">
            <v>EN PRODUCCION</v>
          </cell>
          <cell r="J1927">
            <v>44848</v>
          </cell>
          <cell r="K1927">
            <v>44862</v>
          </cell>
          <cell r="O1927" t="str">
            <v>U020 AGROSUPER COMER ALIM</v>
          </cell>
          <cell r="P1927" t="str">
            <v>00EX</v>
          </cell>
          <cell r="Q1927" t="str">
            <v>EXPORTACION DIRECTA</v>
          </cell>
          <cell r="R1927" t="str">
            <v>02</v>
          </cell>
          <cell r="S1927" t="str">
            <v>CHILE</v>
          </cell>
          <cell r="T1927" t="str">
            <v>4000 OSAKA(JAPÓN)</v>
          </cell>
          <cell r="U1927" t="str">
            <v>200000163</v>
          </cell>
          <cell r="V1927" t="str">
            <v>NH FOODS CHILE Y COMPAÑIA LIMITADA</v>
          </cell>
          <cell r="W1927" t="str">
            <v>OSAKA 27 OCT 2022</v>
          </cell>
          <cell r="X1927" t="str">
            <v>EXW</v>
          </cell>
          <cell r="Y1927" t="str">
            <v>CTA CTE O CRED.DIRECTO</v>
          </cell>
          <cell r="Z1927" t="str">
            <v>CONGELADO</v>
          </cell>
          <cell r="AA1927" t="str">
            <v>PANCETA</v>
          </cell>
          <cell r="AB1927" t="str">
            <v>PANCETA S/CUERO</v>
          </cell>
          <cell r="AC1927" t="str">
            <v>PANCETA S/CUERO C/FALDA</v>
          </cell>
          <cell r="AD1927" t="str">
            <v>EX</v>
          </cell>
        </row>
        <row r="1928">
          <cell r="D1928">
            <v>1023352</v>
          </cell>
          <cell r="E1928" t="str">
            <v>GO PANC TEC S/CUE@ R VP CJ CH AP</v>
          </cell>
          <cell r="F1928">
            <v>4000</v>
          </cell>
          <cell r="G1928" t="str">
            <v>KG</v>
          </cell>
          <cell r="H1928" t="str">
            <v>PLANTA LO MIRANDA</v>
          </cell>
          <cell r="I1928" t="str">
            <v>EN PRODUCCION</v>
          </cell>
          <cell r="J1928">
            <v>44848</v>
          </cell>
          <cell r="K1928">
            <v>44862</v>
          </cell>
          <cell r="O1928" t="str">
            <v>U020 AGROSUPER COMER ALIM</v>
          </cell>
          <cell r="P1928" t="str">
            <v>00EX</v>
          </cell>
          <cell r="Q1928" t="str">
            <v>EXPORTACION DIRECTA</v>
          </cell>
          <cell r="R1928" t="str">
            <v>02</v>
          </cell>
          <cell r="S1928" t="str">
            <v>CHILE</v>
          </cell>
          <cell r="T1928" t="str">
            <v>4000 OSAKA(JAPÓN)</v>
          </cell>
          <cell r="U1928" t="str">
            <v>200000163</v>
          </cell>
          <cell r="V1928" t="str">
            <v>NH FOODS CHILE Y COMPAÑIA LIMITADA</v>
          </cell>
          <cell r="W1928" t="str">
            <v>OSAKA 27 OCT 2022</v>
          </cell>
          <cell r="X1928" t="str">
            <v>EXW</v>
          </cell>
          <cell r="Y1928" t="str">
            <v>CTA CTE O CRED.DIRECTO</v>
          </cell>
          <cell r="Z1928" t="str">
            <v>CONGELADO</v>
          </cell>
          <cell r="AA1928" t="str">
            <v>PANCETA</v>
          </cell>
          <cell r="AB1928" t="str">
            <v>PANCETA S/CUERO</v>
          </cell>
          <cell r="AC1928" t="str">
            <v>PANCETA S/CUERO TECLA</v>
          </cell>
          <cell r="AD1928" t="str">
            <v>EX</v>
          </cell>
        </row>
        <row r="1929">
          <cell r="D1929">
            <v>1023351</v>
          </cell>
          <cell r="E1929" t="str">
            <v>GO PANC S/TEC L @VP CJ AP</v>
          </cell>
          <cell r="F1929">
            <v>3000</v>
          </cell>
          <cell r="G1929" t="str">
            <v>KG</v>
          </cell>
          <cell r="H1929" t="str">
            <v>PLANTA LO MIRANDA</v>
          </cell>
          <cell r="I1929" t="str">
            <v>EN PRODUCCION</v>
          </cell>
          <cell r="J1929">
            <v>44848</v>
          </cell>
          <cell r="K1929">
            <v>44862</v>
          </cell>
          <cell r="O1929" t="str">
            <v>U020 AGROSUPER COMER ALIM</v>
          </cell>
          <cell r="P1929" t="str">
            <v>00EX</v>
          </cell>
          <cell r="Q1929" t="str">
            <v>EXPORTACION DIRECTA</v>
          </cell>
          <cell r="R1929" t="str">
            <v>02</v>
          </cell>
          <cell r="S1929" t="str">
            <v>CHILE</v>
          </cell>
          <cell r="T1929" t="str">
            <v>4000 OSAKA(JAPÓN)</v>
          </cell>
          <cell r="U1929" t="str">
            <v>200000163</v>
          </cell>
          <cell r="V1929" t="str">
            <v>NH FOODS CHILE Y COMPAÑIA LIMITADA</v>
          </cell>
          <cell r="W1929" t="str">
            <v>OSAKA 27 OCT 2022</v>
          </cell>
          <cell r="X1929" t="str">
            <v>EXW</v>
          </cell>
          <cell r="Y1929" t="str">
            <v>CTA CTE O CRED.DIRECTO</v>
          </cell>
          <cell r="Z1929" t="str">
            <v>CONGELADO</v>
          </cell>
          <cell r="AA1929" t="str">
            <v>PANCETA</v>
          </cell>
          <cell r="AB1929" t="str">
            <v>PANCETA S/CUERO</v>
          </cell>
          <cell r="AC1929" t="str">
            <v>PANCETA S/CUERO S/TECLA</v>
          </cell>
          <cell r="AD1929" t="str">
            <v>EX</v>
          </cell>
        </row>
        <row r="1930">
          <cell r="D1930">
            <v>1020105</v>
          </cell>
          <cell r="E1930" t="str">
            <v>GO LOM TECLA@ CJ LOM CTRO JP</v>
          </cell>
          <cell r="F1930">
            <v>2500</v>
          </cell>
          <cell r="G1930" t="str">
            <v>KG</v>
          </cell>
          <cell r="H1930" t="str">
            <v>PLANTA LO MIRANDA</v>
          </cell>
          <cell r="I1930" t="str">
            <v>EN PRODUCCION</v>
          </cell>
          <cell r="J1930">
            <v>44848</v>
          </cell>
          <cell r="K1930">
            <v>44848</v>
          </cell>
          <cell r="O1930" t="str">
            <v>U020 AGROSUPER COMER ALIM</v>
          </cell>
          <cell r="P1930" t="str">
            <v>00EX</v>
          </cell>
          <cell r="Q1930" t="str">
            <v>EXPORTACION DIRECTA</v>
          </cell>
          <cell r="R1930" t="str">
            <v>02</v>
          </cell>
          <cell r="S1930" t="str">
            <v>CHILE</v>
          </cell>
          <cell r="T1930" t="str">
            <v>6040 HAKATA(JAPÓN)</v>
          </cell>
          <cell r="U1930" t="str">
            <v>200000163</v>
          </cell>
          <cell r="V1930" t="str">
            <v>NH FOODS CHILE Y COMPAÑIA LIMITADA</v>
          </cell>
          <cell r="W1930" t="str">
            <v>HAKATA 1 OCT 2022</v>
          </cell>
          <cell r="X1930" t="str">
            <v>EXW</v>
          </cell>
          <cell r="Y1930" t="str">
            <v>CTA CTE O CRED.DIRECTO</v>
          </cell>
          <cell r="Z1930" t="str">
            <v>CONGELADO</v>
          </cell>
          <cell r="AA1930" t="str">
            <v>LOMO</v>
          </cell>
          <cell r="AB1930" t="str">
            <v>LOMO CENTRO</v>
          </cell>
          <cell r="AC1930" t="str">
            <v>LOMO CENTRO TECLA</v>
          </cell>
          <cell r="AD1930" t="str">
            <v>EX</v>
          </cell>
        </row>
        <row r="1931">
          <cell r="D1931">
            <v>1020589</v>
          </cell>
          <cell r="E1931" t="str">
            <v>GO MM LOIN S@ FI CJ 12K AP</v>
          </cell>
          <cell r="F1931">
            <v>5000</v>
          </cell>
          <cell r="G1931" t="str">
            <v>KG</v>
          </cell>
          <cell r="H1931" t="str">
            <v>PLANTA LO MIRANDA</v>
          </cell>
          <cell r="I1931" t="str">
            <v>EN PRODUCCION</v>
          </cell>
          <cell r="J1931">
            <v>44848</v>
          </cell>
          <cell r="K1931">
            <v>44848</v>
          </cell>
          <cell r="O1931" t="str">
            <v>U020 AGROSUPER COMER ALIM</v>
          </cell>
          <cell r="P1931" t="str">
            <v>00EX</v>
          </cell>
          <cell r="Q1931" t="str">
            <v>EXPORTACION DIRECTA</v>
          </cell>
          <cell r="R1931" t="str">
            <v>02</v>
          </cell>
          <cell r="S1931" t="str">
            <v>CHILE</v>
          </cell>
          <cell r="T1931" t="str">
            <v>6040 HAKATA(JAPÓN)</v>
          </cell>
          <cell r="U1931" t="str">
            <v>200000163</v>
          </cell>
          <cell r="V1931" t="str">
            <v>NH FOODS CHILE Y COMPAÑIA LIMITADA</v>
          </cell>
          <cell r="W1931" t="str">
            <v>HAKATA 1 OCT 2022</v>
          </cell>
          <cell r="X1931" t="str">
            <v>EXW</v>
          </cell>
          <cell r="Y1931" t="str">
            <v>CTA CTE O CRED.DIRECTO</v>
          </cell>
          <cell r="Z1931" t="str">
            <v>CONGELADO</v>
          </cell>
          <cell r="AA1931" t="str">
            <v>LOMO</v>
          </cell>
          <cell r="AB1931" t="str">
            <v>LOMO MM LOIN</v>
          </cell>
          <cell r="AC1931" t="str">
            <v>LOMO MM LOIN S</v>
          </cell>
          <cell r="AD1931" t="str">
            <v>EX</v>
          </cell>
        </row>
        <row r="1932">
          <cell r="D1932">
            <v>1020592</v>
          </cell>
          <cell r="E1932" t="str">
            <v>GO LOM VET &gt;2.0@ FI CJ LOM VET AP</v>
          </cell>
          <cell r="F1932">
            <v>3000</v>
          </cell>
          <cell r="G1932" t="str">
            <v>KG</v>
          </cell>
          <cell r="H1932" t="str">
            <v>PLANTA LO MIRANDA</v>
          </cell>
          <cell r="I1932" t="str">
            <v>EN PRODUCCION</v>
          </cell>
          <cell r="J1932">
            <v>44848</v>
          </cell>
          <cell r="K1932">
            <v>44848</v>
          </cell>
          <cell r="O1932" t="str">
            <v>U020 AGROSUPER COMER ALIM</v>
          </cell>
          <cell r="P1932" t="str">
            <v>00EX</v>
          </cell>
          <cell r="Q1932" t="str">
            <v>EXPORTACION DIRECTA</v>
          </cell>
          <cell r="R1932" t="str">
            <v>02</v>
          </cell>
          <cell r="S1932" t="str">
            <v>CHILE</v>
          </cell>
          <cell r="T1932" t="str">
            <v>6040 HAKATA(JAPÓN)</v>
          </cell>
          <cell r="U1932" t="str">
            <v>200000163</v>
          </cell>
          <cell r="V1932" t="str">
            <v>NH FOODS CHILE Y COMPAÑIA LIMITADA</v>
          </cell>
          <cell r="W1932" t="str">
            <v>HAKATA 1 OCT 2022</v>
          </cell>
          <cell r="X1932" t="str">
            <v>EXW</v>
          </cell>
          <cell r="Y1932" t="str">
            <v>CTA CTE O CRED.DIRECTO</v>
          </cell>
          <cell r="Z1932" t="str">
            <v>CONGELADO</v>
          </cell>
          <cell r="AA1932" t="str">
            <v>LOMO</v>
          </cell>
          <cell r="AB1932" t="str">
            <v>LOMO VETADO</v>
          </cell>
          <cell r="AC1932" t="str">
            <v>LOMO VETADO &gt;2.0K</v>
          </cell>
          <cell r="AD1932" t="str">
            <v>EX</v>
          </cell>
        </row>
        <row r="1933">
          <cell r="D1933">
            <v>1020637</v>
          </cell>
          <cell r="E1933" t="str">
            <v>GO PANC TEC S/CUE@ FI CJ CH AP</v>
          </cell>
          <cell r="F1933">
            <v>8300</v>
          </cell>
          <cell r="G1933" t="str">
            <v>KG</v>
          </cell>
          <cell r="H1933" t="str">
            <v>PLANTA LO MIRANDA</v>
          </cell>
          <cell r="I1933" t="str">
            <v>EN PRODUCCION</v>
          </cell>
          <cell r="J1933">
            <v>44848</v>
          </cell>
          <cell r="K1933">
            <v>44848</v>
          </cell>
          <cell r="O1933" t="str">
            <v>U020 AGROSUPER COMER ALIM</v>
          </cell>
          <cell r="P1933" t="str">
            <v>00EX</v>
          </cell>
          <cell r="Q1933" t="str">
            <v>EXPORTACION DIRECTA</v>
          </cell>
          <cell r="R1933" t="str">
            <v>02</v>
          </cell>
          <cell r="S1933" t="str">
            <v>CHILE</v>
          </cell>
          <cell r="T1933" t="str">
            <v>6040 HAKATA(JAPÓN)</v>
          </cell>
          <cell r="U1933" t="str">
            <v>200000163</v>
          </cell>
          <cell r="V1933" t="str">
            <v>NH FOODS CHILE Y COMPAÑIA LIMITADA</v>
          </cell>
          <cell r="W1933" t="str">
            <v>HAKATA 1 OCT 2022</v>
          </cell>
          <cell r="X1933" t="str">
            <v>EXW</v>
          </cell>
          <cell r="Y1933" t="str">
            <v>CTA CTE O CRED.DIRECTO</v>
          </cell>
          <cell r="Z1933" t="str">
            <v>CONGELADO</v>
          </cell>
          <cell r="AA1933" t="str">
            <v>PANCETA</v>
          </cell>
          <cell r="AB1933" t="str">
            <v>PANCETA S/CUERO</v>
          </cell>
          <cell r="AC1933" t="str">
            <v>PANCETA S/CUERO TECLA</v>
          </cell>
          <cell r="AD1933" t="str">
            <v>EX</v>
          </cell>
        </row>
        <row r="1934">
          <cell r="D1934">
            <v>1020662</v>
          </cell>
          <cell r="E1934" t="str">
            <v>GO GANSO C/ASTO 3P@ VA CJ T-F AP</v>
          </cell>
          <cell r="F1934">
            <v>5000</v>
          </cell>
          <cell r="G1934" t="str">
            <v>KG</v>
          </cell>
          <cell r="H1934" t="str">
            <v>PLANTA LO MIRANDA</v>
          </cell>
          <cell r="I1934" t="str">
            <v>EN PRODUCCION</v>
          </cell>
          <cell r="J1934">
            <v>44848</v>
          </cell>
          <cell r="K1934">
            <v>44848</v>
          </cell>
          <cell r="O1934" t="str">
            <v>U020 AGROSUPER COMER ALIM</v>
          </cell>
          <cell r="P1934" t="str">
            <v>00EX</v>
          </cell>
          <cell r="Q1934" t="str">
            <v>EXPORTACION DIRECTA</v>
          </cell>
          <cell r="R1934" t="str">
            <v>02</v>
          </cell>
          <cell r="S1934" t="str">
            <v>CHILE</v>
          </cell>
          <cell r="T1934" t="str">
            <v>6040 HAKATA(JAPÓN)</v>
          </cell>
          <cell r="U1934" t="str">
            <v>200000163</v>
          </cell>
          <cell r="V1934" t="str">
            <v>NH FOODS CHILE Y COMPAÑIA LIMITADA</v>
          </cell>
          <cell r="W1934" t="str">
            <v>HAKATA 1 OCT 2022</v>
          </cell>
          <cell r="X1934" t="str">
            <v>EXW</v>
          </cell>
          <cell r="Y1934" t="str">
            <v>CTA CTE O CRED.DIRECTO</v>
          </cell>
          <cell r="Z1934" t="str">
            <v>CONGELADO</v>
          </cell>
          <cell r="AA1934" t="str">
            <v>PIERNA</v>
          </cell>
          <cell r="AB1934" t="str">
            <v>PIERNA PULPA FINA</v>
          </cell>
          <cell r="AC1934" t="str">
            <v>PIERNA PULPA FINA MUSC SEP</v>
          </cell>
          <cell r="AD1934" t="str">
            <v>EX</v>
          </cell>
        </row>
        <row r="1935">
          <cell r="D1935">
            <v>1020105</v>
          </cell>
          <cell r="E1935" t="str">
            <v>GO LOM TECLA@ CJ LOM CTRO JP</v>
          </cell>
          <cell r="F1935">
            <v>2500</v>
          </cell>
          <cell r="G1935" t="str">
            <v>KG</v>
          </cell>
          <cell r="H1935" t="str">
            <v>PLANTA LO MIRANDA</v>
          </cell>
          <cell r="I1935" t="str">
            <v>EN PRODUCCION</v>
          </cell>
          <cell r="J1935">
            <v>44848</v>
          </cell>
          <cell r="K1935">
            <v>44855</v>
          </cell>
          <cell r="O1935" t="str">
            <v>U020 AGROSUPER COMER ALIM</v>
          </cell>
          <cell r="P1935" t="str">
            <v>00EX</v>
          </cell>
          <cell r="Q1935" t="str">
            <v>EXPORTACION DIRECTA</v>
          </cell>
          <cell r="R1935" t="str">
            <v>02</v>
          </cell>
          <cell r="S1935" t="str">
            <v>CHILE</v>
          </cell>
          <cell r="T1935" t="str">
            <v>6040 HAKATA(JAPÓN)</v>
          </cell>
          <cell r="U1935" t="str">
            <v>200000163</v>
          </cell>
          <cell r="V1935" t="str">
            <v>NH FOODS CHILE Y COMPAÑIA LIMITADA</v>
          </cell>
          <cell r="W1935" t="str">
            <v>HAKATA 2 OCT 2022</v>
          </cell>
          <cell r="X1935" t="str">
            <v>EXW</v>
          </cell>
          <cell r="Y1935" t="str">
            <v>CTA CTE O CRED.DIRECTO</v>
          </cell>
          <cell r="Z1935" t="str">
            <v>CONGELADO</v>
          </cell>
          <cell r="AA1935" t="str">
            <v>LOMO</v>
          </cell>
          <cell r="AB1935" t="str">
            <v>LOMO CENTRO</v>
          </cell>
          <cell r="AC1935" t="str">
            <v>LOMO CENTRO TECLA</v>
          </cell>
          <cell r="AD1935" t="str">
            <v>EX</v>
          </cell>
        </row>
        <row r="1936">
          <cell r="D1936">
            <v>1020589</v>
          </cell>
          <cell r="E1936" t="str">
            <v>GO MM LOIN S@ FI CJ 12K AP</v>
          </cell>
          <cell r="F1936">
            <v>5000</v>
          </cell>
          <cell r="G1936" t="str">
            <v>KG</v>
          </cell>
          <cell r="H1936" t="str">
            <v>PLANTA LO MIRANDA</v>
          </cell>
          <cell r="I1936" t="str">
            <v>EN PRODUCCION</v>
          </cell>
          <cell r="J1936">
            <v>44848</v>
          </cell>
          <cell r="K1936">
            <v>44855</v>
          </cell>
          <cell r="O1936" t="str">
            <v>U020 AGROSUPER COMER ALIM</v>
          </cell>
          <cell r="P1936" t="str">
            <v>00EX</v>
          </cell>
          <cell r="Q1936" t="str">
            <v>EXPORTACION DIRECTA</v>
          </cell>
          <cell r="R1936" t="str">
            <v>02</v>
          </cell>
          <cell r="S1936" t="str">
            <v>CHILE</v>
          </cell>
          <cell r="T1936" t="str">
            <v>6040 HAKATA(JAPÓN)</v>
          </cell>
          <cell r="U1936" t="str">
            <v>200000163</v>
          </cell>
          <cell r="V1936" t="str">
            <v>NH FOODS CHILE Y COMPAÑIA LIMITADA</v>
          </cell>
          <cell r="W1936" t="str">
            <v>HAKATA 2 OCT 2022</v>
          </cell>
          <cell r="X1936" t="str">
            <v>EXW</v>
          </cell>
          <cell r="Y1936" t="str">
            <v>CTA CTE O CRED.DIRECTO</v>
          </cell>
          <cell r="Z1936" t="str">
            <v>CONGELADO</v>
          </cell>
          <cell r="AA1936" t="str">
            <v>LOMO</v>
          </cell>
          <cell r="AB1936" t="str">
            <v>LOMO MM LOIN</v>
          </cell>
          <cell r="AC1936" t="str">
            <v>LOMO MM LOIN S</v>
          </cell>
          <cell r="AD1936" t="str">
            <v>EX</v>
          </cell>
        </row>
        <row r="1937">
          <cell r="D1937">
            <v>1020592</v>
          </cell>
          <cell r="E1937" t="str">
            <v>GO LOM VET &gt;2.0@ FI CJ LOM VET AP</v>
          </cell>
          <cell r="F1937">
            <v>3000</v>
          </cell>
          <cell r="G1937" t="str">
            <v>KG</v>
          </cell>
          <cell r="H1937" t="str">
            <v>PLANTA LO MIRANDA</v>
          </cell>
          <cell r="I1937" t="str">
            <v>EN PRODUCCION</v>
          </cell>
          <cell r="J1937">
            <v>44848</v>
          </cell>
          <cell r="K1937">
            <v>44855</v>
          </cell>
          <cell r="O1937" t="str">
            <v>U020 AGROSUPER COMER ALIM</v>
          </cell>
          <cell r="P1937" t="str">
            <v>00EX</v>
          </cell>
          <cell r="Q1937" t="str">
            <v>EXPORTACION DIRECTA</v>
          </cell>
          <cell r="R1937" t="str">
            <v>02</v>
          </cell>
          <cell r="S1937" t="str">
            <v>CHILE</v>
          </cell>
          <cell r="T1937" t="str">
            <v>6040 HAKATA(JAPÓN)</v>
          </cell>
          <cell r="U1937" t="str">
            <v>200000163</v>
          </cell>
          <cell r="V1937" t="str">
            <v>NH FOODS CHILE Y COMPAÑIA LIMITADA</v>
          </cell>
          <cell r="W1937" t="str">
            <v>HAKATA 2 OCT 2022</v>
          </cell>
          <cell r="X1937" t="str">
            <v>EXW</v>
          </cell>
          <cell r="Y1937" t="str">
            <v>CTA CTE O CRED.DIRECTO</v>
          </cell>
          <cell r="Z1937" t="str">
            <v>CONGELADO</v>
          </cell>
          <cell r="AA1937" t="str">
            <v>LOMO</v>
          </cell>
          <cell r="AB1937" t="str">
            <v>LOMO VETADO</v>
          </cell>
          <cell r="AC1937" t="str">
            <v>LOMO VETADO &gt;2.0K</v>
          </cell>
          <cell r="AD1937" t="str">
            <v>EX</v>
          </cell>
        </row>
        <row r="1938">
          <cell r="D1938">
            <v>1020637</v>
          </cell>
          <cell r="E1938" t="str">
            <v>GO PANC TEC S/CUE@ FI CJ CH AP</v>
          </cell>
          <cell r="F1938">
            <v>8300</v>
          </cell>
          <cell r="G1938" t="str">
            <v>KG</v>
          </cell>
          <cell r="H1938" t="str">
            <v>PLANTA LO MIRANDA</v>
          </cell>
          <cell r="I1938" t="str">
            <v>EN PRODUCCION</v>
          </cell>
          <cell r="J1938">
            <v>44848</v>
          </cell>
          <cell r="K1938">
            <v>44855</v>
          </cell>
          <cell r="O1938" t="str">
            <v>U020 AGROSUPER COMER ALIM</v>
          </cell>
          <cell r="P1938" t="str">
            <v>00EX</v>
          </cell>
          <cell r="Q1938" t="str">
            <v>EXPORTACION DIRECTA</v>
          </cell>
          <cell r="R1938" t="str">
            <v>02</v>
          </cell>
          <cell r="S1938" t="str">
            <v>CHILE</v>
          </cell>
          <cell r="T1938" t="str">
            <v>6040 HAKATA(JAPÓN)</v>
          </cell>
          <cell r="U1938" t="str">
            <v>200000163</v>
          </cell>
          <cell r="V1938" t="str">
            <v>NH FOODS CHILE Y COMPAÑIA LIMITADA</v>
          </cell>
          <cell r="W1938" t="str">
            <v>HAKATA 2 OCT 2022</v>
          </cell>
          <cell r="X1938" t="str">
            <v>EXW</v>
          </cell>
          <cell r="Y1938" t="str">
            <v>CTA CTE O CRED.DIRECTO</v>
          </cell>
          <cell r="Z1938" t="str">
            <v>CONGELADO</v>
          </cell>
          <cell r="AA1938" t="str">
            <v>PANCETA</v>
          </cell>
          <cell r="AB1938" t="str">
            <v>PANCETA S/CUERO</v>
          </cell>
          <cell r="AC1938" t="str">
            <v>PANCETA S/CUERO TECLA</v>
          </cell>
          <cell r="AD1938" t="str">
            <v>EX</v>
          </cell>
        </row>
        <row r="1939">
          <cell r="D1939">
            <v>1020662</v>
          </cell>
          <cell r="E1939" t="str">
            <v>GO GANSO C/ASTO 3P@ VA CJ T-F AP</v>
          </cell>
          <cell r="F1939">
            <v>5000</v>
          </cell>
          <cell r="G1939" t="str">
            <v>KG</v>
          </cell>
          <cell r="H1939" t="str">
            <v>PLANTA LO MIRANDA</v>
          </cell>
          <cell r="I1939" t="str">
            <v>EN PRODUCCION</v>
          </cell>
          <cell r="J1939">
            <v>44848</v>
          </cell>
          <cell r="K1939">
            <v>44855</v>
          </cell>
          <cell r="O1939" t="str">
            <v>U020 AGROSUPER COMER ALIM</v>
          </cell>
          <cell r="P1939" t="str">
            <v>00EX</v>
          </cell>
          <cell r="Q1939" t="str">
            <v>EXPORTACION DIRECTA</v>
          </cell>
          <cell r="R1939" t="str">
            <v>02</v>
          </cell>
          <cell r="S1939" t="str">
            <v>CHILE</v>
          </cell>
          <cell r="T1939" t="str">
            <v>6040 HAKATA(JAPÓN)</v>
          </cell>
          <cell r="U1939" t="str">
            <v>200000163</v>
          </cell>
          <cell r="V1939" t="str">
            <v>NH FOODS CHILE Y COMPAÑIA LIMITADA</v>
          </cell>
          <cell r="W1939" t="str">
            <v>HAKATA 2 OCT 2022</v>
          </cell>
          <cell r="X1939" t="str">
            <v>EXW</v>
          </cell>
          <cell r="Y1939" t="str">
            <v>CTA CTE O CRED.DIRECTO</v>
          </cell>
          <cell r="Z1939" t="str">
            <v>CONGELADO</v>
          </cell>
          <cell r="AA1939" t="str">
            <v>PIERNA</v>
          </cell>
          <cell r="AB1939" t="str">
            <v>PIERNA PULPA FINA</v>
          </cell>
          <cell r="AC1939" t="str">
            <v>PIERNA PULPA FINA MUSC SEP</v>
          </cell>
          <cell r="AD1939" t="str">
            <v>EX</v>
          </cell>
        </row>
        <row r="1940">
          <cell r="D1940">
            <v>1022987</v>
          </cell>
          <cell r="E1940" t="str">
            <v>GO LOM TOCINO@ BO CJ 20K AP</v>
          </cell>
          <cell r="F1940">
            <v>24000</v>
          </cell>
          <cell r="G1940" t="str">
            <v>KG</v>
          </cell>
          <cell r="H1940" t="str">
            <v>PLANTA LO MIRANDA</v>
          </cell>
          <cell r="I1940" t="str">
            <v>EN PRODUCCION</v>
          </cell>
          <cell r="J1940">
            <v>44848</v>
          </cell>
          <cell r="K1940">
            <v>44848</v>
          </cell>
          <cell r="O1940" t="str">
            <v>U020 AGROSUPER COMER ALIM</v>
          </cell>
          <cell r="P1940" t="str">
            <v>00EX</v>
          </cell>
          <cell r="Q1940" t="str">
            <v>EXPORTACION DIRECTA</v>
          </cell>
          <cell r="R1940" t="str">
            <v>02</v>
          </cell>
          <cell r="S1940" t="str">
            <v>CHILE</v>
          </cell>
          <cell r="T1940" t="str">
            <v>1000 TOKYO (ADUANA PRINCIPAL)J</v>
          </cell>
          <cell r="U1940" t="str">
            <v>200000163</v>
          </cell>
          <cell r="V1940" t="str">
            <v>NH FOODS CHILE Y COMPAÑIA LIMITADA</v>
          </cell>
          <cell r="W1940" t="str">
            <v>LT TOKYO 1 OCT 2022</v>
          </cell>
          <cell r="X1940" t="str">
            <v>EXW</v>
          </cell>
          <cell r="Y1940" t="str">
            <v>CTA CTE O CRED.DIRECTO</v>
          </cell>
          <cell r="Z1940" t="str">
            <v>CONGELADO</v>
          </cell>
          <cell r="AA1940" t="str">
            <v>PLANCHA</v>
          </cell>
          <cell r="AB1940" t="str">
            <v>PLANCHA S/CUERO</v>
          </cell>
          <cell r="AC1940" t="str">
            <v>PLANCHA S/CUERO LOMO TOCINO JAPÓN</v>
          </cell>
          <cell r="AD1940" t="str">
            <v>EX</v>
          </cell>
        </row>
        <row r="1941">
          <cell r="D1941">
            <v>1023419</v>
          </cell>
          <cell r="E1941" t="str">
            <v>GO LOM TOCINO@ BO CJ 20K AP</v>
          </cell>
          <cell r="F1941">
            <v>24000</v>
          </cell>
          <cell r="G1941" t="str">
            <v>KG</v>
          </cell>
          <cell r="H1941" t="str">
            <v>PLANTA LO MIRANDA</v>
          </cell>
          <cell r="I1941" t="str">
            <v>EN PRODUCCION</v>
          </cell>
          <cell r="J1941">
            <v>44848</v>
          </cell>
          <cell r="K1941">
            <v>44855</v>
          </cell>
          <cell r="O1941" t="str">
            <v>U020 AGROSUPER COMER ALIM</v>
          </cell>
          <cell r="P1941" t="str">
            <v>00EX</v>
          </cell>
          <cell r="Q1941" t="str">
            <v>EXPORTACION DIRECTA</v>
          </cell>
          <cell r="R1941" t="str">
            <v>02</v>
          </cell>
          <cell r="S1941" t="str">
            <v>CHILE</v>
          </cell>
          <cell r="T1941" t="str">
            <v>4000 OSAKA(JAPÓN)</v>
          </cell>
          <cell r="U1941" t="str">
            <v>200000163</v>
          </cell>
          <cell r="V1941" t="str">
            <v>NH FOODS CHILE Y COMPAÑIA LIMITADA</v>
          </cell>
          <cell r="W1941" t="str">
            <v>LT OSAKA 1 OCT 2022</v>
          </cell>
          <cell r="X1941" t="str">
            <v>EXW</v>
          </cell>
          <cell r="Y1941" t="str">
            <v>CTA CTE O CRED.DIRECTO</v>
          </cell>
          <cell r="Z1941" t="str">
            <v>CONGELADO</v>
          </cell>
          <cell r="AA1941" t="str">
            <v>GRASAS</v>
          </cell>
          <cell r="AB1941" t="str">
            <v>GRASA LOMO TOCINO</v>
          </cell>
          <cell r="AC1941" t="str">
            <v>GRASA LOMO TOCINO JAPÓN</v>
          </cell>
          <cell r="AD1941" t="str">
            <v>EX</v>
          </cell>
        </row>
        <row r="1942">
          <cell r="D1942">
            <v>1022217</v>
          </cell>
          <cell r="E1942" t="str">
            <v>GO LOM TOCINO@ BO CJ 20K AS</v>
          </cell>
          <cell r="F1942">
            <v>24000</v>
          </cell>
          <cell r="G1942" t="str">
            <v>KG</v>
          </cell>
          <cell r="H1942" t="str">
            <v>PLANTA ROSARIO</v>
          </cell>
          <cell r="I1942" t="str">
            <v>EMITIDO</v>
          </cell>
          <cell r="J1942">
            <v>44848</v>
          </cell>
          <cell r="K1942">
            <v>44870</v>
          </cell>
          <cell r="O1942" t="str">
            <v>U007 AGROSUPER S.A.</v>
          </cell>
          <cell r="P1942" t="str">
            <v>00AB</v>
          </cell>
          <cell r="Q1942" t="str">
            <v>AGROSUPER BRASIL</v>
          </cell>
          <cell r="R1942" t="str">
            <v>02</v>
          </cell>
          <cell r="S1942" t="str">
            <v>BRASIL</v>
          </cell>
          <cell r="T1942" t="str">
            <v>000322 SANTA CATARINA , TERRES</v>
          </cell>
          <cell r="U1942" t="str">
            <v>200002597</v>
          </cell>
          <cell r="V1942" t="str">
            <v>BRF S.A.</v>
          </cell>
          <cell r="W1942" t="str">
            <v/>
          </cell>
          <cell r="X1942" t="str">
            <v>CIP</v>
          </cell>
          <cell r="Y1942" t="str">
            <v>CTA CTE O CRED.DIRECTO</v>
          </cell>
          <cell r="Z1942" t="str">
            <v>CONGELADO</v>
          </cell>
          <cell r="AA1942" t="str">
            <v>GRASAS</v>
          </cell>
          <cell r="AB1942" t="str">
            <v>GRASA LOMO TOCINO</v>
          </cell>
          <cell r="AC1942" t="str">
            <v>GRASA LOMO TOCINO</v>
          </cell>
          <cell r="AD1942" t="str">
            <v>EX</v>
          </cell>
        </row>
        <row r="1943">
          <cell r="D1943">
            <v>1012110</v>
          </cell>
          <cell r="E1943" t="str">
            <v>PO PCHDEH 7OZ MR@ CJ AS</v>
          </cell>
          <cell r="F1943">
            <v>19958.399987392</v>
          </cell>
          <cell r="G1943" t="str">
            <v>KG</v>
          </cell>
          <cell r="H1943" t="str">
            <v>F. SAN VICENTE</v>
          </cell>
          <cell r="I1943" t="str">
            <v>PROGRAMADO</v>
          </cell>
          <cell r="J1943">
            <v>44848</v>
          </cell>
          <cell r="K1943">
            <v>44848</v>
          </cell>
          <cell r="L1943">
            <v>44878</v>
          </cell>
          <cell r="O1943" t="str">
            <v>U007 AGROSUPER S.A.</v>
          </cell>
          <cell r="P1943" t="str">
            <v>00AA</v>
          </cell>
          <cell r="Q1943" t="str">
            <v>AGRO AMERICA</v>
          </cell>
          <cell r="R1943" t="str">
            <v>01</v>
          </cell>
          <cell r="S1943" t="str">
            <v>EE.UU.</v>
          </cell>
          <cell r="T1943" t="str">
            <v>000066 JACKSONVILLE, FL</v>
          </cell>
          <cell r="U1943" t="str">
            <v>200000004</v>
          </cell>
          <cell r="V1943" t="str">
            <v>Agro America LLC</v>
          </cell>
          <cell r="W1943" t="str">
            <v/>
          </cell>
          <cell r="X1943" t="str">
            <v>CIF</v>
          </cell>
          <cell r="Y1943" t="str">
            <v>CTA CTE O CRED.DIRECTO</v>
          </cell>
          <cell r="Z1943" t="str">
            <v>CONGELADO</v>
          </cell>
          <cell r="AA1943" t="str">
            <v>PECHUGA DESH</v>
          </cell>
          <cell r="AB1943" t="str">
            <v>PECHUGA DESH S/PIEL S/GRASA S/FILETE</v>
          </cell>
          <cell r="AC1943" t="str">
            <v>PECHUGA DESH 190-220 GR</v>
          </cell>
          <cell r="AD1943" t="str">
            <v>NA</v>
          </cell>
        </row>
        <row r="1944">
          <cell r="D1944">
            <v>1023302</v>
          </cell>
          <cell r="E1944" t="str">
            <v>GO MANTEC@ CJ 20K AS</v>
          </cell>
          <cell r="F1944">
            <v>24000</v>
          </cell>
          <cell r="G1944" t="str">
            <v>KG</v>
          </cell>
          <cell r="H1944" t="str">
            <v>PLANTA LO MIRANDA</v>
          </cell>
          <cell r="I1944" t="str">
            <v>CONFIRMADO</v>
          </cell>
          <cell r="J1944">
            <v>44848</v>
          </cell>
          <cell r="K1944">
            <v>44849</v>
          </cell>
          <cell r="L1944">
            <v>44877</v>
          </cell>
          <cell r="O1944" t="str">
            <v>U020 AGROSUPER COMER ALIM</v>
          </cell>
          <cell r="P1944" t="str">
            <v>00AM</v>
          </cell>
          <cell r="Q1944" t="str">
            <v>AGRO MEXICO</v>
          </cell>
          <cell r="R1944" t="str">
            <v>02</v>
          </cell>
          <cell r="S1944" t="str">
            <v>MEXICO</v>
          </cell>
          <cell r="T1944" t="str">
            <v>000050 MANZANILLO, PUERTO</v>
          </cell>
          <cell r="U1944" t="str">
            <v>200000432</v>
          </cell>
          <cell r="V1944" t="str">
            <v>Productos Alimenticios Super</v>
          </cell>
          <cell r="W1944" t="str">
            <v/>
          </cell>
          <cell r="X1944" t="str">
            <v>CIF</v>
          </cell>
          <cell r="Y1944" t="str">
            <v>CTA CTE O CRED.DIRECTO</v>
          </cell>
          <cell r="Z1944" t="str">
            <v>CONGELADO</v>
          </cell>
          <cell r="AA1944" t="str">
            <v>GRASAS</v>
          </cell>
          <cell r="AB1944" t="str">
            <v>GRASA INTERIOR</v>
          </cell>
          <cell r="AC1944" t="str">
            <v>SUBPROD GRASA MANTECA</v>
          </cell>
          <cell r="AD1944" t="str">
            <v>NA</v>
          </cell>
        </row>
        <row r="1945">
          <cell r="D1945">
            <v>1023302</v>
          </cell>
          <cell r="E1945" t="str">
            <v>GO MANTEC@ CJ 20K AS</v>
          </cell>
          <cell r="F1945">
            <v>24000</v>
          </cell>
          <cell r="G1945" t="str">
            <v>KG</v>
          </cell>
          <cell r="H1945" t="str">
            <v>PLANTA LO MIRANDA</v>
          </cell>
          <cell r="I1945" t="str">
            <v>CONFIRMADO</v>
          </cell>
          <cell r="J1945">
            <v>44848</v>
          </cell>
          <cell r="K1945">
            <v>44849</v>
          </cell>
          <cell r="L1945">
            <v>44878</v>
          </cell>
          <cell r="O1945" t="str">
            <v>U020 AGROSUPER COMER ALIM</v>
          </cell>
          <cell r="P1945" t="str">
            <v>00AM</v>
          </cell>
          <cell r="Q1945" t="str">
            <v>AGRO MEXICO</v>
          </cell>
          <cell r="R1945" t="str">
            <v>02</v>
          </cell>
          <cell r="S1945" t="str">
            <v>MEXICO</v>
          </cell>
          <cell r="T1945" t="str">
            <v>000050 MANZANILLO, PUERTO</v>
          </cell>
          <cell r="U1945" t="str">
            <v>200000432</v>
          </cell>
          <cell r="V1945" t="str">
            <v>Productos Alimenticios Super</v>
          </cell>
          <cell r="W1945" t="str">
            <v/>
          </cell>
          <cell r="X1945" t="str">
            <v>CIF</v>
          </cell>
          <cell r="Y1945" t="str">
            <v>CTA CTE O CRED.DIRECTO</v>
          </cell>
          <cell r="Z1945" t="str">
            <v>CONGELADO</v>
          </cell>
          <cell r="AA1945" t="str">
            <v>GRASAS</v>
          </cell>
          <cell r="AB1945" t="str">
            <v>GRASA INTERIOR</v>
          </cell>
          <cell r="AC1945" t="str">
            <v>SUBPROD GRASA MANTECA</v>
          </cell>
          <cell r="AD1945" t="str">
            <v>NA</v>
          </cell>
        </row>
        <row r="1946">
          <cell r="D1946">
            <v>1023302</v>
          </cell>
          <cell r="E1946" t="str">
            <v>GO MANTEC@ CJ 20K AS</v>
          </cell>
          <cell r="F1946">
            <v>24000</v>
          </cell>
          <cell r="G1946" t="str">
            <v>KG</v>
          </cell>
          <cell r="H1946" t="str">
            <v>PLANTA LO MIRANDA</v>
          </cell>
          <cell r="I1946" t="str">
            <v>CONFIRMADO</v>
          </cell>
          <cell r="J1946">
            <v>44848</v>
          </cell>
          <cell r="K1946">
            <v>44849</v>
          </cell>
          <cell r="L1946">
            <v>44879</v>
          </cell>
          <cell r="O1946" t="str">
            <v>U020 AGROSUPER COMER ALIM</v>
          </cell>
          <cell r="P1946" t="str">
            <v>00AM</v>
          </cell>
          <cell r="Q1946" t="str">
            <v>AGRO MEXICO</v>
          </cell>
          <cell r="R1946" t="str">
            <v>02</v>
          </cell>
          <cell r="S1946" t="str">
            <v>MEXICO</v>
          </cell>
          <cell r="T1946" t="str">
            <v>000050 MANZANILLO, PUERTO</v>
          </cell>
          <cell r="U1946" t="str">
            <v>200000432</v>
          </cell>
          <cell r="V1946" t="str">
            <v>Productos Alimenticios Super</v>
          </cell>
          <cell r="W1946" t="str">
            <v/>
          </cell>
          <cell r="X1946" t="str">
            <v>CIF</v>
          </cell>
          <cell r="Y1946" t="str">
            <v>CTA CTE O CRED.DIRECTO</v>
          </cell>
          <cell r="Z1946" t="str">
            <v>CONGELADO</v>
          </cell>
          <cell r="AA1946" t="str">
            <v>GRASAS</v>
          </cell>
          <cell r="AB1946" t="str">
            <v>GRASA INTERIOR</v>
          </cell>
          <cell r="AC1946" t="str">
            <v>SUBPROD GRASA MANTECA</v>
          </cell>
          <cell r="AD1946" t="str">
            <v>NA</v>
          </cell>
        </row>
        <row r="1947">
          <cell r="D1947">
            <v>1023302</v>
          </cell>
          <cell r="E1947" t="str">
            <v>GO MANTEC@ CJ 20K AS</v>
          </cell>
          <cell r="F1947">
            <v>24000</v>
          </cell>
          <cell r="G1947" t="str">
            <v>KG</v>
          </cell>
          <cell r="H1947" t="str">
            <v>PLANTA LO MIRANDA</v>
          </cell>
          <cell r="I1947" t="str">
            <v>CONFIRMADO</v>
          </cell>
          <cell r="J1947">
            <v>44848</v>
          </cell>
          <cell r="K1947">
            <v>44849</v>
          </cell>
          <cell r="L1947">
            <v>44881</v>
          </cell>
          <cell r="O1947" t="str">
            <v>U020 AGROSUPER COMER ALIM</v>
          </cell>
          <cell r="P1947" t="str">
            <v>00AM</v>
          </cell>
          <cell r="Q1947" t="str">
            <v>AGRO MEXICO</v>
          </cell>
          <cell r="R1947" t="str">
            <v>02</v>
          </cell>
          <cell r="S1947" t="str">
            <v>MEXICO</v>
          </cell>
          <cell r="T1947" t="str">
            <v>000050 MANZANILLO, PUERTO</v>
          </cell>
          <cell r="U1947" t="str">
            <v>200000432</v>
          </cell>
          <cell r="V1947" t="str">
            <v>Productos Alimenticios Super</v>
          </cell>
          <cell r="W1947" t="str">
            <v/>
          </cell>
          <cell r="X1947" t="str">
            <v>CIF</v>
          </cell>
          <cell r="Y1947" t="str">
            <v>CTA CTE O CRED.DIRECTO</v>
          </cell>
          <cell r="Z1947" t="str">
            <v>CONGELADO</v>
          </cell>
          <cell r="AA1947" t="str">
            <v>GRASAS</v>
          </cell>
          <cell r="AB1947" t="str">
            <v>GRASA INTERIOR</v>
          </cell>
          <cell r="AC1947" t="str">
            <v>SUBPROD GRASA MANTECA</v>
          </cell>
          <cell r="AD1947" t="str">
            <v>NA</v>
          </cell>
        </row>
        <row r="1948">
          <cell r="D1948">
            <v>1012110</v>
          </cell>
          <cell r="E1948" t="str">
            <v>PO PCHDEH 7OZ MR@ CJ AS</v>
          </cell>
          <cell r="F1948">
            <v>14968.536</v>
          </cell>
          <cell r="G1948" t="str">
            <v>KG</v>
          </cell>
          <cell r="H1948" t="str">
            <v>F. SAN VICENTE</v>
          </cell>
          <cell r="I1948" t="str">
            <v>A PROGRAMAR</v>
          </cell>
          <cell r="J1948">
            <v>44848</v>
          </cell>
          <cell r="K1948">
            <v>44848</v>
          </cell>
          <cell r="L1948">
            <v>44879</v>
          </cell>
          <cell r="O1948" t="str">
            <v>U007 AGROSUPER S.A.</v>
          </cell>
          <cell r="P1948" t="str">
            <v>00AA</v>
          </cell>
          <cell r="Q1948" t="str">
            <v>AGRO AMERICA</v>
          </cell>
          <cell r="R1948" t="str">
            <v>01</v>
          </cell>
          <cell r="S1948" t="str">
            <v>EE.UU.</v>
          </cell>
          <cell r="T1948" t="str">
            <v>000066 JACKSONVILLE, FL</v>
          </cell>
          <cell r="U1948" t="str">
            <v>200000004</v>
          </cell>
          <cell r="V1948" t="str">
            <v>Agro America LLC</v>
          </cell>
          <cell r="W1948" t="str">
            <v/>
          </cell>
          <cell r="X1948" t="str">
            <v>CIF</v>
          </cell>
          <cell r="Y1948" t="str">
            <v>CTA CTE O CRED.DIRECTO</v>
          </cell>
          <cell r="Z1948" t="str">
            <v>CONGELADO</v>
          </cell>
          <cell r="AA1948" t="str">
            <v>PECHUGA DESH</v>
          </cell>
          <cell r="AB1948" t="str">
            <v>PECHUGA DESH S/PIEL S/GRASA S/FILETE</v>
          </cell>
          <cell r="AC1948" t="str">
            <v>PECHUGA DESH 190-220 GR</v>
          </cell>
          <cell r="AD1948" t="str">
            <v>NA</v>
          </cell>
        </row>
        <row r="1949">
          <cell r="D1949">
            <v>1012522</v>
          </cell>
          <cell r="E1949" t="str">
            <v>PO PCHDEH 7OZ MR@ CJ AS</v>
          </cell>
          <cell r="F1949">
            <v>4989.5119999999997</v>
          </cell>
          <cell r="G1949" t="str">
            <v>KG</v>
          </cell>
          <cell r="H1949" t="str">
            <v>F. SAN VICENTE</v>
          </cell>
          <cell r="I1949" t="str">
            <v>A PROGRAMAR</v>
          </cell>
          <cell r="J1949">
            <v>44848</v>
          </cell>
          <cell r="K1949">
            <v>44848</v>
          </cell>
          <cell r="L1949">
            <v>44879</v>
          </cell>
          <cell r="O1949" t="str">
            <v>U007 AGROSUPER S.A.</v>
          </cell>
          <cell r="P1949" t="str">
            <v>00AA</v>
          </cell>
          <cell r="Q1949" t="str">
            <v>AGRO AMERICA</v>
          </cell>
          <cell r="R1949" t="str">
            <v>01</v>
          </cell>
          <cell r="S1949" t="str">
            <v>EE.UU.</v>
          </cell>
          <cell r="T1949" t="str">
            <v>000066 JACKSONVILLE, FL</v>
          </cell>
          <cell r="U1949" t="str">
            <v>200000004</v>
          </cell>
          <cell r="V1949" t="str">
            <v>Agro America LLC</v>
          </cell>
          <cell r="W1949" t="str">
            <v/>
          </cell>
          <cell r="X1949" t="str">
            <v>CIF</v>
          </cell>
          <cell r="Y1949" t="str">
            <v>CTA CTE O CRED.DIRECTO</v>
          </cell>
          <cell r="Z1949" t="str">
            <v>CONGELADO</v>
          </cell>
          <cell r="AA1949" t="str">
            <v>PECHUGA DESH</v>
          </cell>
          <cell r="AB1949" t="str">
            <v>PECHUGA DESH S/PIEL S/GRASA S/FILETE</v>
          </cell>
          <cell r="AC1949" t="str">
            <v>PECHUGA DESH 120-170G</v>
          </cell>
          <cell r="AD1949" t="str">
            <v>NA</v>
          </cell>
        </row>
        <row r="1950">
          <cell r="D1950">
            <v>1012522</v>
          </cell>
          <cell r="E1950" t="str">
            <v>PO PCHDEH 7OZ MR@ CJ AS</v>
          </cell>
          <cell r="F1950">
            <v>18143.68</v>
          </cell>
          <cell r="G1950" t="str">
            <v>KG</v>
          </cell>
          <cell r="H1950" t="str">
            <v>F. SAN VICENTE</v>
          </cell>
          <cell r="I1950" t="str">
            <v>A PROGRAMAR</v>
          </cell>
          <cell r="J1950">
            <v>44848</v>
          </cell>
          <cell r="K1950">
            <v>44848</v>
          </cell>
          <cell r="L1950">
            <v>44876</v>
          </cell>
          <cell r="O1950" t="str">
            <v>U007 AGROSUPER S.A.</v>
          </cell>
          <cell r="P1950" t="str">
            <v>00AA</v>
          </cell>
          <cell r="Q1950" t="str">
            <v>AGRO AMERICA</v>
          </cell>
          <cell r="R1950" t="str">
            <v>01</v>
          </cell>
          <cell r="S1950" t="str">
            <v>EE.UU.</v>
          </cell>
          <cell r="T1950" t="str">
            <v>000527 PORT HUENEME, CA</v>
          </cell>
          <cell r="U1950" t="str">
            <v>200000004</v>
          </cell>
          <cell r="V1950" t="str">
            <v>Agro America LLC</v>
          </cell>
          <cell r="W1950" t="str">
            <v/>
          </cell>
          <cell r="X1950" t="str">
            <v>CIF</v>
          </cell>
          <cell r="Y1950" t="str">
            <v>CTA CTE O CRED.DIRECTO</v>
          </cell>
          <cell r="Z1950" t="str">
            <v>CONGELADO</v>
          </cell>
          <cell r="AA1950" t="str">
            <v>PECHUGA DESH</v>
          </cell>
          <cell r="AB1950" t="str">
            <v>PECHUGA DESH S/PIEL S/GRASA S/FILETE</v>
          </cell>
          <cell r="AC1950" t="str">
            <v>PECHUGA DESH 120-170G</v>
          </cell>
          <cell r="AD1950" t="str">
            <v>NA</v>
          </cell>
        </row>
        <row r="1951">
          <cell r="D1951">
            <v>1012522</v>
          </cell>
          <cell r="E1951" t="str">
            <v>PO PCHDEH 7OZ MR@ CJ AS</v>
          </cell>
          <cell r="F1951">
            <v>19958.399987392</v>
          </cell>
          <cell r="G1951" t="str">
            <v>KG</v>
          </cell>
          <cell r="H1951" t="str">
            <v>F. SAN VICENTE</v>
          </cell>
          <cell r="I1951" t="str">
            <v>A PROGRAMAR</v>
          </cell>
          <cell r="J1951">
            <v>44848</v>
          </cell>
          <cell r="K1951">
            <v>44848</v>
          </cell>
          <cell r="L1951">
            <v>44880</v>
          </cell>
          <cell r="O1951" t="str">
            <v>U007 AGROSUPER S.A.</v>
          </cell>
          <cell r="P1951" t="str">
            <v>00AA</v>
          </cell>
          <cell r="Q1951" t="str">
            <v>AGRO AMERICA</v>
          </cell>
          <cell r="R1951" t="str">
            <v>01</v>
          </cell>
          <cell r="S1951" t="str">
            <v>EE.UU.</v>
          </cell>
          <cell r="T1951" t="str">
            <v>000113 PORT EVERGLADES, PUERTO</v>
          </cell>
          <cell r="U1951" t="str">
            <v>200000004</v>
          </cell>
          <cell r="V1951" t="str">
            <v>Agro America LLC</v>
          </cell>
          <cell r="W1951" t="str">
            <v/>
          </cell>
          <cell r="X1951" t="str">
            <v>CIF</v>
          </cell>
          <cell r="Y1951" t="str">
            <v>CTA CTE O CRED.DIRECTO</v>
          </cell>
          <cell r="Z1951" t="str">
            <v>CONGELADO</v>
          </cell>
          <cell r="AA1951" t="str">
            <v>PECHUGA DESH</v>
          </cell>
          <cell r="AB1951" t="str">
            <v>PECHUGA DESH S/PIEL S/GRASA S/FILETE</v>
          </cell>
          <cell r="AC1951" t="str">
            <v>PECHUGA DESH 120-170G</v>
          </cell>
          <cell r="AD1951" t="str">
            <v>NA</v>
          </cell>
        </row>
        <row r="1952">
          <cell r="D1952">
            <v>1023447</v>
          </cell>
          <cell r="E1952" t="str">
            <v>GO PERNILM@ CJ 20K AS</v>
          </cell>
          <cell r="F1952">
            <v>24000</v>
          </cell>
          <cell r="G1952" t="str">
            <v>KG</v>
          </cell>
          <cell r="H1952" t="str">
            <v>PLANTA ROSARIO</v>
          </cell>
          <cell r="I1952" t="str">
            <v>EN PRODUCCION</v>
          </cell>
          <cell r="J1952">
            <v>44848</v>
          </cell>
          <cell r="K1952">
            <v>44859</v>
          </cell>
          <cell r="O1952" t="str">
            <v>U020 AGROSUPER COMER ALIM</v>
          </cell>
          <cell r="P1952" t="str">
            <v>00AE</v>
          </cell>
          <cell r="Q1952" t="str">
            <v>AGRO EUROPA</v>
          </cell>
          <cell r="R1952" t="str">
            <v>02</v>
          </cell>
          <cell r="S1952" t="str">
            <v>ANGOLA</v>
          </cell>
          <cell r="T1952" t="str">
            <v>000008 LUANDA, PUERTO</v>
          </cell>
          <cell r="U1952" t="str">
            <v>200000007</v>
          </cell>
          <cell r="V1952" t="str">
            <v>AGROEUROPA S.P.A</v>
          </cell>
          <cell r="W1952" t="str">
            <v/>
          </cell>
          <cell r="X1952" t="str">
            <v>CFR</v>
          </cell>
          <cell r="Y1952" t="str">
            <v>CTA CTE O CRED.DIRECTO</v>
          </cell>
          <cell r="Z1952" t="str">
            <v>CONGELADO</v>
          </cell>
          <cell r="AA1952" t="str">
            <v>PERNIL</v>
          </cell>
          <cell r="AB1952" t="str">
            <v>PERNIL MANO</v>
          </cell>
          <cell r="AC1952" t="str">
            <v>PERNIL MANO NORMAL</v>
          </cell>
          <cell r="AD1952" t="str">
            <v>NA</v>
          </cell>
        </row>
        <row r="1953">
          <cell r="D1953">
            <v>1012455</v>
          </cell>
          <cell r="E1953" t="str">
            <v>PO CTRO PTA ALA CHOICE@ CJ 20K AS</v>
          </cell>
          <cell r="F1953">
            <v>24000</v>
          </cell>
          <cell r="G1953" t="str">
            <v>KG</v>
          </cell>
          <cell r="H1953" t="str">
            <v>PLANTA LO MIRANDA</v>
          </cell>
          <cell r="I1953" t="str">
            <v>EN PRODUCCION</v>
          </cell>
          <cell r="J1953">
            <v>44851</v>
          </cell>
          <cell r="K1953">
            <v>44852</v>
          </cell>
          <cell r="O1953" t="str">
            <v>U007 AGROSUPER S.A.</v>
          </cell>
          <cell r="P1953" t="str">
            <v>00GO</v>
          </cell>
          <cell r="Q1953" t="str">
            <v>AGROSUPER SHANGHAI</v>
          </cell>
          <cell r="R1953" t="str">
            <v>01</v>
          </cell>
          <cell r="S1953" t="str">
            <v>CHINA</v>
          </cell>
          <cell r="T1953" t="str">
            <v>000021 SHANGHAI, CHINA</v>
          </cell>
          <cell r="U1953" t="str">
            <v>200002390</v>
          </cell>
          <cell r="V1953" t="str">
            <v>Agrosuper China Co., Ltd.</v>
          </cell>
          <cell r="W1953" t="str">
            <v/>
          </cell>
          <cell r="X1953" t="str">
            <v>CIF</v>
          </cell>
          <cell r="Y1953" t="str">
            <v>CTA CTE O CRED.DIRECTO</v>
          </cell>
          <cell r="Z1953" t="str">
            <v>CONGELADO</v>
          </cell>
          <cell r="AA1953" t="str">
            <v>ALA</v>
          </cell>
          <cell r="AB1953" t="str">
            <v>ALA CENTRO-PUNTA</v>
          </cell>
          <cell r="AC1953" t="str">
            <v>ALA CENTRO-PUNTA NORMAL</v>
          </cell>
          <cell r="AD1953" t="str">
            <v>NA</v>
          </cell>
        </row>
        <row r="1954">
          <cell r="D1954">
            <v>1012455</v>
          </cell>
          <cell r="E1954" t="str">
            <v>PO CTRO PTA ALA CHOICE@ CJ 20K AS</v>
          </cell>
          <cell r="F1954">
            <v>24000</v>
          </cell>
          <cell r="G1954" t="str">
            <v>KG</v>
          </cell>
          <cell r="H1954" t="str">
            <v>PLANTA LO MIRANDA</v>
          </cell>
          <cell r="I1954" t="str">
            <v>EN PRODUCCION</v>
          </cell>
          <cell r="J1954">
            <v>44851</v>
          </cell>
          <cell r="K1954">
            <v>44852</v>
          </cell>
          <cell r="O1954" t="str">
            <v>U007 AGROSUPER S.A.</v>
          </cell>
          <cell r="P1954" t="str">
            <v>00GO</v>
          </cell>
          <cell r="Q1954" t="str">
            <v>AGROSUPER SHANGHAI</v>
          </cell>
          <cell r="R1954" t="str">
            <v>01</v>
          </cell>
          <cell r="S1954" t="str">
            <v>CHINA</v>
          </cell>
          <cell r="T1954" t="str">
            <v>000021 SHANGHAI, CHINA</v>
          </cell>
          <cell r="U1954" t="str">
            <v>200002390</v>
          </cell>
          <cell r="V1954" t="str">
            <v>Agrosuper China Co., Ltd.</v>
          </cell>
          <cell r="W1954" t="str">
            <v/>
          </cell>
          <cell r="X1954" t="str">
            <v>CIF</v>
          </cell>
          <cell r="Y1954" t="str">
            <v>CTA CTE O CRED.DIRECTO</v>
          </cell>
          <cell r="Z1954" t="str">
            <v>CONGELADO</v>
          </cell>
          <cell r="AA1954" t="str">
            <v>ALA</v>
          </cell>
          <cell r="AB1954" t="str">
            <v>ALA CENTRO-PUNTA</v>
          </cell>
          <cell r="AC1954" t="str">
            <v>ALA CENTRO-PUNTA NORMAL</v>
          </cell>
          <cell r="AD1954" t="str">
            <v>NA</v>
          </cell>
        </row>
        <row r="1955">
          <cell r="D1955">
            <v>1012455</v>
          </cell>
          <cell r="E1955" t="str">
            <v>PO CTRO PTA ALA CHOICE@ CJ 20K AS</v>
          </cell>
          <cell r="F1955">
            <v>24000</v>
          </cell>
          <cell r="G1955" t="str">
            <v>KG</v>
          </cell>
          <cell r="H1955" t="str">
            <v>PLANTA LO MIRANDA</v>
          </cell>
          <cell r="I1955" t="str">
            <v>EN PRODUCCION</v>
          </cell>
          <cell r="J1955">
            <v>44851</v>
          </cell>
          <cell r="K1955">
            <v>44852</v>
          </cell>
          <cell r="O1955" t="str">
            <v>U007 AGROSUPER S.A.</v>
          </cell>
          <cell r="P1955" t="str">
            <v>00GO</v>
          </cell>
          <cell r="Q1955" t="str">
            <v>AGROSUPER SHANGHAI</v>
          </cell>
          <cell r="R1955" t="str">
            <v>01</v>
          </cell>
          <cell r="S1955" t="str">
            <v>CHINA</v>
          </cell>
          <cell r="T1955" t="str">
            <v>000021 SHANGHAI, CHINA</v>
          </cell>
          <cell r="U1955" t="str">
            <v>200002390</v>
          </cell>
          <cell r="V1955" t="str">
            <v>Agrosuper China Co., Ltd.</v>
          </cell>
          <cell r="W1955" t="str">
            <v/>
          </cell>
          <cell r="X1955" t="str">
            <v>CIF</v>
          </cell>
          <cell r="Y1955" t="str">
            <v>CTA CTE O CRED.DIRECTO</v>
          </cell>
          <cell r="Z1955" t="str">
            <v>CONGELADO</v>
          </cell>
          <cell r="AA1955" t="str">
            <v>ALA</v>
          </cell>
          <cell r="AB1955" t="str">
            <v>ALA CENTRO-PUNTA</v>
          </cell>
          <cell r="AC1955" t="str">
            <v>ALA CENTRO-PUNTA NORMAL</v>
          </cell>
          <cell r="AD1955" t="str">
            <v>NA</v>
          </cell>
        </row>
        <row r="1956">
          <cell r="D1956">
            <v>1022568</v>
          </cell>
          <cell r="E1956" t="str">
            <v>GO PANC TECLA SCUE@ 4 BO CJ 20KG AS</v>
          </cell>
          <cell r="F1956">
            <v>24000</v>
          </cell>
          <cell r="G1956" t="str">
            <v>KG</v>
          </cell>
          <cell r="H1956" t="str">
            <v>PLANTA LO MIRANDA</v>
          </cell>
          <cell r="I1956" t="str">
            <v>EN PRODUCCION</v>
          </cell>
          <cell r="J1956">
            <v>44851</v>
          </cell>
          <cell r="K1956">
            <v>44852</v>
          </cell>
          <cell r="O1956" t="str">
            <v>U007 AGROSUPER S.A.</v>
          </cell>
          <cell r="P1956" t="str">
            <v>00GO</v>
          </cell>
          <cell r="Q1956" t="str">
            <v>AGROSUPER SHANGHAI</v>
          </cell>
          <cell r="R1956" t="str">
            <v>02</v>
          </cell>
          <cell r="S1956" t="str">
            <v>CHINA</v>
          </cell>
          <cell r="T1956" t="str">
            <v>000021 SHANGHAI, CHINA</v>
          </cell>
          <cell r="U1956" t="str">
            <v>200002390</v>
          </cell>
          <cell r="V1956" t="str">
            <v>Agrosuper China Co., Ltd.</v>
          </cell>
          <cell r="W1956" t="str">
            <v/>
          </cell>
          <cell r="X1956" t="str">
            <v>CIF</v>
          </cell>
          <cell r="Y1956" t="str">
            <v>CTA CTE O CRED.DIRECTO</v>
          </cell>
          <cell r="Z1956" t="str">
            <v>CONGELADO</v>
          </cell>
          <cell r="AA1956" t="str">
            <v>PANCETA</v>
          </cell>
          <cell r="AB1956" t="str">
            <v>PANCETA S/CUERO</v>
          </cell>
          <cell r="AC1956" t="str">
            <v>PANCETA S/CUERO SUPER GIAPPONE</v>
          </cell>
          <cell r="AD1956" t="str">
            <v>NA</v>
          </cell>
        </row>
        <row r="1957">
          <cell r="D1957">
            <v>1022645</v>
          </cell>
          <cell r="E1957" t="str">
            <v>GO PECHO BELLY C/HSO PEC@ VP CJ AS</v>
          </cell>
          <cell r="F1957">
            <v>24000</v>
          </cell>
          <cell r="G1957" t="str">
            <v>KG</v>
          </cell>
          <cell r="H1957" t="str">
            <v>PLANTA LO MIRANDA</v>
          </cell>
          <cell r="I1957" t="str">
            <v>A PROGRAMAR</v>
          </cell>
          <cell r="J1957">
            <v>44851</v>
          </cell>
          <cell r="K1957">
            <v>44852</v>
          </cell>
          <cell r="O1957" t="str">
            <v>U007 AGROSUPER S.A.</v>
          </cell>
          <cell r="P1957" t="str">
            <v>00GO</v>
          </cell>
          <cell r="Q1957" t="str">
            <v>AGROSUPER SHANGHAI</v>
          </cell>
          <cell r="R1957" t="str">
            <v>02</v>
          </cell>
          <cell r="S1957" t="str">
            <v>CHINA</v>
          </cell>
          <cell r="T1957" t="str">
            <v>000021 SHANGHAI, CHINA</v>
          </cell>
          <cell r="U1957" t="str">
            <v>200002390</v>
          </cell>
          <cell r="V1957" t="str">
            <v>Agrosuper China Co., Ltd.</v>
          </cell>
          <cell r="W1957" t="str">
            <v/>
          </cell>
          <cell r="X1957" t="str">
            <v>CIF</v>
          </cell>
          <cell r="Y1957" t="str">
            <v>CTA CTE O CRED.DIRECTO</v>
          </cell>
          <cell r="Z1957" t="str">
            <v>CONGELADO</v>
          </cell>
          <cell r="AA1957" t="str">
            <v>PANCETA</v>
          </cell>
          <cell r="AB1957" t="str">
            <v>PANCETA S/CUERO</v>
          </cell>
          <cell r="AC1957" t="str">
            <v>PANCETA S/CUERO SUPER GIAPPONE</v>
          </cell>
          <cell r="AD1957" t="str">
            <v>NA</v>
          </cell>
        </row>
        <row r="1958">
          <cell r="D1958">
            <v>1022099</v>
          </cell>
          <cell r="E1958" t="str">
            <v>GO HSO COSTILLA@ CJ 18K AS</v>
          </cell>
          <cell r="F1958">
            <v>24000</v>
          </cell>
          <cell r="G1958" t="str">
            <v>KG</v>
          </cell>
          <cell r="H1958" t="str">
            <v>PLANTA LO MIRANDA</v>
          </cell>
          <cell r="I1958" t="str">
            <v>EN PRODUCCION</v>
          </cell>
          <cell r="J1958">
            <v>44851</v>
          </cell>
          <cell r="K1958">
            <v>44852</v>
          </cell>
          <cell r="O1958" t="str">
            <v>U007 AGROSUPER S.A.</v>
          </cell>
          <cell r="P1958" t="str">
            <v>00GO</v>
          </cell>
          <cell r="Q1958" t="str">
            <v>AGROSUPER SHANGHAI</v>
          </cell>
          <cell r="R1958" t="str">
            <v>02</v>
          </cell>
          <cell r="S1958" t="str">
            <v>CHINA</v>
          </cell>
          <cell r="T1958" t="str">
            <v>000020 YANTIAN, CHINA</v>
          </cell>
          <cell r="U1958" t="str">
            <v>200002390</v>
          </cell>
          <cell r="V1958" t="str">
            <v>Agrosuper China Co., Ltd.</v>
          </cell>
          <cell r="W1958" t="str">
            <v/>
          </cell>
          <cell r="X1958" t="str">
            <v>CIF</v>
          </cell>
          <cell r="Y1958" t="str">
            <v>CTA CTE O CRED.DIRECTO</v>
          </cell>
          <cell r="Z1958" t="str">
            <v>CONGELADO</v>
          </cell>
          <cell r="AA1958" t="str">
            <v>HUESOS</v>
          </cell>
          <cell r="AB1958" t="str">
            <v>HUESOS CUARTO CENTRAL</v>
          </cell>
          <cell r="AC1958" t="str">
            <v>HUESOS CUATRO CENTRAL COSTILLAR</v>
          </cell>
          <cell r="AD1958" t="str">
            <v>NA</v>
          </cell>
        </row>
        <row r="1959">
          <cell r="D1959">
            <v>1021731</v>
          </cell>
          <cell r="E1959" t="str">
            <v>GO PERNILM@ CJ 20K AS</v>
          </cell>
          <cell r="F1959">
            <v>24000</v>
          </cell>
          <cell r="G1959" t="str">
            <v>KG</v>
          </cell>
          <cell r="H1959" t="str">
            <v>PLANTA LO MIRANDA</v>
          </cell>
          <cell r="I1959" t="str">
            <v>CONFIRMADO</v>
          </cell>
          <cell r="J1959">
            <v>44851</v>
          </cell>
          <cell r="K1959">
            <v>44852</v>
          </cell>
          <cell r="O1959" t="str">
            <v>U007 AGROSUPER S.A.</v>
          </cell>
          <cell r="P1959" t="str">
            <v>00GO</v>
          </cell>
          <cell r="Q1959" t="str">
            <v>AGROSUPER SHANGHAI</v>
          </cell>
          <cell r="R1959" t="str">
            <v>02</v>
          </cell>
          <cell r="S1959" t="str">
            <v>CHINA</v>
          </cell>
          <cell r="T1959" t="str">
            <v>000302 TIANJIN XINGANG, CHINA</v>
          </cell>
          <cell r="U1959" t="str">
            <v>200002390</v>
          </cell>
          <cell r="V1959" t="str">
            <v>Agrosuper China Co., Ltd.</v>
          </cell>
          <cell r="W1959" t="str">
            <v/>
          </cell>
          <cell r="X1959" t="str">
            <v>CIF</v>
          </cell>
          <cell r="Y1959" t="str">
            <v>CTA CTE O CRED.DIRECTO</v>
          </cell>
          <cell r="Z1959" t="str">
            <v>CONGELADO</v>
          </cell>
          <cell r="AA1959" t="str">
            <v>PERNIL</v>
          </cell>
          <cell r="AB1959" t="str">
            <v>PERNIL MANO</v>
          </cell>
          <cell r="AC1959" t="str">
            <v>PERNIL MANO NORMAL</v>
          </cell>
          <cell r="AD1959" t="str">
            <v>NA</v>
          </cell>
        </row>
        <row r="1960">
          <cell r="D1960">
            <v>1022183</v>
          </cell>
          <cell r="E1960" t="str">
            <v>GO PERNILP@ BO CJ 20K AS</v>
          </cell>
          <cell r="F1960">
            <v>24000</v>
          </cell>
          <cell r="G1960" t="str">
            <v>KG</v>
          </cell>
          <cell r="H1960" t="str">
            <v>PLANTA LO MIRANDA</v>
          </cell>
          <cell r="I1960" t="str">
            <v>CONFIRMADO</v>
          </cell>
          <cell r="J1960">
            <v>44851</v>
          </cell>
          <cell r="K1960">
            <v>44852</v>
          </cell>
          <cell r="L1960">
            <v>44882</v>
          </cell>
          <cell r="O1960" t="str">
            <v>U007 AGROSUPER S.A.</v>
          </cell>
          <cell r="P1960" t="str">
            <v>00GO</v>
          </cell>
          <cell r="Q1960" t="str">
            <v>AGROSUPER SHANGHAI</v>
          </cell>
          <cell r="R1960" t="str">
            <v>02</v>
          </cell>
          <cell r="S1960" t="str">
            <v>CHINA</v>
          </cell>
          <cell r="T1960" t="str">
            <v>000020 YANTIAN, CHINA</v>
          </cell>
          <cell r="U1960" t="str">
            <v>200002390</v>
          </cell>
          <cell r="V1960" t="str">
            <v>Agrosuper China Co., Ltd.</v>
          </cell>
          <cell r="W1960" t="str">
            <v/>
          </cell>
          <cell r="X1960" t="str">
            <v>CIF</v>
          </cell>
          <cell r="Y1960" t="str">
            <v>CTA CTE O CRED.DIRECTO</v>
          </cell>
          <cell r="Z1960" t="str">
            <v>CONGELADO</v>
          </cell>
          <cell r="AA1960" t="str">
            <v>PERNIL</v>
          </cell>
          <cell r="AB1960" t="str">
            <v>PERNIL PIERNA</v>
          </cell>
          <cell r="AC1960" t="str">
            <v>PERNIL PIERNA NORMAL</v>
          </cell>
          <cell r="AD1960" t="str">
            <v>NA</v>
          </cell>
        </row>
        <row r="1961">
          <cell r="D1961">
            <v>1021774</v>
          </cell>
          <cell r="E1961" t="str">
            <v>GO HSO HÚMER@ BO CJ 20K AS</v>
          </cell>
          <cell r="F1961">
            <v>24000</v>
          </cell>
          <cell r="G1961" t="str">
            <v>KG</v>
          </cell>
          <cell r="H1961" t="str">
            <v>PLANTA LO MIRANDA</v>
          </cell>
          <cell r="I1961" t="str">
            <v>EN PRODUCCION</v>
          </cell>
          <cell r="J1961">
            <v>44851</v>
          </cell>
          <cell r="K1961">
            <v>44852</v>
          </cell>
          <cell r="O1961" t="str">
            <v>U007 AGROSUPER S.A.</v>
          </cell>
          <cell r="P1961" t="str">
            <v>00GO</v>
          </cell>
          <cell r="Q1961" t="str">
            <v>AGROSUPER SHANGHAI</v>
          </cell>
          <cell r="R1961" t="str">
            <v>02</v>
          </cell>
          <cell r="S1961" t="str">
            <v>CHINA</v>
          </cell>
          <cell r="T1961" t="str">
            <v>000020 YANTIAN, CHINA</v>
          </cell>
          <cell r="U1961" t="str">
            <v>200002390</v>
          </cell>
          <cell r="V1961" t="str">
            <v>Agrosuper China Co., Ltd.</v>
          </cell>
          <cell r="W1961" t="str">
            <v/>
          </cell>
          <cell r="X1961" t="str">
            <v>CIF</v>
          </cell>
          <cell r="Y1961" t="str">
            <v>CTA CTE O CRED.DIRECTO</v>
          </cell>
          <cell r="Z1961" t="str">
            <v>CONGELADO</v>
          </cell>
          <cell r="AA1961" t="str">
            <v>HUESOS</v>
          </cell>
          <cell r="AB1961" t="str">
            <v>HUESOS CUARTO DELANTERO</v>
          </cell>
          <cell r="AC1961" t="str">
            <v>HUESOS CUARTO DELANTERO HÚMERO</v>
          </cell>
          <cell r="AD1961" t="str">
            <v>NA</v>
          </cell>
        </row>
        <row r="1962">
          <cell r="D1962">
            <v>1023093</v>
          </cell>
          <cell r="E1962" t="str">
            <v>GO CORDON LOM@ BO CJ 20K AS</v>
          </cell>
          <cell r="F1962">
            <v>4000</v>
          </cell>
          <cell r="G1962" t="str">
            <v>KG</v>
          </cell>
          <cell r="H1962" t="str">
            <v>PLANTA LO MIRANDA</v>
          </cell>
          <cell r="I1962" t="str">
            <v>EN PRODUCCION</v>
          </cell>
          <cell r="J1962">
            <v>44851</v>
          </cell>
          <cell r="K1962">
            <v>44852</v>
          </cell>
          <cell r="O1962" t="str">
            <v>U007 AGROSUPER S.A.</v>
          </cell>
          <cell r="P1962" t="str">
            <v>00GO</v>
          </cell>
          <cell r="Q1962" t="str">
            <v>AGROSUPER SHANGHAI</v>
          </cell>
          <cell r="R1962" t="str">
            <v>02</v>
          </cell>
          <cell r="S1962" t="str">
            <v>CHINA</v>
          </cell>
          <cell r="T1962" t="str">
            <v>000021 SHANGHAI, CHINA</v>
          </cell>
          <cell r="U1962" t="str">
            <v>200002390</v>
          </cell>
          <cell r="V1962" t="str">
            <v>Agrosuper China Co., Ltd.</v>
          </cell>
          <cell r="W1962" t="str">
            <v/>
          </cell>
          <cell r="X1962" t="str">
            <v>CIF</v>
          </cell>
          <cell r="Y1962" t="str">
            <v>CTA CTE O CRED.DIRECTO</v>
          </cell>
          <cell r="Z1962" t="str">
            <v>CONGELADO</v>
          </cell>
          <cell r="AA1962" t="str">
            <v>RECORTES</v>
          </cell>
          <cell r="AB1962" t="str">
            <v>RECORTES NO MAGRO</v>
          </cell>
          <cell r="AC1962" t="str">
            <v>RECORTES NO MAGRO CARNE DE LONGANIZA</v>
          </cell>
          <cell r="AD1962" t="str">
            <v>NA</v>
          </cell>
        </row>
        <row r="1963">
          <cell r="D1963">
            <v>1022568</v>
          </cell>
          <cell r="E1963" t="str">
            <v>GO PANC TECLA SCUE@ 4 BO CJ 20KG AS</v>
          </cell>
          <cell r="F1963">
            <v>20000</v>
          </cell>
          <cell r="G1963" t="str">
            <v>KG</v>
          </cell>
          <cell r="H1963" t="str">
            <v>PLANTA LO MIRANDA</v>
          </cell>
          <cell r="I1963" t="str">
            <v>EN PRODUCCION</v>
          </cell>
          <cell r="J1963">
            <v>44851</v>
          </cell>
          <cell r="K1963">
            <v>44852</v>
          </cell>
          <cell r="O1963" t="str">
            <v>U007 AGROSUPER S.A.</v>
          </cell>
          <cell r="P1963" t="str">
            <v>00GO</v>
          </cell>
          <cell r="Q1963" t="str">
            <v>AGROSUPER SHANGHAI</v>
          </cell>
          <cell r="R1963" t="str">
            <v>02</v>
          </cell>
          <cell r="S1963" t="str">
            <v>CHINA</v>
          </cell>
          <cell r="T1963" t="str">
            <v>000021 SHANGHAI, CHINA</v>
          </cell>
          <cell r="U1963" t="str">
            <v>200002390</v>
          </cell>
          <cell r="V1963" t="str">
            <v>Agrosuper China Co., Ltd.</v>
          </cell>
          <cell r="W1963" t="str">
            <v/>
          </cell>
          <cell r="X1963" t="str">
            <v>CIF</v>
          </cell>
          <cell r="Y1963" t="str">
            <v>CTA CTE O CRED.DIRECTO</v>
          </cell>
          <cell r="Z1963" t="str">
            <v>CONGELADO</v>
          </cell>
          <cell r="AA1963" t="str">
            <v>PANCETA</v>
          </cell>
          <cell r="AB1963" t="str">
            <v>PANCETA S/CUERO</v>
          </cell>
          <cell r="AC1963" t="str">
            <v>PANCETA S/CUERO SUPER GIAPPONE</v>
          </cell>
          <cell r="AD1963" t="str">
            <v>NA</v>
          </cell>
        </row>
        <row r="1964">
          <cell r="D1964">
            <v>1022388</v>
          </cell>
          <cell r="E1964" t="str">
            <v>GO MIXTO HSO@ BO CJ 10K AS</v>
          </cell>
          <cell r="F1964">
            <v>24000</v>
          </cell>
          <cell r="G1964" t="str">
            <v>KG</v>
          </cell>
          <cell r="H1964" t="str">
            <v>FRIGORÍFICO EL MILAGRO</v>
          </cell>
          <cell r="I1964" t="str">
            <v>PROGRAMADO</v>
          </cell>
          <cell r="J1964">
            <v>44851</v>
          </cell>
          <cell r="K1964">
            <v>44852</v>
          </cell>
          <cell r="L1964">
            <v>44868</v>
          </cell>
          <cell r="O1964" t="str">
            <v>U007 AGROSUPER S.A.</v>
          </cell>
          <cell r="P1964" t="str">
            <v>00GO</v>
          </cell>
          <cell r="Q1964" t="str">
            <v>AGROSUPER SHANGHAI</v>
          </cell>
          <cell r="R1964" t="str">
            <v>02</v>
          </cell>
          <cell r="S1964" t="str">
            <v>CHINA</v>
          </cell>
          <cell r="T1964" t="str">
            <v>000020 YANTIAN, CHINA</v>
          </cell>
          <cell r="U1964" t="str">
            <v>200002390</v>
          </cell>
          <cell r="V1964" t="str">
            <v>Agrosuper China Co., Ltd.</v>
          </cell>
          <cell r="W1964" t="str">
            <v/>
          </cell>
          <cell r="X1964" t="str">
            <v>CIF</v>
          </cell>
          <cell r="Y1964" t="str">
            <v>CTA CTE O CRED.DIRECTO</v>
          </cell>
          <cell r="Z1964" t="str">
            <v>CONGELADO</v>
          </cell>
          <cell r="AA1964" t="str">
            <v>HUESOS</v>
          </cell>
          <cell r="AB1964" t="str">
            <v>HUESOS CUARTO CENTRAL</v>
          </cell>
          <cell r="AC1964" t="str">
            <v>HUESOS CUARTO CENTRAL MIXTOS</v>
          </cell>
          <cell r="AD1964" t="str">
            <v>NA</v>
          </cell>
        </row>
        <row r="1965">
          <cell r="D1965">
            <v>1022388</v>
          </cell>
          <cell r="E1965" t="str">
            <v>GO MIXTO HSO@ BO CJ 10K AS</v>
          </cell>
          <cell r="F1965">
            <v>24000</v>
          </cell>
          <cell r="G1965" t="str">
            <v>KG</v>
          </cell>
          <cell r="H1965" t="str">
            <v>PLANTA LO MIRANDA</v>
          </cell>
          <cell r="I1965" t="str">
            <v>CONFIRMADO</v>
          </cell>
          <cell r="J1965">
            <v>44851</v>
          </cell>
          <cell r="K1965">
            <v>44852</v>
          </cell>
          <cell r="L1965">
            <v>44872</v>
          </cell>
          <cell r="O1965" t="str">
            <v>U007 AGROSUPER S.A.</v>
          </cell>
          <cell r="P1965" t="str">
            <v>00GO</v>
          </cell>
          <cell r="Q1965" t="str">
            <v>AGROSUPER SHANGHAI</v>
          </cell>
          <cell r="R1965" t="str">
            <v>02</v>
          </cell>
          <cell r="S1965" t="str">
            <v>CHINA</v>
          </cell>
          <cell r="T1965" t="str">
            <v>000020 YANTIAN, CHINA</v>
          </cell>
          <cell r="U1965" t="str">
            <v>200002390</v>
          </cell>
          <cell r="V1965" t="str">
            <v>Agrosuper China Co., Ltd.</v>
          </cell>
          <cell r="W1965" t="str">
            <v/>
          </cell>
          <cell r="X1965" t="str">
            <v>CIF</v>
          </cell>
          <cell r="Y1965" t="str">
            <v>CTA CTE O CRED.DIRECTO</v>
          </cell>
          <cell r="Z1965" t="str">
            <v>CONGELADO</v>
          </cell>
          <cell r="AA1965" t="str">
            <v>HUESOS</v>
          </cell>
          <cell r="AB1965" t="str">
            <v>HUESOS CUARTO CENTRAL</v>
          </cell>
          <cell r="AC1965" t="str">
            <v>HUESOS CUARTO CENTRAL MIXTOS</v>
          </cell>
          <cell r="AD1965" t="str">
            <v>NA</v>
          </cell>
        </row>
        <row r="1966">
          <cell r="D1966">
            <v>1022388</v>
          </cell>
          <cell r="E1966" t="str">
            <v>GO MIXTO HSO@ BO CJ 10K AS</v>
          </cell>
          <cell r="F1966">
            <v>24000</v>
          </cell>
          <cell r="G1966" t="str">
            <v>KG</v>
          </cell>
          <cell r="H1966" t="str">
            <v>PLANTA LO MIRANDA</v>
          </cell>
          <cell r="I1966" t="str">
            <v>CONFIRMADO</v>
          </cell>
          <cell r="J1966">
            <v>44851</v>
          </cell>
          <cell r="K1966">
            <v>44852</v>
          </cell>
          <cell r="L1966">
            <v>44878</v>
          </cell>
          <cell r="O1966" t="str">
            <v>U007 AGROSUPER S.A.</v>
          </cell>
          <cell r="P1966" t="str">
            <v>00GO</v>
          </cell>
          <cell r="Q1966" t="str">
            <v>AGROSUPER SHANGHAI</v>
          </cell>
          <cell r="R1966" t="str">
            <v>02</v>
          </cell>
          <cell r="S1966" t="str">
            <v>CHINA</v>
          </cell>
          <cell r="T1966" t="str">
            <v>000020 YANTIAN, CHINA</v>
          </cell>
          <cell r="U1966" t="str">
            <v>200002390</v>
          </cell>
          <cell r="V1966" t="str">
            <v>Agrosuper China Co., Ltd.</v>
          </cell>
          <cell r="W1966" t="str">
            <v/>
          </cell>
          <cell r="X1966" t="str">
            <v>CIF</v>
          </cell>
          <cell r="Y1966" t="str">
            <v>CTA CTE O CRED.DIRECTO</v>
          </cell>
          <cell r="Z1966" t="str">
            <v>CONGELADO</v>
          </cell>
          <cell r="AA1966" t="str">
            <v>HUESOS</v>
          </cell>
          <cell r="AB1966" t="str">
            <v>HUESOS CUARTO CENTRAL</v>
          </cell>
          <cell r="AC1966" t="str">
            <v>HUESOS CUARTO CENTRAL MIXTOS</v>
          </cell>
          <cell r="AD1966" t="str">
            <v>NA</v>
          </cell>
        </row>
        <row r="1967">
          <cell r="D1967">
            <v>1022417</v>
          </cell>
          <cell r="E1967" t="str">
            <v>GO CUE GRANEL@ BO CJ 20K AS</v>
          </cell>
          <cell r="F1967">
            <v>24000</v>
          </cell>
          <cell r="G1967" t="str">
            <v>KG</v>
          </cell>
          <cell r="H1967" t="str">
            <v>PLANTA LO MIRANDA</v>
          </cell>
          <cell r="I1967" t="str">
            <v>EN PRODUCCION</v>
          </cell>
          <cell r="J1967">
            <v>44851</v>
          </cell>
          <cell r="K1967">
            <v>44852</v>
          </cell>
          <cell r="O1967" t="str">
            <v>U007 AGROSUPER S.A.</v>
          </cell>
          <cell r="P1967" t="str">
            <v>00GO</v>
          </cell>
          <cell r="Q1967" t="str">
            <v>AGROSUPER SHANGHAI</v>
          </cell>
          <cell r="R1967" t="str">
            <v>02</v>
          </cell>
          <cell r="S1967" t="str">
            <v>CHINA</v>
          </cell>
          <cell r="T1967" t="str">
            <v>000021 SHANGHAI, CHINA</v>
          </cell>
          <cell r="U1967" t="str">
            <v>200002390</v>
          </cell>
          <cell r="V1967" t="str">
            <v>Agrosuper China Co., Ltd.</v>
          </cell>
          <cell r="W1967" t="str">
            <v/>
          </cell>
          <cell r="X1967" t="str">
            <v>CIF</v>
          </cell>
          <cell r="Y1967" t="str">
            <v>CTA CTE O CRED.DIRECTO</v>
          </cell>
          <cell r="Z1967" t="str">
            <v>CONGELADO</v>
          </cell>
          <cell r="AA1967" t="str">
            <v>CUEROS</v>
          </cell>
          <cell r="AB1967" t="str">
            <v>CUERO MIXTO</v>
          </cell>
          <cell r="AC1967" t="str">
            <v>CUERO GRANEL</v>
          </cell>
          <cell r="AD1967" t="str">
            <v>NA</v>
          </cell>
        </row>
        <row r="1968">
          <cell r="D1968">
            <v>1021766</v>
          </cell>
          <cell r="E1968" t="str">
            <v>GO HSO COGOTE@ CJ 20K AS</v>
          </cell>
          <cell r="F1968">
            <v>24000</v>
          </cell>
          <cell r="G1968" t="str">
            <v>KG</v>
          </cell>
          <cell r="H1968" t="str">
            <v>PLANTA LO MIRANDA</v>
          </cell>
          <cell r="I1968" t="str">
            <v>CONFIRMADO</v>
          </cell>
          <cell r="J1968">
            <v>44851</v>
          </cell>
          <cell r="K1968">
            <v>44852</v>
          </cell>
          <cell r="L1968">
            <v>44878</v>
          </cell>
          <cell r="O1968" t="str">
            <v>U007 AGROSUPER S.A.</v>
          </cell>
          <cell r="P1968" t="str">
            <v>00GO</v>
          </cell>
          <cell r="Q1968" t="str">
            <v>AGROSUPER SHANGHAI</v>
          </cell>
          <cell r="R1968" t="str">
            <v>02</v>
          </cell>
          <cell r="S1968" t="str">
            <v>CHINA</v>
          </cell>
          <cell r="T1968" t="str">
            <v>000021 SHANGHAI, CHINA</v>
          </cell>
          <cell r="U1968" t="str">
            <v>200002390</v>
          </cell>
          <cell r="V1968" t="str">
            <v>Agrosuper China Co., Ltd.</v>
          </cell>
          <cell r="W1968" t="str">
            <v/>
          </cell>
          <cell r="X1968" t="str">
            <v>CIF</v>
          </cell>
          <cell r="Y1968" t="str">
            <v>CTA CTE O CRED.DIRECTO</v>
          </cell>
          <cell r="Z1968" t="str">
            <v>CONGELADO</v>
          </cell>
          <cell r="AA1968" t="str">
            <v>HUESOS</v>
          </cell>
          <cell r="AB1968" t="str">
            <v>HUESOS CUARTO DELANTERO</v>
          </cell>
          <cell r="AC1968" t="str">
            <v>HUESOS CUARTO DELANTERO COGOTE PORCIONAD</v>
          </cell>
          <cell r="AD1968" t="str">
            <v>NA</v>
          </cell>
        </row>
        <row r="1969">
          <cell r="D1969">
            <v>1021766</v>
          </cell>
          <cell r="E1969" t="str">
            <v>GO HSO COGOTE@ CJ 20K AS</v>
          </cell>
          <cell r="F1969">
            <v>24000</v>
          </cell>
          <cell r="G1969" t="str">
            <v>KG</v>
          </cell>
          <cell r="H1969" t="str">
            <v>PLANTA LO MIRANDA</v>
          </cell>
          <cell r="I1969" t="str">
            <v>CONFIRMADO</v>
          </cell>
          <cell r="J1969">
            <v>44851</v>
          </cell>
          <cell r="K1969">
            <v>44852</v>
          </cell>
          <cell r="L1969">
            <v>44881</v>
          </cell>
          <cell r="O1969" t="str">
            <v>U007 AGROSUPER S.A.</v>
          </cell>
          <cell r="P1969" t="str">
            <v>00GO</v>
          </cell>
          <cell r="Q1969" t="str">
            <v>AGROSUPER SHANGHAI</v>
          </cell>
          <cell r="R1969" t="str">
            <v>02</v>
          </cell>
          <cell r="S1969" t="str">
            <v>CHINA</v>
          </cell>
          <cell r="T1969" t="str">
            <v>000302 TIANJIN XINGANG, CHINA</v>
          </cell>
          <cell r="U1969" t="str">
            <v>200002390</v>
          </cell>
          <cell r="V1969" t="str">
            <v>Agrosuper China Co., Ltd.</v>
          </cell>
          <cell r="W1969" t="str">
            <v/>
          </cell>
          <cell r="X1969" t="str">
            <v>CIF</v>
          </cell>
          <cell r="Y1969" t="str">
            <v>CTA CTE O CRED.DIRECTO</v>
          </cell>
          <cell r="Z1969" t="str">
            <v>CONGELADO</v>
          </cell>
          <cell r="AA1969" t="str">
            <v>HUESOS</v>
          </cell>
          <cell r="AB1969" t="str">
            <v>HUESOS CUARTO DELANTERO</v>
          </cell>
          <cell r="AC1969" t="str">
            <v>HUESOS CUARTO DELANTERO COGOTE PORCIONAD</v>
          </cell>
          <cell r="AD1969" t="str">
            <v>NA</v>
          </cell>
        </row>
        <row r="1970">
          <cell r="D1970">
            <v>1023034</v>
          </cell>
          <cell r="E1970" t="str">
            <v>GO FORRO PAL@ BO CJ 20K AS</v>
          </cell>
          <cell r="F1970">
            <v>24000</v>
          </cell>
          <cell r="G1970" t="str">
            <v>KG</v>
          </cell>
          <cell r="H1970" t="str">
            <v>PLANTA LO MIRANDA</v>
          </cell>
          <cell r="I1970" t="str">
            <v>EN PRODUCCION</v>
          </cell>
          <cell r="J1970">
            <v>44851</v>
          </cell>
          <cell r="K1970">
            <v>44852</v>
          </cell>
          <cell r="O1970" t="str">
            <v>U007 AGROSUPER S.A.</v>
          </cell>
          <cell r="P1970" t="str">
            <v>00GO</v>
          </cell>
          <cell r="Q1970" t="str">
            <v>AGROSUPER SHANGHAI</v>
          </cell>
          <cell r="R1970" t="str">
            <v>02</v>
          </cell>
          <cell r="S1970" t="str">
            <v>CHINA</v>
          </cell>
          <cell r="T1970" t="str">
            <v>000021 SHANGHAI, CHINA</v>
          </cell>
          <cell r="U1970" t="str">
            <v>200002390</v>
          </cell>
          <cell r="V1970" t="str">
            <v>Agrosuper China Co., Ltd.</v>
          </cell>
          <cell r="W1970" t="str">
            <v/>
          </cell>
          <cell r="X1970" t="str">
            <v>CIF</v>
          </cell>
          <cell r="Y1970" t="str">
            <v>CTA CTE O CRED.DIRECTO</v>
          </cell>
          <cell r="Z1970" t="str">
            <v>CONGELADO</v>
          </cell>
          <cell r="AA1970" t="str">
            <v>CUEROS</v>
          </cell>
          <cell r="AB1970" t="str">
            <v>CUERO FORRO</v>
          </cell>
          <cell r="AC1970" t="str">
            <v>CUERO FORRO PALETA</v>
          </cell>
          <cell r="AD1970" t="str">
            <v>NA</v>
          </cell>
        </row>
        <row r="1971">
          <cell r="D1971">
            <v>1022080</v>
          </cell>
          <cell r="E1971" t="str">
            <v>GO COLA NOR@ FI CJ 10K AS</v>
          </cell>
          <cell r="F1971">
            <v>24000</v>
          </cell>
          <cell r="G1971" t="str">
            <v>KG</v>
          </cell>
          <cell r="H1971" t="str">
            <v>PLANTA LO MIRANDA</v>
          </cell>
          <cell r="I1971" t="str">
            <v>EN PRODUCCION</v>
          </cell>
          <cell r="J1971">
            <v>44851</v>
          </cell>
          <cell r="K1971">
            <v>44852</v>
          </cell>
          <cell r="O1971" t="str">
            <v>U007 AGROSUPER S.A.</v>
          </cell>
          <cell r="P1971" t="str">
            <v>00GO</v>
          </cell>
          <cell r="Q1971" t="str">
            <v>AGROSUPER SHANGHAI</v>
          </cell>
          <cell r="R1971" t="str">
            <v>02</v>
          </cell>
          <cell r="S1971" t="str">
            <v>CHINA</v>
          </cell>
          <cell r="T1971" t="str">
            <v>000021 SHANGHAI, CHINA</v>
          </cell>
          <cell r="U1971" t="str">
            <v>200002390</v>
          </cell>
          <cell r="V1971" t="str">
            <v>Agrosuper China Co., Ltd.</v>
          </cell>
          <cell r="W1971" t="str">
            <v/>
          </cell>
          <cell r="X1971" t="str">
            <v>CIF</v>
          </cell>
          <cell r="Y1971" t="str">
            <v>CTA CTE O CRED.DIRECTO</v>
          </cell>
          <cell r="Z1971" t="str">
            <v>CONGELADO</v>
          </cell>
          <cell r="AA1971" t="str">
            <v>SUBPROD</v>
          </cell>
          <cell r="AB1971" t="str">
            <v>SUBPROD COLA</v>
          </cell>
          <cell r="AC1971" t="str">
            <v>SUBPROD COLA NORMAL</v>
          </cell>
          <cell r="AD1971" t="str">
            <v>NA</v>
          </cell>
        </row>
        <row r="1972">
          <cell r="D1972">
            <v>1022378</v>
          </cell>
          <cell r="E1972" t="str">
            <v>GO RESTO TIRA HSO@ FI CJ 10K AS</v>
          </cell>
          <cell r="F1972">
            <v>24000</v>
          </cell>
          <cell r="G1972" t="str">
            <v>KG</v>
          </cell>
          <cell r="H1972" t="str">
            <v>PLANTA LO MIRANDA</v>
          </cell>
          <cell r="I1972" t="str">
            <v>EN PRODUCCION</v>
          </cell>
          <cell r="J1972">
            <v>44851</v>
          </cell>
          <cell r="K1972">
            <v>44852</v>
          </cell>
          <cell r="O1972" t="str">
            <v>U007 AGROSUPER S.A.</v>
          </cell>
          <cell r="P1972" t="str">
            <v>00GO</v>
          </cell>
          <cell r="Q1972" t="str">
            <v>AGROSUPER SHANGHAI</v>
          </cell>
          <cell r="R1972" t="str">
            <v>02</v>
          </cell>
          <cell r="S1972" t="str">
            <v>CHINA</v>
          </cell>
          <cell r="T1972" t="str">
            <v>000020 YANTIAN, CHINA</v>
          </cell>
          <cell r="U1972" t="str">
            <v>200002390</v>
          </cell>
          <cell r="V1972" t="str">
            <v>Agrosuper China Co., Ltd.</v>
          </cell>
          <cell r="W1972" t="str">
            <v/>
          </cell>
          <cell r="X1972" t="str">
            <v>CIF</v>
          </cell>
          <cell r="Y1972" t="str">
            <v>CTA CTE O CRED.DIRECTO</v>
          </cell>
          <cell r="Z1972" t="str">
            <v>CONGELADO</v>
          </cell>
          <cell r="AA1972" t="str">
            <v>HUESOS</v>
          </cell>
          <cell r="AB1972" t="str">
            <v>HUESOS CUARTO CENTRAL</v>
          </cell>
          <cell r="AC1972" t="str">
            <v>HUESOS CUARTO CENTRAL RESTO TIRA HUESO</v>
          </cell>
          <cell r="AD1972" t="str">
            <v>NA</v>
          </cell>
        </row>
        <row r="1973">
          <cell r="D1973">
            <v>1030685</v>
          </cell>
          <cell r="E1973" t="str">
            <v>PV CTRO PTA ALA@ BO CJ 15K AS</v>
          </cell>
          <cell r="F1973">
            <v>24000</v>
          </cell>
          <cell r="G1973" t="str">
            <v>KG</v>
          </cell>
          <cell r="H1973" t="str">
            <v>SOPRAVAL PLANTA / CECINAS 2</v>
          </cell>
          <cell r="I1973" t="str">
            <v>CONFIRMADO</v>
          </cell>
          <cell r="J1973">
            <v>44851</v>
          </cell>
          <cell r="K1973">
            <v>44852</v>
          </cell>
          <cell r="O1973" t="str">
            <v>U007 AGROSUPER S.A.</v>
          </cell>
          <cell r="P1973" t="str">
            <v>00GO</v>
          </cell>
          <cell r="Q1973" t="str">
            <v>AGROSUPER SHANGHAI</v>
          </cell>
          <cell r="R1973" t="str">
            <v>03</v>
          </cell>
          <cell r="S1973" t="str">
            <v>CHINA</v>
          </cell>
          <cell r="T1973" t="str">
            <v>000021 SHANGHAI, CHINA</v>
          </cell>
          <cell r="U1973" t="str">
            <v>200002390</v>
          </cell>
          <cell r="V1973" t="str">
            <v>Agrosuper China Co., Ltd.</v>
          </cell>
          <cell r="W1973" t="str">
            <v/>
          </cell>
          <cell r="X1973" t="str">
            <v>CIF</v>
          </cell>
          <cell r="Y1973" t="str">
            <v>CTA CTE O CRED.DIRECTO</v>
          </cell>
          <cell r="Z1973" t="str">
            <v>CONGELADO</v>
          </cell>
          <cell r="AA1973" t="str">
            <v>ALA</v>
          </cell>
          <cell r="AB1973" t="str">
            <v>ALA CENTRO PUNTA</v>
          </cell>
          <cell r="AC1973" t="str">
            <v>ALA CENTRO PUNTA</v>
          </cell>
          <cell r="AD1973" t="str">
            <v>NA</v>
          </cell>
        </row>
        <row r="1974">
          <cell r="D1974">
            <v>1030506</v>
          </cell>
          <cell r="E1974" t="str">
            <v>PV PECHDEH S/P@ BO CJ 20K SO</v>
          </cell>
          <cell r="F1974">
            <v>24000</v>
          </cell>
          <cell r="G1974" t="str">
            <v>KG</v>
          </cell>
          <cell r="H1974" t="str">
            <v>SOPRAVAL PLANTA / CECINAS 2</v>
          </cell>
          <cell r="I1974" t="str">
            <v>CONFIRMADO</v>
          </cell>
          <cell r="J1974">
            <v>44851</v>
          </cell>
          <cell r="K1974">
            <v>44852</v>
          </cell>
          <cell r="L1974">
            <v>44873</v>
          </cell>
          <cell r="O1974" t="str">
            <v>U007 AGROSUPER S.A.</v>
          </cell>
          <cell r="P1974" t="str">
            <v>00GO</v>
          </cell>
          <cell r="Q1974" t="str">
            <v>AGROSUPER SHANGHAI</v>
          </cell>
          <cell r="R1974" t="str">
            <v>03</v>
          </cell>
          <cell r="S1974" t="str">
            <v>CHINA</v>
          </cell>
          <cell r="T1974" t="str">
            <v>000021 SHANGHAI, CHINA</v>
          </cell>
          <cell r="U1974" t="str">
            <v>200002390</v>
          </cell>
          <cell r="V1974" t="str">
            <v>Agrosuper China Co., Ltd.</v>
          </cell>
          <cell r="W1974" t="str">
            <v/>
          </cell>
          <cell r="X1974" t="str">
            <v>CIF</v>
          </cell>
          <cell r="Y1974" t="str">
            <v>CTA CTE O CRED.DIRECTO</v>
          </cell>
          <cell r="Z1974" t="str">
            <v>CONGELADO</v>
          </cell>
          <cell r="AA1974" t="str">
            <v>PECH DESH</v>
          </cell>
          <cell r="AB1974" t="str">
            <v>PECH DESH S/PIEL</v>
          </cell>
          <cell r="AC1974" t="str">
            <v>PECH DESH S/PIEL NORMAL</v>
          </cell>
          <cell r="AD1974" t="str">
            <v>NA</v>
          </cell>
        </row>
        <row r="1975">
          <cell r="D1975">
            <v>1030684</v>
          </cell>
          <cell r="E1975" t="str">
            <v>PV GARRA A MA@ BO CJ 15K AS</v>
          </cell>
          <cell r="F1975">
            <v>24000</v>
          </cell>
          <cell r="G1975" t="str">
            <v>KG</v>
          </cell>
          <cell r="H1975" t="str">
            <v>SOPRAVAL PLANTA / CECINAS 2</v>
          </cell>
          <cell r="I1975" t="str">
            <v>EMITIDO</v>
          </cell>
          <cell r="J1975">
            <v>44851</v>
          </cell>
          <cell r="K1975">
            <v>44862</v>
          </cell>
          <cell r="O1975" t="str">
            <v>U020 AGROSUPER COMER ALIM</v>
          </cell>
          <cell r="P1975" t="str">
            <v>00AE</v>
          </cell>
          <cell r="Q1975" t="str">
            <v>AGRO EUROPA</v>
          </cell>
          <cell r="R1975" t="str">
            <v>03</v>
          </cell>
          <cell r="S1975" t="str">
            <v>SUDÁFRICA</v>
          </cell>
          <cell r="T1975" t="str">
            <v>000182 CAPE TOWN, PUERTO</v>
          </cell>
          <cell r="U1975" t="str">
            <v>200000007</v>
          </cell>
          <cell r="V1975" t="str">
            <v>AGROEUROPA S.P.A</v>
          </cell>
          <cell r="W1975" t="str">
            <v/>
          </cell>
          <cell r="X1975" t="str">
            <v>CFR</v>
          </cell>
          <cell r="Y1975" t="str">
            <v>CTA CTE O CRED.DIRECTO</v>
          </cell>
          <cell r="Z1975" t="str">
            <v>CONGELADO</v>
          </cell>
          <cell r="AA1975" t="str">
            <v>PATAS</v>
          </cell>
          <cell r="AB1975" t="str">
            <v>PATAS GARRAS</v>
          </cell>
          <cell r="AC1975" t="str">
            <v>PATAS GARRAS MACHO</v>
          </cell>
          <cell r="AD1975" t="str">
            <v>NA</v>
          </cell>
        </row>
        <row r="1976">
          <cell r="D1976">
            <v>1023355</v>
          </cell>
          <cell r="E1976" t="str">
            <v>GO PULMON@ CJ 20K AS</v>
          </cell>
          <cell r="F1976">
            <v>24000</v>
          </cell>
          <cell r="G1976" t="str">
            <v>KG</v>
          </cell>
          <cell r="H1976" t="str">
            <v>PLANTA LO MIRANDA</v>
          </cell>
          <cell r="I1976" t="str">
            <v>EN PRODUCCION</v>
          </cell>
          <cell r="J1976">
            <v>44851</v>
          </cell>
          <cell r="K1976">
            <v>44864</v>
          </cell>
          <cell r="O1976" t="str">
            <v>U007 AGROSUPER S.A.</v>
          </cell>
          <cell r="P1976" t="str">
            <v>00AS</v>
          </cell>
          <cell r="Q1976" t="str">
            <v>AGRO SUDAMERICA</v>
          </cell>
          <cell r="R1976" t="str">
            <v>02</v>
          </cell>
          <cell r="S1976" t="str">
            <v>PERÚ</v>
          </cell>
          <cell r="T1976" t="str">
            <v>000059 CALLAO, PUERTO</v>
          </cell>
          <cell r="U1976" t="str">
            <v>200002828</v>
          </cell>
          <cell r="V1976" t="str">
            <v>RINTI  S.A</v>
          </cell>
          <cell r="W1976" t="str">
            <v>OC 241506237</v>
          </cell>
          <cell r="X1976" t="str">
            <v>CIF</v>
          </cell>
          <cell r="Y1976" t="str">
            <v>CTA CTE O CRED.DIRECTO</v>
          </cell>
          <cell r="Z1976" t="str">
            <v>CONGELADO</v>
          </cell>
          <cell r="AA1976" t="str">
            <v>SUBPROD</v>
          </cell>
          <cell r="AB1976" t="str">
            <v>SUBPROD VISCERAS</v>
          </cell>
          <cell r="AC1976" t="str">
            <v>SUBPROD VISCERAS PULMÓN</v>
          </cell>
          <cell r="AD1976" t="str">
            <v>EX</v>
          </cell>
        </row>
        <row r="1977">
          <cell r="D1977">
            <v>1012601</v>
          </cell>
          <cell r="E1977" t="str">
            <v>PO PANA S/CORAZON@ CJ 18K AS</v>
          </cell>
          <cell r="F1977">
            <v>24000</v>
          </cell>
          <cell r="G1977" t="str">
            <v>KG</v>
          </cell>
          <cell r="H1977" t="str">
            <v>F. SAN VICENTE</v>
          </cell>
          <cell r="I1977" t="str">
            <v>CONFIRMADO</v>
          </cell>
          <cell r="J1977">
            <v>44851</v>
          </cell>
          <cell r="K1977">
            <v>44854</v>
          </cell>
          <cell r="O1977" t="str">
            <v>U007 AGROSUPER S.A.</v>
          </cell>
          <cell r="P1977" t="str">
            <v>00AS</v>
          </cell>
          <cell r="Q1977" t="str">
            <v>AGRO SUDAMERICA</v>
          </cell>
          <cell r="R1977" t="str">
            <v>01</v>
          </cell>
          <cell r="S1977" t="str">
            <v>PERÚ</v>
          </cell>
          <cell r="T1977" t="str">
            <v>000059 CALLAO, PUERTO</v>
          </cell>
          <cell r="U1977" t="str">
            <v>200001549</v>
          </cell>
          <cell r="V1977" t="str">
            <v>HALEMA S.A.C.</v>
          </cell>
          <cell r="W1977" t="str">
            <v/>
          </cell>
          <cell r="X1977" t="str">
            <v>CIF</v>
          </cell>
          <cell r="Y1977" t="str">
            <v>CTA CTE O CRED.DIRECTO</v>
          </cell>
          <cell r="Z1977" t="str">
            <v>CONGELADO</v>
          </cell>
          <cell r="AA1977" t="str">
            <v>MENUDENCIAS</v>
          </cell>
          <cell r="AB1977" t="str">
            <v>MENUDENCIAS PANA</v>
          </cell>
          <cell r="AC1977" t="str">
            <v>MENUDENCIAS PANA S/CORAZÓN</v>
          </cell>
          <cell r="AD1977" t="str">
            <v>EX</v>
          </cell>
        </row>
        <row r="1978">
          <cell r="D1978">
            <v>1012283</v>
          </cell>
          <cell r="E1978" t="str">
            <v>PO PANA S/CORAZÓN@ CJ 20K AS</v>
          </cell>
          <cell r="F1978">
            <v>24000</v>
          </cell>
          <cell r="G1978" t="str">
            <v>KG</v>
          </cell>
          <cell r="H1978" t="str">
            <v>PLANTA LO MIRANDA</v>
          </cell>
          <cell r="I1978" t="str">
            <v>CONFIRMADO</v>
          </cell>
          <cell r="J1978">
            <v>44851</v>
          </cell>
          <cell r="K1978">
            <v>44854</v>
          </cell>
          <cell r="L1978">
            <v>44870</v>
          </cell>
          <cell r="O1978" t="str">
            <v>U007 AGROSUPER S.A.</v>
          </cell>
          <cell r="P1978" t="str">
            <v>00AS</v>
          </cell>
          <cell r="Q1978" t="str">
            <v>AGRO SUDAMERICA</v>
          </cell>
          <cell r="R1978" t="str">
            <v>01</v>
          </cell>
          <cell r="S1978" t="str">
            <v>PERÚ</v>
          </cell>
          <cell r="T1978" t="str">
            <v>000059 CALLAO, PUERTO</v>
          </cell>
          <cell r="U1978" t="str">
            <v>200001549</v>
          </cell>
          <cell r="V1978" t="str">
            <v>HALEMA S.A.C.</v>
          </cell>
          <cell r="W1978" t="str">
            <v/>
          </cell>
          <cell r="X1978" t="str">
            <v>CIF</v>
          </cell>
          <cell r="Y1978" t="str">
            <v>CTA CTE O CRED.DIRECTO</v>
          </cell>
          <cell r="Z1978" t="str">
            <v>CONGELADO</v>
          </cell>
          <cell r="AA1978" t="str">
            <v>MENUDENCIAS</v>
          </cell>
          <cell r="AB1978" t="str">
            <v>MENUDENCIAS PANA</v>
          </cell>
          <cell r="AC1978" t="str">
            <v>MENUDENCIAS PANA S/CORAZÓN</v>
          </cell>
          <cell r="AD1978" t="str">
            <v>EX</v>
          </cell>
        </row>
        <row r="1979">
          <cell r="D1979">
            <v>1012283</v>
          </cell>
          <cell r="E1979" t="str">
            <v>PO PANA S/CORAZÓN@ CJ 20K AS</v>
          </cell>
          <cell r="F1979">
            <v>24000</v>
          </cell>
          <cell r="G1979" t="str">
            <v>KG</v>
          </cell>
          <cell r="H1979" t="str">
            <v>PLANTA LO MIRANDA</v>
          </cell>
          <cell r="I1979" t="str">
            <v>EN PRODUCCION</v>
          </cell>
          <cell r="J1979">
            <v>44851</v>
          </cell>
          <cell r="K1979">
            <v>44854</v>
          </cell>
          <cell r="O1979" t="str">
            <v>U007 AGROSUPER S.A.</v>
          </cell>
          <cell r="P1979" t="str">
            <v>00AS</v>
          </cell>
          <cell r="Q1979" t="str">
            <v>AGRO SUDAMERICA</v>
          </cell>
          <cell r="R1979" t="str">
            <v>01</v>
          </cell>
          <cell r="S1979" t="str">
            <v>PERÚ</v>
          </cell>
          <cell r="T1979" t="str">
            <v>000059 CALLAO, PUERTO</v>
          </cell>
          <cell r="U1979" t="str">
            <v>200001549</v>
          </cell>
          <cell r="V1979" t="str">
            <v>HALEMA S.A.C.</v>
          </cell>
          <cell r="W1979" t="str">
            <v/>
          </cell>
          <cell r="X1979" t="str">
            <v>CIF</v>
          </cell>
          <cell r="Y1979" t="str">
            <v>CTA CTE O CRED.DIRECTO</v>
          </cell>
          <cell r="Z1979" t="str">
            <v>CONGELADO</v>
          </cell>
          <cell r="AA1979" t="str">
            <v>MENUDENCIAS</v>
          </cell>
          <cell r="AB1979" t="str">
            <v>MENUDENCIAS PANA</v>
          </cell>
          <cell r="AC1979" t="str">
            <v>MENUDENCIAS PANA S/CORAZÓN</v>
          </cell>
          <cell r="AD1979" t="str">
            <v>EX</v>
          </cell>
        </row>
        <row r="1980">
          <cell r="D1980">
            <v>1030817</v>
          </cell>
          <cell r="E1980" t="str">
            <v>PV TRU LARG@ BO CJ 15K AS</v>
          </cell>
          <cell r="F1980">
            <v>24000</v>
          </cell>
          <cell r="G1980" t="str">
            <v>KG</v>
          </cell>
          <cell r="H1980" t="str">
            <v>SOPRAVAL PLANTA / CECINAS 2</v>
          </cell>
          <cell r="I1980" t="str">
            <v>EMITIDO</v>
          </cell>
          <cell r="J1980">
            <v>44851</v>
          </cell>
          <cell r="K1980">
            <v>44871</v>
          </cell>
          <cell r="O1980" t="str">
            <v>U007 AGROSUPER S.A.</v>
          </cell>
          <cell r="P1980" t="str">
            <v>00AS</v>
          </cell>
          <cell r="Q1980" t="str">
            <v>AGRO SUDAMERICA</v>
          </cell>
          <cell r="R1980" t="str">
            <v>03</v>
          </cell>
          <cell r="S1980" t="str">
            <v>PERÚ</v>
          </cell>
          <cell r="T1980" t="str">
            <v>000059 CALLAO, PUERTO</v>
          </cell>
          <cell r="U1980" t="str">
            <v>200001549</v>
          </cell>
          <cell r="V1980" t="str">
            <v>HALEMA S.A.C.</v>
          </cell>
          <cell r="W1980" t="str">
            <v/>
          </cell>
          <cell r="X1980" t="str">
            <v>CIF</v>
          </cell>
          <cell r="Y1980" t="str">
            <v>CTA CTE O CRED.DIRECTO</v>
          </cell>
          <cell r="Z1980" t="str">
            <v>CONGELADO</v>
          </cell>
          <cell r="AA1980" t="str">
            <v>TRUTRO</v>
          </cell>
          <cell r="AB1980" t="str">
            <v>TRUTRO LARGO</v>
          </cell>
          <cell r="AC1980" t="str">
            <v>TRUTRO LARGO NORMAL</v>
          </cell>
          <cell r="AD1980" t="str">
            <v>EX</v>
          </cell>
        </row>
        <row r="1981">
          <cell r="D1981">
            <v>1030817</v>
          </cell>
          <cell r="E1981" t="str">
            <v>PV TRU LARG@ BO CJ 15K AS</v>
          </cell>
          <cell r="F1981">
            <v>24000</v>
          </cell>
          <cell r="G1981" t="str">
            <v>KG</v>
          </cell>
          <cell r="H1981" t="str">
            <v>SOPRAVAL PLANTA / CECINAS 2</v>
          </cell>
          <cell r="I1981" t="str">
            <v>EMITIDO</v>
          </cell>
          <cell r="J1981">
            <v>44851</v>
          </cell>
          <cell r="K1981">
            <v>44871</v>
          </cell>
          <cell r="O1981" t="str">
            <v>U007 AGROSUPER S.A.</v>
          </cell>
          <cell r="P1981" t="str">
            <v>00AS</v>
          </cell>
          <cell r="Q1981" t="str">
            <v>AGRO SUDAMERICA</v>
          </cell>
          <cell r="R1981" t="str">
            <v>03</v>
          </cell>
          <cell r="S1981" t="str">
            <v>PERÚ</v>
          </cell>
          <cell r="T1981" t="str">
            <v>000059 CALLAO, PUERTO</v>
          </cell>
          <cell r="U1981" t="str">
            <v>200001549</v>
          </cell>
          <cell r="V1981" t="str">
            <v>HALEMA S.A.C.</v>
          </cell>
          <cell r="W1981" t="str">
            <v/>
          </cell>
          <cell r="X1981" t="str">
            <v>CIF</v>
          </cell>
          <cell r="Y1981" t="str">
            <v>CTA CTE O CRED.DIRECTO</v>
          </cell>
          <cell r="Z1981" t="str">
            <v>CONGELADO</v>
          </cell>
          <cell r="AA1981" t="str">
            <v>TRUTRO</v>
          </cell>
          <cell r="AB1981" t="str">
            <v>TRUTRO LARGO</v>
          </cell>
          <cell r="AC1981" t="str">
            <v>TRUTRO LARGO NORMAL</v>
          </cell>
          <cell r="AD1981" t="str">
            <v>EX</v>
          </cell>
        </row>
        <row r="1982">
          <cell r="D1982">
            <v>1020660</v>
          </cell>
          <cell r="E1982" t="str">
            <v>GO PERNILP@ BO CJ 20K AS</v>
          </cell>
          <cell r="F1982">
            <v>24000</v>
          </cell>
          <cell r="G1982" t="str">
            <v>KG</v>
          </cell>
          <cell r="H1982" t="str">
            <v>PLANTA ROSARIO</v>
          </cell>
          <cell r="I1982" t="str">
            <v>A PROGRAMAR</v>
          </cell>
          <cell r="J1982">
            <v>44851</v>
          </cell>
          <cell r="K1982">
            <v>44855</v>
          </cell>
          <cell r="O1982" t="str">
            <v>U007 AGROSUPER S.A.</v>
          </cell>
          <cell r="P1982" t="str">
            <v>00AS</v>
          </cell>
          <cell r="Q1982" t="str">
            <v>AGRO SUDAMERICA</v>
          </cell>
          <cell r="R1982" t="str">
            <v>02</v>
          </cell>
          <cell r="S1982" t="str">
            <v>COLOMBIA</v>
          </cell>
          <cell r="T1982" t="str">
            <v>000218 CARTAGENA, PUERTO</v>
          </cell>
          <cell r="U1982" t="str">
            <v>200000893</v>
          </cell>
          <cell r="V1982" t="str">
            <v>Frigo Cargo Internacional S.A.S.</v>
          </cell>
          <cell r="W1982" t="str">
            <v>***</v>
          </cell>
          <cell r="X1982" t="str">
            <v>CIF</v>
          </cell>
          <cell r="Y1982" t="str">
            <v>CTA CTE O CRED.DIRECTO</v>
          </cell>
          <cell r="Z1982" t="str">
            <v>CONGELADO</v>
          </cell>
          <cell r="AA1982" t="str">
            <v>PERNIL</v>
          </cell>
          <cell r="AB1982" t="str">
            <v>PERNIL PIERNA</v>
          </cell>
          <cell r="AC1982" t="str">
            <v>PERNIL PIERNA NORMAL</v>
          </cell>
          <cell r="AD1982" t="str">
            <v>EX</v>
          </cell>
        </row>
        <row r="1983">
          <cell r="D1983">
            <v>1020660</v>
          </cell>
          <cell r="E1983" t="str">
            <v>GO PERNILP@ BO CJ 20K AS</v>
          </cell>
          <cell r="F1983">
            <v>24000</v>
          </cell>
          <cell r="G1983" t="str">
            <v>KG</v>
          </cell>
          <cell r="H1983" t="str">
            <v>PLANTA ROSARIO</v>
          </cell>
          <cell r="I1983" t="str">
            <v>A PROGRAMAR</v>
          </cell>
          <cell r="J1983">
            <v>44851</v>
          </cell>
          <cell r="K1983">
            <v>44855</v>
          </cell>
          <cell r="O1983" t="str">
            <v>U007 AGROSUPER S.A.</v>
          </cell>
          <cell r="P1983" t="str">
            <v>00AS</v>
          </cell>
          <cell r="Q1983" t="str">
            <v>AGRO SUDAMERICA</v>
          </cell>
          <cell r="R1983" t="str">
            <v>02</v>
          </cell>
          <cell r="S1983" t="str">
            <v>COLOMBIA</v>
          </cell>
          <cell r="T1983" t="str">
            <v>000023 BUENAVENTURA, PUERTO</v>
          </cell>
          <cell r="U1983" t="str">
            <v>200000893</v>
          </cell>
          <cell r="V1983" t="str">
            <v>Frigo Cargo Internacional S.A.S.</v>
          </cell>
          <cell r="W1983" t="str">
            <v>***</v>
          </cell>
          <cell r="X1983" t="str">
            <v>CIF</v>
          </cell>
          <cell r="Y1983" t="str">
            <v>CTA CTE O CRED.DIRECTO</v>
          </cell>
          <cell r="Z1983" t="str">
            <v>CONGELADO</v>
          </cell>
          <cell r="AA1983" t="str">
            <v>PERNIL</v>
          </cell>
          <cell r="AB1983" t="str">
            <v>PERNIL PIERNA</v>
          </cell>
          <cell r="AC1983" t="str">
            <v>PERNIL PIERNA NORMAL</v>
          </cell>
          <cell r="AD1983" t="str">
            <v>EX</v>
          </cell>
        </row>
        <row r="1984">
          <cell r="D1984">
            <v>1020660</v>
          </cell>
          <cell r="E1984" t="str">
            <v>GO PERNILP@ BO CJ 20K AS</v>
          </cell>
          <cell r="F1984">
            <v>24000</v>
          </cell>
          <cell r="G1984" t="str">
            <v>KG</v>
          </cell>
          <cell r="H1984" t="str">
            <v>PLANTA ROSARIO</v>
          </cell>
          <cell r="I1984" t="str">
            <v>A PROGRAMAR</v>
          </cell>
          <cell r="J1984">
            <v>44851</v>
          </cell>
          <cell r="K1984">
            <v>44855</v>
          </cell>
          <cell r="O1984" t="str">
            <v>U007 AGROSUPER S.A.</v>
          </cell>
          <cell r="P1984" t="str">
            <v>00AS</v>
          </cell>
          <cell r="Q1984" t="str">
            <v>AGRO SUDAMERICA</v>
          </cell>
          <cell r="R1984" t="str">
            <v>02</v>
          </cell>
          <cell r="S1984" t="str">
            <v>COLOMBIA</v>
          </cell>
          <cell r="T1984" t="str">
            <v>000023 BUENAVENTURA, PUERTO</v>
          </cell>
          <cell r="U1984" t="str">
            <v>200000893</v>
          </cell>
          <cell r="V1984" t="str">
            <v>Frigo Cargo Internacional S.A.S.</v>
          </cell>
          <cell r="W1984" t="str">
            <v>***</v>
          </cell>
          <cell r="X1984" t="str">
            <v>CIF</v>
          </cell>
          <cell r="Y1984" t="str">
            <v>CTA CTE O CRED.DIRECTO</v>
          </cell>
          <cell r="Z1984" t="str">
            <v>CONGELADO</v>
          </cell>
          <cell r="AA1984" t="str">
            <v>PERNIL</v>
          </cell>
          <cell r="AB1984" t="str">
            <v>PERNIL PIERNA</v>
          </cell>
          <cell r="AC1984" t="str">
            <v>PERNIL PIERNA NORMAL</v>
          </cell>
          <cell r="AD1984" t="str">
            <v>EX</v>
          </cell>
        </row>
        <row r="1985">
          <cell r="D1985">
            <v>1020660</v>
          </cell>
          <cell r="E1985" t="str">
            <v>GO PERNILP@ BO CJ 20K AS</v>
          </cell>
          <cell r="F1985">
            <v>24000</v>
          </cell>
          <cell r="G1985" t="str">
            <v>KG</v>
          </cell>
          <cell r="H1985" t="str">
            <v>PLANTA ROSARIO</v>
          </cell>
          <cell r="I1985" t="str">
            <v>A PROGRAMAR</v>
          </cell>
          <cell r="J1985">
            <v>44851</v>
          </cell>
          <cell r="K1985">
            <v>44855</v>
          </cell>
          <cell r="O1985" t="str">
            <v>U007 AGROSUPER S.A.</v>
          </cell>
          <cell r="P1985" t="str">
            <v>00AS</v>
          </cell>
          <cell r="Q1985" t="str">
            <v>AGRO SUDAMERICA</v>
          </cell>
          <cell r="R1985" t="str">
            <v>02</v>
          </cell>
          <cell r="S1985" t="str">
            <v>COLOMBIA</v>
          </cell>
          <cell r="T1985" t="str">
            <v>000023 BUENAVENTURA, PUERTO</v>
          </cell>
          <cell r="U1985" t="str">
            <v>200000893</v>
          </cell>
          <cell r="V1985" t="str">
            <v>Frigo Cargo Internacional S.A.S.</v>
          </cell>
          <cell r="W1985" t="str">
            <v/>
          </cell>
          <cell r="X1985" t="str">
            <v>CIF</v>
          </cell>
          <cell r="Y1985" t="str">
            <v>CTA CTE O CRED.DIRECTO</v>
          </cell>
          <cell r="Z1985" t="str">
            <v>CONGELADO</v>
          </cell>
          <cell r="AA1985" t="str">
            <v>PERNIL</v>
          </cell>
          <cell r="AB1985" t="str">
            <v>PERNIL PIERNA</v>
          </cell>
          <cell r="AC1985" t="str">
            <v>PERNIL PIERNA NORMAL</v>
          </cell>
          <cell r="AD1985" t="str">
            <v>EX</v>
          </cell>
        </row>
        <row r="1986">
          <cell r="D1986">
            <v>1023334</v>
          </cell>
          <cell r="E1986" t="str">
            <v>CUE GRANEL ESP CC@ CJ 20K AS</v>
          </cell>
          <cell r="F1986">
            <v>24000</v>
          </cell>
          <cell r="G1986" t="str">
            <v>KG</v>
          </cell>
          <cell r="H1986" t="str">
            <v>PLANTA ROSARIO</v>
          </cell>
          <cell r="I1986" t="str">
            <v>EMITIDO</v>
          </cell>
          <cell r="J1986">
            <v>44851</v>
          </cell>
          <cell r="K1986">
            <v>44870</v>
          </cell>
          <cell r="O1986" t="str">
            <v>U007 AGROSUPER S.A.</v>
          </cell>
          <cell r="P1986" t="str">
            <v>00AB</v>
          </cell>
          <cell r="Q1986" t="str">
            <v>AGROSUPER BRASIL</v>
          </cell>
          <cell r="R1986" t="str">
            <v>02</v>
          </cell>
          <cell r="S1986" t="str">
            <v>BRASIL</v>
          </cell>
          <cell r="T1986" t="str">
            <v>000314 ITÁ, TERRESTRE</v>
          </cell>
          <cell r="U1986" t="str">
            <v>200001964</v>
          </cell>
          <cell r="V1986" t="str">
            <v>Gelnex Indústria e Comércio Ltda</v>
          </cell>
          <cell r="W1986" t="str">
            <v/>
          </cell>
          <cell r="X1986" t="str">
            <v>FCA</v>
          </cell>
          <cell r="Y1986" t="str">
            <v>CTA CTE O CRED.DIRECTO</v>
          </cell>
          <cell r="Z1986" t="str">
            <v>CONGELADO</v>
          </cell>
          <cell r="AA1986" t="str">
            <v>CUEROS</v>
          </cell>
          <cell r="AB1986" t="str">
            <v>CUERO MIXTO</v>
          </cell>
          <cell r="AC1986" t="str">
            <v>CUERO GRANEL ESPECIAL</v>
          </cell>
          <cell r="AD1986" t="str">
            <v>EX</v>
          </cell>
        </row>
        <row r="1987">
          <cell r="D1987">
            <v>1023334</v>
          </cell>
          <cell r="E1987" t="str">
            <v>CUE GRANEL ESP CC@ CJ 20K AS</v>
          </cell>
          <cell r="F1987">
            <v>24000</v>
          </cell>
          <cell r="G1987" t="str">
            <v>KG</v>
          </cell>
          <cell r="H1987" t="str">
            <v>PLANTA ROSARIO</v>
          </cell>
          <cell r="I1987" t="str">
            <v>EMITIDO</v>
          </cell>
          <cell r="J1987">
            <v>44851</v>
          </cell>
          <cell r="K1987">
            <v>44871</v>
          </cell>
          <cell r="O1987" t="str">
            <v>U007 AGROSUPER S.A.</v>
          </cell>
          <cell r="P1987" t="str">
            <v>00AB</v>
          </cell>
          <cell r="Q1987" t="str">
            <v>AGROSUPER BRASIL</v>
          </cell>
          <cell r="R1987" t="str">
            <v>02</v>
          </cell>
          <cell r="S1987" t="str">
            <v>BRASIL</v>
          </cell>
          <cell r="T1987" t="str">
            <v>000314 ITÁ, TERRESTRE</v>
          </cell>
          <cell r="U1987" t="str">
            <v>200001964</v>
          </cell>
          <cell r="V1987" t="str">
            <v>Gelnex Indústria e Comércio Ltda</v>
          </cell>
          <cell r="W1987" t="str">
            <v/>
          </cell>
          <cell r="X1987" t="str">
            <v>FCA</v>
          </cell>
          <cell r="Y1987" t="str">
            <v>CTA CTE O CRED.DIRECTO</v>
          </cell>
          <cell r="Z1987" t="str">
            <v>CONGELADO</v>
          </cell>
          <cell r="AA1987" t="str">
            <v>CUEROS</v>
          </cell>
          <cell r="AB1987" t="str">
            <v>CUERO MIXTO</v>
          </cell>
          <cell r="AC1987" t="str">
            <v>CUERO GRANEL ESPECIAL</v>
          </cell>
          <cell r="AD1987" t="str">
            <v>EX</v>
          </cell>
        </row>
        <row r="1988">
          <cell r="D1988">
            <v>1023334</v>
          </cell>
          <cell r="E1988" t="str">
            <v>CUE GRANEL ESP CC@ CJ 20K AS</v>
          </cell>
          <cell r="F1988">
            <v>24000</v>
          </cell>
          <cell r="G1988" t="str">
            <v>KG</v>
          </cell>
          <cell r="H1988" t="str">
            <v>PLANTA ROSARIO</v>
          </cell>
          <cell r="I1988" t="str">
            <v>EMITIDO</v>
          </cell>
          <cell r="J1988">
            <v>44851</v>
          </cell>
          <cell r="K1988">
            <v>44871</v>
          </cell>
          <cell r="O1988" t="str">
            <v>U007 AGROSUPER S.A.</v>
          </cell>
          <cell r="P1988" t="str">
            <v>00AB</v>
          </cell>
          <cell r="Q1988" t="str">
            <v>AGROSUPER BRASIL</v>
          </cell>
          <cell r="R1988" t="str">
            <v>02</v>
          </cell>
          <cell r="S1988" t="str">
            <v>BRASIL</v>
          </cell>
          <cell r="T1988" t="str">
            <v>000314 ITÁ, TERRESTRE</v>
          </cell>
          <cell r="U1988" t="str">
            <v>200001964</v>
          </cell>
          <cell r="V1988" t="str">
            <v>Gelnex Indústria e Comércio Ltda</v>
          </cell>
          <cell r="W1988" t="str">
            <v/>
          </cell>
          <cell r="X1988" t="str">
            <v>FCA</v>
          </cell>
          <cell r="Y1988" t="str">
            <v>CTA CTE O CRED.DIRECTO</v>
          </cell>
          <cell r="Z1988" t="str">
            <v>CONGELADO</v>
          </cell>
          <cell r="AA1988" t="str">
            <v>CUEROS</v>
          </cell>
          <cell r="AB1988" t="str">
            <v>CUERO MIXTO</v>
          </cell>
          <cell r="AC1988" t="str">
            <v>CUERO GRANEL ESPECIAL</v>
          </cell>
          <cell r="AD1988" t="str">
            <v>EX</v>
          </cell>
        </row>
        <row r="1989">
          <cell r="D1989">
            <v>1023334</v>
          </cell>
          <cell r="E1989" t="str">
            <v>CUE GRANEL ESP CC@ CJ 20K AS</v>
          </cell>
          <cell r="F1989">
            <v>24000</v>
          </cell>
          <cell r="G1989" t="str">
            <v>KG</v>
          </cell>
          <cell r="H1989" t="str">
            <v>PLANTA ROSARIO</v>
          </cell>
          <cell r="I1989" t="str">
            <v>EMITIDO</v>
          </cell>
          <cell r="J1989">
            <v>44851</v>
          </cell>
          <cell r="K1989">
            <v>44871</v>
          </cell>
          <cell r="O1989" t="str">
            <v>U007 AGROSUPER S.A.</v>
          </cell>
          <cell r="P1989" t="str">
            <v>00AB</v>
          </cell>
          <cell r="Q1989" t="str">
            <v>AGROSUPER BRASIL</v>
          </cell>
          <cell r="R1989" t="str">
            <v>02</v>
          </cell>
          <cell r="S1989" t="str">
            <v>BRASIL</v>
          </cell>
          <cell r="T1989" t="str">
            <v>000314 ITÁ, TERRESTRE</v>
          </cell>
          <cell r="U1989" t="str">
            <v>200001964</v>
          </cell>
          <cell r="V1989" t="str">
            <v>Gelnex Indústria e Comércio Ltda</v>
          </cell>
          <cell r="W1989" t="str">
            <v/>
          </cell>
          <cell r="X1989" t="str">
            <v>FCA</v>
          </cell>
          <cell r="Y1989" t="str">
            <v>CTA CTE O CRED.DIRECTO</v>
          </cell>
          <cell r="Z1989" t="str">
            <v>CONGELADO</v>
          </cell>
          <cell r="AA1989" t="str">
            <v>CUEROS</v>
          </cell>
          <cell r="AB1989" t="str">
            <v>CUERO MIXTO</v>
          </cell>
          <cell r="AC1989" t="str">
            <v>CUERO GRANEL ESPECIAL</v>
          </cell>
          <cell r="AD1989" t="str">
            <v>EX</v>
          </cell>
        </row>
        <row r="1990">
          <cell r="D1990">
            <v>1023334</v>
          </cell>
          <cell r="E1990" t="str">
            <v>CUE GRANEL ESP CC@ CJ 20K AS</v>
          </cell>
          <cell r="F1990">
            <v>24000</v>
          </cell>
          <cell r="G1990" t="str">
            <v>KG</v>
          </cell>
          <cell r="H1990" t="str">
            <v>PLANTA ROSARIO</v>
          </cell>
          <cell r="I1990" t="str">
            <v>EMITIDO</v>
          </cell>
          <cell r="J1990">
            <v>44851</v>
          </cell>
          <cell r="K1990">
            <v>44877</v>
          </cell>
          <cell r="O1990" t="str">
            <v>U007 AGROSUPER S.A.</v>
          </cell>
          <cell r="P1990" t="str">
            <v>00AB</v>
          </cell>
          <cell r="Q1990" t="str">
            <v>AGROSUPER BRASIL</v>
          </cell>
          <cell r="R1990" t="str">
            <v>02</v>
          </cell>
          <cell r="S1990" t="str">
            <v>BRASIL</v>
          </cell>
          <cell r="T1990" t="str">
            <v>000314 ITÁ, TERRESTRE</v>
          </cell>
          <cell r="U1990" t="str">
            <v>200001964</v>
          </cell>
          <cell r="V1990" t="str">
            <v>Gelnex Indústria e Comércio Ltda</v>
          </cell>
          <cell r="W1990" t="str">
            <v/>
          </cell>
          <cell r="X1990" t="str">
            <v>FCA</v>
          </cell>
          <cell r="Y1990" t="str">
            <v>CTA CTE O CRED.DIRECTO</v>
          </cell>
          <cell r="Z1990" t="str">
            <v>CONGELADO</v>
          </cell>
          <cell r="AA1990" t="str">
            <v>CUEROS</v>
          </cell>
          <cell r="AB1990" t="str">
            <v>CUERO MIXTO</v>
          </cell>
          <cell r="AC1990" t="str">
            <v>CUERO GRANEL ESPECIAL</v>
          </cell>
          <cell r="AD1990" t="str">
            <v>EX</v>
          </cell>
        </row>
        <row r="1991">
          <cell r="D1991">
            <v>1023334</v>
          </cell>
          <cell r="E1991" t="str">
            <v>CUE GRANEL ESP CC@ CJ 20K AS</v>
          </cell>
          <cell r="F1991">
            <v>24000</v>
          </cell>
          <cell r="G1991" t="str">
            <v>KG</v>
          </cell>
          <cell r="H1991" t="str">
            <v>PLANTA ROSARIO</v>
          </cell>
          <cell r="I1991" t="str">
            <v>EMITIDO</v>
          </cell>
          <cell r="J1991">
            <v>44851</v>
          </cell>
          <cell r="K1991">
            <v>44877</v>
          </cell>
          <cell r="O1991" t="str">
            <v>U007 AGROSUPER S.A.</v>
          </cell>
          <cell r="P1991" t="str">
            <v>00AB</v>
          </cell>
          <cell r="Q1991" t="str">
            <v>AGROSUPER BRASIL</v>
          </cell>
          <cell r="R1991" t="str">
            <v>02</v>
          </cell>
          <cell r="S1991" t="str">
            <v>BRASIL</v>
          </cell>
          <cell r="T1991" t="str">
            <v>000314 ITÁ, TERRESTRE</v>
          </cell>
          <cell r="U1991" t="str">
            <v>200001964</v>
          </cell>
          <cell r="V1991" t="str">
            <v>Gelnex Indústria e Comércio Ltda</v>
          </cell>
          <cell r="W1991" t="str">
            <v/>
          </cell>
          <cell r="X1991" t="str">
            <v>FCA</v>
          </cell>
          <cell r="Y1991" t="str">
            <v>CTA CTE O CRED.DIRECTO</v>
          </cell>
          <cell r="Z1991" t="str">
            <v>CONGELADO</v>
          </cell>
          <cell r="AA1991" t="str">
            <v>CUEROS</v>
          </cell>
          <cell r="AB1991" t="str">
            <v>CUERO MIXTO</v>
          </cell>
          <cell r="AC1991" t="str">
            <v>CUERO GRANEL ESPECIAL</v>
          </cell>
          <cell r="AD1991" t="str">
            <v>EX</v>
          </cell>
        </row>
        <row r="1992">
          <cell r="D1992">
            <v>1023334</v>
          </cell>
          <cell r="E1992" t="str">
            <v>CUE GRANEL ESP CC@ CJ 20K AS</v>
          </cell>
          <cell r="F1992">
            <v>24000</v>
          </cell>
          <cell r="G1992" t="str">
            <v>KG</v>
          </cell>
          <cell r="H1992" t="str">
            <v>PLANTA ROSARIO</v>
          </cell>
          <cell r="I1992" t="str">
            <v>EMITIDO</v>
          </cell>
          <cell r="J1992">
            <v>44851</v>
          </cell>
          <cell r="K1992">
            <v>44877</v>
          </cell>
          <cell r="O1992" t="str">
            <v>U007 AGROSUPER S.A.</v>
          </cell>
          <cell r="P1992" t="str">
            <v>00AB</v>
          </cell>
          <cell r="Q1992" t="str">
            <v>AGROSUPER BRASIL</v>
          </cell>
          <cell r="R1992" t="str">
            <v>02</v>
          </cell>
          <cell r="S1992" t="str">
            <v>BRASIL</v>
          </cell>
          <cell r="T1992" t="str">
            <v>000314 ITÁ, TERRESTRE</v>
          </cell>
          <cell r="U1992" t="str">
            <v>200001964</v>
          </cell>
          <cell r="V1992" t="str">
            <v>Gelnex Indústria e Comércio Ltda</v>
          </cell>
          <cell r="W1992" t="str">
            <v/>
          </cell>
          <cell r="X1992" t="str">
            <v>FCA</v>
          </cell>
          <cell r="Y1992" t="str">
            <v>CTA CTE O CRED.DIRECTO</v>
          </cell>
          <cell r="Z1992" t="str">
            <v>CONGELADO</v>
          </cell>
          <cell r="AA1992" t="str">
            <v>CUEROS</v>
          </cell>
          <cell r="AB1992" t="str">
            <v>CUERO MIXTO</v>
          </cell>
          <cell r="AC1992" t="str">
            <v>CUERO GRANEL ESPECIAL</v>
          </cell>
          <cell r="AD1992" t="str">
            <v>EX</v>
          </cell>
        </row>
        <row r="1993">
          <cell r="D1993">
            <v>1023334</v>
          </cell>
          <cell r="E1993" t="str">
            <v>CUE GRANEL ESP CC@ CJ 20K AS</v>
          </cell>
          <cell r="F1993">
            <v>24000</v>
          </cell>
          <cell r="G1993" t="str">
            <v>KG</v>
          </cell>
          <cell r="H1993" t="str">
            <v>PLANTA ROSARIO</v>
          </cell>
          <cell r="I1993" t="str">
            <v>EMITIDO</v>
          </cell>
          <cell r="J1993">
            <v>44851</v>
          </cell>
          <cell r="K1993">
            <v>44877</v>
          </cell>
          <cell r="O1993" t="str">
            <v>U007 AGROSUPER S.A.</v>
          </cell>
          <cell r="P1993" t="str">
            <v>00AB</v>
          </cell>
          <cell r="Q1993" t="str">
            <v>AGROSUPER BRASIL</v>
          </cell>
          <cell r="R1993" t="str">
            <v>02</v>
          </cell>
          <cell r="S1993" t="str">
            <v>BRASIL</v>
          </cell>
          <cell r="T1993" t="str">
            <v>000314 ITÁ, TERRESTRE</v>
          </cell>
          <cell r="U1993" t="str">
            <v>200001964</v>
          </cell>
          <cell r="V1993" t="str">
            <v>Gelnex Indústria e Comércio Ltda</v>
          </cell>
          <cell r="W1993" t="str">
            <v/>
          </cell>
          <cell r="X1993" t="str">
            <v>FCA</v>
          </cell>
          <cell r="Y1993" t="str">
            <v>CTA CTE O CRED.DIRECTO</v>
          </cell>
          <cell r="Z1993" t="str">
            <v>CONGELADO</v>
          </cell>
          <cell r="AA1993" t="str">
            <v>CUEROS</v>
          </cell>
          <cell r="AB1993" t="str">
            <v>CUERO MIXTO</v>
          </cell>
          <cell r="AC1993" t="str">
            <v>CUERO GRANEL ESPECIAL</v>
          </cell>
          <cell r="AD1993" t="str">
            <v>EX</v>
          </cell>
        </row>
        <row r="1994">
          <cell r="D1994">
            <v>1023334</v>
          </cell>
          <cell r="E1994" t="str">
            <v>CUE GRANEL ESP CC@ CJ 20K AS</v>
          </cell>
          <cell r="F1994">
            <v>24000</v>
          </cell>
          <cell r="G1994" t="str">
            <v>KG</v>
          </cell>
          <cell r="H1994" t="str">
            <v>PLANTA ROSARIO</v>
          </cell>
          <cell r="I1994" t="str">
            <v>EMITIDO</v>
          </cell>
          <cell r="J1994">
            <v>44851</v>
          </cell>
          <cell r="K1994">
            <v>44883</v>
          </cell>
          <cell r="O1994" t="str">
            <v>U007 AGROSUPER S.A.</v>
          </cell>
          <cell r="P1994" t="str">
            <v>00AB</v>
          </cell>
          <cell r="Q1994" t="str">
            <v>AGROSUPER BRASIL</v>
          </cell>
          <cell r="R1994" t="str">
            <v>02</v>
          </cell>
          <cell r="S1994" t="str">
            <v>BRASIL</v>
          </cell>
          <cell r="T1994" t="str">
            <v>000314 ITÁ, TERRESTRE</v>
          </cell>
          <cell r="U1994" t="str">
            <v>200001964</v>
          </cell>
          <cell r="V1994" t="str">
            <v>Gelnex Indústria e Comércio Ltda</v>
          </cell>
          <cell r="W1994" t="str">
            <v/>
          </cell>
          <cell r="X1994" t="str">
            <v>FCA</v>
          </cell>
          <cell r="Y1994" t="str">
            <v>CTA CTE O CRED.DIRECTO</v>
          </cell>
          <cell r="Z1994" t="str">
            <v>CONGELADO</v>
          </cell>
          <cell r="AA1994" t="str">
            <v>CUEROS</v>
          </cell>
          <cell r="AB1994" t="str">
            <v>CUERO MIXTO</v>
          </cell>
          <cell r="AC1994" t="str">
            <v>CUERO GRANEL ESPECIAL</v>
          </cell>
          <cell r="AD1994" t="str">
            <v>EX</v>
          </cell>
        </row>
        <row r="1995">
          <cell r="D1995">
            <v>1023334</v>
          </cell>
          <cell r="E1995" t="str">
            <v>CUE GRANEL ESP CC@ CJ 20K AS</v>
          </cell>
          <cell r="F1995">
            <v>24000</v>
          </cell>
          <cell r="G1995" t="str">
            <v>KG</v>
          </cell>
          <cell r="H1995" t="str">
            <v>PLANTA ROSARIO</v>
          </cell>
          <cell r="I1995" t="str">
            <v>EMITIDO</v>
          </cell>
          <cell r="J1995">
            <v>44851</v>
          </cell>
          <cell r="K1995">
            <v>44883</v>
          </cell>
          <cell r="O1995" t="str">
            <v>U007 AGROSUPER S.A.</v>
          </cell>
          <cell r="P1995" t="str">
            <v>00AB</v>
          </cell>
          <cell r="Q1995" t="str">
            <v>AGROSUPER BRASIL</v>
          </cell>
          <cell r="R1995" t="str">
            <v>02</v>
          </cell>
          <cell r="S1995" t="str">
            <v>BRASIL</v>
          </cell>
          <cell r="T1995" t="str">
            <v>000314 ITÁ, TERRESTRE</v>
          </cell>
          <cell r="U1995" t="str">
            <v>200001964</v>
          </cell>
          <cell r="V1995" t="str">
            <v>Gelnex Indústria e Comércio Ltda</v>
          </cell>
          <cell r="W1995" t="str">
            <v/>
          </cell>
          <cell r="X1995" t="str">
            <v>FCA</v>
          </cell>
          <cell r="Y1995" t="str">
            <v>CTA CTE O CRED.DIRECTO</v>
          </cell>
          <cell r="Z1995" t="str">
            <v>CONGELADO</v>
          </cell>
          <cell r="AA1995" t="str">
            <v>CUEROS</v>
          </cell>
          <cell r="AB1995" t="str">
            <v>CUERO MIXTO</v>
          </cell>
          <cell r="AC1995" t="str">
            <v>CUERO GRANEL ESPECIAL</v>
          </cell>
          <cell r="AD1995" t="str">
            <v>EX</v>
          </cell>
        </row>
        <row r="1996">
          <cell r="D1996">
            <v>1023334</v>
          </cell>
          <cell r="E1996" t="str">
            <v>CUE GRANEL ESP CC@ CJ 20K AS</v>
          </cell>
          <cell r="F1996">
            <v>24000</v>
          </cell>
          <cell r="G1996" t="str">
            <v>KG</v>
          </cell>
          <cell r="H1996" t="str">
            <v>PLANTA ROSARIO</v>
          </cell>
          <cell r="I1996" t="str">
            <v>EMITIDO</v>
          </cell>
          <cell r="J1996">
            <v>44851</v>
          </cell>
          <cell r="K1996">
            <v>44883</v>
          </cell>
          <cell r="O1996" t="str">
            <v>U007 AGROSUPER S.A.</v>
          </cell>
          <cell r="P1996" t="str">
            <v>00AB</v>
          </cell>
          <cell r="Q1996" t="str">
            <v>AGROSUPER BRASIL</v>
          </cell>
          <cell r="R1996" t="str">
            <v>02</v>
          </cell>
          <cell r="S1996" t="str">
            <v>BRASIL</v>
          </cell>
          <cell r="T1996" t="str">
            <v>000314 ITÁ, TERRESTRE</v>
          </cell>
          <cell r="U1996" t="str">
            <v>200001964</v>
          </cell>
          <cell r="V1996" t="str">
            <v>Gelnex Indústria e Comércio Ltda</v>
          </cell>
          <cell r="W1996" t="str">
            <v/>
          </cell>
          <cell r="X1996" t="str">
            <v>FCA</v>
          </cell>
          <cell r="Y1996" t="str">
            <v>CTA CTE O CRED.DIRECTO</v>
          </cell>
          <cell r="Z1996" t="str">
            <v>CONGELADO</v>
          </cell>
          <cell r="AA1996" t="str">
            <v>CUEROS</v>
          </cell>
          <cell r="AB1996" t="str">
            <v>CUERO MIXTO</v>
          </cell>
          <cell r="AC1996" t="str">
            <v>CUERO GRANEL ESPECIAL</v>
          </cell>
          <cell r="AD1996" t="str">
            <v>EX</v>
          </cell>
        </row>
        <row r="1997">
          <cell r="D1997">
            <v>1023334</v>
          </cell>
          <cell r="E1997" t="str">
            <v>CUE GRANEL ESP CC@ CJ 20K AS</v>
          </cell>
          <cell r="F1997">
            <v>24000</v>
          </cell>
          <cell r="G1997" t="str">
            <v>KG</v>
          </cell>
          <cell r="H1997" t="str">
            <v>PLANTA ROSARIO</v>
          </cell>
          <cell r="I1997" t="str">
            <v>EMITIDO</v>
          </cell>
          <cell r="J1997">
            <v>44851</v>
          </cell>
          <cell r="K1997">
            <v>44883</v>
          </cell>
          <cell r="O1997" t="str">
            <v>U007 AGROSUPER S.A.</v>
          </cell>
          <cell r="P1997" t="str">
            <v>00AB</v>
          </cell>
          <cell r="Q1997" t="str">
            <v>AGROSUPER BRASIL</v>
          </cell>
          <cell r="R1997" t="str">
            <v>02</v>
          </cell>
          <cell r="S1997" t="str">
            <v>BRASIL</v>
          </cell>
          <cell r="T1997" t="str">
            <v>000314 ITÁ, TERRESTRE</v>
          </cell>
          <cell r="U1997" t="str">
            <v>200001964</v>
          </cell>
          <cell r="V1997" t="str">
            <v>Gelnex Indústria e Comércio Ltda</v>
          </cell>
          <cell r="W1997" t="str">
            <v/>
          </cell>
          <cell r="X1997" t="str">
            <v>FCA</v>
          </cell>
          <cell r="Y1997" t="str">
            <v>CTA CTE O CRED.DIRECTO</v>
          </cell>
          <cell r="Z1997" t="str">
            <v>CONGELADO</v>
          </cell>
          <cell r="AA1997" t="str">
            <v>CUEROS</v>
          </cell>
          <cell r="AB1997" t="str">
            <v>CUERO MIXTO</v>
          </cell>
          <cell r="AC1997" t="str">
            <v>CUERO GRANEL ESPECIAL</v>
          </cell>
          <cell r="AD1997" t="str">
            <v>EX</v>
          </cell>
        </row>
        <row r="1998">
          <cell r="D1998">
            <v>1023334</v>
          </cell>
          <cell r="E1998" t="str">
            <v>CUE GRANEL ESP CC@ CJ 20K AS</v>
          </cell>
          <cell r="F1998">
            <v>24000</v>
          </cell>
          <cell r="G1998" t="str">
            <v>KG</v>
          </cell>
          <cell r="H1998" t="str">
            <v>PLANTA ROSARIO</v>
          </cell>
          <cell r="I1998" t="str">
            <v>EMITIDO</v>
          </cell>
          <cell r="J1998">
            <v>44851</v>
          </cell>
          <cell r="K1998">
            <v>44890</v>
          </cell>
          <cell r="O1998" t="str">
            <v>U007 AGROSUPER S.A.</v>
          </cell>
          <cell r="P1998" t="str">
            <v>00AB</v>
          </cell>
          <cell r="Q1998" t="str">
            <v>AGROSUPER BRASIL</v>
          </cell>
          <cell r="R1998" t="str">
            <v>02</v>
          </cell>
          <cell r="S1998" t="str">
            <v>BRASIL</v>
          </cell>
          <cell r="T1998" t="str">
            <v>000314 ITÁ, TERRESTRE</v>
          </cell>
          <cell r="U1998" t="str">
            <v>200001964</v>
          </cell>
          <cell r="V1998" t="str">
            <v>Gelnex Indústria e Comércio Ltda</v>
          </cell>
          <cell r="W1998" t="str">
            <v/>
          </cell>
          <cell r="X1998" t="str">
            <v>FCA</v>
          </cell>
          <cell r="Y1998" t="str">
            <v>CTA CTE O CRED.DIRECTO</v>
          </cell>
          <cell r="Z1998" t="str">
            <v>CONGELADO</v>
          </cell>
          <cell r="AA1998" t="str">
            <v>CUEROS</v>
          </cell>
          <cell r="AB1998" t="str">
            <v>CUERO MIXTO</v>
          </cell>
          <cell r="AC1998" t="str">
            <v>CUERO GRANEL ESPECIAL</v>
          </cell>
          <cell r="AD1998" t="str">
            <v>EX</v>
          </cell>
        </row>
        <row r="1999">
          <cell r="D1999">
            <v>1023334</v>
          </cell>
          <cell r="E1999" t="str">
            <v>CUE GRANEL ESP CC@ CJ 20K AS</v>
          </cell>
          <cell r="F1999">
            <v>24000</v>
          </cell>
          <cell r="G1999" t="str">
            <v>KG</v>
          </cell>
          <cell r="H1999" t="str">
            <v>PLANTA ROSARIO</v>
          </cell>
          <cell r="I1999" t="str">
            <v>EMITIDO</v>
          </cell>
          <cell r="J1999">
            <v>44851</v>
          </cell>
          <cell r="K1999">
            <v>44890</v>
          </cell>
          <cell r="O1999" t="str">
            <v>U007 AGROSUPER S.A.</v>
          </cell>
          <cell r="P1999" t="str">
            <v>00AB</v>
          </cell>
          <cell r="Q1999" t="str">
            <v>AGROSUPER BRASIL</v>
          </cell>
          <cell r="R1999" t="str">
            <v>02</v>
          </cell>
          <cell r="S1999" t="str">
            <v>BRASIL</v>
          </cell>
          <cell r="T1999" t="str">
            <v>000314 ITÁ, TERRESTRE</v>
          </cell>
          <cell r="U1999" t="str">
            <v>200001964</v>
          </cell>
          <cell r="V1999" t="str">
            <v>Gelnex Indústria e Comércio Ltda</v>
          </cell>
          <cell r="W1999" t="str">
            <v/>
          </cell>
          <cell r="X1999" t="str">
            <v>FCA</v>
          </cell>
          <cell r="Y1999" t="str">
            <v>CTA CTE O CRED.DIRECTO</v>
          </cell>
          <cell r="Z1999" t="str">
            <v>CONGELADO</v>
          </cell>
          <cell r="AA1999" t="str">
            <v>CUEROS</v>
          </cell>
          <cell r="AB1999" t="str">
            <v>CUERO MIXTO</v>
          </cell>
          <cell r="AC1999" t="str">
            <v>CUERO GRANEL ESPECIAL</v>
          </cell>
          <cell r="AD1999" t="str">
            <v>EX</v>
          </cell>
        </row>
        <row r="2000">
          <cell r="D2000">
            <v>1021864</v>
          </cell>
          <cell r="E2000" t="str">
            <v>GO CUE PAPDA CP@ CJ 20K AS</v>
          </cell>
          <cell r="F2000">
            <v>24000</v>
          </cell>
          <cell r="G2000" t="str">
            <v>KG</v>
          </cell>
          <cell r="H2000" t="str">
            <v>PLANTA ROSARIO</v>
          </cell>
          <cell r="I2000" t="str">
            <v>EMITIDO</v>
          </cell>
          <cell r="J2000">
            <v>44851</v>
          </cell>
          <cell r="K2000">
            <v>44890</v>
          </cell>
          <cell r="O2000" t="str">
            <v>U007 AGROSUPER S.A.</v>
          </cell>
          <cell r="P2000" t="str">
            <v>00AB</v>
          </cell>
          <cell r="Q2000" t="str">
            <v>AGROSUPER BRASIL</v>
          </cell>
          <cell r="R2000" t="str">
            <v>02</v>
          </cell>
          <cell r="S2000" t="str">
            <v>BRASIL</v>
          </cell>
          <cell r="T2000" t="str">
            <v>000314 ITÁ, TERRESTRE</v>
          </cell>
          <cell r="U2000" t="str">
            <v>200001964</v>
          </cell>
          <cell r="V2000" t="str">
            <v>Gelnex Indústria e Comércio Ltda</v>
          </cell>
          <cell r="W2000" t="str">
            <v/>
          </cell>
          <cell r="X2000" t="str">
            <v>FCA</v>
          </cell>
          <cell r="Y2000" t="str">
            <v>CTA CTE O CRED.DIRECTO</v>
          </cell>
          <cell r="Z2000" t="str">
            <v>CONGELADO</v>
          </cell>
          <cell r="AA2000" t="str">
            <v>CUEROS</v>
          </cell>
          <cell r="AB2000" t="str">
            <v>CUERO PAPADA</v>
          </cell>
          <cell r="AC2000" t="str">
            <v>CUERO PAPADA</v>
          </cell>
          <cell r="AD2000" t="str">
            <v>EX</v>
          </cell>
        </row>
        <row r="2001">
          <cell r="D2001">
            <v>1023329</v>
          </cell>
          <cell r="E2001" t="str">
            <v>GO CUE PAPDA CP@ CJ 20K AS</v>
          </cell>
          <cell r="F2001">
            <v>24000</v>
          </cell>
          <cell r="G2001" t="str">
            <v>KG</v>
          </cell>
          <cell r="H2001" t="str">
            <v>PLANTA ROSARIO</v>
          </cell>
          <cell r="I2001" t="str">
            <v>EMITIDO</v>
          </cell>
          <cell r="J2001">
            <v>44851</v>
          </cell>
          <cell r="K2001">
            <v>44890</v>
          </cell>
          <cell r="O2001" t="str">
            <v>U007 AGROSUPER S.A.</v>
          </cell>
          <cell r="P2001" t="str">
            <v>00AB</v>
          </cell>
          <cell r="Q2001" t="str">
            <v>AGROSUPER BRASIL</v>
          </cell>
          <cell r="R2001" t="str">
            <v>02</v>
          </cell>
          <cell r="S2001" t="str">
            <v>BRASIL</v>
          </cell>
          <cell r="T2001" t="str">
            <v>000314 ITÁ, TERRESTRE</v>
          </cell>
          <cell r="U2001" t="str">
            <v>200001964</v>
          </cell>
          <cell r="V2001" t="str">
            <v>Gelnex Indústria e Comércio Ltda</v>
          </cell>
          <cell r="W2001" t="str">
            <v/>
          </cell>
          <cell r="X2001" t="str">
            <v>FCA</v>
          </cell>
          <cell r="Y2001" t="str">
            <v>CTA CTE O CRED.DIRECTO</v>
          </cell>
          <cell r="Z2001" t="str">
            <v>CONGELADO</v>
          </cell>
          <cell r="AA2001" t="str">
            <v>CUEROS</v>
          </cell>
          <cell r="AB2001" t="str">
            <v>CUERO PAPADA</v>
          </cell>
          <cell r="AC2001" t="str">
            <v>CUERO PAPADA</v>
          </cell>
          <cell r="AD2001" t="str">
            <v>EX</v>
          </cell>
        </row>
        <row r="2002">
          <cell r="D2002">
            <v>1012556</v>
          </cell>
          <cell r="E2002" t="str">
            <v>PO CDM 14% PROTEINA@ CJ 20K AS</v>
          </cell>
          <cell r="F2002">
            <v>24000</v>
          </cell>
          <cell r="G2002" t="str">
            <v>KG</v>
          </cell>
          <cell r="H2002" t="str">
            <v>PLANTA LO MIRANDA</v>
          </cell>
          <cell r="I2002" t="str">
            <v>EMITIDO</v>
          </cell>
          <cell r="J2002">
            <v>44851</v>
          </cell>
          <cell r="K2002">
            <v>44875</v>
          </cell>
          <cell r="O2002" t="str">
            <v>U007 AGROSUPER S.A.</v>
          </cell>
          <cell r="P2002" t="str">
            <v>00AS</v>
          </cell>
          <cell r="Q2002" t="str">
            <v>AGRO SUDAMERICA</v>
          </cell>
          <cell r="R2002" t="str">
            <v>01</v>
          </cell>
          <cell r="S2002" t="str">
            <v>COLOMBIA</v>
          </cell>
          <cell r="T2002" t="str">
            <v>000023 BUENAVENTURA, PUERTO</v>
          </cell>
          <cell r="U2002" t="str">
            <v>200002467</v>
          </cell>
          <cell r="V2002" t="str">
            <v>ALIMENTOS LA CALI S.A.S.</v>
          </cell>
          <cell r="W2002" t="str">
            <v/>
          </cell>
          <cell r="X2002" t="str">
            <v>CIF</v>
          </cell>
          <cell r="Y2002" t="str">
            <v>CTA CTE O CRED.DIRECTO</v>
          </cell>
          <cell r="Z2002" t="str">
            <v>CONGELADO</v>
          </cell>
          <cell r="AA2002" t="str">
            <v>CARNE RECUPERADA</v>
          </cell>
          <cell r="AB2002" t="str">
            <v>CARNE RECUPERADA ADM</v>
          </cell>
          <cell r="AC2002" t="str">
            <v>CARNE RECUPERADA ADM</v>
          </cell>
          <cell r="AD2002" t="str">
            <v>EX</v>
          </cell>
        </row>
        <row r="2003">
          <cell r="D2003">
            <v>1012556</v>
          </cell>
          <cell r="E2003" t="str">
            <v>PO CDM 14% PROTEINA@ CJ 20K AS</v>
          </cell>
          <cell r="F2003">
            <v>24000</v>
          </cell>
          <cell r="G2003" t="str">
            <v>KG</v>
          </cell>
          <cell r="H2003" t="str">
            <v>PLANTA LO MIRANDA</v>
          </cell>
          <cell r="I2003" t="str">
            <v>EMITIDO</v>
          </cell>
          <cell r="J2003">
            <v>44851</v>
          </cell>
          <cell r="K2003">
            <v>44875</v>
          </cell>
          <cell r="O2003" t="str">
            <v>U007 AGROSUPER S.A.</v>
          </cell>
          <cell r="P2003" t="str">
            <v>00AS</v>
          </cell>
          <cell r="Q2003" t="str">
            <v>AGRO SUDAMERICA</v>
          </cell>
          <cell r="R2003" t="str">
            <v>01</v>
          </cell>
          <cell r="S2003" t="str">
            <v>COLOMBIA</v>
          </cell>
          <cell r="T2003" t="str">
            <v>000023 BUENAVENTURA, PUERTO</v>
          </cell>
          <cell r="U2003" t="str">
            <v>200002467</v>
          </cell>
          <cell r="V2003" t="str">
            <v>ALIMENTOS LA CALI S.A.S.</v>
          </cell>
          <cell r="W2003" t="str">
            <v/>
          </cell>
          <cell r="X2003" t="str">
            <v>CIF</v>
          </cell>
          <cell r="Y2003" t="str">
            <v>CTA CTE O CRED.DIRECTO</v>
          </cell>
          <cell r="Z2003" t="str">
            <v>CONGELADO</v>
          </cell>
          <cell r="AA2003" t="str">
            <v>CARNE RECUPERADA</v>
          </cell>
          <cell r="AB2003" t="str">
            <v>CARNE RECUPERADA ADM</v>
          </cell>
          <cell r="AC2003" t="str">
            <v>CARNE RECUPERADA ADM</v>
          </cell>
          <cell r="AD2003" t="str">
            <v>EX</v>
          </cell>
        </row>
        <row r="2004">
          <cell r="D2004">
            <v>1020944</v>
          </cell>
          <cell r="E2004" t="str">
            <v>GO PPPNA 59@ FI CJ 20K AS</v>
          </cell>
          <cell r="F2004">
            <v>24000</v>
          </cell>
          <cell r="G2004" t="str">
            <v>KG</v>
          </cell>
          <cell r="H2004" t="str">
            <v>PLANTA LO MIRANDA</v>
          </cell>
          <cell r="I2004" t="str">
            <v>EMITIDO</v>
          </cell>
          <cell r="J2004">
            <v>44851</v>
          </cell>
          <cell r="K2004">
            <v>44885</v>
          </cell>
          <cell r="O2004" t="str">
            <v>U007 AGROSUPER S.A.</v>
          </cell>
          <cell r="P2004" t="str">
            <v>00AS</v>
          </cell>
          <cell r="Q2004" t="str">
            <v>AGRO SUDAMERICA</v>
          </cell>
          <cell r="R2004" t="str">
            <v>02</v>
          </cell>
          <cell r="S2004" t="str">
            <v>COLOMBIA</v>
          </cell>
          <cell r="T2004" t="str">
            <v>000023 BUENAVENTURA, PUERTO</v>
          </cell>
          <cell r="U2004" t="str">
            <v>200002467</v>
          </cell>
          <cell r="V2004" t="str">
            <v>ALIMENTOS LA CALI S.A.S.</v>
          </cell>
          <cell r="W2004" t="str">
            <v/>
          </cell>
          <cell r="X2004" t="str">
            <v>CIF</v>
          </cell>
          <cell r="Y2004" t="str">
            <v>CTA CTE O CRED.DIRECTO</v>
          </cell>
          <cell r="Z2004" t="str">
            <v>CONGELADO</v>
          </cell>
          <cell r="AA2004" t="str">
            <v>PIERNA</v>
          </cell>
          <cell r="AB2004" t="str">
            <v>PIERNA PULPA</v>
          </cell>
          <cell r="AC2004" t="str">
            <v>PIERNA PULPA 59</v>
          </cell>
          <cell r="AD2004" t="str">
            <v>EX</v>
          </cell>
        </row>
        <row r="2005">
          <cell r="D2005">
            <v>1020944</v>
          </cell>
          <cell r="E2005" t="str">
            <v>GO PPPNA 59@ FI CJ 20K AS</v>
          </cell>
          <cell r="F2005">
            <v>24000</v>
          </cell>
          <cell r="G2005" t="str">
            <v>KG</v>
          </cell>
          <cell r="H2005" t="str">
            <v>PLANTA LO MIRANDA</v>
          </cell>
          <cell r="I2005" t="str">
            <v>EMITIDO</v>
          </cell>
          <cell r="J2005">
            <v>44851</v>
          </cell>
          <cell r="K2005">
            <v>44885</v>
          </cell>
          <cell r="O2005" t="str">
            <v>U007 AGROSUPER S.A.</v>
          </cell>
          <cell r="P2005" t="str">
            <v>00AS</v>
          </cell>
          <cell r="Q2005" t="str">
            <v>AGRO SUDAMERICA</v>
          </cell>
          <cell r="R2005" t="str">
            <v>02</v>
          </cell>
          <cell r="S2005" t="str">
            <v>COLOMBIA</v>
          </cell>
          <cell r="T2005" t="str">
            <v>000023 BUENAVENTURA, PUERTO</v>
          </cell>
          <cell r="U2005" t="str">
            <v>200002467</v>
          </cell>
          <cell r="V2005" t="str">
            <v>ALIMENTOS LA CALI S.A.S.</v>
          </cell>
          <cell r="W2005" t="str">
            <v/>
          </cell>
          <cell r="X2005" t="str">
            <v>CIF</v>
          </cell>
          <cell r="Y2005" t="str">
            <v>CTA CTE O CRED.DIRECTO</v>
          </cell>
          <cell r="Z2005" t="str">
            <v>CONGELADO</v>
          </cell>
          <cell r="AA2005" t="str">
            <v>PIERNA</v>
          </cell>
          <cell r="AB2005" t="str">
            <v>PIERNA PULPA</v>
          </cell>
          <cell r="AC2005" t="str">
            <v>PIERNA PULPA 59</v>
          </cell>
          <cell r="AD2005" t="str">
            <v>EX</v>
          </cell>
        </row>
        <row r="2006">
          <cell r="D2006">
            <v>1020352</v>
          </cell>
          <cell r="E2006" t="str">
            <v>GO CUE 20@ CJ 20K AS</v>
          </cell>
          <cell r="F2006">
            <v>24000</v>
          </cell>
          <cell r="G2006" t="str">
            <v>KG</v>
          </cell>
          <cell r="H2006" t="str">
            <v>PLANTA ROSARIO</v>
          </cell>
          <cell r="I2006" t="str">
            <v>EMITIDO</v>
          </cell>
          <cell r="J2006">
            <v>44851</v>
          </cell>
          <cell r="K2006">
            <v>44869</v>
          </cell>
          <cell r="O2006" t="str">
            <v>U007 AGROSUPER S.A.</v>
          </cell>
          <cell r="P2006" t="str">
            <v>00AS</v>
          </cell>
          <cell r="Q2006" t="str">
            <v>AGRO SUDAMERICA</v>
          </cell>
          <cell r="R2006" t="str">
            <v>02</v>
          </cell>
          <cell r="S2006" t="str">
            <v>ECUADOR</v>
          </cell>
          <cell r="T2006" t="str">
            <v>000027 GUAYAQUIL, PUERTO</v>
          </cell>
          <cell r="U2006" t="str">
            <v>200003229</v>
          </cell>
          <cell r="V2006" t="str">
            <v>RODRIGO FERNANDO AVILES JARAMILLO</v>
          </cell>
          <cell r="W2006" t="str">
            <v>***LO MIRANDA//CHINA</v>
          </cell>
          <cell r="X2006" t="str">
            <v>CIF</v>
          </cell>
          <cell r="Y2006" t="str">
            <v>PAGO ANTIC. – PAGO C/COPIA DOC</v>
          </cell>
          <cell r="Z2006" t="str">
            <v>CONGELADO</v>
          </cell>
          <cell r="AA2006" t="str">
            <v>CUEROS</v>
          </cell>
          <cell r="AB2006" t="str">
            <v>CUERO PANCETA</v>
          </cell>
          <cell r="AC2006" t="str">
            <v>CUERO 20</v>
          </cell>
          <cell r="AD2006" t="str">
            <v>EX</v>
          </cell>
        </row>
        <row r="2007">
          <cell r="D2007">
            <v>1023386</v>
          </cell>
          <cell r="E2007" t="str">
            <v>GO LOM VET 44@ FI CJ 20K AS</v>
          </cell>
          <cell r="F2007">
            <v>8413.2000000000007</v>
          </cell>
          <cell r="G2007" t="str">
            <v>KG</v>
          </cell>
          <cell r="H2007" t="str">
            <v>PLANTA ROSARIO</v>
          </cell>
          <cell r="I2007" t="str">
            <v>EN PRODUCCION</v>
          </cell>
          <cell r="J2007">
            <v>44852</v>
          </cell>
          <cell r="K2007">
            <v>44859</v>
          </cell>
          <cell r="O2007" t="str">
            <v>U020 AGROSUPER COMER ALIM</v>
          </cell>
          <cell r="P2007" t="str">
            <v>00AE</v>
          </cell>
          <cell r="Q2007" t="str">
            <v>AGRO EUROPA</v>
          </cell>
          <cell r="R2007" t="str">
            <v>02</v>
          </cell>
          <cell r="S2007" t="str">
            <v>ALEMANIA</v>
          </cell>
          <cell r="T2007" t="str">
            <v>4532 HAMBURG, PORT</v>
          </cell>
          <cell r="U2007" t="str">
            <v>200000007</v>
          </cell>
          <cell r="V2007" t="str">
            <v>AGROEUROPA S.P.A</v>
          </cell>
          <cell r="W2007" t="str">
            <v/>
          </cell>
          <cell r="X2007" t="str">
            <v>CFR</v>
          </cell>
          <cell r="Y2007" t="str">
            <v>CTA CTE O CRED.DIRECTO</v>
          </cell>
          <cell r="Z2007" t="str">
            <v>CONGELADO</v>
          </cell>
          <cell r="AA2007" t="str">
            <v>LOMO</v>
          </cell>
          <cell r="AB2007" t="str">
            <v>LOMO VETADO</v>
          </cell>
          <cell r="AC2007" t="str">
            <v>LOMO VETADO 44</v>
          </cell>
          <cell r="AD2007" t="str">
            <v>NA</v>
          </cell>
        </row>
        <row r="2008">
          <cell r="D2008">
            <v>1023445</v>
          </cell>
          <cell r="E2008" t="str">
            <v>GO LOM VET 44@ FI CJ 20K AS</v>
          </cell>
          <cell r="F2008">
            <v>11606.4</v>
          </cell>
          <cell r="G2008" t="str">
            <v>KG</v>
          </cell>
          <cell r="H2008" t="str">
            <v>PLANTA ROSARIO</v>
          </cell>
          <cell r="I2008" t="str">
            <v>EN PRODUCCION</v>
          </cell>
          <cell r="J2008">
            <v>44852</v>
          </cell>
          <cell r="K2008">
            <v>44859</v>
          </cell>
          <cell r="O2008" t="str">
            <v>U020 AGROSUPER COMER ALIM</v>
          </cell>
          <cell r="P2008" t="str">
            <v>00AE</v>
          </cell>
          <cell r="Q2008" t="str">
            <v>AGRO EUROPA</v>
          </cell>
          <cell r="R2008" t="str">
            <v>02</v>
          </cell>
          <cell r="S2008" t="str">
            <v>ALEMANIA</v>
          </cell>
          <cell r="T2008" t="str">
            <v>4532 HAMBURG, PORT</v>
          </cell>
          <cell r="U2008" t="str">
            <v>200000007</v>
          </cell>
          <cell r="V2008" t="str">
            <v>AGROEUROPA S.P.A</v>
          </cell>
          <cell r="W2008" t="str">
            <v/>
          </cell>
          <cell r="X2008" t="str">
            <v>CFR</v>
          </cell>
          <cell r="Y2008" t="str">
            <v>CTA CTE O CRED.DIRECTO</v>
          </cell>
          <cell r="Z2008" t="str">
            <v>CONGELADO</v>
          </cell>
          <cell r="AA2008" t="str">
            <v>LOMO</v>
          </cell>
          <cell r="AB2008" t="str">
            <v>LOMO VETADO</v>
          </cell>
          <cell r="AC2008" t="str">
            <v>LOMO VETADO 44</v>
          </cell>
          <cell r="AD2008" t="str">
            <v>NA</v>
          </cell>
        </row>
        <row r="2009">
          <cell r="D2009">
            <v>1022847</v>
          </cell>
          <cell r="E2009" t="str">
            <v>GO CNE FALDA PAN@ CJ 20K AS</v>
          </cell>
          <cell r="F2009">
            <v>24000</v>
          </cell>
          <cell r="G2009" t="str">
            <v>KG</v>
          </cell>
          <cell r="H2009" t="str">
            <v>PLANTA ROSARIO</v>
          </cell>
          <cell r="I2009" t="str">
            <v>EMITIDO</v>
          </cell>
          <cell r="J2009">
            <v>44852</v>
          </cell>
          <cell r="K2009">
            <v>44871</v>
          </cell>
          <cell r="O2009" t="str">
            <v>U007 AGROSUPER S.A.</v>
          </cell>
          <cell r="P2009" t="str">
            <v>00AS</v>
          </cell>
          <cell r="Q2009" t="str">
            <v>AGRO SUDAMERICA</v>
          </cell>
          <cell r="R2009" t="str">
            <v>02</v>
          </cell>
          <cell r="S2009" t="str">
            <v>COLOMBIA</v>
          </cell>
          <cell r="T2009" t="str">
            <v>000023 BUENAVENTURA, PUERTO</v>
          </cell>
          <cell r="U2009" t="str">
            <v>200003203</v>
          </cell>
          <cell r="V2009" t="str">
            <v>TRADING 360 S.A.S</v>
          </cell>
          <cell r="W2009" t="str">
            <v/>
          </cell>
          <cell r="X2009" t="str">
            <v>CIF</v>
          </cell>
          <cell r="Y2009" t="str">
            <v>PAGO ANTIC. – PAGO C/COPIA DOC</v>
          </cell>
          <cell r="Z2009" t="str">
            <v>CONGELADO</v>
          </cell>
          <cell r="AA2009" t="str">
            <v>PANCETA</v>
          </cell>
          <cell r="AB2009" t="str">
            <v>PANCETA S/CUERO</v>
          </cell>
          <cell r="AC2009" t="str">
            <v>PANCETA S/CUERO C/FALDA</v>
          </cell>
          <cell r="AD2009" t="str">
            <v>EX</v>
          </cell>
        </row>
        <row r="2010">
          <cell r="D2010">
            <v>1023433</v>
          </cell>
          <cell r="E2010" t="str">
            <v>GO PAPDA CAB@ CJ 20K AS</v>
          </cell>
          <cell r="F2010">
            <v>24000</v>
          </cell>
          <cell r="G2010" t="str">
            <v>KG</v>
          </cell>
          <cell r="H2010" t="str">
            <v>PLANTA ROSARIO</v>
          </cell>
          <cell r="I2010" t="str">
            <v>EMITIDO</v>
          </cell>
          <cell r="J2010">
            <v>44852</v>
          </cell>
          <cell r="K2010">
            <v>44871</v>
          </cell>
          <cell r="O2010" t="str">
            <v>U007 AGROSUPER S.A.</v>
          </cell>
          <cell r="P2010" t="str">
            <v>00AS</v>
          </cell>
          <cell r="Q2010" t="str">
            <v>AGRO SUDAMERICA</v>
          </cell>
          <cell r="R2010" t="str">
            <v>02</v>
          </cell>
          <cell r="S2010" t="str">
            <v>COLOMBIA</v>
          </cell>
          <cell r="T2010" t="str">
            <v>000218 CARTAGENA, PUERTO</v>
          </cell>
          <cell r="U2010" t="str">
            <v>200003203</v>
          </cell>
          <cell r="V2010" t="str">
            <v>TRADING 360 S.A.S</v>
          </cell>
          <cell r="W2010" t="str">
            <v/>
          </cell>
          <cell r="X2010" t="str">
            <v>CIF</v>
          </cell>
          <cell r="Y2010" t="str">
            <v>PAGO ANTIC. – PAGO C/COPIA DOC</v>
          </cell>
          <cell r="Z2010" t="str">
            <v>CONGELADO</v>
          </cell>
          <cell r="AA2010" t="str">
            <v>PLANCHA</v>
          </cell>
          <cell r="AB2010" t="str">
            <v>PLANCHA S/CUERO</v>
          </cell>
          <cell r="AC2010" t="str">
            <v>PLANCHA S/CUERO PAPADA</v>
          </cell>
          <cell r="AD2010" t="str">
            <v>EX</v>
          </cell>
        </row>
        <row r="2011">
          <cell r="D2011">
            <v>1100602</v>
          </cell>
          <cell r="E2011" t="str">
            <v>FILE POLLO PR@ BO 18X1.5 LB CJ AS</v>
          </cell>
          <cell r="F2011">
            <v>612.3492</v>
          </cell>
          <cell r="G2011" t="str">
            <v>KG</v>
          </cell>
          <cell r="H2011" t="str">
            <v>F. SAN VICENTE</v>
          </cell>
          <cell r="I2011" t="str">
            <v>EN PRODUCCION</v>
          </cell>
          <cell r="J2011">
            <v>44852</v>
          </cell>
          <cell r="K2011">
            <v>44852</v>
          </cell>
          <cell r="O2011" t="str">
            <v>U007 AGROSUPER S.A.</v>
          </cell>
          <cell r="P2011" t="str">
            <v>00AA</v>
          </cell>
          <cell r="Q2011" t="str">
            <v>AGRO AMERICA</v>
          </cell>
          <cell r="R2011" t="str">
            <v>10</v>
          </cell>
          <cell r="S2011" t="str">
            <v>EE.UU.</v>
          </cell>
          <cell r="T2011" t="str">
            <v>000113 PORT EVERGLADES, PUERTO</v>
          </cell>
          <cell r="U2011" t="str">
            <v>200000004</v>
          </cell>
          <cell r="V2011" t="str">
            <v>Agro America LLC</v>
          </cell>
          <cell r="W2011" t="str">
            <v>MIX NWC - 883−0831−506077</v>
          </cell>
          <cell r="X2011" t="str">
            <v>CIF</v>
          </cell>
          <cell r="Y2011" t="str">
            <v>CTA CTE O CRED.DIRECTO</v>
          </cell>
          <cell r="Z2011" t="str">
            <v>CONGELADO</v>
          </cell>
          <cell r="AA2011" t="str">
            <v>EMPANIZADO</v>
          </cell>
          <cell r="AB2011" t="str">
            <v>EMPANIZADOS CROQUETAS</v>
          </cell>
          <cell r="AC2011" t="str">
            <v>EMPANIZADOS CROQUETAS POLLO</v>
          </cell>
          <cell r="AD2011" t="str">
            <v>NA</v>
          </cell>
        </row>
        <row r="2012">
          <cell r="D2012">
            <v>1100602</v>
          </cell>
          <cell r="E2012" t="str">
            <v>FILE POLLO PR@ BO 18X1.5 LB CJ AS</v>
          </cell>
          <cell r="F2012">
            <v>1224.6984</v>
          </cell>
          <cell r="G2012" t="str">
            <v>KG</v>
          </cell>
          <cell r="H2012" t="str">
            <v>F. SAN VICENTE</v>
          </cell>
          <cell r="I2012" t="str">
            <v>EN PRODUCCION</v>
          </cell>
          <cell r="J2012">
            <v>44852</v>
          </cell>
          <cell r="K2012">
            <v>44852</v>
          </cell>
          <cell r="O2012" t="str">
            <v>U007 AGROSUPER S.A.</v>
          </cell>
          <cell r="P2012" t="str">
            <v>00AA</v>
          </cell>
          <cell r="Q2012" t="str">
            <v>AGRO AMERICA</v>
          </cell>
          <cell r="R2012" t="str">
            <v>10</v>
          </cell>
          <cell r="S2012" t="str">
            <v>EE.UU.</v>
          </cell>
          <cell r="T2012" t="str">
            <v>000109 LONG BEACH, PUERTO</v>
          </cell>
          <cell r="U2012" t="str">
            <v>200000004</v>
          </cell>
          <cell r="V2012" t="str">
            <v>Agro America LLC</v>
          </cell>
          <cell r="W2012" t="str">
            <v>MIX NWC - 882−0831−506072</v>
          </cell>
          <cell r="X2012" t="str">
            <v>CIF</v>
          </cell>
          <cell r="Y2012" t="str">
            <v>CTA CTE O CRED.DIRECTO</v>
          </cell>
          <cell r="Z2012" t="str">
            <v>CONGELADO</v>
          </cell>
          <cell r="AA2012" t="str">
            <v>EMPANIZADO</v>
          </cell>
          <cell r="AB2012" t="str">
            <v>EMPANIZADOS CROQUETAS</v>
          </cell>
          <cell r="AC2012" t="str">
            <v>EMPANIZADOS CROQUETAS POLLO</v>
          </cell>
          <cell r="AD2012" t="str">
            <v>NA</v>
          </cell>
        </row>
        <row r="2013">
          <cell r="D2013">
            <v>1100573</v>
          </cell>
          <cell r="E2013" t="str">
            <v>CROQ POLLO 80G@BO 18X1,5 LB CJ AS</v>
          </cell>
          <cell r="F2013">
            <v>1224.6984</v>
          </cell>
          <cell r="G2013" t="str">
            <v>KG</v>
          </cell>
          <cell r="H2013" t="str">
            <v>F. SAN VICENTE</v>
          </cell>
          <cell r="I2013" t="str">
            <v>EN PRODUCCION</v>
          </cell>
          <cell r="J2013">
            <v>44852</v>
          </cell>
          <cell r="K2013">
            <v>44852</v>
          </cell>
          <cell r="O2013" t="str">
            <v>U007 AGROSUPER S.A.</v>
          </cell>
          <cell r="P2013" t="str">
            <v>00AA</v>
          </cell>
          <cell r="Q2013" t="str">
            <v>AGRO AMERICA</v>
          </cell>
          <cell r="R2013" t="str">
            <v>10</v>
          </cell>
          <cell r="S2013" t="str">
            <v>EE.UU.</v>
          </cell>
          <cell r="T2013" t="str">
            <v>000109 LONG BEACH, PUERTO</v>
          </cell>
          <cell r="U2013" t="str">
            <v>200000004</v>
          </cell>
          <cell r="V2013" t="str">
            <v>Agro America LLC</v>
          </cell>
          <cell r="W2013" t="str">
            <v>MIX NWC - 882−0831−506072</v>
          </cell>
          <cell r="X2013" t="str">
            <v>CIF</v>
          </cell>
          <cell r="Y2013" t="str">
            <v>CTA CTE O CRED.DIRECTO</v>
          </cell>
          <cell r="Z2013" t="str">
            <v>CONGELADO</v>
          </cell>
          <cell r="AA2013" t="str">
            <v>EMPANIZADO</v>
          </cell>
          <cell r="AB2013" t="str">
            <v>EMPANIZADOS CROQUETAS</v>
          </cell>
          <cell r="AC2013" t="str">
            <v>EMPANIZADOS CROQUETAS POLLO</v>
          </cell>
          <cell r="AD2013" t="str">
            <v>NA</v>
          </cell>
        </row>
        <row r="2014">
          <cell r="D2014">
            <v>1010877</v>
          </cell>
          <cell r="E2014" t="str">
            <v>PO MOLLEJA MRPS@ CJ 10K AS</v>
          </cell>
          <cell r="F2014">
            <v>12000</v>
          </cell>
          <cell r="G2014" t="str">
            <v>KG</v>
          </cell>
          <cell r="H2014" t="str">
            <v>F. SAN VICENTE</v>
          </cell>
          <cell r="I2014" t="str">
            <v>EMITIDO</v>
          </cell>
          <cell r="J2014">
            <v>44852</v>
          </cell>
          <cell r="K2014">
            <v>44871</v>
          </cell>
          <cell r="O2014" t="str">
            <v>U007 AGROSUPER S.A.</v>
          </cell>
          <cell r="P2014" t="str">
            <v>00AS</v>
          </cell>
          <cell r="Q2014" t="str">
            <v>AGRO SUDAMERICA</v>
          </cell>
          <cell r="R2014" t="str">
            <v>01</v>
          </cell>
          <cell r="S2014" t="str">
            <v>PERÚ</v>
          </cell>
          <cell r="T2014" t="str">
            <v>000059 CALLAO, PUERTO</v>
          </cell>
          <cell r="U2014" t="str">
            <v>200004476</v>
          </cell>
          <cell r="V2014" t="str">
            <v>EMPORIO TAUROS SAC</v>
          </cell>
          <cell r="W2014" t="str">
            <v/>
          </cell>
          <cell r="X2014" t="str">
            <v>CIF</v>
          </cell>
          <cell r="Y2014" t="str">
            <v>PAGO ANTIC. – PAGO C/COPIA DOC</v>
          </cell>
          <cell r="Z2014" t="str">
            <v>CONGELADO</v>
          </cell>
          <cell r="AA2014" t="str">
            <v>MENUDENCIAS</v>
          </cell>
          <cell r="AB2014" t="str">
            <v>MENUDENCIAS CONTRE</v>
          </cell>
          <cell r="AC2014" t="str">
            <v>MENUDENCIAS CONTRE MARIPOSA</v>
          </cell>
          <cell r="AD2014" t="str">
            <v>EX</v>
          </cell>
        </row>
        <row r="2015">
          <cell r="D2015">
            <v>1012207</v>
          </cell>
          <cell r="E2015" t="str">
            <v>PO CTRE MRPS@ BO 12X1K CJ AS</v>
          </cell>
          <cell r="F2015">
            <v>12000</v>
          </cell>
          <cell r="G2015" t="str">
            <v>KG</v>
          </cell>
          <cell r="H2015" t="str">
            <v>F. SAN VICENTE</v>
          </cell>
          <cell r="I2015" t="str">
            <v>EMITIDO</v>
          </cell>
          <cell r="J2015">
            <v>44852</v>
          </cell>
          <cell r="K2015">
            <v>44871</v>
          </cell>
          <cell r="O2015" t="str">
            <v>U007 AGROSUPER S.A.</v>
          </cell>
          <cell r="P2015" t="str">
            <v>00AS</v>
          </cell>
          <cell r="Q2015" t="str">
            <v>AGRO SUDAMERICA</v>
          </cell>
          <cell r="R2015" t="str">
            <v>01</v>
          </cell>
          <cell r="S2015" t="str">
            <v>PERÚ</v>
          </cell>
          <cell r="T2015" t="str">
            <v>000059 CALLAO, PUERTO</v>
          </cell>
          <cell r="U2015" t="str">
            <v>200004476</v>
          </cell>
          <cell r="V2015" t="str">
            <v>EMPORIO TAUROS SAC</v>
          </cell>
          <cell r="W2015" t="str">
            <v/>
          </cell>
          <cell r="X2015" t="str">
            <v>CIF</v>
          </cell>
          <cell r="Y2015" t="str">
            <v>PAGO ANTIC. – PAGO C/COPIA DOC</v>
          </cell>
          <cell r="Z2015" t="str">
            <v>CONGELADO</v>
          </cell>
          <cell r="AA2015" t="str">
            <v>MENUDENCIAS</v>
          </cell>
          <cell r="AB2015" t="str">
            <v>MENUDENCIAS CONTRE</v>
          </cell>
          <cell r="AC2015" t="str">
            <v>MENUDENCIAS CONTRE MARIPOSA</v>
          </cell>
          <cell r="AD2015" t="str">
            <v>EX</v>
          </cell>
        </row>
        <row r="2016">
          <cell r="D2016">
            <v>1021385</v>
          </cell>
          <cell r="E2016" t="str">
            <v>GO CUE GRANEL ESP CC@ CJ 20K AS</v>
          </cell>
          <cell r="F2016">
            <v>24000</v>
          </cell>
          <cell r="G2016" t="str">
            <v>KG</v>
          </cell>
          <cell r="H2016" t="str">
            <v>PLANTA ROSARIO</v>
          </cell>
          <cell r="I2016" t="str">
            <v>CONFIRMADO</v>
          </cell>
          <cell r="J2016">
            <v>44852</v>
          </cell>
          <cell r="K2016">
            <v>44880</v>
          </cell>
          <cell r="O2016" t="str">
            <v>U007 AGROSUPER S.A.</v>
          </cell>
          <cell r="P2016" t="str">
            <v>00AS</v>
          </cell>
          <cell r="Q2016" t="str">
            <v>AGRO SUDAMERICA</v>
          </cell>
          <cell r="R2016" t="str">
            <v>02</v>
          </cell>
          <cell r="S2016" t="str">
            <v>COSTA RICA</v>
          </cell>
          <cell r="T2016" t="str">
            <v>000206 CALDERA, PUERTO</v>
          </cell>
          <cell r="U2016" t="str">
            <v>200002916</v>
          </cell>
          <cell r="V2016" t="str">
            <v>Corporación Pipasa, S.R.L.</v>
          </cell>
          <cell r="W2016" t="str">
            <v/>
          </cell>
          <cell r="X2016" t="str">
            <v>CIP</v>
          </cell>
          <cell r="Y2016" t="str">
            <v>CTA CTE O CRED.DIRECTO</v>
          </cell>
          <cell r="Z2016" t="str">
            <v>CONGELADO</v>
          </cell>
          <cell r="AA2016" t="str">
            <v>CUEROS</v>
          </cell>
          <cell r="AB2016" t="str">
            <v>CUERO MIXTO</v>
          </cell>
          <cell r="AC2016" t="str">
            <v>CUERO GRANEL ESPECIAL</v>
          </cell>
          <cell r="AD2016" t="str">
            <v>EX</v>
          </cell>
        </row>
        <row r="2017">
          <cell r="D2017">
            <v>1021385</v>
          </cell>
          <cell r="E2017" t="str">
            <v>GO CUE GRANEL ESP CC@ CJ 20K AS</v>
          </cell>
          <cell r="F2017">
            <v>24000</v>
          </cell>
          <cell r="G2017" t="str">
            <v>KG</v>
          </cell>
          <cell r="H2017" t="str">
            <v>PLANTA ROSARIO</v>
          </cell>
          <cell r="I2017" t="str">
            <v>EMITIDO</v>
          </cell>
          <cell r="J2017">
            <v>44852</v>
          </cell>
          <cell r="K2017">
            <v>44880</v>
          </cell>
          <cell r="O2017" t="str">
            <v>U007 AGROSUPER S.A.</v>
          </cell>
          <cell r="P2017" t="str">
            <v>00AS</v>
          </cell>
          <cell r="Q2017" t="str">
            <v>AGRO SUDAMERICA</v>
          </cell>
          <cell r="R2017" t="str">
            <v>02</v>
          </cell>
          <cell r="S2017" t="str">
            <v>COSTA RICA</v>
          </cell>
          <cell r="T2017" t="str">
            <v>000206 CALDERA, PUERTO</v>
          </cell>
          <cell r="U2017" t="str">
            <v>200002916</v>
          </cell>
          <cell r="V2017" t="str">
            <v>Corporación Pipasa, S.R.L.</v>
          </cell>
          <cell r="W2017" t="str">
            <v/>
          </cell>
          <cell r="X2017" t="str">
            <v>CIP</v>
          </cell>
          <cell r="Y2017" t="str">
            <v>CTA CTE O CRED.DIRECTO</v>
          </cell>
          <cell r="Z2017" t="str">
            <v>CONGELADO</v>
          </cell>
          <cell r="AA2017" t="str">
            <v>CUEROS</v>
          </cell>
          <cell r="AB2017" t="str">
            <v>CUERO MIXTO</v>
          </cell>
          <cell r="AC2017" t="str">
            <v>CUERO GRANEL ESPECIAL</v>
          </cell>
          <cell r="AD2017" t="str">
            <v>EX</v>
          </cell>
        </row>
        <row r="2018">
          <cell r="D2018">
            <v>1012612</v>
          </cell>
          <cell r="E2018" t="str">
            <v>PO PPA ESP BLO@ BO CJ 20K AS</v>
          </cell>
          <cell r="F2018">
            <v>25000</v>
          </cell>
          <cell r="G2018" t="str">
            <v>KG</v>
          </cell>
          <cell r="H2018" t="str">
            <v>F. SAN VICENTE</v>
          </cell>
          <cell r="I2018" t="str">
            <v>EMITIDO</v>
          </cell>
          <cell r="J2018">
            <v>44854</v>
          </cell>
          <cell r="K2018">
            <v>44854</v>
          </cell>
          <cell r="O2018" t="str">
            <v>U007 AGROSUPER S.A.</v>
          </cell>
          <cell r="P2018" t="str">
            <v>00HK</v>
          </cell>
          <cell r="Q2018" t="str">
            <v>AGROSUPER ASIA</v>
          </cell>
          <cell r="R2018" t="str">
            <v>01</v>
          </cell>
          <cell r="S2018" t="str">
            <v>FILIPINAS</v>
          </cell>
          <cell r="T2018" t="str">
            <v>000162 MANILA, PUERTO</v>
          </cell>
          <cell r="U2018" t="str">
            <v>200004332</v>
          </cell>
          <cell r="V2018" t="str">
            <v>GPS Food Group UK Ltd</v>
          </cell>
          <cell r="W2018" t="str">
            <v>189282</v>
          </cell>
          <cell r="X2018" t="str">
            <v>CIF</v>
          </cell>
          <cell r="Y2018" t="str">
            <v>PAGO C/COPIA DOCTO.</v>
          </cell>
          <cell r="Z2018" t="str">
            <v>CONGELADO</v>
          </cell>
          <cell r="AA2018" t="str">
            <v>CARNE RECUPERADA</v>
          </cell>
          <cell r="AB2018" t="str">
            <v>CARNE RECUPERADA PULPA</v>
          </cell>
          <cell r="AC2018" t="str">
            <v>CARNE RECUPERADA PULPA ESPECIAL</v>
          </cell>
          <cell r="AD2018" t="str">
            <v>EX</v>
          </cell>
        </row>
        <row r="2019">
          <cell r="D2019">
            <v>1030388</v>
          </cell>
          <cell r="E2019" t="str">
            <v>PV GARRA B MA@ BO CJ 15K SO</v>
          </cell>
          <cell r="F2019">
            <v>24000</v>
          </cell>
          <cell r="G2019" t="str">
            <v>KG</v>
          </cell>
          <cell r="H2019" t="str">
            <v>SOPRAVAL PLANTA / CECINAS 2</v>
          </cell>
          <cell r="I2019" t="str">
            <v>EMITIDO</v>
          </cell>
          <cell r="J2019">
            <v>44854</v>
          </cell>
          <cell r="K2019">
            <v>44862</v>
          </cell>
          <cell r="O2019" t="str">
            <v>U020 AGROSUPER COMER ALIM</v>
          </cell>
          <cell r="P2019" t="str">
            <v>00AE</v>
          </cell>
          <cell r="Q2019" t="str">
            <v>AGRO EUROPA</v>
          </cell>
          <cell r="R2019" t="str">
            <v>03</v>
          </cell>
          <cell r="S2019" t="str">
            <v>SUDÁFRICA</v>
          </cell>
          <cell r="T2019" t="str">
            <v>000077 DURBAN, PUERTO</v>
          </cell>
          <cell r="U2019" t="str">
            <v>200000007</v>
          </cell>
          <cell r="V2019" t="str">
            <v>AGROEUROPA S.P.A</v>
          </cell>
          <cell r="W2019" t="str">
            <v/>
          </cell>
          <cell r="X2019" t="str">
            <v>CFR</v>
          </cell>
          <cell r="Y2019" t="str">
            <v>CTA CTE O CRED.DIRECTO</v>
          </cell>
          <cell r="Z2019" t="str">
            <v>CONGELADO</v>
          </cell>
          <cell r="AA2019" t="str">
            <v>PATAS</v>
          </cell>
          <cell r="AB2019" t="str">
            <v>PATAS GARRAS</v>
          </cell>
          <cell r="AC2019" t="str">
            <v>PATAS GARRAS MACHO</v>
          </cell>
          <cell r="AD2019" t="str">
            <v>NA</v>
          </cell>
        </row>
        <row r="2020">
          <cell r="D2020">
            <v>1021385</v>
          </cell>
          <cell r="E2020" t="str">
            <v>GO CUE GRANEL ESP CC@ CJ 20K AS</v>
          </cell>
          <cell r="F2020">
            <v>24000</v>
          </cell>
          <cell r="G2020" t="str">
            <v>KG</v>
          </cell>
          <cell r="H2020" t="str">
            <v>PLANTA ROSARIO</v>
          </cell>
          <cell r="I2020" t="str">
            <v>EMITIDO</v>
          </cell>
          <cell r="J2020">
            <v>44854</v>
          </cell>
          <cell r="K2020">
            <v>44901</v>
          </cell>
          <cell r="O2020" t="str">
            <v>U007 AGROSUPER S.A.</v>
          </cell>
          <cell r="P2020" t="str">
            <v>00AS</v>
          </cell>
          <cell r="Q2020" t="str">
            <v>AGRO SUDAMERICA</v>
          </cell>
          <cell r="R2020" t="str">
            <v>02</v>
          </cell>
          <cell r="S2020" t="str">
            <v>ECUADOR</v>
          </cell>
          <cell r="T2020" t="str">
            <v>000027 GUAYAQUIL, PUERTO</v>
          </cell>
          <cell r="U2020" t="str">
            <v>200000680</v>
          </cell>
          <cell r="V2020" t="str">
            <v>GRUVALCORP S.A.</v>
          </cell>
          <cell r="W2020" t="str">
            <v/>
          </cell>
          <cell r="X2020" t="str">
            <v>CIF</v>
          </cell>
          <cell r="Y2020" t="str">
            <v>CTA CTE O CRED.DIRECTO</v>
          </cell>
          <cell r="Z2020" t="str">
            <v>CONGELADO</v>
          </cell>
          <cell r="AA2020" t="str">
            <v>CUEROS</v>
          </cell>
          <cell r="AB2020" t="str">
            <v>CUERO MIXTO</v>
          </cell>
          <cell r="AC2020" t="str">
            <v>CUERO GRANEL ESPECIAL</v>
          </cell>
          <cell r="AD2020" t="str">
            <v>EX</v>
          </cell>
        </row>
        <row r="2021">
          <cell r="D2021">
            <v>1021385</v>
          </cell>
          <cell r="E2021" t="str">
            <v>GO CUE GRANEL ESP CC@ CJ 20K AS</v>
          </cell>
          <cell r="F2021">
            <v>24000</v>
          </cell>
          <cell r="G2021" t="str">
            <v>KG</v>
          </cell>
          <cell r="H2021" t="str">
            <v>PLANTA ROSARIO</v>
          </cell>
          <cell r="I2021" t="str">
            <v>EMITIDO</v>
          </cell>
          <cell r="J2021">
            <v>44854</v>
          </cell>
          <cell r="K2021">
            <v>44901</v>
          </cell>
          <cell r="O2021" t="str">
            <v>U007 AGROSUPER S.A.</v>
          </cell>
          <cell r="P2021" t="str">
            <v>00AS</v>
          </cell>
          <cell r="Q2021" t="str">
            <v>AGRO SUDAMERICA</v>
          </cell>
          <cell r="R2021" t="str">
            <v>02</v>
          </cell>
          <cell r="S2021" t="str">
            <v>ECUADOR</v>
          </cell>
          <cell r="T2021" t="str">
            <v>000027 GUAYAQUIL, PUERTO</v>
          </cell>
          <cell r="U2021" t="str">
            <v>200000680</v>
          </cell>
          <cell r="V2021" t="str">
            <v>GRUVALCORP S.A.</v>
          </cell>
          <cell r="W2021" t="str">
            <v/>
          </cell>
          <cell r="X2021" t="str">
            <v>CIF</v>
          </cell>
          <cell r="Y2021" t="str">
            <v>CTA CTE O CRED.DIRECTO</v>
          </cell>
          <cell r="Z2021" t="str">
            <v>CONGELADO</v>
          </cell>
          <cell r="AA2021" t="str">
            <v>CUEROS</v>
          </cell>
          <cell r="AB2021" t="str">
            <v>CUERO MIXTO</v>
          </cell>
          <cell r="AC2021" t="str">
            <v>CUERO GRANEL ESPECIAL</v>
          </cell>
          <cell r="AD2021" t="str">
            <v>EX</v>
          </cell>
        </row>
        <row r="2022">
          <cell r="D2022">
            <v>1022150</v>
          </cell>
          <cell r="E2022" t="str">
            <v>GO GORD CHIC@ CJ 20K AS</v>
          </cell>
          <cell r="F2022">
            <v>24000</v>
          </cell>
          <cell r="G2022" t="str">
            <v>KG</v>
          </cell>
          <cell r="H2022" t="str">
            <v>PLANTA ROSARIO</v>
          </cell>
          <cell r="I2022" t="str">
            <v>EMITIDO</v>
          </cell>
          <cell r="J2022">
            <v>44854</v>
          </cell>
          <cell r="K2022">
            <v>44901</v>
          </cell>
          <cell r="O2022" t="str">
            <v>U007 AGROSUPER S.A.</v>
          </cell>
          <cell r="P2022" t="str">
            <v>00AS</v>
          </cell>
          <cell r="Q2022" t="str">
            <v>AGRO SUDAMERICA</v>
          </cell>
          <cell r="R2022" t="str">
            <v>02</v>
          </cell>
          <cell r="S2022" t="str">
            <v>ECUADOR</v>
          </cell>
          <cell r="T2022" t="str">
            <v>000027 GUAYAQUIL, PUERTO</v>
          </cell>
          <cell r="U2022" t="str">
            <v>200000680</v>
          </cell>
          <cell r="V2022" t="str">
            <v>GRUVALCORP S.A.</v>
          </cell>
          <cell r="W2022" t="str">
            <v/>
          </cell>
          <cell r="X2022" t="str">
            <v>CIF</v>
          </cell>
          <cell r="Y2022" t="str">
            <v>CTA CTE O CRED.DIRECTO</v>
          </cell>
          <cell r="Z2022" t="str">
            <v>CONGELADO</v>
          </cell>
          <cell r="AA2022" t="str">
            <v>GRASAS</v>
          </cell>
          <cell r="AB2022" t="str">
            <v>GRASA GORDURA</v>
          </cell>
          <cell r="AC2022" t="str">
            <v>SUBPROD GRASA GORDURA CHICA</v>
          </cell>
          <cell r="AD2022" t="str">
            <v>EX</v>
          </cell>
        </row>
        <row r="2023">
          <cell r="D2023">
            <v>1022150</v>
          </cell>
          <cell r="E2023" t="str">
            <v>GO GORD CHIC@ CJ 20K AS</v>
          </cell>
          <cell r="F2023">
            <v>24000</v>
          </cell>
          <cell r="G2023" t="str">
            <v>KG</v>
          </cell>
          <cell r="H2023" t="str">
            <v>PLANTA ROSARIO</v>
          </cell>
          <cell r="I2023" t="str">
            <v>EMITIDO</v>
          </cell>
          <cell r="J2023">
            <v>44854</v>
          </cell>
          <cell r="K2023">
            <v>44901</v>
          </cell>
          <cell r="O2023" t="str">
            <v>U007 AGROSUPER S.A.</v>
          </cell>
          <cell r="P2023" t="str">
            <v>00AS</v>
          </cell>
          <cell r="Q2023" t="str">
            <v>AGRO SUDAMERICA</v>
          </cell>
          <cell r="R2023" t="str">
            <v>02</v>
          </cell>
          <cell r="S2023" t="str">
            <v>ECUADOR</v>
          </cell>
          <cell r="T2023" t="str">
            <v>000027 GUAYAQUIL, PUERTO</v>
          </cell>
          <cell r="U2023" t="str">
            <v>200000680</v>
          </cell>
          <cell r="V2023" t="str">
            <v>GRUVALCORP S.A.</v>
          </cell>
          <cell r="W2023" t="str">
            <v/>
          </cell>
          <cell r="X2023" t="str">
            <v>CIF</v>
          </cell>
          <cell r="Y2023" t="str">
            <v>CTA CTE O CRED.DIRECTO</v>
          </cell>
          <cell r="Z2023" t="str">
            <v>CONGELADO</v>
          </cell>
          <cell r="AA2023" t="str">
            <v>GRASAS</v>
          </cell>
          <cell r="AB2023" t="str">
            <v>GRASA GORDURA</v>
          </cell>
          <cell r="AC2023" t="str">
            <v>SUBPROD GRASA GORDURA CHICA</v>
          </cell>
          <cell r="AD2023" t="str">
            <v>EX</v>
          </cell>
        </row>
        <row r="2024">
          <cell r="D2024">
            <v>1020352</v>
          </cell>
          <cell r="E2024" t="str">
            <v>GO CUE 20@ CJ 20K AS</v>
          </cell>
          <cell r="F2024">
            <v>13220</v>
          </cell>
          <cell r="G2024" t="str">
            <v>KG</v>
          </cell>
          <cell r="H2024" t="str">
            <v>PLANTA LO MIRANDA</v>
          </cell>
          <cell r="I2024" t="str">
            <v>EMITIDO</v>
          </cell>
          <cell r="J2024">
            <v>44854</v>
          </cell>
          <cell r="K2024">
            <v>44901</v>
          </cell>
          <cell r="O2024" t="str">
            <v>U007 AGROSUPER S.A.</v>
          </cell>
          <cell r="P2024" t="str">
            <v>00AS</v>
          </cell>
          <cell r="Q2024" t="str">
            <v>AGRO SUDAMERICA</v>
          </cell>
          <cell r="R2024" t="str">
            <v>02</v>
          </cell>
          <cell r="S2024" t="str">
            <v>ECUADOR</v>
          </cell>
          <cell r="T2024" t="str">
            <v>000027 GUAYAQUIL, PUERTO</v>
          </cell>
          <cell r="U2024" t="str">
            <v>200000680</v>
          </cell>
          <cell r="V2024" t="str">
            <v>GRUVALCORP S.A.</v>
          </cell>
          <cell r="W2024" t="str">
            <v/>
          </cell>
          <cell r="X2024" t="str">
            <v>CIF</v>
          </cell>
          <cell r="Y2024" t="str">
            <v>CTA CTE O CRED.DIRECTO</v>
          </cell>
          <cell r="Z2024" t="str">
            <v>CONGELADO</v>
          </cell>
          <cell r="AA2024" t="str">
            <v>CUEROS</v>
          </cell>
          <cell r="AB2024" t="str">
            <v>CUERO PANCETA</v>
          </cell>
          <cell r="AC2024" t="str">
            <v>CUERO 20</v>
          </cell>
          <cell r="AD2024" t="str">
            <v>EX</v>
          </cell>
        </row>
        <row r="2025">
          <cell r="D2025">
            <v>1022389</v>
          </cell>
          <cell r="E2025" t="str">
            <v>GO CUE 20@ BO CJ 20K AS</v>
          </cell>
          <cell r="F2025">
            <v>10780</v>
          </cell>
          <cell r="G2025" t="str">
            <v>KG</v>
          </cell>
          <cell r="H2025" t="str">
            <v>PLANTA LO MIRANDA</v>
          </cell>
          <cell r="I2025" t="str">
            <v>EMITIDO</v>
          </cell>
          <cell r="J2025">
            <v>44854</v>
          </cell>
          <cell r="K2025">
            <v>44901</v>
          </cell>
          <cell r="O2025" t="str">
            <v>U007 AGROSUPER S.A.</v>
          </cell>
          <cell r="P2025" t="str">
            <v>00AS</v>
          </cell>
          <cell r="Q2025" t="str">
            <v>AGRO SUDAMERICA</v>
          </cell>
          <cell r="R2025" t="str">
            <v>02</v>
          </cell>
          <cell r="S2025" t="str">
            <v>ECUADOR</v>
          </cell>
          <cell r="T2025" t="str">
            <v>000027 GUAYAQUIL, PUERTO</v>
          </cell>
          <cell r="U2025" t="str">
            <v>200000680</v>
          </cell>
          <cell r="V2025" t="str">
            <v>GRUVALCORP S.A.</v>
          </cell>
          <cell r="W2025" t="str">
            <v/>
          </cell>
          <cell r="X2025" t="str">
            <v>CIF</v>
          </cell>
          <cell r="Y2025" t="str">
            <v>CTA CTE O CRED.DIRECTO</v>
          </cell>
          <cell r="Z2025" t="str">
            <v>CONGELADO</v>
          </cell>
          <cell r="AA2025" t="str">
            <v>CUEROS</v>
          </cell>
          <cell r="AB2025" t="str">
            <v>CUERO PANCETA</v>
          </cell>
          <cell r="AC2025" t="str">
            <v>CUERO 20</v>
          </cell>
          <cell r="AD2025" t="str">
            <v>EX</v>
          </cell>
        </row>
        <row r="2026">
          <cell r="D2026">
            <v>1030658</v>
          </cell>
          <cell r="E2026" t="str">
            <v>PV TRUDEH CORT S/H S/P @ CJ AS</v>
          </cell>
          <cell r="F2026">
            <v>24017.360000000001</v>
          </cell>
          <cell r="G2026" t="str">
            <v>KG</v>
          </cell>
          <cell r="H2026" t="str">
            <v>SOPRAVAL PLANTA / CECINAS 2</v>
          </cell>
          <cell r="I2026" t="str">
            <v>EMITIDO</v>
          </cell>
          <cell r="J2026">
            <v>44855</v>
          </cell>
          <cell r="K2026">
            <v>44886</v>
          </cell>
          <cell r="O2026" t="str">
            <v>U020 AGROSUPER COMER ALIM</v>
          </cell>
          <cell r="P2026" t="str">
            <v>00AM</v>
          </cell>
          <cell r="Q2026" t="str">
            <v>AGRO MEXICO</v>
          </cell>
          <cell r="R2026" t="str">
            <v>03</v>
          </cell>
          <cell r="S2026" t="str">
            <v>MEXICO</v>
          </cell>
          <cell r="T2026" t="str">
            <v>000050 MANZANILLO, PUERTO</v>
          </cell>
          <cell r="U2026" t="str">
            <v>200000432</v>
          </cell>
          <cell r="V2026" t="str">
            <v>Productos Alimenticios Super</v>
          </cell>
          <cell r="W2026" t="str">
            <v/>
          </cell>
          <cell r="X2026" t="str">
            <v>CIF</v>
          </cell>
          <cell r="Y2026" t="str">
            <v>CTA CTE O CRED.DIRECTO</v>
          </cell>
          <cell r="Z2026" t="str">
            <v>CONGELADO</v>
          </cell>
          <cell r="AA2026" t="str">
            <v>TRUTRO DESH</v>
          </cell>
          <cell r="AB2026" t="str">
            <v>TRUTRO DESH CORTO</v>
          </cell>
          <cell r="AC2026" t="str">
            <v>TRUTRO DESH CORTO S/PIEL</v>
          </cell>
          <cell r="AD2026" t="str">
            <v>NA</v>
          </cell>
        </row>
        <row r="2027">
          <cell r="D2027">
            <v>1022169</v>
          </cell>
          <cell r="E2027" t="str">
            <v>GO CARTILAG LOMO@ CJ 10K AS</v>
          </cell>
          <cell r="F2027">
            <v>24000</v>
          </cell>
          <cell r="G2027" t="str">
            <v>KG</v>
          </cell>
          <cell r="H2027" t="str">
            <v>PLANTA LO MIRANDA</v>
          </cell>
          <cell r="I2027" t="str">
            <v>EMITIDO</v>
          </cell>
          <cell r="J2027">
            <v>44857</v>
          </cell>
          <cell r="K2027">
            <v>44749</v>
          </cell>
          <cell r="O2027" t="str">
            <v>U007 AGROSUPER S.A.</v>
          </cell>
          <cell r="P2027" t="str">
            <v>00GO</v>
          </cell>
          <cell r="Q2027" t="str">
            <v>AGROSUPER SHANGHAI</v>
          </cell>
          <cell r="R2027" t="str">
            <v>02</v>
          </cell>
          <cell r="S2027" t="str">
            <v>CHINA</v>
          </cell>
          <cell r="T2027" t="str">
            <v>000021 SHANGHAI, CHINA</v>
          </cell>
          <cell r="U2027" t="str">
            <v>200002390</v>
          </cell>
          <cell r="V2027" t="str">
            <v>Agrosuper China Co., Ltd.</v>
          </cell>
          <cell r="W2027" t="str">
            <v>REEMPLAZA 40332544</v>
          </cell>
          <cell r="X2027" t="str">
            <v>CIF</v>
          </cell>
          <cell r="Y2027" t="str">
            <v>CTA CTE O CRED.DIRECTO</v>
          </cell>
          <cell r="Z2027" t="str">
            <v>CONGELADO</v>
          </cell>
          <cell r="AA2027" t="str">
            <v>RECORTES</v>
          </cell>
          <cell r="AB2027" t="str">
            <v>RECORTES NO MAGRO</v>
          </cell>
          <cell r="AC2027" t="str">
            <v>RECORTES NO MAGRO CARTILAGO LOMO</v>
          </cell>
          <cell r="AD2027" t="str">
            <v>NA</v>
          </cell>
        </row>
        <row r="2028">
          <cell r="D2028">
            <v>1022379</v>
          </cell>
          <cell r="E2028" t="str">
            <v>GO PPPAL 77@ BO CJ AS</v>
          </cell>
          <cell r="F2028">
            <v>24000</v>
          </cell>
          <cell r="G2028" t="str">
            <v>KG</v>
          </cell>
          <cell r="H2028" t="str">
            <v>PLANTA LO MIRANDA</v>
          </cell>
          <cell r="I2028" t="str">
            <v>EMITIDO</v>
          </cell>
          <cell r="J2028">
            <v>44857</v>
          </cell>
          <cell r="K2028">
            <v>44749</v>
          </cell>
          <cell r="O2028" t="str">
            <v>U007 AGROSUPER S.A.</v>
          </cell>
          <cell r="P2028" t="str">
            <v>00GO</v>
          </cell>
          <cell r="Q2028" t="str">
            <v>AGROSUPER SHANGHAI</v>
          </cell>
          <cell r="R2028" t="str">
            <v>02</v>
          </cell>
          <cell r="S2028" t="str">
            <v>CHINA</v>
          </cell>
          <cell r="T2028" t="str">
            <v>000021 SHANGHAI, CHINA</v>
          </cell>
          <cell r="U2028" t="str">
            <v>200002390</v>
          </cell>
          <cell r="V2028" t="str">
            <v>Agrosuper China Co., Ltd.</v>
          </cell>
          <cell r="W2028" t="str">
            <v>REEMPLAZA 40332356</v>
          </cell>
          <cell r="X2028" t="str">
            <v>CIF</v>
          </cell>
          <cell r="Y2028" t="str">
            <v>CTA CTE O CRED.DIRECTO</v>
          </cell>
          <cell r="Z2028" t="str">
            <v>CONGELADO</v>
          </cell>
          <cell r="AA2028" t="str">
            <v>PALETA</v>
          </cell>
          <cell r="AB2028" t="str">
            <v>PALETA PULPA</v>
          </cell>
          <cell r="AC2028" t="str">
            <v>PALETA PULPA 77</v>
          </cell>
          <cell r="AD2028" t="str">
            <v>NA</v>
          </cell>
        </row>
        <row r="2029">
          <cell r="D2029">
            <v>1023283</v>
          </cell>
          <cell r="E2029" t="str">
            <v>GO GRASA CHALECO@ CJ 10K AS</v>
          </cell>
          <cell r="F2029">
            <v>24000</v>
          </cell>
          <cell r="G2029" t="str">
            <v>KG</v>
          </cell>
          <cell r="H2029" t="str">
            <v>PLANTA ROSARIO</v>
          </cell>
          <cell r="I2029" t="str">
            <v>EMITIDO</v>
          </cell>
          <cell r="J2029">
            <v>44858</v>
          </cell>
          <cell r="K2029">
            <v>44858</v>
          </cell>
          <cell r="O2029" t="str">
            <v>U007 AGROSUPER S.A.</v>
          </cell>
          <cell r="P2029" t="str">
            <v>00HK</v>
          </cell>
          <cell r="Q2029" t="str">
            <v>AGROSUPER ASIA</v>
          </cell>
          <cell r="R2029" t="str">
            <v>02</v>
          </cell>
          <cell r="S2029" t="str">
            <v>FILIPINAS</v>
          </cell>
          <cell r="T2029" t="str">
            <v>000162 MANILA, PUERTO</v>
          </cell>
          <cell r="U2029" t="str">
            <v>200004244</v>
          </cell>
          <cell r="V2029" t="str">
            <v>FAYMAN EUROPE LIMITED</v>
          </cell>
          <cell r="W2029" t="str">
            <v>IN 34209 -22</v>
          </cell>
          <cell r="X2029" t="str">
            <v>CIF</v>
          </cell>
          <cell r="Y2029" t="str">
            <v>PAGO C/COPIA DOCTO.</v>
          </cell>
          <cell r="Z2029" t="str">
            <v>CONGELADO</v>
          </cell>
          <cell r="AA2029" t="str">
            <v>SUBPROD</v>
          </cell>
          <cell r="AB2029" t="str">
            <v>SUBPROD GRASA</v>
          </cell>
          <cell r="AC2029" t="str">
            <v>SUBPROD GRASA CHALECO</v>
          </cell>
          <cell r="AD2029" t="str">
            <v>EX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a"/>
      <sheetName val="Resumen PI"/>
      <sheetName val="Stock"/>
      <sheetName val="Ajuste"/>
      <sheetName val="BASE PLAN MES N"/>
      <sheetName val="Resumen Volumen"/>
      <sheetName val="Bajada CDS"/>
      <sheetName val="Saldo de carne Cerdo"/>
      <sheetName val="Saldo de carne"/>
      <sheetName val="Hoja6"/>
      <sheetName val="Mes n+2 y n+3"/>
      <sheetName val="Hoja7"/>
      <sheetName val="Hoja4"/>
      <sheetName val="Hoja3"/>
      <sheetName val="Hoja2"/>
      <sheetName val="BASE PLAN MES N inicial"/>
      <sheetName val="Colaboración"/>
      <sheetName val="Resumen NETO"/>
      <sheetName val="Hoja1"/>
      <sheetName val="Capacidad"/>
      <sheetName val="Detalle SUD"/>
      <sheetName val="Tripas"/>
      <sheetName val="Brasil"/>
      <sheetName val="Analisis China"/>
      <sheetName val="Por despachar"/>
      <sheetName val="Analisis SUD"/>
      <sheetName val="En puerto-Programado"/>
    </sheetNames>
    <sheetDataSet>
      <sheetData sheetId="0"/>
      <sheetData sheetId="1"/>
      <sheetData sheetId="2"/>
      <sheetData sheetId="3"/>
      <sheetData sheetId="4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  <cell r="H1">
            <v>7</v>
          </cell>
          <cell r="I1">
            <v>8</v>
          </cell>
          <cell r="J1">
            <v>9</v>
          </cell>
          <cell r="K1">
            <v>10</v>
          </cell>
          <cell r="L1">
            <v>11</v>
          </cell>
          <cell r="M1">
            <v>12</v>
          </cell>
          <cell r="N1">
            <v>13</v>
          </cell>
          <cell r="O1">
            <v>14</v>
          </cell>
          <cell r="P1">
            <v>15</v>
          </cell>
          <cell r="Q1">
            <v>16</v>
          </cell>
          <cell r="R1">
            <v>17</v>
          </cell>
          <cell r="S1">
            <v>18</v>
          </cell>
          <cell r="T1">
            <v>19</v>
          </cell>
          <cell r="U1">
            <v>20</v>
          </cell>
          <cell r="V1">
            <v>21</v>
          </cell>
          <cell r="W1">
            <v>22</v>
          </cell>
          <cell r="X1">
            <v>23</v>
          </cell>
          <cell r="Y1">
            <v>24</v>
          </cell>
          <cell r="Z1">
            <v>25</v>
          </cell>
          <cell r="AA1">
            <v>26</v>
          </cell>
          <cell r="AD1">
            <v>27</v>
          </cell>
          <cell r="AF1">
            <v>28</v>
          </cell>
          <cell r="AG1" t="e">
            <v>#REF!</v>
          </cell>
        </row>
        <row r="4">
          <cell r="M4" t="str">
            <v>con ajustes</v>
          </cell>
        </row>
        <row r="5">
          <cell r="I5" t="str">
            <v>ok</v>
          </cell>
          <cell r="J5" t="str">
            <v>ok</v>
          </cell>
          <cell r="K5" t="str">
            <v>ok</v>
          </cell>
          <cell r="M5" t="str">
            <v>ok</v>
          </cell>
          <cell r="N5" t="str">
            <v>ok</v>
          </cell>
          <cell r="O5" t="str">
            <v>ok</v>
          </cell>
          <cell r="Q5" t="str">
            <v>ok</v>
          </cell>
        </row>
        <row r="6">
          <cell r="L6">
            <v>416738</v>
          </cell>
          <cell r="M6">
            <v>28980</v>
          </cell>
        </row>
        <row r="7">
          <cell r="I7" t="str">
            <v>Agrosuper Shanghai</v>
          </cell>
          <cell r="M7">
            <v>-1470</v>
          </cell>
          <cell r="N7">
            <v>3782158.9689096371</v>
          </cell>
          <cell r="AD7" t="str">
            <v>Actualizado revisar)</v>
          </cell>
        </row>
        <row r="8">
          <cell r="I8">
            <v>416738</v>
          </cell>
          <cell r="J8">
            <v>412000</v>
          </cell>
          <cell r="L8">
            <v>0</v>
          </cell>
          <cell r="M8">
            <v>99245.549999999988</v>
          </cell>
          <cell r="N8">
            <v>9218.4213286885533</v>
          </cell>
          <cell r="O8">
            <v>0</v>
          </cell>
          <cell r="P8">
            <v>322001.87272110529</v>
          </cell>
          <cell r="Q8">
            <v>120000</v>
          </cell>
          <cell r="R8">
            <v>10250</v>
          </cell>
          <cell r="S8">
            <v>94800</v>
          </cell>
          <cell r="T8">
            <v>0</v>
          </cell>
          <cell r="U8">
            <v>94800</v>
          </cell>
          <cell r="V8">
            <v>227201.87272110529</v>
          </cell>
          <cell r="W8">
            <v>187700</v>
          </cell>
          <cell r="X8">
            <v>0</v>
          </cell>
          <cell r="Y8">
            <v>187700</v>
          </cell>
          <cell r="Z8">
            <v>39501.872721105276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282500</v>
          </cell>
          <cell r="AF8">
            <v>282500</v>
          </cell>
          <cell r="AG8">
            <v>282500</v>
          </cell>
        </row>
        <row r="9">
          <cell r="B9" t="str">
            <v>Llave</v>
          </cell>
          <cell r="C9" t="str">
            <v>Sector</v>
          </cell>
          <cell r="D9" t="str">
            <v>Oficina</v>
          </cell>
          <cell r="E9" t="str">
            <v>Material</v>
          </cell>
          <cell r="F9" t="str">
            <v>Descripción</v>
          </cell>
          <cell r="G9" t="str">
            <v>Nivel Jer. 2</v>
          </cell>
          <cell r="H9" t="str">
            <v>Nivel Jer. 3</v>
          </cell>
          <cell r="I9" t="str">
            <v xml:space="preserve"> RV Producción mes n+1</v>
          </cell>
          <cell r="J9" t="str">
            <v xml:space="preserve"> RV  Venta mes n+1</v>
          </cell>
          <cell r="K9" t="str">
            <v>% Uti. producción</v>
          </cell>
          <cell r="L9" t="str">
            <v>Producción disponible</v>
          </cell>
          <cell r="M9" t="str">
            <v>Stock al día</v>
          </cell>
          <cell r="N9" t="str">
            <v>Por producir mes N</v>
          </cell>
          <cell r="O9" t="str">
            <v>Producción por despachar mes N</v>
          </cell>
          <cell r="P9" t="str">
            <v>Total disponible</v>
          </cell>
          <cell r="Q9" t="str">
            <v>Delay</v>
          </cell>
          <cell r="R9" t="str">
            <v>Vol. prom. Por contenedor</v>
          </cell>
          <cell r="S9" t="str">
            <v>Atraso a facturar</v>
          </cell>
          <cell r="T9" t="str">
            <v>Ajuste atraso</v>
          </cell>
          <cell r="U9" t="str">
            <v>Facturación atraso</v>
          </cell>
          <cell r="V9" t="str">
            <v>Producción para venta nueva</v>
          </cell>
          <cell r="W9" t="str">
            <v>Venta del mes</v>
          </cell>
          <cell r="X9" t="str">
            <v>Ajuste venta nueva</v>
          </cell>
          <cell r="Y9" t="str">
            <v>Facturación Venta nueva</v>
          </cell>
          <cell r="Z9" t="str">
            <v>Saldo Volumen disponible</v>
          </cell>
          <cell r="AA9" t="str">
            <v>Disponible stock sin venta</v>
          </cell>
          <cell r="AB9" t="str">
            <v>Ajuste stock sin venta</v>
          </cell>
          <cell r="AC9" t="str">
            <v>Facturación stock</v>
          </cell>
          <cell r="AD9" t="str">
            <v>En puerto a facturar</v>
          </cell>
          <cell r="AE9" t="str">
            <v>Plan Irrestricto Inicial</v>
          </cell>
          <cell r="AF9" t="str">
            <v>Plan Irrestricto (DATO)</v>
          </cell>
          <cell r="AG9" t="str">
            <v>Plan Ajustado</v>
          </cell>
        </row>
        <row r="10">
          <cell r="B10" t="str">
            <v>Agro Sudamerica1100408</v>
          </cell>
          <cell r="C10" t="str">
            <v>Elaborado</v>
          </cell>
          <cell r="D10" t="str">
            <v>Agro Sudamerica</v>
          </cell>
          <cell r="E10">
            <v>1100408</v>
          </cell>
          <cell r="F10" t="str">
            <v>Nugg Pollo Uru@ Film 2.5k SH</v>
          </cell>
          <cell r="G10" t="str">
            <v>Empanizado</v>
          </cell>
          <cell r="H10" t="str">
            <v>Empanizados Nuggets</v>
          </cell>
          <cell r="I10">
            <v>0</v>
          </cell>
          <cell r="J10">
            <v>0</v>
          </cell>
          <cell r="K10">
            <v>0.5146152823243515</v>
          </cell>
          <cell r="L10">
            <v>0</v>
          </cell>
          <cell r="M10">
            <v>1820</v>
          </cell>
          <cell r="N10">
            <v>0</v>
          </cell>
          <cell r="O10">
            <v>0</v>
          </cell>
          <cell r="P10">
            <v>1820</v>
          </cell>
          <cell r="Q10">
            <v>0</v>
          </cell>
          <cell r="R10">
            <v>7300</v>
          </cell>
          <cell r="S10">
            <v>0</v>
          </cell>
          <cell r="T10">
            <v>0</v>
          </cell>
          <cell r="U10">
            <v>0</v>
          </cell>
          <cell r="V10">
            <v>1820</v>
          </cell>
          <cell r="W10">
            <v>0</v>
          </cell>
          <cell r="X10">
            <v>0</v>
          </cell>
          <cell r="Y10">
            <v>0</v>
          </cell>
          <cell r="Z10">
            <v>1820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B11" t="str">
            <v>Agro Sudamerica1100407</v>
          </cell>
          <cell r="C11" t="str">
            <v>Elaborado</v>
          </cell>
          <cell r="D11" t="str">
            <v>Agro Sudamerica</v>
          </cell>
          <cell r="E11">
            <v>1100407</v>
          </cell>
          <cell r="F11" t="str">
            <v>Nugg Pollo Uru@ Bo Cj 1k SH</v>
          </cell>
          <cell r="G11" t="str">
            <v>Empanizado</v>
          </cell>
          <cell r="H11" t="str">
            <v>Empanizados Nuggets</v>
          </cell>
          <cell r="I11">
            <v>0</v>
          </cell>
          <cell r="J11">
            <v>0</v>
          </cell>
          <cell r="K11">
            <v>0.5146152823243515</v>
          </cell>
          <cell r="L11">
            <v>0</v>
          </cell>
          <cell r="M11">
            <v>1884</v>
          </cell>
          <cell r="N11">
            <v>0</v>
          </cell>
          <cell r="O11">
            <v>0</v>
          </cell>
          <cell r="P11">
            <v>1884</v>
          </cell>
          <cell r="Q11">
            <v>0</v>
          </cell>
          <cell r="R11">
            <v>10700</v>
          </cell>
          <cell r="S11">
            <v>0</v>
          </cell>
          <cell r="T11">
            <v>0</v>
          </cell>
          <cell r="U11">
            <v>0</v>
          </cell>
          <cell r="V11">
            <v>1884</v>
          </cell>
          <cell r="W11">
            <v>0</v>
          </cell>
          <cell r="X11">
            <v>0</v>
          </cell>
          <cell r="Y11">
            <v>0</v>
          </cell>
          <cell r="Z11">
            <v>1884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2">
          <cell r="B12" t="str">
            <v>Agro Sudamerica1030821</v>
          </cell>
          <cell r="C12" t="str">
            <v>Pavo</v>
          </cell>
          <cell r="D12" t="str">
            <v>Agro Sudamerica</v>
          </cell>
          <cell r="E12">
            <v>1030821</v>
          </cell>
          <cell r="F12" t="str">
            <v>PV PchDeh S/p c/f MA@ Cj 15k SO</v>
          </cell>
          <cell r="G12" t="str">
            <v>Pech Desh</v>
          </cell>
          <cell r="H12" t="str">
            <v>Pech Desh s/Piel</v>
          </cell>
          <cell r="I12">
            <v>24000</v>
          </cell>
          <cell r="J12">
            <v>24000</v>
          </cell>
          <cell r="K12">
            <v>0.5146152823243515</v>
          </cell>
          <cell r="L12">
            <v>12350.766775784436</v>
          </cell>
          <cell r="M12">
            <v>23700</v>
          </cell>
          <cell r="N12">
            <v>0</v>
          </cell>
          <cell r="O12">
            <v>0</v>
          </cell>
          <cell r="P12">
            <v>36050.766775784432</v>
          </cell>
          <cell r="Q12">
            <v>24000</v>
          </cell>
          <cell r="R12">
            <v>24000</v>
          </cell>
          <cell r="S12">
            <v>24000</v>
          </cell>
          <cell r="T12">
            <v>0</v>
          </cell>
          <cell r="U12">
            <v>24000</v>
          </cell>
          <cell r="V12">
            <v>12050.766775784432</v>
          </cell>
          <cell r="W12">
            <v>0</v>
          </cell>
          <cell r="X12">
            <v>0</v>
          </cell>
          <cell r="Y12">
            <v>0</v>
          </cell>
          <cell r="Z12">
            <v>12050.766775784432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24000</v>
          </cell>
          <cell r="AF12">
            <v>24000</v>
          </cell>
          <cell r="AG12">
            <v>24000</v>
          </cell>
        </row>
        <row r="13">
          <cell r="B13" t="str">
            <v>Agro Sudamerica1030817</v>
          </cell>
          <cell r="C13" t="str">
            <v>Pavo</v>
          </cell>
          <cell r="D13" t="str">
            <v>Agro Sudamerica</v>
          </cell>
          <cell r="E13">
            <v>1030817</v>
          </cell>
          <cell r="F13" t="str">
            <v>PV Tru Larg@ Bo Cj 15k AS</v>
          </cell>
          <cell r="G13" t="str">
            <v>Trutro</v>
          </cell>
          <cell r="H13" t="str">
            <v>Trutro Largo</v>
          </cell>
          <cell r="I13">
            <v>120000</v>
          </cell>
          <cell r="J13">
            <v>120000</v>
          </cell>
          <cell r="K13">
            <v>0.5146152823243515</v>
          </cell>
          <cell r="L13">
            <v>61753.833878922182</v>
          </cell>
          <cell r="M13">
            <v>84902.377000000008</v>
          </cell>
          <cell r="N13">
            <v>0</v>
          </cell>
          <cell r="O13">
            <v>0</v>
          </cell>
          <cell r="P13">
            <v>146656.2108789222</v>
          </cell>
          <cell r="Q13">
            <v>96000</v>
          </cell>
          <cell r="R13">
            <v>22300</v>
          </cell>
          <cell r="S13">
            <v>96000</v>
          </cell>
          <cell r="T13">
            <v>0</v>
          </cell>
          <cell r="U13">
            <v>96000</v>
          </cell>
          <cell r="V13">
            <v>50656.210878922197</v>
          </cell>
          <cell r="W13">
            <v>44600</v>
          </cell>
          <cell r="X13">
            <v>-44600</v>
          </cell>
          <cell r="Y13">
            <v>0</v>
          </cell>
          <cell r="Z13">
            <v>50656.210878922197</v>
          </cell>
          <cell r="AA13">
            <v>0</v>
          </cell>
          <cell r="AB13">
            <v>0</v>
          </cell>
          <cell r="AC13">
            <v>0</v>
          </cell>
          <cell r="AD13">
            <v>23942.799999999999</v>
          </cell>
          <cell r="AE13">
            <v>164542.79999999999</v>
          </cell>
          <cell r="AF13">
            <v>164542.79999999999</v>
          </cell>
          <cell r="AG13">
            <v>119942.8</v>
          </cell>
        </row>
        <row r="14">
          <cell r="B14" t="str">
            <v>Agro Sudamerica1030816</v>
          </cell>
          <cell r="C14" t="str">
            <v>Pavo</v>
          </cell>
          <cell r="D14" t="str">
            <v>Agro Sudamerica</v>
          </cell>
          <cell r="E14">
            <v>1030816</v>
          </cell>
          <cell r="F14" t="str">
            <v>PV Tru Ala@ Ex Bo Cj AS</v>
          </cell>
          <cell r="G14" t="str">
            <v>Ala</v>
          </cell>
          <cell r="H14" t="str">
            <v>Ala Trutro</v>
          </cell>
          <cell r="I14">
            <v>21774</v>
          </cell>
          <cell r="J14">
            <v>24000</v>
          </cell>
          <cell r="K14">
            <v>0.5146152823243515</v>
          </cell>
          <cell r="L14">
            <v>11205.233157330429</v>
          </cell>
          <cell r="M14">
            <v>2226.2849999999999</v>
          </cell>
          <cell r="N14">
            <v>0</v>
          </cell>
          <cell r="O14">
            <v>0</v>
          </cell>
          <cell r="P14">
            <v>13431.518157330429</v>
          </cell>
          <cell r="Q14">
            <v>0</v>
          </cell>
          <cell r="R14">
            <v>24000</v>
          </cell>
          <cell r="S14">
            <v>0</v>
          </cell>
          <cell r="T14">
            <v>0</v>
          </cell>
          <cell r="U14">
            <v>0</v>
          </cell>
          <cell r="V14">
            <v>13431.518157330429</v>
          </cell>
          <cell r="W14">
            <v>0</v>
          </cell>
          <cell r="X14">
            <v>0</v>
          </cell>
          <cell r="Y14">
            <v>0</v>
          </cell>
          <cell r="Z14">
            <v>13431.518157330429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B15" t="str">
            <v>Agro Sudamerica1030812</v>
          </cell>
          <cell r="C15" t="str">
            <v>Pavo</v>
          </cell>
          <cell r="D15" t="str">
            <v>Agro Sudamerica</v>
          </cell>
          <cell r="E15">
            <v>1030812</v>
          </cell>
          <cell r="F15" t="str">
            <v xml:space="preserve"> PV TruDeh Cort S/h S/p@ Bo Cj AS</v>
          </cell>
          <cell r="G15" t="str">
            <v>Trutro Desh</v>
          </cell>
          <cell r="H15" t="str">
            <v>Trutro Desh Corto</v>
          </cell>
          <cell r="I15">
            <v>0</v>
          </cell>
          <cell r="J15">
            <v>0</v>
          </cell>
          <cell r="K15">
            <v>0.5146152823243515</v>
          </cell>
          <cell r="L15">
            <v>0</v>
          </cell>
          <cell r="M15">
            <v>675</v>
          </cell>
          <cell r="N15">
            <v>0</v>
          </cell>
          <cell r="O15">
            <v>0</v>
          </cell>
          <cell r="P15">
            <v>675</v>
          </cell>
          <cell r="Q15">
            <v>0</v>
          </cell>
          <cell r="R15">
            <v>24000</v>
          </cell>
          <cell r="S15">
            <v>0</v>
          </cell>
          <cell r="T15">
            <v>0</v>
          </cell>
          <cell r="U15">
            <v>0</v>
          </cell>
          <cell r="V15">
            <v>675</v>
          </cell>
          <cell r="W15">
            <v>0</v>
          </cell>
          <cell r="X15">
            <v>0</v>
          </cell>
          <cell r="Y15">
            <v>0</v>
          </cell>
          <cell r="Z15">
            <v>675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B16" t="str">
            <v>Agro Mexico1030802</v>
          </cell>
          <cell r="C16" t="str">
            <v>Pavo</v>
          </cell>
          <cell r="D16" t="str">
            <v>Agro Mexico</v>
          </cell>
          <cell r="E16">
            <v>1030802</v>
          </cell>
          <cell r="F16" t="str">
            <v>PV PDM @ Bo Cj 15k AS</v>
          </cell>
          <cell r="G16" t="str">
            <v>Carne Recuperada</v>
          </cell>
          <cell r="H16" t="str">
            <v>Carne Recuperada</v>
          </cell>
          <cell r="I16">
            <v>66229</v>
          </cell>
          <cell r="J16">
            <v>24000</v>
          </cell>
          <cell r="K16">
            <v>0.5146152823243515</v>
          </cell>
          <cell r="L16">
            <v>34082.455533059474</v>
          </cell>
          <cell r="M16">
            <v>37959.418000000012</v>
          </cell>
          <cell r="N16">
            <v>8000</v>
          </cell>
          <cell r="O16">
            <v>0</v>
          </cell>
          <cell r="P16">
            <v>79241.873533059494</v>
          </cell>
          <cell r="Q16">
            <v>120000</v>
          </cell>
          <cell r="R16">
            <v>24000</v>
          </cell>
          <cell r="S16">
            <v>72000</v>
          </cell>
          <cell r="T16">
            <v>0</v>
          </cell>
          <cell r="U16">
            <v>72000</v>
          </cell>
          <cell r="V16">
            <v>7241.8735330594936</v>
          </cell>
          <cell r="W16">
            <v>0</v>
          </cell>
          <cell r="X16">
            <v>0</v>
          </cell>
          <cell r="Y16">
            <v>0</v>
          </cell>
          <cell r="Z16">
            <v>7241.8735330594936</v>
          </cell>
          <cell r="AA16">
            <v>0</v>
          </cell>
          <cell r="AB16">
            <v>0</v>
          </cell>
          <cell r="AC16">
            <v>0</v>
          </cell>
          <cell r="AD16">
            <v>24006.314999999999</v>
          </cell>
          <cell r="AE16">
            <v>96006.315000000002</v>
          </cell>
          <cell r="AF16">
            <v>96006.315000000002</v>
          </cell>
          <cell r="AG16">
            <v>96006.315000000002</v>
          </cell>
        </row>
        <row r="17">
          <cell r="B17" t="str">
            <v>Agro Sudamerica1030780</v>
          </cell>
          <cell r="C17" t="str">
            <v>Pavo</v>
          </cell>
          <cell r="D17" t="str">
            <v>Agro Sudamerica</v>
          </cell>
          <cell r="E17">
            <v>1030780</v>
          </cell>
          <cell r="F17" t="str">
            <v>PV Pch Ent c/p s/m@ Bo Cj 20k AS</v>
          </cell>
          <cell r="G17" t="str">
            <v>Pech</v>
          </cell>
          <cell r="H17" t="str">
            <v>Pech Entera</v>
          </cell>
          <cell r="I17">
            <v>0</v>
          </cell>
          <cell r="J17">
            <v>0</v>
          </cell>
          <cell r="K17">
            <v>0.5146152823243515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1400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 t="b">
            <v>0</v>
          </cell>
          <cell r="AF17" t="b">
            <v>0</v>
          </cell>
          <cell r="AG17">
            <v>0</v>
          </cell>
        </row>
        <row r="18">
          <cell r="B18" t="str">
            <v>Agro Sudamerica1030755</v>
          </cell>
          <cell r="C18" t="str">
            <v>Pavo</v>
          </cell>
          <cell r="D18" t="str">
            <v>Agro Sudamerica</v>
          </cell>
          <cell r="E18">
            <v>1030755</v>
          </cell>
          <cell r="F18" t="str">
            <v>PV Osob@ Cj 14k AS</v>
          </cell>
          <cell r="G18" t="str">
            <v>Trutro</v>
          </cell>
          <cell r="H18" t="str">
            <v>Trutro Osobuco</v>
          </cell>
          <cell r="I18">
            <v>0</v>
          </cell>
          <cell r="J18">
            <v>0</v>
          </cell>
          <cell r="K18">
            <v>0.5146152823243515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24000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 t="b">
            <v>0</v>
          </cell>
          <cell r="AF18" t="b">
            <v>0</v>
          </cell>
          <cell r="AG18">
            <v>0</v>
          </cell>
        </row>
        <row r="19">
          <cell r="B19" t="str">
            <v>Agrosuper Brasil1030740</v>
          </cell>
          <cell r="C19" t="str">
            <v>Pavo</v>
          </cell>
          <cell r="D19" t="str">
            <v>Agrosuper Brasil</v>
          </cell>
          <cell r="E19">
            <v>1030740</v>
          </cell>
          <cell r="F19" t="str">
            <v>PV PchDeh S/p S/ten C/f@ Cj 20k AS</v>
          </cell>
          <cell r="G19" t="str">
            <v>Pech Desh</v>
          </cell>
          <cell r="H19" t="str">
            <v>Pech Desh c/Piel</v>
          </cell>
          <cell r="I19">
            <v>0</v>
          </cell>
          <cell r="J19">
            <v>0</v>
          </cell>
          <cell r="K19">
            <v>0.71181248753751014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24000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 t="b">
            <v>0</v>
          </cell>
          <cell r="AF19" t="b">
            <v>0</v>
          </cell>
          <cell r="AG19">
            <v>0</v>
          </cell>
        </row>
        <row r="20">
          <cell r="B20" t="str">
            <v>Agro Sudamerica1030739</v>
          </cell>
          <cell r="C20" t="str">
            <v>Pavo</v>
          </cell>
          <cell r="D20" t="str">
            <v>Agro Sudamerica</v>
          </cell>
          <cell r="E20">
            <v>1030739</v>
          </cell>
          <cell r="F20" t="str">
            <v>PV MA Tru Ala@ Bo Cj 15k AS</v>
          </cell>
          <cell r="G20" t="str">
            <v>Ala</v>
          </cell>
          <cell r="H20" t="str">
            <v>Ala Trutro</v>
          </cell>
          <cell r="I20">
            <v>0</v>
          </cell>
          <cell r="J20">
            <v>0</v>
          </cell>
          <cell r="K20">
            <v>0.5146152823243515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24000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 t="b">
            <v>0</v>
          </cell>
          <cell r="AF20" t="b">
            <v>0</v>
          </cell>
          <cell r="AG20">
            <v>0</v>
          </cell>
        </row>
        <row r="21">
          <cell r="B21" t="str">
            <v>Agro Sudamerica1030736</v>
          </cell>
          <cell r="C21" t="str">
            <v>Pavo</v>
          </cell>
          <cell r="D21" t="str">
            <v>Agro Sudamerica</v>
          </cell>
          <cell r="E21">
            <v>1030736</v>
          </cell>
          <cell r="F21" t="str">
            <v>PV PchDeh c/p@ Cj 17,5k AS</v>
          </cell>
          <cell r="G21" t="str">
            <v>Pech Desh</v>
          </cell>
          <cell r="H21" t="str">
            <v>Pech Desh c/Piel</v>
          </cell>
          <cell r="I21">
            <v>0</v>
          </cell>
          <cell r="J21">
            <v>0</v>
          </cell>
          <cell r="K21">
            <v>0.5146152823243515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24000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 t="b">
            <v>0</v>
          </cell>
          <cell r="AF21" t="b">
            <v>0</v>
          </cell>
          <cell r="AG21">
            <v>0</v>
          </cell>
        </row>
        <row r="22">
          <cell r="B22" t="str">
            <v>Agro Sudamerica1030732</v>
          </cell>
          <cell r="C22" t="str">
            <v>Pavo</v>
          </cell>
          <cell r="D22" t="str">
            <v>Agro Sudamerica</v>
          </cell>
          <cell r="E22">
            <v>1030732</v>
          </cell>
          <cell r="F22" t="str">
            <v>PV PchDeh Mrps C/piel@ Cj 18k AS</v>
          </cell>
          <cell r="G22" t="str">
            <v>Pech Desh</v>
          </cell>
          <cell r="H22" t="str">
            <v>Pech Desh c/Piel</v>
          </cell>
          <cell r="I22">
            <v>0</v>
          </cell>
          <cell r="J22">
            <v>0</v>
          </cell>
          <cell r="K22">
            <v>0.5146152823243515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100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 t="b">
            <v>0</v>
          </cell>
          <cell r="AF22" t="b">
            <v>0</v>
          </cell>
          <cell r="AG22">
            <v>0</v>
          </cell>
        </row>
        <row r="23">
          <cell r="B23" t="str">
            <v>Agro Sudamerica1030720</v>
          </cell>
          <cell r="C23" t="str">
            <v>Pavo</v>
          </cell>
          <cell r="D23" t="str">
            <v>Agro Sudamerica</v>
          </cell>
          <cell r="E23">
            <v>1030720</v>
          </cell>
          <cell r="F23" t="str">
            <v>PV Piel Tru@ Bo Cj AS</v>
          </cell>
          <cell r="G23" t="str">
            <v>Recortes</v>
          </cell>
          <cell r="H23" t="str">
            <v>Recortes Piel</v>
          </cell>
          <cell r="I23">
            <v>31500</v>
          </cell>
          <cell r="J23">
            <v>10551</v>
          </cell>
          <cell r="K23">
            <v>0.5146152823243515</v>
          </cell>
          <cell r="L23">
            <v>16210.381393217072</v>
          </cell>
          <cell r="M23">
            <v>22003.56700000001</v>
          </cell>
          <cell r="N23">
            <v>7500</v>
          </cell>
          <cell r="O23">
            <v>0</v>
          </cell>
          <cell r="P23">
            <v>44963.948393217084</v>
          </cell>
          <cell r="Q23">
            <v>48000</v>
          </cell>
          <cell r="R23">
            <v>24000</v>
          </cell>
          <cell r="S23">
            <v>24000</v>
          </cell>
          <cell r="T23">
            <v>0</v>
          </cell>
          <cell r="U23">
            <v>24000</v>
          </cell>
          <cell r="V23">
            <v>20963.948393217084</v>
          </cell>
          <cell r="W23">
            <v>0</v>
          </cell>
          <cell r="X23">
            <v>0</v>
          </cell>
          <cell r="Y23">
            <v>0</v>
          </cell>
          <cell r="Z23">
            <v>20963.948393217084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24000</v>
          </cell>
          <cell r="AF23">
            <v>24000</v>
          </cell>
          <cell r="AG23">
            <v>24000</v>
          </cell>
        </row>
        <row r="24">
          <cell r="B24" t="str">
            <v>Agro Sudamerica1030672</v>
          </cell>
          <cell r="C24" t="str">
            <v>Pavo</v>
          </cell>
          <cell r="D24" t="str">
            <v>Agro Sudamerica</v>
          </cell>
          <cell r="E24">
            <v>1030672</v>
          </cell>
          <cell r="F24" t="str">
            <v>PV Tru Larg He@ Ex Bo Cj 15K AS</v>
          </cell>
          <cell r="G24" t="str">
            <v>Trutro</v>
          </cell>
          <cell r="H24" t="str">
            <v>Trutro Largo</v>
          </cell>
          <cell r="I24">
            <v>0</v>
          </cell>
          <cell r="J24">
            <v>0</v>
          </cell>
          <cell r="K24">
            <v>0.5146152823243515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24000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 t="b">
            <v>0</v>
          </cell>
          <cell r="AF24" t="b">
            <v>0</v>
          </cell>
          <cell r="AG24">
            <v>0</v>
          </cell>
        </row>
        <row r="25">
          <cell r="B25" t="str">
            <v>Agro Sudamerica1030670</v>
          </cell>
          <cell r="C25" t="str">
            <v>Pavo</v>
          </cell>
          <cell r="D25" t="str">
            <v>Agro Sudamerica</v>
          </cell>
          <cell r="E25">
            <v>1030670</v>
          </cell>
          <cell r="F25" t="str">
            <v>PV PchDeh S/p c/f MA@ Cj 15k AS</v>
          </cell>
          <cell r="G25" t="str">
            <v>Pech Desh</v>
          </cell>
          <cell r="H25" t="str">
            <v>Pech Desh s/Piel</v>
          </cell>
          <cell r="I25">
            <v>0</v>
          </cell>
          <cell r="J25">
            <v>0</v>
          </cell>
          <cell r="K25">
            <v>0.5146152823243515</v>
          </cell>
          <cell r="L25">
            <v>0</v>
          </cell>
          <cell r="M25">
            <v>23895</v>
          </cell>
          <cell r="N25">
            <v>0</v>
          </cell>
          <cell r="O25">
            <v>0</v>
          </cell>
          <cell r="P25">
            <v>23895</v>
          </cell>
          <cell r="Q25">
            <v>24000</v>
          </cell>
          <cell r="R25">
            <v>24000</v>
          </cell>
          <cell r="S25">
            <v>0</v>
          </cell>
          <cell r="T25">
            <v>0</v>
          </cell>
          <cell r="U25">
            <v>0</v>
          </cell>
          <cell r="V25">
            <v>23895</v>
          </cell>
          <cell r="W25">
            <v>0</v>
          </cell>
          <cell r="X25">
            <v>0</v>
          </cell>
          <cell r="Y25">
            <v>0</v>
          </cell>
          <cell r="Z25">
            <v>23895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B26" t="str">
            <v>Agro Sudamerica1030661</v>
          </cell>
          <cell r="C26" t="str">
            <v>Pavo</v>
          </cell>
          <cell r="D26" t="str">
            <v>Agro Sudamerica</v>
          </cell>
          <cell r="E26">
            <v>1030661</v>
          </cell>
          <cell r="F26" t="str">
            <v>PV PchDeh S/p c/f MA@ Bo Cj 16k SO</v>
          </cell>
          <cell r="G26" t="str">
            <v>Pech Desh</v>
          </cell>
          <cell r="H26" t="str">
            <v>Pech Desh c/Piel</v>
          </cell>
          <cell r="I26">
            <v>0</v>
          </cell>
          <cell r="J26">
            <v>0</v>
          </cell>
          <cell r="K26">
            <v>0.5146152823243515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24000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 t="b">
            <v>0</v>
          </cell>
          <cell r="AF26" t="b">
            <v>0</v>
          </cell>
          <cell r="AG26">
            <v>0</v>
          </cell>
        </row>
        <row r="27">
          <cell r="B27" t="str">
            <v>Agro Sudamerica1030545</v>
          </cell>
          <cell r="C27" t="str">
            <v>Pavo</v>
          </cell>
          <cell r="D27" t="str">
            <v>Agro Sudamerica</v>
          </cell>
          <cell r="E27">
            <v>1030545</v>
          </cell>
          <cell r="F27" t="str">
            <v>PV TruDeh Cort S/h S/p@ Bo Cj AS</v>
          </cell>
          <cell r="G27" t="str">
            <v>Trutro Desh</v>
          </cell>
          <cell r="H27" t="str">
            <v>Trutro Desh Corto</v>
          </cell>
          <cell r="I27">
            <v>16245</v>
          </cell>
          <cell r="J27">
            <v>24000</v>
          </cell>
          <cell r="K27">
            <v>0.5146152823243515</v>
          </cell>
          <cell r="L27">
            <v>8359.9252613590907</v>
          </cell>
          <cell r="M27">
            <v>7755</v>
          </cell>
          <cell r="N27">
            <v>0</v>
          </cell>
          <cell r="O27">
            <v>0</v>
          </cell>
          <cell r="P27">
            <v>16114.925261359091</v>
          </cell>
          <cell r="Q27">
            <v>0</v>
          </cell>
          <cell r="R27">
            <v>24000</v>
          </cell>
          <cell r="S27">
            <v>0</v>
          </cell>
          <cell r="T27">
            <v>0</v>
          </cell>
          <cell r="U27">
            <v>0</v>
          </cell>
          <cell r="V27">
            <v>16114.925261359091</v>
          </cell>
          <cell r="W27">
            <v>0</v>
          </cell>
          <cell r="X27">
            <v>0</v>
          </cell>
          <cell r="Y27">
            <v>0</v>
          </cell>
          <cell r="Z27">
            <v>16114.925261359091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</row>
        <row r="28">
          <cell r="B28" t="str">
            <v>Agrosuper Asia1030542</v>
          </cell>
          <cell r="C28" t="str">
            <v>Pavo</v>
          </cell>
          <cell r="D28" t="str">
            <v>Agrosuper Asia</v>
          </cell>
          <cell r="E28">
            <v>1030542</v>
          </cell>
          <cell r="F28" t="str">
            <v>PV PchDeh S/p S/f@ Bo Cj 15k SO</v>
          </cell>
          <cell r="G28" t="str">
            <v>Pech Desh</v>
          </cell>
          <cell r="H28" t="str">
            <v>Pech Desh s/Piel</v>
          </cell>
          <cell r="I28">
            <v>0</v>
          </cell>
          <cell r="J28">
            <v>0</v>
          </cell>
          <cell r="K28">
            <v>0.5146152823243515</v>
          </cell>
          <cell r="L28">
            <v>0</v>
          </cell>
          <cell r="M28">
            <v>24000</v>
          </cell>
          <cell r="N28">
            <v>0</v>
          </cell>
          <cell r="O28">
            <v>0</v>
          </cell>
          <cell r="P28">
            <v>24000</v>
          </cell>
          <cell r="Q28">
            <v>0</v>
          </cell>
          <cell r="R28">
            <v>22000</v>
          </cell>
          <cell r="S28">
            <v>0</v>
          </cell>
          <cell r="T28">
            <v>0</v>
          </cell>
          <cell r="U28">
            <v>0</v>
          </cell>
          <cell r="V28">
            <v>24000</v>
          </cell>
          <cell r="W28">
            <v>0</v>
          </cell>
          <cell r="X28">
            <v>0</v>
          </cell>
          <cell r="Y28">
            <v>0</v>
          </cell>
          <cell r="Z28">
            <v>24000</v>
          </cell>
          <cell r="AA28">
            <v>22000</v>
          </cell>
          <cell r="AB28">
            <v>0</v>
          </cell>
          <cell r="AC28">
            <v>22000</v>
          </cell>
          <cell r="AD28">
            <v>0</v>
          </cell>
          <cell r="AE28">
            <v>22000</v>
          </cell>
          <cell r="AF28">
            <v>22000</v>
          </cell>
          <cell r="AG28">
            <v>22000</v>
          </cell>
        </row>
        <row r="29">
          <cell r="B29" t="str">
            <v>Agro Sudamerica1030542</v>
          </cell>
          <cell r="C29" t="str">
            <v>Pavo</v>
          </cell>
          <cell r="D29" t="str">
            <v>Agro Sudamerica</v>
          </cell>
          <cell r="E29">
            <v>1030542</v>
          </cell>
          <cell r="F29" t="str">
            <v>PV PCHDEH S/P S/F@ BO CJ 15K SO</v>
          </cell>
          <cell r="G29" t="str">
            <v>PECH DESH S/PIEL</v>
          </cell>
          <cell r="H29" t="str">
            <v>PECH DESH S/PIEL NORMAL</v>
          </cell>
          <cell r="I29">
            <v>0</v>
          </cell>
          <cell r="J29">
            <v>0</v>
          </cell>
          <cell r="K29">
            <v>0.5146152823243515</v>
          </cell>
          <cell r="L29">
            <v>0</v>
          </cell>
          <cell r="M29">
            <v>25470</v>
          </cell>
          <cell r="N29">
            <v>0</v>
          </cell>
          <cell r="O29">
            <v>0</v>
          </cell>
          <cell r="P29">
            <v>25470</v>
          </cell>
          <cell r="Q29">
            <v>24000</v>
          </cell>
          <cell r="R29">
            <v>22000</v>
          </cell>
          <cell r="S29">
            <v>24000</v>
          </cell>
          <cell r="T29">
            <v>0</v>
          </cell>
          <cell r="U29">
            <v>24000</v>
          </cell>
          <cell r="V29">
            <v>1470</v>
          </cell>
          <cell r="W29">
            <v>0</v>
          </cell>
          <cell r="X29">
            <v>0</v>
          </cell>
          <cell r="Y29">
            <v>0</v>
          </cell>
          <cell r="Z29">
            <v>1470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24000</v>
          </cell>
          <cell r="AF29">
            <v>24000</v>
          </cell>
          <cell r="AG29">
            <v>24000</v>
          </cell>
        </row>
        <row r="30">
          <cell r="B30" t="str">
            <v>Agrosuper Asia1030535</v>
          </cell>
          <cell r="C30" t="str">
            <v>Pavo</v>
          </cell>
          <cell r="D30" t="str">
            <v>Agrosuper Asia</v>
          </cell>
          <cell r="E30">
            <v>1030535</v>
          </cell>
          <cell r="F30" t="str">
            <v>PV Tru Larg MA@ Bo Cj SO</v>
          </cell>
          <cell r="G30" t="str">
            <v>Trutro</v>
          </cell>
          <cell r="H30" t="str">
            <v>Trutro Largo</v>
          </cell>
          <cell r="I30">
            <v>0</v>
          </cell>
          <cell r="J30">
            <v>0</v>
          </cell>
          <cell r="K30">
            <v>0.5146152823243515</v>
          </cell>
          <cell r="L30">
            <v>0</v>
          </cell>
          <cell r="M30">
            <v>44935.09599999999</v>
          </cell>
          <cell r="N30">
            <v>0</v>
          </cell>
          <cell r="O30">
            <v>0</v>
          </cell>
          <cell r="P30">
            <v>44935.09599999999</v>
          </cell>
          <cell r="Q30">
            <v>110000</v>
          </cell>
          <cell r="R30">
            <v>21800</v>
          </cell>
          <cell r="S30">
            <v>43600</v>
          </cell>
          <cell r="T30">
            <v>0</v>
          </cell>
          <cell r="U30">
            <v>43600</v>
          </cell>
          <cell r="V30">
            <v>1335.0959999999905</v>
          </cell>
          <cell r="W30">
            <v>0</v>
          </cell>
          <cell r="X30">
            <v>0</v>
          </cell>
          <cell r="Y30">
            <v>0</v>
          </cell>
          <cell r="Z30">
            <v>1335.0959999999905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43600</v>
          </cell>
          <cell r="AF30">
            <v>43600</v>
          </cell>
          <cell r="AG30">
            <v>43600</v>
          </cell>
        </row>
        <row r="31">
          <cell r="B31" t="str">
            <v>Agrosuper Shanghai1030525</v>
          </cell>
          <cell r="C31" t="str">
            <v>Pavo</v>
          </cell>
          <cell r="D31" t="str">
            <v>Agrosuper Shanghai</v>
          </cell>
          <cell r="E31">
            <v>1030525</v>
          </cell>
          <cell r="F31" t="str">
            <v>PV Tru Ala@ Ex blo Cj 15k SO</v>
          </cell>
          <cell r="G31" t="str">
            <v>Ala</v>
          </cell>
          <cell r="H31" t="str">
            <v>Ala Trutro</v>
          </cell>
          <cell r="I31">
            <v>0</v>
          </cell>
          <cell r="J31">
            <v>0</v>
          </cell>
          <cell r="K31">
            <v>0.5146152823243515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24000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</row>
        <row r="32">
          <cell r="B32" t="str">
            <v>Agro Sudamerica1030498</v>
          </cell>
          <cell r="C32" t="str">
            <v>Pavo</v>
          </cell>
          <cell r="D32" t="str">
            <v>Agro Sudamerica</v>
          </cell>
          <cell r="E32">
            <v>1030498</v>
          </cell>
          <cell r="F32" t="str">
            <v>PV Contre@ Bo Cj 10k AS</v>
          </cell>
          <cell r="G32" t="str">
            <v>Menudencias</v>
          </cell>
          <cell r="H32" t="str">
            <v>Menudencias Contre</v>
          </cell>
          <cell r="I32">
            <v>0</v>
          </cell>
          <cell r="J32">
            <v>0</v>
          </cell>
          <cell r="K32">
            <v>0.5146152823243515</v>
          </cell>
          <cell r="L32">
            <v>0</v>
          </cell>
          <cell r="M32">
            <v>820</v>
          </cell>
          <cell r="N32">
            <v>0</v>
          </cell>
          <cell r="O32">
            <v>0</v>
          </cell>
          <cell r="P32">
            <v>820</v>
          </cell>
          <cell r="Q32">
            <v>0</v>
          </cell>
          <cell r="R32">
            <v>24000</v>
          </cell>
          <cell r="S32">
            <v>0</v>
          </cell>
          <cell r="T32">
            <v>0</v>
          </cell>
          <cell r="U32">
            <v>0</v>
          </cell>
          <cell r="V32">
            <v>820</v>
          </cell>
          <cell r="W32">
            <v>0</v>
          </cell>
          <cell r="X32">
            <v>0</v>
          </cell>
          <cell r="Y32">
            <v>0</v>
          </cell>
          <cell r="Z32">
            <v>820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</row>
        <row r="33">
          <cell r="B33" t="str">
            <v>Agrosuper Shanghai1030419</v>
          </cell>
          <cell r="C33" t="str">
            <v>Pavo</v>
          </cell>
          <cell r="D33" t="str">
            <v>Agrosuper Shanghai</v>
          </cell>
          <cell r="E33">
            <v>1030419</v>
          </cell>
          <cell r="F33" t="str">
            <v>PV Hígad@ Bo Cj 15k SO</v>
          </cell>
          <cell r="G33" t="str">
            <v>Menudencias</v>
          </cell>
          <cell r="H33" t="str">
            <v>Menudencias Hígado</v>
          </cell>
          <cell r="I33">
            <v>0</v>
          </cell>
          <cell r="J33">
            <v>0</v>
          </cell>
          <cell r="K33">
            <v>0.5146152823243515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24000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</row>
        <row r="34">
          <cell r="B34" t="str">
            <v>Agro Sudamerica1030332</v>
          </cell>
          <cell r="C34" t="str">
            <v>Pavo</v>
          </cell>
          <cell r="D34" t="str">
            <v>Agro Sudamerica</v>
          </cell>
          <cell r="E34">
            <v>1030332</v>
          </cell>
          <cell r="F34" t="str">
            <v>PV Tru Ala@ Ex Bo Cj AS</v>
          </cell>
          <cell r="G34" t="str">
            <v>Ala</v>
          </cell>
          <cell r="H34" t="str">
            <v>Ala Trutro</v>
          </cell>
          <cell r="I34">
            <v>0</v>
          </cell>
          <cell r="J34">
            <v>0</v>
          </cell>
          <cell r="K34">
            <v>0.5146152823243515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24000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 t="b">
            <v>0</v>
          </cell>
          <cell r="AF34" t="b">
            <v>0</v>
          </cell>
          <cell r="AG34">
            <v>0</v>
          </cell>
        </row>
        <row r="35">
          <cell r="B35" t="str">
            <v>Agrosuper Asia1030309</v>
          </cell>
          <cell r="C35" t="str">
            <v>Pavo</v>
          </cell>
          <cell r="D35" t="str">
            <v>Agrosuper Asia</v>
          </cell>
          <cell r="E35">
            <v>1030309</v>
          </cell>
          <cell r="F35" t="str">
            <v>PV Cog MA 15 kg@ Bo Cj 15k SO</v>
          </cell>
          <cell r="G35" t="str">
            <v>Menudencias</v>
          </cell>
          <cell r="H35" t="str">
            <v>Menudencias Cogote</v>
          </cell>
          <cell r="I35">
            <v>0</v>
          </cell>
          <cell r="J35">
            <v>0</v>
          </cell>
          <cell r="K35">
            <v>0.5146152823243515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22000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 t="b">
            <v>0</v>
          </cell>
          <cell r="AF35" t="b">
            <v>0</v>
          </cell>
          <cell r="AG35">
            <v>0</v>
          </cell>
        </row>
        <row r="36">
          <cell r="B36" t="str">
            <v>Agro Sudamerica1030230</v>
          </cell>
          <cell r="C36" t="str">
            <v>Pavo</v>
          </cell>
          <cell r="D36" t="str">
            <v>Agro Sudamerica</v>
          </cell>
          <cell r="E36">
            <v>1030230</v>
          </cell>
          <cell r="F36" t="str">
            <v>Pv Piel Tru@ Bo Cj So</v>
          </cell>
          <cell r="G36" t="str">
            <v>Recortes</v>
          </cell>
          <cell r="H36" t="str">
            <v>Recortes Piel</v>
          </cell>
          <cell r="I36">
            <v>0</v>
          </cell>
          <cell r="J36">
            <v>0</v>
          </cell>
          <cell r="K36">
            <v>0.5146152823243515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24000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 t="b">
            <v>0</v>
          </cell>
          <cell r="AF36" t="b">
            <v>0</v>
          </cell>
          <cell r="AG36">
            <v>0</v>
          </cell>
        </row>
        <row r="37">
          <cell r="B37" t="str">
            <v>Agro Sudamerica1030224</v>
          </cell>
          <cell r="C37" t="str">
            <v>Pavo</v>
          </cell>
          <cell r="D37" t="str">
            <v>Agro Sudamerica</v>
          </cell>
          <cell r="E37">
            <v>1030224</v>
          </cell>
          <cell r="F37" t="str">
            <v>PV Tru Larg@ Bo Cj 15k AS</v>
          </cell>
          <cell r="G37" t="str">
            <v>Trutro</v>
          </cell>
          <cell r="H37" t="str">
            <v>Trutro Largo</v>
          </cell>
          <cell r="I37">
            <v>0</v>
          </cell>
          <cell r="J37">
            <v>0</v>
          </cell>
          <cell r="K37">
            <v>0.5146152823243515</v>
          </cell>
          <cell r="L37">
            <v>0</v>
          </cell>
          <cell r="M37">
            <v>12618.668</v>
          </cell>
          <cell r="N37">
            <v>0</v>
          </cell>
          <cell r="O37">
            <v>0</v>
          </cell>
          <cell r="P37">
            <v>12618.668</v>
          </cell>
          <cell r="Q37">
            <v>0</v>
          </cell>
          <cell r="R37">
            <v>23100</v>
          </cell>
          <cell r="S37">
            <v>0</v>
          </cell>
          <cell r="T37">
            <v>0</v>
          </cell>
          <cell r="U37">
            <v>0</v>
          </cell>
          <cell r="V37">
            <v>12618.668</v>
          </cell>
          <cell r="W37">
            <v>0</v>
          </cell>
          <cell r="X37">
            <v>0</v>
          </cell>
          <cell r="Y37">
            <v>0</v>
          </cell>
          <cell r="Z37">
            <v>12618.668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  <row r="38">
          <cell r="B38" t="str">
            <v>Agro Sudamerica1023454</v>
          </cell>
          <cell r="C38" t="str">
            <v>Cerdo</v>
          </cell>
          <cell r="D38" t="str">
            <v>Agro Sudamerica</v>
          </cell>
          <cell r="E38">
            <v>1023454</v>
          </cell>
          <cell r="F38" t="str">
            <v>GO BAZO@ CJ 20K AS</v>
          </cell>
          <cell r="G38" t="str">
            <v>SUBPROD VISCERAS</v>
          </cell>
          <cell r="H38" t="str">
            <v>SUBPROD VISCERAS BAZO</v>
          </cell>
          <cell r="I38">
            <v>0</v>
          </cell>
          <cell r="J38">
            <v>0</v>
          </cell>
          <cell r="K38">
            <v>0.5146152823243515</v>
          </cell>
          <cell r="L38">
            <v>0</v>
          </cell>
          <cell r="M38">
            <v>2718.6610000000001</v>
          </cell>
          <cell r="N38">
            <v>0</v>
          </cell>
          <cell r="O38">
            <v>0</v>
          </cell>
          <cell r="P38">
            <v>2718.6610000000001</v>
          </cell>
          <cell r="Q38">
            <v>2000</v>
          </cell>
          <cell r="R38">
            <v>24000</v>
          </cell>
          <cell r="S38">
            <v>2000</v>
          </cell>
          <cell r="T38">
            <v>0</v>
          </cell>
          <cell r="U38">
            <v>2000</v>
          </cell>
          <cell r="V38">
            <v>718.66100000000006</v>
          </cell>
          <cell r="W38">
            <v>0</v>
          </cell>
          <cell r="X38">
            <v>0</v>
          </cell>
          <cell r="Y38">
            <v>0</v>
          </cell>
          <cell r="Z38">
            <v>718.66100000000006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2000</v>
          </cell>
          <cell r="AF38">
            <v>2000</v>
          </cell>
          <cell r="AG38">
            <v>2000</v>
          </cell>
        </row>
        <row r="39">
          <cell r="B39" t="str">
            <v>Agrosuper Asia1023448</v>
          </cell>
          <cell r="C39" t="str">
            <v>Cerdo</v>
          </cell>
          <cell r="D39" t="str">
            <v>Agrosuper Asia</v>
          </cell>
          <cell r="E39">
            <v>1023448</v>
          </cell>
          <cell r="F39" t="str">
            <v>GO PPPAL 77@ CJ 20K AS</v>
          </cell>
          <cell r="G39" t="str">
            <v>PALETA PULPA</v>
          </cell>
          <cell r="H39" t="str">
            <v>PALETA PULPA 77</v>
          </cell>
          <cell r="I39">
            <v>0</v>
          </cell>
          <cell r="J39">
            <v>0</v>
          </cell>
          <cell r="K39">
            <v>0.5146152823243515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24000</v>
          </cell>
          <cell r="R39">
            <v>24000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 t="b">
            <v>0</v>
          </cell>
          <cell r="AF39" t="b">
            <v>0</v>
          </cell>
          <cell r="AG39">
            <v>0</v>
          </cell>
        </row>
        <row r="40">
          <cell r="B40" t="str">
            <v>Agro Sudamerica1023444</v>
          </cell>
          <cell r="C40" t="str">
            <v>Cerdo</v>
          </cell>
          <cell r="D40" t="str">
            <v>Agro Sudamerica</v>
          </cell>
          <cell r="E40">
            <v>1023444</v>
          </cell>
          <cell r="F40" t="str">
            <v>GO TRIMING 70/30@ CJ 20K AS</v>
          </cell>
          <cell r="G40" t="str">
            <v>RECORTES NO MAGRO</v>
          </cell>
          <cell r="H40" t="str">
            <v>RECORTES NO MAGRO TRIMING 70/30</v>
          </cell>
          <cell r="I40">
            <v>0</v>
          </cell>
          <cell r="J40">
            <v>0</v>
          </cell>
          <cell r="K40">
            <v>0.5146152823243515</v>
          </cell>
          <cell r="L40">
            <v>0</v>
          </cell>
          <cell r="M40">
            <v>11649.341</v>
          </cell>
          <cell r="N40">
            <v>0</v>
          </cell>
          <cell r="O40">
            <v>0</v>
          </cell>
          <cell r="P40">
            <v>11649.341</v>
          </cell>
          <cell r="Q40">
            <v>11649</v>
          </cell>
          <cell r="R40">
            <v>24000</v>
          </cell>
          <cell r="S40">
            <v>11649</v>
          </cell>
          <cell r="T40">
            <v>0</v>
          </cell>
          <cell r="U40">
            <v>11649</v>
          </cell>
          <cell r="V40">
            <v>0.34100000000034925</v>
          </cell>
          <cell r="W40">
            <v>0</v>
          </cell>
          <cell r="X40">
            <v>0</v>
          </cell>
          <cell r="Y40">
            <v>0</v>
          </cell>
          <cell r="Z40">
            <v>0.34100000000034925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11649</v>
          </cell>
          <cell r="AF40">
            <v>11649</v>
          </cell>
          <cell r="AG40">
            <v>11649</v>
          </cell>
        </row>
        <row r="41">
          <cell r="B41" t="str">
            <v>Agrosuper Asia1023439</v>
          </cell>
          <cell r="C41" t="str">
            <v>Cerdo</v>
          </cell>
          <cell r="D41" t="str">
            <v>Agrosuper Asia</v>
          </cell>
          <cell r="E41">
            <v>1023439</v>
          </cell>
          <cell r="F41" t="str">
            <v>GO Hso femur@ Cj 20k AS</v>
          </cell>
          <cell r="G41" t="str">
            <v>Huesos</v>
          </cell>
          <cell r="H41" t="str">
            <v>Huesos Cuarto Traser</v>
          </cell>
          <cell r="I41">
            <v>0</v>
          </cell>
          <cell r="J41">
            <v>48000</v>
          </cell>
          <cell r="K41">
            <v>0.5146152823243515</v>
          </cell>
          <cell r="L41">
            <v>0</v>
          </cell>
          <cell r="M41">
            <v>38900</v>
          </cell>
          <cell r="N41">
            <v>0</v>
          </cell>
          <cell r="O41">
            <v>0</v>
          </cell>
          <cell r="P41">
            <v>38900</v>
          </cell>
          <cell r="Q41">
            <v>37000</v>
          </cell>
          <cell r="R41">
            <v>24000</v>
          </cell>
          <cell r="S41">
            <v>37000</v>
          </cell>
          <cell r="T41">
            <v>-37000</v>
          </cell>
          <cell r="U41">
            <v>0</v>
          </cell>
          <cell r="V41">
            <v>38900</v>
          </cell>
          <cell r="W41">
            <v>24000</v>
          </cell>
          <cell r="X41">
            <v>0</v>
          </cell>
          <cell r="Y41">
            <v>24000</v>
          </cell>
          <cell r="Z41">
            <v>14900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61000</v>
          </cell>
          <cell r="AF41">
            <v>37000</v>
          </cell>
          <cell r="AG41">
            <v>24000</v>
          </cell>
        </row>
        <row r="42">
          <cell r="B42" t="str">
            <v>Agrosuper Asia1023438</v>
          </cell>
          <cell r="C42" t="str">
            <v>Cerdo</v>
          </cell>
          <cell r="D42" t="str">
            <v>Agrosuper Asia</v>
          </cell>
          <cell r="E42">
            <v>1023438</v>
          </cell>
          <cell r="F42" t="str">
            <v>GO Pana S/Corazón@ Cj 20k AS</v>
          </cell>
          <cell r="G42" t="str">
            <v>Subprod</v>
          </cell>
          <cell r="H42" t="str">
            <v>Subprod Visceras</v>
          </cell>
          <cell r="I42">
            <v>25358</v>
          </cell>
          <cell r="J42">
            <v>0</v>
          </cell>
          <cell r="K42">
            <v>0.5146152823243515</v>
          </cell>
          <cell r="L42">
            <v>13049.614329180906</v>
          </cell>
          <cell r="M42">
            <v>43764.090000000011</v>
          </cell>
          <cell r="N42">
            <v>2646</v>
          </cell>
          <cell r="O42">
            <v>0</v>
          </cell>
          <cell r="P42">
            <v>59195.104329180918</v>
          </cell>
          <cell r="Q42">
            <v>72000</v>
          </cell>
          <cell r="R42">
            <v>24000</v>
          </cell>
          <cell r="S42">
            <v>48000</v>
          </cell>
          <cell r="T42">
            <v>0</v>
          </cell>
          <cell r="U42">
            <v>48000</v>
          </cell>
          <cell r="V42">
            <v>11195.104329180918</v>
          </cell>
          <cell r="W42">
            <v>0</v>
          </cell>
          <cell r="X42">
            <v>0</v>
          </cell>
          <cell r="Y42">
            <v>0</v>
          </cell>
          <cell r="Z42">
            <v>11195.104329180918</v>
          </cell>
          <cell r="AA42">
            <v>0</v>
          </cell>
          <cell r="AB42">
            <v>0</v>
          </cell>
          <cell r="AC42">
            <v>0</v>
          </cell>
          <cell r="AD42">
            <v>48020.03</v>
          </cell>
          <cell r="AE42">
            <v>96020.03</v>
          </cell>
          <cell r="AF42">
            <v>96020.03</v>
          </cell>
          <cell r="AG42">
            <v>96020.03</v>
          </cell>
        </row>
        <row r="43">
          <cell r="B43" t="str">
            <v>Agro Sudamerica1023436</v>
          </cell>
          <cell r="C43" t="str">
            <v>Cerdo</v>
          </cell>
          <cell r="D43" t="str">
            <v>Agro Sudamerica</v>
          </cell>
          <cell r="E43">
            <v>1023436</v>
          </cell>
          <cell r="F43" t="str">
            <v>GO Manos@ Cj 20k AS</v>
          </cell>
          <cell r="G43" t="str">
            <v>Subprod</v>
          </cell>
          <cell r="H43" t="str">
            <v>Subprod Patas-Manos</v>
          </cell>
          <cell r="I43">
            <v>5520</v>
          </cell>
          <cell r="J43">
            <v>0</v>
          </cell>
          <cell r="K43">
            <v>0.5146152823243515</v>
          </cell>
          <cell r="L43">
            <v>2840.6763584304204</v>
          </cell>
          <cell r="M43">
            <v>19120</v>
          </cell>
          <cell r="N43">
            <v>0</v>
          </cell>
          <cell r="O43">
            <v>0</v>
          </cell>
          <cell r="P43">
            <v>21960.676358430421</v>
          </cell>
          <cell r="Q43">
            <v>24000</v>
          </cell>
          <cell r="R43">
            <v>24000</v>
          </cell>
          <cell r="S43">
            <v>0</v>
          </cell>
          <cell r="T43">
            <v>0</v>
          </cell>
          <cell r="U43">
            <v>0</v>
          </cell>
          <cell r="V43">
            <v>21960.676358430421</v>
          </cell>
          <cell r="W43">
            <v>0</v>
          </cell>
          <cell r="X43">
            <v>0</v>
          </cell>
          <cell r="Y43">
            <v>0</v>
          </cell>
          <cell r="Z43">
            <v>21960.676358430421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</row>
        <row r="44">
          <cell r="B44" t="str">
            <v>Agrosuper Asia1023435</v>
          </cell>
          <cell r="C44" t="str">
            <v>Cerdo</v>
          </cell>
          <cell r="D44" t="str">
            <v>Agrosuper Asia</v>
          </cell>
          <cell r="E44">
            <v>1023435</v>
          </cell>
          <cell r="F44" t="str">
            <v>GO Cab Ent@ Cj 20k AS</v>
          </cell>
          <cell r="G44" t="str">
            <v>Cabeza</v>
          </cell>
          <cell r="H44" t="str">
            <v>Cabeza Entera</v>
          </cell>
          <cell r="I44">
            <v>0</v>
          </cell>
          <cell r="J44">
            <v>0</v>
          </cell>
          <cell r="K44">
            <v>0.5146152823243515</v>
          </cell>
          <cell r="L44">
            <v>0</v>
          </cell>
          <cell r="M44">
            <v>112853.36899999992</v>
          </cell>
          <cell r="N44">
            <v>0</v>
          </cell>
          <cell r="O44">
            <v>0</v>
          </cell>
          <cell r="P44">
            <v>112853.36899999992</v>
          </cell>
          <cell r="Q44">
            <v>144000</v>
          </cell>
          <cell r="R44">
            <v>24000</v>
          </cell>
          <cell r="S44">
            <v>96000</v>
          </cell>
          <cell r="T44">
            <v>-24000</v>
          </cell>
          <cell r="U44">
            <v>72000</v>
          </cell>
          <cell r="V44">
            <v>40853.368999999919</v>
          </cell>
          <cell r="W44">
            <v>0</v>
          </cell>
          <cell r="X44">
            <v>0</v>
          </cell>
          <cell r="Y44">
            <v>0</v>
          </cell>
          <cell r="Z44">
            <v>40853.368999999919</v>
          </cell>
          <cell r="AA44">
            <v>0</v>
          </cell>
          <cell r="AB44">
            <v>0</v>
          </cell>
          <cell r="AC44">
            <v>0</v>
          </cell>
          <cell r="AD44">
            <v>72129.42</v>
          </cell>
          <cell r="AE44">
            <v>168129.41999999998</v>
          </cell>
          <cell r="AF44">
            <v>168129.41999999998</v>
          </cell>
          <cell r="AG44">
            <v>144129.41999999998</v>
          </cell>
        </row>
        <row r="45">
          <cell r="B45" t="str">
            <v>Agro Sudamerica1023433</v>
          </cell>
          <cell r="C45" t="str">
            <v>Cerdo</v>
          </cell>
          <cell r="D45" t="str">
            <v>Agro Sudamerica</v>
          </cell>
          <cell r="E45">
            <v>1023433</v>
          </cell>
          <cell r="F45" t="str">
            <v>GO Papda Cab@ Cj 20k AS</v>
          </cell>
          <cell r="G45" t="str">
            <v>Plancha</v>
          </cell>
          <cell r="H45" t="str">
            <v>Plancha s/Cuero</v>
          </cell>
          <cell r="I45">
            <v>146555</v>
          </cell>
          <cell r="J45">
            <v>144000</v>
          </cell>
          <cell r="K45">
            <v>0.5146152823243515</v>
          </cell>
          <cell r="L45">
            <v>75419.442701045336</v>
          </cell>
          <cell r="M45">
            <v>67359.947999999989</v>
          </cell>
          <cell r="N45">
            <v>0</v>
          </cell>
          <cell r="O45">
            <v>0</v>
          </cell>
          <cell r="P45">
            <v>142779.39070104534</v>
          </cell>
          <cell r="Q45">
            <v>144000</v>
          </cell>
          <cell r="R45">
            <v>24000</v>
          </cell>
          <cell r="S45">
            <v>120000</v>
          </cell>
          <cell r="T45">
            <v>0</v>
          </cell>
          <cell r="U45">
            <v>120000</v>
          </cell>
          <cell r="V45">
            <v>22779.39070104534</v>
          </cell>
          <cell r="W45">
            <v>0</v>
          </cell>
          <cell r="X45">
            <v>0</v>
          </cell>
          <cell r="Y45">
            <v>0</v>
          </cell>
          <cell r="Z45">
            <v>22779.39070104534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120000</v>
          </cell>
          <cell r="AF45">
            <v>120000</v>
          </cell>
          <cell r="AG45">
            <v>120000</v>
          </cell>
        </row>
        <row r="46">
          <cell r="B46" t="str">
            <v>Agro Sudamerica1023420</v>
          </cell>
          <cell r="C46" t="str">
            <v>Cerdo</v>
          </cell>
          <cell r="D46" t="str">
            <v>Agro Sudamerica</v>
          </cell>
          <cell r="E46">
            <v>1023420</v>
          </cell>
          <cell r="F46" t="str">
            <v xml:space="preserve"> GO PpPna 59@ Cj 20k AS</v>
          </cell>
          <cell r="G46" t="str">
            <v>Pierna</v>
          </cell>
          <cell r="H46" t="str">
            <v>Pierna Pulpa</v>
          </cell>
          <cell r="I46">
            <v>8942</v>
          </cell>
          <cell r="J46">
            <v>0</v>
          </cell>
          <cell r="K46">
            <v>0.5146152823243515</v>
          </cell>
          <cell r="L46">
            <v>4601.689854544351</v>
          </cell>
          <cell r="M46">
            <v>15990.240000000002</v>
          </cell>
          <cell r="N46">
            <v>9413.3806435481874</v>
          </cell>
          <cell r="O46">
            <v>0</v>
          </cell>
          <cell r="P46">
            <v>29063.972433737719</v>
          </cell>
          <cell r="Q46">
            <v>24000</v>
          </cell>
          <cell r="R46">
            <v>24000</v>
          </cell>
          <cell r="S46">
            <v>24000</v>
          </cell>
          <cell r="T46">
            <v>0</v>
          </cell>
          <cell r="U46">
            <v>24000</v>
          </cell>
          <cell r="V46">
            <v>5063.9724337377193</v>
          </cell>
          <cell r="W46">
            <v>0</v>
          </cell>
          <cell r="X46">
            <v>0</v>
          </cell>
          <cell r="Y46">
            <v>0</v>
          </cell>
          <cell r="Z46">
            <v>5063.9724337377193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24000</v>
          </cell>
          <cell r="AF46">
            <v>24000</v>
          </cell>
          <cell r="AG46">
            <v>24000</v>
          </cell>
        </row>
        <row r="47">
          <cell r="B47" t="str">
            <v>Exportacion Directa1023419</v>
          </cell>
          <cell r="C47" t="str">
            <v>Cerdo</v>
          </cell>
          <cell r="D47" t="str">
            <v>Exportacion Directa</v>
          </cell>
          <cell r="E47">
            <v>1023419</v>
          </cell>
          <cell r="F47" t="str">
            <v>GO Lom Tocino@ Bo Cj 20k AP</v>
          </cell>
          <cell r="G47" t="str">
            <v>Grasas</v>
          </cell>
          <cell r="H47" t="str">
            <v>Grasa Lomo Tocino</v>
          </cell>
          <cell r="I47">
            <v>68280</v>
          </cell>
          <cell r="J47">
            <v>24000</v>
          </cell>
          <cell r="K47">
            <v>0.86351453912600351</v>
          </cell>
          <cell r="L47">
            <v>58960.772731523517</v>
          </cell>
          <cell r="M47">
            <v>3780</v>
          </cell>
          <cell r="N47">
            <v>0</v>
          </cell>
          <cell r="O47">
            <v>0</v>
          </cell>
          <cell r="P47">
            <v>62740.772731523517</v>
          </cell>
          <cell r="Q47">
            <v>48000</v>
          </cell>
          <cell r="R47">
            <v>24000</v>
          </cell>
          <cell r="S47">
            <v>48000</v>
          </cell>
          <cell r="T47">
            <v>0</v>
          </cell>
          <cell r="U47">
            <v>48000</v>
          </cell>
          <cell r="V47">
            <v>14740.772731523517</v>
          </cell>
          <cell r="W47">
            <v>0</v>
          </cell>
          <cell r="X47">
            <v>-24000</v>
          </cell>
          <cell r="Y47">
            <v>0</v>
          </cell>
          <cell r="Z47">
            <v>14740.772731523517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48000</v>
          </cell>
          <cell r="AF47">
            <v>48000</v>
          </cell>
          <cell r="AG47">
            <v>48000</v>
          </cell>
        </row>
        <row r="48">
          <cell r="B48" t="str">
            <v>Agrosuper Brasil1023399</v>
          </cell>
          <cell r="C48" t="str">
            <v>Cerdo</v>
          </cell>
          <cell r="D48" t="str">
            <v>Agrosuper Brasil</v>
          </cell>
          <cell r="E48">
            <v>1023399</v>
          </cell>
          <cell r="F48" t="str">
            <v>GO GORD LOM TOCINO@ CJ 20K AS</v>
          </cell>
          <cell r="G48" t="str">
            <v>GRASA GORDURA</v>
          </cell>
          <cell r="H48" t="str">
            <v>SUBPROD GRASA GORDURA REBAJE</v>
          </cell>
          <cell r="I48">
            <v>0</v>
          </cell>
          <cell r="J48">
            <v>0</v>
          </cell>
          <cell r="K48">
            <v>0.71181248753751014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1000</v>
          </cell>
          <cell r="R48">
            <v>24000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 t="b">
            <v>0</v>
          </cell>
          <cell r="AF48" t="b">
            <v>0</v>
          </cell>
          <cell r="AG48">
            <v>0</v>
          </cell>
        </row>
        <row r="49">
          <cell r="B49" t="str">
            <v>Agrosuper Brasil1023398</v>
          </cell>
          <cell r="C49" t="str">
            <v>Cerdo</v>
          </cell>
          <cell r="D49" t="str">
            <v>Agrosuper Brasil</v>
          </cell>
          <cell r="E49">
            <v>1023398</v>
          </cell>
          <cell r="F49" t="str">
            <v>GO GORD REBAJE@ BO CJ 20K AS</v>
          </cell>
          <cell r="G49" t="str">
            <v>GRASA GORDURA</v>
          </cell>
          <cell r="H49" t="str">
            <v>SUBPROD GRASA GORDURA REBAJE</v>
          </cell>
          <cell r="I49">
            <v>0</v>
          </cell>
          <cell r="J49">
            <v>0</v>
          </cell>
          <cell r="K49">
            <v>0.71181248753751014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1000</v>
          </cell>
          <cell r="R49">
            <v>24000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 t="b">
            <v>0</v>
          </cell>
          <cell r="AF49" t="b">
            <v>0</v>
          </cell>
          <cell r="AG49">
            <v>0</v>
          </cell>
        </row>
        <row r="50">
          <cell r="B50" t="str">
            <v>Agrosuper Asia1023397</v>
          </cell>
          <cell r="C50" t="str">
            <v>Cerdo</v>
          </cell>
          <cell r="D50" t="str">
            <v>Agrosuper Asia</v>
          </cell>
          <cell r="E50">
            <v>1023397</v>
          </cell>
          <cell r="F50" t="str">
            <v>GO Gord Esp@ Cj 20k AS</v>
          </cell>
          <cell r="G50" t="str">
            <v>Grasas</v>
          </cell>
          <cell r="H50" t="str">
            <v>Grasa Gordura</v>
          </cell>
          <cell r="I50">
            <v>0</v>
          </cell>
          <cell r="J50">
            <v>8969</v>
          </cell>
          <cell r="K50">
            <v>0.5146152823243515</v>
          </cell>
          <cell r="L50">
            <v>0</v>
          </cell>
          <cell r="M50">
            <v>44210.128000000004</v>
          </cell>
          <cell r="N50">
            <v>0</v>
          </cell>
          <cell r="O50">
            <v>0</v>
          </cell>
          <cell r="P50">
            <v>44210.128000000004</v>
          </cell>
          <cell r="Q50">
            <v>35000</v>
          </cell>
          <cell r="R50">
            <v>24000</v>
          </cell>
          <cell r="S50">
            <v>35000</v>
          </cell>
          <cell r="T50">
            <v>0</v>
          </cell>
          <cell r="U50">
            <v>35000</v>
          </cell>
          <cell r="V50">
            <v>9210.1280000000042</v>
          </cell>
          <cell r="W50">
            <v>0</v>
          </cell>
          <cell r="X50">
            <v>0</v>
          </cell>
          <cell r="Y50">
            <v>0</v>
          </cell>
          <cell r="Z50">
            <v>9210.1280000000042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35000</v>
          </cell>
          <cell r="AF50">
            <v>35000</v>
          </cell>
          <cell r="AG50">
            <v>35000</v>
          </cell>
        </row>
        <row r="51">
          <cell r="B51" t="str">
            <v>Agro Sudamerica1023391</v>
          </cell>
          <cell r="C51" t="str">
            <v>Cerdo</v>
          </cell>
          <cell r="D51" t="str">
            <v>Agro Sudamerica</v>
          </cell>
          <cell r="E51">
            <v>1023391</v>
          </cell>
          <cell r="F51" t="str">
            <v>GO TRIMING 90/10@ CJ 20K AS</v>
          </cell>
          <cell r="G51" t="str">
            <v>RECORTES NO MAGRO</v>
          </cell>
          <cell r="H51" t="str">
            <v>RECORTES NO MAGRO TRIMING 90/10</v>
          </cell>
          <cell r="I51">
            <v>0</v>
          </cell>
          <cell r="J51">
            <v>0</v>
          </cell>
          <cell r="K51">
            <v>0.5146152823243515</v>
          </cell>
          <cell r="L51">
            <v>0</v>
          </cell>
          <cell r="M51">
            <v>22240</v>
          </cell>
          <cell r="N51">
            <v>0</v>
          </cell>
          <cell r="O51">
            <v>0</v>
          </cell>
          <cell r="P51">
            <v>22240</v>
          </cell>
          <cell r="Q51">
            <v>23380</v>
          </cell>
          <cell r="R51">
            <v>24000</v>
          </cell>
          <cell r="S51">
            <v>0</v>
          </cell>
          <cell r="T51">
            <v>0</v>
          </cell>
          <cell r="U51">
            <v>0</v>
          </cell>
          <cell r="V51">
            <v>22240</v>
          </cell>
          <cell r="W51">
            <v>0</v>
          </cell>
          <cell r="X51">
            <v>0</v>
          </cell>
          <cell r="Y51">
            <v>0</v>
          </cell>
          <cell r="Z51">
            <v>22240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</row>
        <row r="52">
          <cell r="B52" t="str">
            <v>Agrosuper Asia1023372</v>
          </cell>
          <cell r="C52" t="str">
            <v>Cerdo</v>
          </cell>
          <cell r="D52" t="str">
            <v>Agrosuper Asia</v>
          </cell>
          <cell r="E52">
            <v>1023372</v>
          </cell>
          <cell r="F52" t="str">
            <v>GO Lom Ctro 27@ Fi Cj 20k AS</v>
          </cell>
          <cell r="G52" t="str">
            <v>Centro</v>
          </cell>
          <cell r="H52" t="str">
            <v>Lomo Centro</v>
          </cell>
          <cell r="I52">
            <v>0</v>
          </cell>
          <cell r="J52">
            <v>0</v>
          </cell>
          <cell r="K52">
            <v>0.5146152823243515</v>
          </cell>
          <cell r="L52">
            <v>0</v>
          </cell>
          <cell r="M52">
            <v>10747.948999999999</v>
          </cell>
          <cell r="N52">
            <v>0</v>
          </cell>
          <cell r="O52">
            <v>0</v>
          </cell>
          <cell r="P52">
            <v>10747.948999999999</v>
          </cell>
          <cell r="Q52">
            <v>0</v>
          </cell>
          <cell r="R52">
            <v>24000</v>
          </cell>
          <cell r="S52">
            <v>0</v>
          </cell>
          <cell r="T52">
            <v>0</v>
          </cell>
          <cell r="U52">
            <v>0</v>
          </cell>
          <cell r="V52">
            <v>10747.948999999999</v>
          </cell>
          <cell r="W52">
            <v>0</v>
          </cell>
          <cell r="X52">
            <v>0</v>
          </cell>
          <cell r="Y52">
            <v>0</v>
          </cell>
          <cell r="Z52">
            <v>10747.948999999999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</row>
        <row r="53">
          <cell r="B53" t="str">
            <v>Agrosuper Asia1023371</v>
          </cell>
          <cell r="C53" t="str">
            <v>Cerdo</v>
          </cell>
          <cell r="D53" t="str">
            <v>Agrosuper Asia</v>
          </cell>
          <cell r="E53">
            <v>1023371</v>
          </cell>
          <cell r="F53" t="str">
            <v>GO Pal Nor@ Cj 20k AS</v>
          </cell>
          <cell r="G53" t="str">
            <v>Paleta</v>
          </cell>
          <cell r="H53" t="str">
            <v>Paleta Entera</v>
          </cell>
          <cell r="I53">
            <v>48000</v>
          </cell>
          <cell r="J53">
            <v>48000</v>
          </cell>
          <cell r="K53">
            <v>0.5146152823243515</v>
          </cell>
          <cell r="L53">
            <v>24701.533551568871</v>
          </cell>
          <cell r="M53">
            <v>-24000</v>
          </cell>
          <cell r="N53">
            <v>0</v>
          </cell>
          <cell r="O53">
            <v>0</v>
          </cell>
          <cell r="P53">
            <v>701.53355156887119</v>
          </cell>
          <cell r="Q53">
            <v>0</v>
          </cell>
          <cell r="R53">
            <v>24000</v>
          </cell>
          <cell r="S53">
            <v>0</v>
          </cell>
          <cell r="T53">
            <v>0</v>
          </cell>
          <cell r="U53">
            <v>0</v>
          </cell>
          <cell r="V53">
            <v>701.53355156887119</v>
          </cell>
          <cell r="W53">
            <v>0</v>
          </cell>
          <cell r="X53">
            <v>0</v>
          </cell>
          <cell r="Y53">
            <v>0</v>
          </cell>
          <cell r="Z53">
            <v>701.53355156887119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</row>
        <row r="54">
          <cell r="B54" t="str">
            <v>Agrosuper Asia1023370</v>
          </cell>
          <cell r="C54" t="str">
            <v>Cerdo</v>
          </cell>
          <cell r="D54" t="str">
            <v>Agrosuper Asia</v>
          </cell>
          <cell r="E54">
            <v>1023370</v>
          </cell>
          <cell r="F54" t="str">
            <v>GO Pna Nor@ Cj 20k AS</v>
          </cell>
          <cell r="G54" t="str">
            <v>Pierna</v>
          </cell>
          <cell r="H54" t="str">
            <v>Pierna Entera</v>
          </cell>
          <cell r="I54">
            <v>0</v>
          </cell>
          <cell r="J54">
            <v>0</v>
          </cell>
          <cell r="K54">
            <v>0.5146152823243515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24000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 t="b">
            <v>0</v>
          </cell>
          <cell r="AF54" t="b">
            <v>0</v>
          </cell>
          <cell r="AG54">
            <v>0</v>
          </cell>
        </row>
        <row r="55">
          <cell r="B55" t="str">
            <v>Agrosuper Shanghai1023368</v>
          </cell>
          <cell r="C55" t="str">
            <v>Cerdo</v>
          </cell>
          <cell r="D55" t="str">
            <v>Agrosuper Shanghai</v>
          </cell>
          <cell r="E55">
            <v>1023368</v>
          </cell>
          <cell r="F55" t="str">
            <v>GO Cuarto Central @ COM Cj AS</v>
          </cell>
          <cell r="G55" t="str">
            <v>Vara Gordo</v>
          </cell>
          <cell r="H55" t="str">
            <v>Vara Cuarto Central</v>
          </cell>
          <cell r="I55">
            <v>0</v>
          </cell>
          <cell r="J55">
            <v>0</v>
          </cell>
          <cell r="K55">
            <v>0.5146152823243515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7100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</row>
        <row r="56">
          <cell r="B56" t="str">
            <v>Agrosuper Shanghai1023367</v>
          </cell>
          <cell r="C56" t="str">
            <v>Cerdo</v>
          </cell>
          <cell r="D56" t="str">
            <v>Agrosuper Shanghai</v>
          </cell>
          <cell r="E56">
            <v>1023367</v>
          </cell>
          <cell r="F56" t="str">
            <v>GO Cab Ent @ COM Cj 20k AS</v>
          </cell>
          <cell r="G56" t="str">
            <v>Cabeza</v>
          </cell>
          <cell r="H56" t="str">
            <v>Cabeza Entera</v>
          </cell>
          <cell r="I56">
            <v>0</v>
          </cell>
          <cell r="J56">
            <v>0</v>
          </cell>
          <cell r="K56">
            <v>0.5146152823243515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3100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</row>
        <row r="57">
          <cell r="B57" t="str">
            <v>Agrosuper Shanghai1023366</v>
          </cell>
          <cell r="C57" t="str">
            <v>Cerdo</v>
          </cell>
          <cell r="D57" t="str">
            <v>Agrosuper Shanghai</v>
          </cell>
          <cell r="E57">
            <v>1023366</v>
          </cell>
          <cell r="F57" t="str">
            <v>GO Patas @ COM Cj 20k AS</v>
          </cell>
          <cell r="G57" t="str">
            <v>Subprod</v>
          </cell>
          <cell r="H57" t="str">
            <v>Subprod Patas-Manos</v>
          </cell>
          <cell r="I57">
            <v>0</v>
          </cell>
          <cell r="J57">
            <v>0</v>
          </cell>
          <cell r="K57">
            <v>0.5146152823243515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500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</row>
        <row r="58">
          <cell r="B58" t="str">
            <v>Agrosuper Shanghai1023365</v>
          </cell>
          <cell r="C58" t="str">
            <v>Cerdo</v>
          </cell>
          <cell r="D58" t="str">
            <v>Agrosuper Shanghai</v>
          </cell>
          <cell r="E58">
            <v>1023365</v>
          </cell>
          <cell r="F58" t="str">
            <v>GO Mantec @ COM Cj AS</v>
          </cell>
          <cell r="G58" t="str">
            <v>Grasas</v>
          </cell>
          <cell r="H58" t="str">
            <v>Grasa Interior</v>
          </cell>
          <cell r="I58">
            <v>0</v>
          </cell>
          <cell r="J58">
            <v>0</v>
          </cell>
          <cell r="K58">
            <v>0.5146152823243515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300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</row>
        <row r="59">
          <cell r="B59" t="str">
            <v>Agrosuper Shanghai1023364</v>
          </cell>
          <cell r="C59" t="str">
            <v>Cerdo</v>
          </cell>
          <cell r="D59" t="str">
            <v>Agrosuper Shanghai</v>
          </cell>
          <cell r="E59">
            <v>1023364</v>
          </cell>
          <cell r="F59" t="str">
            <v>GO Manos @ COM Cj 20k AS</v>
          </cell>
          <cell r="G59" t="str">
            <v>Subprod</v>
          </cell>
          <cell r="H59" t="str">
            <v>Subprod Patas-Manos</v>
          </cell>
          <cell r="I59">
            <v>0</v>
          </cell>
          <cell r="J59">
            <v>0</v>
          </cell>
          <cell r="K59">
            <v>0.5146152823243515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500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</row>
        <row r="60">
          <cell r="B60" t="str">
            <v>Agrosuper Shanghai1023363</v>
          </cell>
          <cell r="C60" t="str">
            <v>Cerdo</v>
          </cell>
          <cell r="D60" t="str">
            <v>Agrosuper Shanghai</v>
          </cell>
          <cell r="E60">
            <v>1023363</v>
          </cell>
          <cell r="F60" t="str">
            <v>GO Cuarto Trasero @ COM Cj AS</v>
          </cell>
          <cell r="G60" t="str">
            <v>Vara Gordo</v>
          </cell>
          <cell r="H60" t="str">
            <v>Vara Cuarto Trasero</v>
          </cell>
          <cell r="I60">
            <v>0</v>
          </cell>
          <cell r="J60">
            <v>0</v>
          </cell>
          <cell r="K60">
            <v>0.5146152823243515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7300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</row>
        <row r="61">
          <cell r="B61" t="str">
            <v>Agrosuper Shanghai1023362</v>
          </cell>
          <cell r="C61" t="str">
            <v>Cerdo</v>
          </cell>
          <cell r="D61" t="str">
            <v>Agrosuper Shanghai</v>
          </cell>
          <cell r="E61">
            <v>1023362</v>
          </cell>
          <cell r="F61" t="str">
            <v>GO Cuarto Delant @ COM Cj AS</v>
          </cell>
          <cell r="G61" t="str">
            <v>Vara Gordo</v>
          </cell>
          <cell r="H61" t="str">
            <v>Vara Cuarto Delanter</v>
          </cell>
          <cell r="I61">
            <v>0</v>
          </cell>
          <cell r="J61">
            <v>0</v>
          </cell>
          <cell r="K61">
            <v>0.5146152823243515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7800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</row>
        <row r="62">
          <cell r="B62" t="str">
            <v>Agro Sudamerica1023355</v>
          </cell>
          <cell r="C62" t="str">
            <v>Cerdo</v>
          </cell>
          <cell r="D62" t="str">
            <v>Agro Sudamerica</v>
          </cell>
          <cell r="E62">
            <v>1023355</v>
          </cell>
          <cell r="F62" t="str">
            <v>GO Pulmon@ Cj 20k AS</v>
          </cell>
          <cell r="G62" t="str">
            <v>Subprod</v>
          </cell>
          <cell r="H62" t="str">
            <v>Subprod Visceras</v>
          </cell>
          <cell r="I62">
            <v>27475</v>
          </cell>
          <cell r="J62">
            <v>0</v>
          </cell>
          <cell r="K62">
            <v>0.5146152823243515</v>
          </cell>
          <cell r="L62">
            <v>14139.054881861557</v>
          </cell>
          <cell r="M62">
            <v>25206.262999999988</v>
          </cell>
          <cell r="N62">
            <v>5109.7912928510623</v>
          </cell>
          <cell r="O62">
            <v>0</v>
          </cell>
          <cell r="P62">
            <v>43944.130045427497</v>
          </cell>
          <cell r="Q62">
            <v>69000</v>
          </cell>
          <cell r="R62">
            <v>23100</v>
          </cell>
          <cell r="S62">
            <v>23100</v>
          </cell>
          <cell r="T62">
            <v>0</v>
          </cell>
          <cell r="U62">
            <v>23100</v>
          </cell>
          <cell r="V62">
            <v>20844.130045427497</v>
          </cell>
          <cell r="W62">
            <v>0</v>
          </cell>
          <cell r="X62">
            <v>0</v>
          </cell>
          <cell r="Y62">
            <v>0</v>
          </cell>
          <cell r="Z62">
            <v>20844.130045427497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23100</v>
          </cell>
          <cell r="AF62">
            <v>23100</v>
          </cell>
          <cell r="AG62">
            <v>23100</v>
          </cell>
        </row>
        <row r="63">
          <cell r="B63" t="str">
            <v>Exportacion Directa1023352</v>
          </cell>
          <cell r="C63" t="str">
            <v>Cerdo</v>
          </cell>
          <cell r="D63" t="str">
            <v>Exportacion Directa</v>
          </cell>
          <cell r="E63">
            <v>1023352</v>
          </cell>
          <cell r="F63" t="str">
            <v>GO Panc Tec S/cue@ R VP Cj ch AP</v>
          </cell>
          <cell r="G63" t="str">
            <v>Panceta</v>
          </cell>
          <cell r="H63" t="str">
            <v>Panceta s/Cuero</v>
          </cell>
          <cell r="I63">
            <v>50000</v>
          </cell>
          <cell r="J63">
            <v>50000</v>
          </cell>
          <cell r="K63">
            <v>0.86351453912600351</v>
          </cell>
          <cell r="L63">
            <v>43175.726956300176</v>
          </cell>
          <cell r="M63">
            <v>12626.962</v>
          </cell>
          <cell r="N63">
            <v>0</v>
          </cell>
          <cell r="O63">
            <v>7000</v>
          </cell>
          <cell r="P63">
            <v>48802.688956300175</v>
          </cell>
          <cell r="Q63">
            <v>44000</v>
          </cell>
          <cell r="R63">
            <v>3800</v>
          </cell>
          <cell r="S63">
            <v>44000</v>
          </cell>
          <cell r="T63">
            <v>-5000</v>
          </cell>
          <cell r="U63">
            <v>39000</v>
          </cell>
          <cell r="V63">
            <v>9802.6889563001751</v>
          </cell>
          <cell r="W63">
            <v>7600</v>
          </cell>
          <cell r="X63">
            <v>-3000</v>
          </cell>
          <cell r="Y63">
            <v>4600</v>
          </cell>
          <cell r="Z63">
            <v>5202.6889563001751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51600</v>
          </cell>
          <cell r="AF63">
            <v>47800</v>
          </cell>
          <cell r="AG63">
            <v>43600</v>
          </cell>
        </row>
        <row r="64">
          <cell r="B64" t="str">
            <v>Exportacion Directa1023351</v>
          </cell>
          <cell r="C64" t="str">
            <v>Cerdo</v>
          </cell>
          <cell r="D64" t="str">
            <v>Exportacion Directa</v>
          </cell>
          <cell r="E64">
            <v>1023351</v>
          </cell>
          <cell r="F64" t="str">
            <v>GO Panc S/tec L @VP Cj AP</v>
          </cell>
          <cell r="G64" t="str">
            <v>Panceta</v>
          </cell>
          <cell r="H64" t="str">
            <v>Panceta s/Cuero</v>
          </cell>
          <cell r="I64">
            <v>3000</v>
          </cell>
          <cell r="J64">
            <v>3000</v>
          </cell>
          <cell r="K64">
            <v>0.86351453912600351</v>
          </cell>
          <cell r="L64">
            <v>2590.5436173780104</v>
          </cell>
          <cell r="M64">
            <v>1438.8660000000002</v>
          </cell>
          <cell r="N64">
            <v>7.8791933515234787</v>
          </cell>
          <cell r="O64">
            <v>0</v>
          </cell>
          <cell r="P64">
            <v>4036.5008913943821</v>
          </cell>
          <cell r="Q64">
            <v>3000</v>
          </cell>
          <cell r="R64">
            <v>2500</v>
          </cell>
          <cell r="S64">
            <v>3000</v>
          </cell>
          <cell r="T64">
            <v>0</v>
          </cell>
          <cell r="U64">
            <v>3000</v>
          </cell>
          <cell r="V64">
            <v>1036.5008913943821</v>
          </cell>
          <cell r="W64">
            <v>0</v>
          </cell>
          <cell r="X64">
            <v>0</v>
          </cell>
          <cell r="Y64">
            <v>0</v>
          </cell>
          <cell r="Z64">
            <v>1036.5008913943821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3000</v>
          </cell>
          <cell r="AF64">
            <v>3000</v>
          </cell>
          <cell r="AG64">
            <v>3000</v>
          </cell>
        </row>
        <row r="65">
          <cell r="B65" t="str">
            <v>Exportacion Directa1023350</v>
          </cell>
          <cell r="C65" t="str">
            <v>Cerdo</v>
          </cell>
          <cell r="D65" t="str">
            <v>Exportacion Directa</v>
          </cell>
          <cell r="E65">
            <v>1023350</v>
          </cell>
          <cell r="F65" t="str">
            <v>Lom Vet &gt;2.0@ VP Cj Lom Vet AP</v>
          </cell>
          <cell r="G65" t="str">
            <v>Lomo</v>
          </cell>
          <cell r="H65" t="str">
            <v>Lomo Vetado</v>
          </cell>
          <cell r="I65">
            <v>30000</v>
          </cell>
          <cell r="J65">
            <v>30000</v>
          </cell>
          <cell r="K65">
            <v>0.86351453912600351</v>
          </cell>
          <cell r="L65">
            <v>25905.436173780105</v>
          </cell>
          <cell r="M65">
            <v>5361.070999999999</v>
          </cell>
          <cell r="N65">
            <v>19745.049088195181</v>
          </cell>
          <cell r="O65">
            <v>2500</v>
          </cell>
          <cell r="P65">
            <v>46537.051353155766</v>
          </cell>
          <cell r="Q65">
            <v>39500</v>
          </cell>
          <cell r="R65">
            <v>3400</v>
          </cell>
          <cell r="S65">
            <v>39500</v>
          </cell>
          <cell r="T65">
            <v>-15000</v>
          </cell>
          <cell r="U65">
            <v>24500</v>
          </cell>
          <cell r="V65">
            <v>22037.051353155766</v>
          </cell>
          <cell r="W65">
            <v>20400</v>
          </cell>
          <cell r="X65">
            <v>-7000</v>
          </cell>
          <cell r="Y65">
            <v>13400</v>
          </cell>
          <cell r="Z65">
            <v>8637.0513531557663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59900</v>
          </cell>
          <cell r="AF65">
            <v>46300</v>
          </cell>
          <cell r="AG65">
            <v>37900</v>
          </cell>
        </row>
        <row r="66">
          <cell r="B66" t="str">
            <v>Exportacion Directa1023349</v>
          </cell>
          <cell r="C66" t="str">
            <v>Cerdo</v>
          </cell>
          <cell r="D66" t="str">
            <v>Exportacion Directa</v>
          </cell>
          <cell r="E66">
            <v>1023349</v>
          </cell>
          <cell r="F66" t="str">
            <v>GO Lom Tecla VP@ Cj Lom Ctro</v>
          </cell>
          <cell r="G66" t="str">
            <v>Lomo</v>
          </cell>
          <cell r="H66" t="str">
            <v>Lomo Centro</v>
          </cell>
          <cell r="I66">
            <v>5000</v>
          </cell>
          <cell r="J66">
            <v>5000</v>
          </cell>
          <cell r="K66">
            <v>0.86351453912600351</v>
          </cell>
          <cell r="L66">
            <v>4317.5726956300177</v>
          </cell>
          <cell r="M66">
            <v>3920.8049999999998</v>
          </cell>
          <cell r="N66">
            <v>0</v>
          </cell>
          <cell r="O66">
            <v>0</v>
          </cell>
          <cell r="P66">
            <v>8238.3776956300171</v>
          </cell>
          <cell r="Q66">
            <v>0</v>
          </cell>
          <cell r="R66">
            <v>2500</v>
          </cell>
          <cell r="S66">
            <v>0</v>
          </cell>
          <cell r="T66">
            <v>0</v>
          </cell>
          <cell r="U66">
            <v>0</v>
          </cell>
          <cell r="V66">
            <v>8238.3776956300171</v>
          </cell>
          <cell r="W66">
            <v>7500</v>
          </cell>
          <cell r="X66">
            <v>-2500</v>
          </cell>
          <cell r="Y66">
            <v>5000</v>
          </cell>
          <cell r="Z66">
            <v>3238.3776956300171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7500</v>
          </cell>
          <cell r="AF66">
            <v>7500</v>
          </cell>
          <cell r="AG66">
            <v>5000</v>
          </cell>
        </row>
        <row r="67">
          <cell r="B67" t="str">
            <v>Agro Sudamerica1023343</v>
          </cell>
          <cell r="C67" t="str">
            <v>Cerdo</v>
          </cell>
          <cell r="D67" t="str">
            <v>Agro Sudamerica</v>
          </cell>
          <cell r="E67">
            <v>1023343</v>
          </cell>
          <cell r="F67" t="str">
            <v>GO TRIMING 60/40@ BO CJ 20K AS</v>
          </cell>
          <cell r="G67" t="str">
            <v>RECORTES NO MAGRO</v>
          </cell>
          <cell r="H67" t="str">
            <v>RECORTES NO MAGRO TRIMING 60/40</v>
          </cell>
          <cell r="I67">
            <v>0</v>
          </cell>
          <cell r="J67">
            <v>0</v>
          </cell>
          <cell r="K67">
            <v>0.5146152823243515</v>
          </cell>
          <cell r="L67">
            <v>0</v>
          </cell>
          <cell r="M67">
            <v>15186.706000000002</v>
          </cell>
          <cell r="N67">
            <v>1080</v>
          </cell>
          <cell r="O67">
            <v>0</v>
          </cell>
          <cell r="P67">
            <v>16158.706000000002</v>
          </cell>
          <cell r="Q67">
            <v>978</v>
          </cell>
          <cell r="R67">
            <v>24000</v>
          </cell>
          <cell r="S67">
            <v>978</v>
          </cell>
          <cell r="T67">
            <v>0</v>
          </cell>
          <cell r="U67">
            <v>978</v>
          </cell>
          <cell r="V67">
            <v>15180.706000000002</v>
          </cell>
          <cell r="W67">
            <v>0</v>
          </cell>
          <cell r="X67">
            <v>0</v>
          </cell>
          <cell r="Y67">
            <v>0</v>
          </cell>
          <cell r="Z67">
            <v>15180.706000000002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978</v>
          </cell>
          <cell r="AF67">
            <v>978</v>
          </cell>
          <cell r="AG67">
            <v>978</v>
          </cell>
        </row>
        <row r="68">
          <cell r="B68" t="str">
            <v>Agrosuper Brasil1023336</v>
          </cell>
          <cell r="C68" t="str">
            <v>Cerdo</v>
          </cell>
          <cell r="D68" t="str">
            <v>Agrosuper Brasil</v>
          </cell>
          <cell r="E68">
            <v>1023336</v>
          </cell>
          <cell r="F68" t="str">
            <v>Cue granel Esp CC@ Cj 20k AS</v>
          </cell>
          <cell r="G68" t="str">
            <v>Cueros</v>
          </cell>
          <cell r="H68" t="str">
            <v>Cuero Mixto</v>
          </cell>
          <cell r="I68">
            <v>0</v>
          </cell>
          <cell r="J68">
            <v>0</v>
          </cell>
          <cell r="K68">
            <v>0.71181248753751014</v>
          </cell>
          <cell r="L68">
            <v>0</v>
          </cell>
          <cell r="M68">
            <v>72577.225000000006</v>
          </cell>
          <cell r="N68">
            <v>0</v>
          </cell>
          <cell r="O68">
            <v>48000</v>
          </cell>
          <cell r="P68">
            <v>24577.225000000006</v>
          </cell>
          <cell r="Q68">
            <v>24000</v>
          </cell>
          <cell r="R68">
            <v>24000</v>
          </cell>
          <cell r="S68">
            <v>24000</v>
          </cell>
          <cell r="T68">
            <v>0</v>
          </cell>
          <cell r="U68">
            <v>24000</v>
          </cell>
          <cell r="V68">
            <v>577.22500000000582</v>
          </cell>
          <cell r="W68">
            <v>0</v>
          </cell>
          <cell r="X68">
            <v>0</v>
          </cell>
          <cell r="Y68">
            <v>0</v>
          </cell>
          <cell r="Z68">
            <v>577.22500000000582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24000</v>
          </cell>
          <cell r="AF68">
            <v>24000</v>
          </cell>
          <cell r="AG68">
            <v>24000</v>
          </cell>
        </row>
        <row r="69">
          <cell r="B69" t="str">
            <v>Agrosuper Brasil1023334</v>
          </cell>
          <cell r="C69" t="str">
            <v>Cerdo</v>
          </cell>
          <cell r="D69" t="str">
            <v>Agrosuper Brasil</v>
          </cell>
          <cell r="E69">
            <v>1023334</v>
          </cell>
          <cell r="F69" t="str">
            <v>Cue granel Esp CC@ Cj 20k AS</v>
          </cell>
          <cell r="G69" t="str">
            <v>Cueros</v>
          </cell>
          <cell r="H69" t="str">
            <v>Cuero Mixto</v>
          </cell>
          <cell r="I69">
            <v>315230</v>
          </cell>
          <cell r="J69">
            <v>312000</v>
          </cell>
          <cell r="K69">
            <v>0.71181248753751014</v>
          </cell>
          <cell r="L69">
            <v>224384.65044644932</v>
          </cell>
          <cell r="M69">
            <v>121882.57099999992</v>
          </cell>
          <cell r="N69">
            <v>0</v>
          </cell>
          <cell r="O69">
            <v>72000</v>
          </cell>
          <cell r="P69">
            <v>274267.22144644923</v>
          </cell>
          <cell r="Q69">
            <v>72000</v>
          </cell>
          <cell r="R69">
            <v>24000</v>
          </cell>
          <cell r="S69">
            <v>72000</v>
          </cell>
          <cell r="T69">
            <v>0</v>
          </cell>
          <cell r="U69">
            <v>72000</v>
          </cell>
          <cell r="V69">
            <v>202267.22144644923</v>
          </cell>
          <cell r="W69">
            <v>192000</v>
          </cell>
          <cell r="X69">
            <v>0</v>
          </cell>
          <cell r="Y69">
            <v>192000</v>
          </cell>
          <cell r="Z69">
            <v>10267.221446449228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264000</v>
          </cell>
          <cell r="AF69">
            <v>264000</v>
          </cell>
          <cell r="AG69">
            <v>264000</v>
          </cell>
        </row>
        <row r="70">
          <cell r="B70" t="str">
            <v>Agro Sudamerica1023331</v>
          </cell>
          <cell r="C70" t="str">
            <v>Cerdo</v>
          </cell>
          <cell r="D70" t="str">
            <v>Agro Sudamerica</v>
          </cell>
          <cell r="E70">
            <v>1023331</v>
          </cell>
          <cell r="F70" t="str">
            <v>GO Lom Vet 44@ Bo Cj 20k AS</v>
          </cell>
          <cell r="G70" t="str">
            <v>Lomo</v>
          </cell>
          <cell r="H70" t="str">
            <v>Lomo Vetado</v>
          </cell>
          <cell r="I70">
            <v>0</v>
          </cell>
          <cell r="J70">
            <v>0</v>
          </cell>
          <cell r="K70">
            <v>0.5146152823243515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21800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 t="b">
            <v>0</v>
          </cell>
          <cell r="AF70" t="b">
            <v>0</v>
          </cell>
          <cell r="AG70">
            <v>0</v>
          </cell>
        </row>
        <row r="71">
          <cell r="B71" t="str">
            <v>Agrosuper Brasil1023329</v>
          </cell>
          <cell r="C71" t="str">
            <v>Cerdo</v>
          </cell>
          <cell r="D71" t="str">
            <v>Agrosuper Brasil</v>
          </cell>
          <cell r="E71">
            <v>1023329</v>
          </cell>
          <cell r="F71" t="str">
            <v>GO Cue Papda CP@ Cj 20k AS</v>
          </cell>
          <cell r="G71" t="str">
            <v>Cueros</v>
          </cell>
          <cell r="H71" t="str">
            <v>Cuero Papada</v>
          </cell>
          <cell r="I71">
            <v>24121</v>
          </cell>
          <cell r="J71">
            <v>24000</v>
          </cell>
          <cell r="K71">
            <v>0.71181248753751014</v>
          </cell>
          <cell r="L71">
            <v>17169.629011892281</v>
          </cell>
          <cell r="M71">
            <v>16443.518</v>
          </cell>
          <cell r="N71">
            <v>6999.9999830400002</v>
          </cell>
          <cell r="O71">
            <v>0</v>
          </cell>
          <cell r="P71">
            <v>39913.146996628282</v>
          </cell>
          <cell r="Q71">
            <v>24000</v>
          </cell>
          <cell r="R71">
            <v>22100</v>
          </cell>
          <cell r="S71">
            <v>24000</v>
          </cell>
          <cell r="T71">
            <v>0</v>
          </cell>
          <cell r="U71">
            <v>24000</v>
          </cell>
          <cell r="V71">
            <v>15913.146996628282</v>
          </cell>
          <cell r="W71">
            <v>0</v>
          </cell>
          <cell r="X71">
            <v>0</v>
          </cell>
          <cell r="Y71">
            <v>0</v>
          </cell>
          <cell r="Z71">
            <v>15913.146996628282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24000</v>
          </cell>
          <cell r="AF71">
            <v>24000</v>
          </cell>
          <cell r="AG71">
            <v>24000</v>
          </cell>
        </row>
        <row r="72">
          <cell r="B72" t="str">
            <v>Agrosuper Asia1023326</v>
          </cell>
          <cell r="C72" t="str">
            <v>Cerdo</v>
          </cell>
          <cell r="D72" t="str">
            <v>Agrosuper Asia</v>
          </cell>
          <cell r="E72">
            <v>1023326</v>
          </cell>
          <cell r="F72" t="str">
            <v>GO Corazón Partido@ Cj 10k AS</v>
          </cell>
          <cell r="G72" t="str">
            <v>Subprod</v>
          </cell>
          <cell r="H72" t="str">
            <v>Subprod Visceras</v>
          </cell>
          <cell r="I72">
            <v>6567</v>
          </cell>
          <cell r="J72">
            <v>0</v>
          </cell>
          <cell r="K72">
            <v>0.5146152823243515</v>
          </cell>
          <cell r="L72">
            <v>3379.4785590240162</v>
          </cell>
          <cell r="M72">
            <v>18938.556000000011</v>
          </cell>
          <cell r="N72">
            <v>0</v>
          </cell>
          <cell r="O72">
            <v>0</v>
          </cell>
          <cell r="P72">
            <v>22318.034559024029</v>
          </cell>
          <cell r="Q72">
            <v>24000</v>
          </cell>
          <cell r="R72">
            <v>24000</v>
          </cell>
          <cell r="S72">
            <v>0</v>
          </cell>
          <cell r="T72">
            <v>0</v>
          </cell>
          <cell r="U72">
            <v>0</v>
          </cell>
          <cell r="V72">
            <v>22318.034559024029</v>
          </cell>
          <cell r="W72">
            <v>0</v>
          </cell>
          <cell r="X72">
            <v>0</v>
          </cell>
          <cell r="Y72">
            <v>0</v>
          </cell>
          <cell r="Z72">
            <v>22318.034559024029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3">
          <cell r="B73" t="str">
            <v>Agro Sudamerica1023319</v>
          </cell>
          <cell r="C73" t="str">
            <v>Cerdo</v>
          </cell>
          <cell r="D73" t="str">
            <v>Agro Sudamerica</v>
          </cell>
          <cell r="E73">
            <v>1023319</v>
          </cell>
          <cell r="F73" t="str">
            <v>GO RECO 90/10 @ BO CJ 20K AS</v>
          </cell>
          <cell r="G73" t="str">
            <v>RECORTES NO MAGRO</v>
          </cell>
          <cell r="H73" t="str">
            <v>RECORTES NO MAGRO TRIMING 90/10</v>
          </cell>
          <cell r="I73">
            <v>0</v>
          </cell>
          <cell r="J73">
            <v>0</v>
          </cell>
          <cell r="K73">
            <v>0.5146152823243515</v>
          </cell>
          <cell r="L73">
            <v>0</v>
          </cell>
          <cell r="M73">
            <v>14962.65</v>
          </cell>
          <cell r="N73">
            <v>7014.0468958122929</v>
          </cell>
          <cell r="O73">
            <v>0</v>
          </cell>
          <cell r="P73">
            <v>275.29220623106448</v>
          </cell>
          <cell r="Q73">
            <v>620</v>
          </cell>
          <cell r="R73">
            <v>24000</v>
          </cell>
          <cell r="S73">
            <v>0</v>
          </cell>
          <cell r="T73">
            <v>0</v>
          </cell>
          <cell r="U73">
            <v>0</v>
          </cell>
          <cell r="V73">
            <v>275.29220623106448</v>
          </cell>
          <cell r="W73">
            <v>0</v>
          </cell>
          <cell r="X73">
            <v>0</v>
          </cell>
          <cell r="Y73">
            <v>0</v>
          </cell>
          <cell r="Z73">
            <v>275.29220623106448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620</v>
          </cell>
          <cell r="AG73">
            <v>0</v>
          </cell>
        </row>
        <row r="74">
          <cell r="B74" t="str">
            <v>Agro Sudamerica1023318</v>
          </cell>
          <cell r="C74" t="str">
            <v>Cerdo</v>
          </cell>
          <cell r="D74" t="str">
            <v>Agro Sudamerica</v>
          </cell>
          <cell r="E74">
            <v>1023318</v>
          </cell>
          <cell r="F74" t="str">
            <v>GO RECO 80/20 @ BO CJ 20K AS</v>
          </cell>
          <cell r="G74" t="str">
            <v>RECORTES NO MAGRO</v>
          </cell>
          <cell r="H74" t="str">
            <v>RECORTES NO MAGRO TRIMING 80/20</v>
          </cell>
          <cell r="I74">
            <v>0</v>
          </cell>
          <cell r="J74">
            <v>0</v>
          </cell>
          <cell r="K74">
            <v>0.5146152823243515</v>
          </cell>
          <cell r="L74">
            <v>0</v>
          </cell>
          <cell r="M74">
            <v>1301.8690000000001</v>
          </cell>
          <cell r="N74">
            <v>0</v>
          </cell>
          <cell r="O74">
            <v>0</v>
          </cell>
          <cell r="P74">
            <v>1301.8690000000001</v>
          </cell>
          <cell r="Q74">
            <v>1456</v>
          </cell>
          <cell r="R74">
            <v>24000</v>
          </cell>
          <cell r="S74">
            <v>0</v>
          </cell>
          <cell r="T74">
            <v>0</v>
          </cell>
          <cell r="U74">
            <v>0</v>
          </cell>
          <cell r="V74">
            <v>1301.8690000000001</v>
          </cell>
          <cell r="W74">
            <v>0</v>
          </cell>
          <cell r="X74">
            <v>0</v>
          </cell>
          <cell r="Y74">
            <v>0</v>
          </cell>
          <cell r="Z74">
            <v>1301.8690000000001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</row>
        <row r="75">
          <cell r="B75" t="str">
            <v>Agro Sudamerica1023312</v>
          </cell>
          <cell r="C75" t="str">
            <v>Cerdo</v>
          </cell>
          <cell r="D75" t="str">
            <v>Agro Sudamerica</v>
          </cell>
          <cell r="E75">
            <v>1023312</v>
          </cell>
          <cell r="F75" t="str">
            <v>GO File C/cab@Cj 20k AS</v>
          </cell>
          <cell r="G75" t="str">
            <v>Filete</v>
          </cell>
          <cell r="H75" t="str">
            <v>Filete c/Cabeza</v>
          </cell>
          <cell r="I75">
            <v>0</v>
          </cell>
          <cell r="J75">
            <v>0</v>
          </cell>
          <cell r="K75">
            <v>0.5146152823243515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24000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 t="b">
            <v>0</v>
          </cell>
          <cell r="AF75" t="b">
            <v>0</v>
          </cell>
          <cell r="AG75">
            <v>0</v>
          </cell>
        </row>
        <row r="76">
          <cell r="B76" t="str">
            <v>Agrosuper Asia1023307</v>
          </cell>
          <cell r="C76" t="str">
            <v>Cerdo</v>
          </cell>
          <cell r="D76" t="str">
            <v>Agrosuper Asia</v>
          </cell>
          <cell r="E76">
            <v>1023307</v>
          </cell>
          <cell r="F76" t="str">
            <v>GO Pulmon@ Cj 20k AS</v>
          </cell>
          <cell r="G76" t="str">
            <v>Subprod</v>
          </cell>
          <cell r="H76" t="str">
            <v>Subprod Visceras</v>
          </cell>
          <cell r="I76">
            <v>0</v>
          </cell>
          <cell r="J76">
            <v>0</v>
          </cell>
          <cell r="K76">
            <v>0.5146152823243515</v>
          </cell>
          <cell r="L76">
            <v>0</v>
          </cell>
          <cell r="M76">
            <v>1568.7170000000001</v>
          </cell>
          <cell r="N76">
            <v>0</v>
          </cell>
          <cell r="O76">
            <v>0</v>
          </cell>
          <cell r="P76">
            <v>1568.7170000000001</v>
          </cell>
          <cell r="Q76">
            <v>0</v>
          </cell>
          <cell r="R76">
            <v>24000</v>
          </cell>
          <cell r="S76">
            <v>0</v>
          </cell>
          <cell r="T76">
            <v>0</v>
          </cell>
          <cell r="U76">
            <v>0</v>
          </cell>
          <cell r="V76">
            <v>1568.7170000000001</v>
          </cell>
          <cell r="W76">
            <v>0</v>
          </cell>
          <cell r="X76">
            <v>0</v>
          </cell>
          <cell r="Y76">
            <v>0</v>
          </cell>
          <cell r="Z76">
            <v>1568.7170000000001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</row>
        <row r="77">
          <cell r="B77" t="str">
            <v>Agrosuper Shanghai1023306</v>
          </cell>
          <cell r="C77" t="str">
            <v>Cerdo</v>
          </cell>
          <cell r="D77" t="str">
            <v>Agrosuper Shanghai</v>
          </cell>
          <cell r="E77">
            <v>1023306</v>
          </cell>
          <cell r="F77" t="str">
            <v>GO Cue granel@ Bo Cj 20k AS</v>
          </cell>
          <cell r="G77" t="str">
            <v>Cueros</v>
          </cell>
          <cell r="H77" t="str">
            <v>Cuero Mixto</v>
          </cell>
          <cell r="I77">
            <v>0</v>
          </cell>
          <cell r="J77">
            <v>0</v>
          </cell>
          <cell r="K77">
            <v>0.5146152823243515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24000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</row>
        <row r="78">
          <cell r="B78" t="str">
            <v>Agrosuper Asia1023305</v>
          </cell>
          <cell r="C78" t="str">
            <v>Cerdo</v>
          </cell>
          <cell r="D78" t="str">
            <v>Agrosuper Asia</v>
          </cell>
          <cell r="E78">
            <v>1023305</v>
          </cell>
          <cell r="F78" t="str">
            <v>GO Mucosa # Isotanque AS</v>
          </cell>
          <cell r="G78" t="str">
            <v>Subprod</v>
          </cell>
          <cell r="H78" t="str">
            <v>Subprod Proteína y O</v>
          </cell>
          <cell r="I78">
            <v>0</v>
          </cell>
          <cell r="J78">
            <v>0</v>
          </cell>
          <cell r="K78">
            <v>0.5146152823243515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24000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 t="b">
            <v>0</v>
          </cell>
          <cell r="AF78" t="b">
            <v>0</v>
          </cell>
          <cell r="AG78">
            <v>0</v>
          </cell>
        </row>
        <row r="79">
          <cell r="B79" t="str">
            <v>Exportacion Directa1023301</v>
          </cell>
          <cell r="C79" t="str">
            <v>Cerdo</v>
          </cell>
          <cell r="D79" t="str">
            <v>Exportacion Directa</v>
          </cell>
          <cell r="E79">
            <v>1023301</v>
          </cell>
          <cell r="F79" t="str">
            <v>GO CC Loin LL@ Bo Cj Lom Mad AP</v>
          </cell>
          <cell r="G79" t="str">
            <v>Lomo</v>
          </cell>
          <cell r="H79" t="str">
            <v>Lomo CC Loin</v>
          </cell>
          <cell r="I79">
            <v>0</v>
          </cell>
          <cell r="J79">
            <v>0</v>
          </cell>
          <cell r="K79">
            <v>0.86351453912600351</v>
          </cell>
          <cell r="L79">
            <v>0</v>
          </cell>
          <cell r="M79">
            <v>7407.6889999999994</v>
          </cell>
          <cell r="N79">
            <v>1372.7000000000003</v>
          </cell>
          <cell r="O79">
            <v>0</v>
          </cell>
          <cell r="P79">
            <v>8643.1189999999988</v>
          </cell>
          <cell r="Q79">
            <v>0</v>
          </cell>
          <cell r="R79">
            <v>23500</v>
          </cell>
          <cell r="S79">
            <v>0</v>
          </cell>
          <cell r="T79">
            <v>0</v>
          </cell>
          <cell r="U79">
            <v>0</v>
          </cell>
          <cell r="V79">
            <v>8643.1189999999988</v>
          </cell>
          <cell r="W79">
            <v>0</v>
          </cell>
          <cell r="X79">
            <v>0</v>
          </cell>
          <cell r="Y79">
            <v>0</v>
          </cell>
          <cell r="Z79">
            <v>8643.1189999999988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</row>
        <row r="80">
          <cell r="B80" t="str">
            <v>Agro Sudamerica1023295</v>
          </cell>
          <cell r="C80" t="str">
            <v>Cerdo</v>
          </cell>
          <cell r="D80" t="str">
            <v>Agro Sudamerica</v>
          </cell>
          <cell r="E80">
            <v>1023295</v>
          </cell>
          <cell r="F80" t="str">
            <v>GO Trip Calib Tub 37/40 Azul# Cj AS</v>
          </cell>
          <cell r="G80" t="str">
            <v>Subprod</v>
          </cell>
          <cell r="H80" t="str">
            <v>Subprod Tripa</v>
          </cell>
          <cell r="I80">
            <v>0</v>
          </cell>
          <cell r="J80">
            <v>1000</v>
          </cell>
          <cell r="K80">
            <v>0.5146152823243515</v>
          </cell>
          <cell r="L80">
            <v>0</v>
          </cell>
          <cell r="M80">
            <v>1901.2499999999975</v>
          </cell>
          <cell r="N80">
            <v>0</v>
          </cell>
          <cell r="O80">
            <v>0</v>
          </cell>
          <cell r="P80">
            <v>1901.2499999999975</v>
          </cell>
          <cell r="Q80">
            <v>507</v>
          </cell>
          <cell r="R80">
            <v>1100</v>
          </cell>
          <cell r="S80">
            <v>507</v>
          </cell>
          <cell r="T80">
            <v>0</v>
          </cell>
          <cell r="U80">
            <v>507</v>
          </cell>
          <cell r="V80">
            <v>1394.2499999999975</v>
          </cell>
          <cell r="W80">
            <v>0</v>
          </cell>
          <cell r="X80">
            <v>0</v>
          </cell>
          <cell r="Y80">
            <v>0</v>
          </cell>
          <cell r="Z80">
            <v>1394.2499999999975</v>
          </cell>
          <cell r="AA80">
            <v>1100</v>
          </cell>
          <cell r="AB80">
            <v>0</v>
          </cell>
          <cell r="AC80">
            <v>1100</v>
          </cell>
          <cell r="AD80">
            <v>0</v>
          </cell>
          <cell r="AE80">
            <v>1607</v>
          </cell>
          <cell r="AF80">
            <v>1607</v>
          </cell>
          <cell r="AG80">
            <v>1607</v>
          </cell>
        </row>
        <row r="81">
          <cell r="B81" t="str">
            <v>Agrosuper Asia1023283</v>
          </cell>
          <cell r="C81" t="str">
            <v>Cerdo</v>
          </cell>
          <cell r="D81" t="str">
            <v>Agrosuper Asia</v>
          </cell>
          <cell r="E81">
            <v>1023283</v>
          </cell>
          <cell r="F81" t="str">
            <v>GO Grasa Chaleco@ Cj 10k AS</v>
          </cell>
          <cell r="G81" t="str">
            <v>Subprod</v>
          </cell>
          <cell r="H81" t="str">
            <v>Subprod Grasa</v>
          </cell>
          <cell r="I81">
            <v>73739</v>
          </cell>
          <cell r="J81">
            <v>0</v>
          </cell>
          <cell r="K81">
            <v>0.5146152823243515</v>
          </cell>
          <cell r="L81">
            <v>37947.216303315356</v>
          </cell>
          <cell r="M81">
            <v>47489.268999999964</v>
          </cell>
          <cell r="N81">
            <v>17258.438000000002</v>
          </cell>
          <cell r="O81">
            <v>0</v>
          </cell>
          <cell r="P81">
            <v>100969.07950331533</v>
          </cell>
          <cell r="Q81">
            <v>192000</v>
          </cell>
          <cell r="R81">
            <v>24000</v>
          </cell>
          <cell r="S81">
            <v>96000</v>
          </cell>
          <cell r="T81">
            <v>0</v>
          </cell>
          <cell r="U81">
            <v>96000</v>
          </cell>
          <cell r="V81">
            <v>4969.0795033153263</v>
          </cell>
          <cell r="W81">
            <v>0</v>
          </cell>
          <cell r="X81">
            <v>0</v>
          </cell>
          <cell r="Y81">
            <v>0</v>
          </cell>
          <cell r="Z81">
            <v>4969.0795033153263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96000</v>
          </cell>
          <cell r="AF81">
            <v>96000</v>
          </cell>
          <cell r="AG81">
            <v>96000</v>
          </cell>
        </row>
        <row r="82">
          <cell r="B82" t="str">
            <v>Exportacion Directa1023194</v>
          </cell>
          <cell r="C82" t="str">
            <v>Cerdo</v>
          </cell>
          <cell r="D82" t="str">
            <v>Exportacion Directa</v>
          </cell>
          <cell r="E82">
            <v>1023194</v>
          </cell>
          <cell r="F82" t="str">
            <v>GO Cne Falda Panc@ Bo Cj AP</v>
          </cell>
          <cell r="G82" t="str">
            <v>Panceta</v>
          </cell>
          <cell r="H82" t="str">
            <v>Panceta s/Cuero</v>
          </cell>
          <cell r="I82">
            <v>11000</v>
          </cell>
          <cell r="J82">
            <v>11000</v>
          </cell>
          <cell r="K82">
            <v>0.86351453912600351</v>
          </cell>
          <cell r="L82">
            <v>9498.6599303860385</v>
          </cell>
          <cell r="M82">
            <v>5426.6230000000005</v>
          </cell>
          <cell r="N82">
            <v>5301</v>
          </cell>
          <cell r="O82">
            <v>4000</v>
          </cell>
          <cell r="P82">
            <v>15696.18293038604</v>
          </cell>
          <cell r="Q82">
            <v>7000</v>
          </cell>
          <cell r="R82">
            <v>2200</v>
          </cell>
          <cell r="S82">
            <v>7000</v>
          </cell>
          <cell r="T82">
            <v>0</v>
          </cell>
          <cell r="U82">
            <v>7000</v>
          </cell>
          <cell r="V82">
            <v>8696.1829303860395</v>
          </cell>
          <cell r="W82">
            <v>6600</v>
          </cell>
          <cell r="X82">
            <v>-4000</v>
          </cell>
          <cell r="Y82">
            <v>2600</v>
          </cell>
          <cell r="Z82">
            <v>6096.1829303860395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13600</v>
          </cell>
          <cell r="AF82">
            <v>13600</v>
          </cell>
          <cell r="AG82">
            <v>9600</v>
          </cell>
        </row>
        <row r="83">
          <cell r="B83" t="str">
            <v>Agrosuper Asia1023183</v>
          </cell>
          <cell r="C83" t="str">
            <v>Cerdo</v>
          </cell>
          <cell r="D83" t="str">
            <v>Agrosuper Asia</v>
          </cell>
          <cell r="E83">
            <v>1023183</v>
          </cell>
          <cell r="F83" t="str">
            <v>GO Pech S/Cue@ Vp Cj AS</v>
          </cell>
          <cell r="G83" t="str">
            <v>Cost-Pec</v>
          </cell>
          <cell r="H83" t="str">
            <v>Cost-Pec Entero</v>
          </cell>
          <cell r="I83">
            <v>0</v>
          </cell>
          <cell r="J83">
            <v>0</v>
          </cell>
          <cell r="K83">
            <v>0.5146152823243515</v>
          </cell>
          <cell r="L83">
            <v>0</v>
          </cell>
          <cell r="M83">
            <v>17967.403999999999</v>
          </cell>
          <cell r="N83">
            <v>0</v>
          </cell>
          <cell r="O83">
            <v>0</v>
          </cell>
          <cell r="P83">
            <v>17967.403999999999</v>
          </cell>
          <cell r="Q83">
            <v>0</v>
          </cell>
          <cell r="R83">
            <v>22000</v>
          </cell>
          <cell r="S83">
            <v>0</v>
          </cell>
          <cell r="T83">
            <v>0</v>
          </cell>
          <cell r="U83">
            <v>0</v>
          </cell>
          <cell r="V83">
            <v>17967.403999999999</v>
          </cell>
          <cell r="W83">
            <v>0</v>
          </cell>
          <cell r="X83">
            <v>0</v>
          </cell>
          <cell r="Y83">
            <v>0</v>
          </cell>
          <cell r="Z83">
            <v>17967.403999999999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</row>
        <row r="84">
          <cell r="B84" t="str">
            <v>Exportacion Directa1023166</v>
          </cell>
          <cell r="C84" t="str">
            <v>Cerdo</v>
          </cell>
          <cell r="D84" t="str">
            <v>Exportacion Directa</v>
          </cell>
          <cell r="E84">
            <v>1023166</v>
          </cell>
          <cell r="F84" t="str">
            <v>GO Lom Tocino@ Bo Cj 20k AP</v>
          </cell>
          <cell r="G84" t="str">
            <v>Panceta</v>
          </cell>
          <cell r="H84" t="str">
            <v>Panceta s/Cuero</v>
          </cell>
          <cell r="I84">
            <v>0</v>
          </cell>
          <cell r="J84">
            <v>0</v>
          </cell>
          <cell r="K84">
            <v>0.86351453912600351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100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 t="b">
            <v>0</v>
          </cell>
          <cell r="AF84" t="b">
            <v>0</v>
          </cell>
          <cell r="AG84">
            <v>0</v>
          </cell>
        </row>
        <row r="85">
          <cell r="B85" t="str">
            <v>Exportacion Directa1023163</v>
          </cell>
          <cell r="C85" t="str">
            <v>Cerdo</v>
          </cell>
          <cell r="D85" t="str">
            <v>Exportacion Directa</v>
          </cell>
          <cell r="E85">
            <v>1023163</v>
          </cell>
          <cell r="F85" t="str">
            <v>GO Lom Vet &gt;2.0@ Fi Cj 8k AP</v>
          </cell>
          <cell r="G85" t="str">
            <v>Lomo</v>
          </cell>
          <cell r="H85" t="str">
            <v>Lomo Vetado</v>
          </cell>
          <cell r="I85">
            <v>30000</v>
          </cell>
          <cell r="J85">
            <v>30000</v>
          </cell>
          <cell r="K85">
            <v>0.86351453912600351</v>
          </cell>
          <cell r="L85">
            <v>25905.436173780105</v>
          </cell>
          <cell r="M85">
            <v>2419.6019999999999</v>
          </cell>
          <cell r="N85">
            <v>0</v>
          </cell>
          <cell r="O85">
            <v>0</v>
          </cell>
          <cell r="P85">
            <v>28325.038173780104</v>
          </cell>
          <cell r="Q85">
            <v>45000</v>
          </cell>
          <cell r="R85">
            <v>5000</v>
          </cell>
          <cell r="S85">
            <v>25000</v>
          </cell>
          <cell r="T85">
            <v>-5000</v>
          </cell>
          <cell r="U85">
            <v>20000</v>
          </cell>
          <cell r="V85">
            <v>8325.0381737801035</v>
          </cell>
          <cell r="W85">
            <v>5000</v>
          </cell>
          <cell r="X85">
            <v>0</v>
          </cell>
          <cell r="Y85">
            <v>5000</v>
          </cell>
          <cell r="Z85">
            <v>3325.0381737801035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30000</v>
          </cell>
          <cell r="AF85">
            <v>25000</v>
          </cell>
          <cell r="AG85">
            <v>25000</v>
          </cell>
        </row>
        <row r="86">
          <cell r="B86" t="str">
            <v>Agrosuper Asia1023144</v>
          </cell>
          <cell r="C86" t="str">
            <v>Cerdo</v>
          </cell>
          <cell r="D86" t="str">
            <v>Agrosuper Asia</v>
          </cell>
          <cell r="E86">
            <v>1023144</v>
          </cell>
          <cell r="F86" t="str">
            <v>GO Papda C/Cue granel@ Bo Cj AS</v>
          </cell>
          <cell r="G86" t="str">
            <v>Plancha</v>
          </cell>
          <cell r="H86" t="str">
            <v>Plancha c/Cuero</v>
          </cell>
          <cell r="I86">
            <v>43961</v>
          </cell>
          <cell r="J86">
            <v>0</v>
          </cell>
          <cell r="K86">
            <v>0.5146152823243515</v>
          </cell>
          <cell r="L86">
            <v>22623.002426260817</v>
          </cell>
          <cell r="M86">
            <v>31361.589999999993</v>
          </cell>
          <cell r="N86">
            <v>10700</v>
          </cell>
          <cell r="O86">
            <v>0</v>
          </cell>
          <cell r="P86">
            <v>63614.59242626081</v>
          </cell>
          <cell r="Q86">
            <v>216000</v>
          </cell>
          <cell r="R86">
            <v>24000</v>
          </cell>
          <cell r="S86">
            <v>48000</v>
          </cell>
          <cell r="T86">
            <v>0</v>
          </cell>
          <cell r="U86">
            <v>48000</v>
          </cell>
          <cell r="V86">
            <v>15614.59242626081</v>
          </cell>
          <cell r="W86">
            <v>0</v>
          </cell>
          <cell r="X86">
            <v>0</v>
          </cell>
          <cell r="Y86">
            <v>0</v>
          </cell>
          <cell r="Z86">
            <v>15614.59242626081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48000</v>
          </cell>
          <cell r="AF86">
            <v>48000</v>
          </cell>
          <cell r="AG86">
            <v>48000</v>
          </cell>
        </row>
        <row r="87">
          <cell r="B87" t="str">
            <v>Agrosuper Shanghai1023131</v>
          </cell>
          <cell r="C87" t="str">
            <v>Cerdo</v>
          </cell>
          <cell r="D87" t="str">
            <v>Agrosuper Shanghai</v>
          </cell>
          <cell r="E87">
            <v>1023131</v>
          </cell>
          <cell r="F87" t="str">
            <v>GO Pna S/Hso C/Cue@ Cj 20k AS</v>
          </cell>
          <cell r="G87" t="str">
            <v>Pierna</v>
          </cell>
          <cell r="H87" t="str">
            <v>Pierna Pulpa</v>
          </cell>
          <cell r="I87">
            <v>0</v>
          </cell>
          <cell r="J87">
            <v>0</v>
          </cell>
          <cell r="K87">
            <v>0.5146152823243515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24000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B88" t="str">
            <v>Agro Sudamerica1023126</v>
          </cell>
          <cell r="C88" t="str">
            <v>Cerdo</v>
          </cell>
          <cell r="D88" t="str">
            <v>Agro Sudamerica</v>
          </cell>
          <cell r="E88">
            <v>1023126</v>
          </cell>
          <cell r="F88" t="str">
            <v>GO RECO 90/10 @ CJ 20K AS</v>
          </cell>
          <cell r="G88" t="str">
            <v>RECORTES NO MAGRO</v>
          </cell>
          <cell r="H88" t="str">
            <v>RECORTES NO MAGRO TRIMING 90/10</v>
          </cell>
          <cell r="I88">
            <v>0</v>
          </cell>
          <cell r="J88">
            <v>0</v>
          </cell>
          <cell r="K88">
            <v>0.5146152823243515</v>
          </cell>
          <cell r="L88">
            <v>0</v>
          </cell>
          <cell r="M88">
            <v>3260</v>
          </cell>
          <cell r="N88">
            <v>0</v>
          </cell>
          <cell r="O88">
            <v>0</v>
          </cell>
          <cell r="P88">
            <v>3260</v>
          </cell>
          <cell r="Q88">
            <v>2360</v>
          </cell>
          <cell r="R88">
            <v>24000</v>
          </cell>
          <cell r="S88">
            <v>2360</v>
          </cell>
          <cell r="T88">
            <v>0</v>
          </cell>
          <cell r="U88">
            <v>2360</v>
          </cell>
          <cell r="V88">
            <v>900</v>
          </cell>
          <cell r="W88">
            <v>0</v>
          </cell>
          <cell r="X88">
            <v>0</v>
          </cell>
          <cell r="Y88">
            <v>0</v>
          </cell>
          <cell r="Z88">
            <v>900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2360</v>
          </cell>
          <cell r="AF88">
            <v>2360</v>
          </cell>
          <cell r="AG88">
            <v>2360</v>
          </cell>
        </row>
        <row r="89">
          <cell r="B89" t="str">
            <v>Agrosuper Shanghai1023111</v>
          </cell>
          <cell r="C89" t="str">
            <v>Cerdo</v>
          </cell>
          <cell r="D89" t="str">
            <v>Agrosuper Shanghai</v>
          </cell>
          <cell r="E89">
            <v>1023111</v>
          </cell>
          <cell r="F89" t="str">
            <v>GO Grasa Forro Pna Limp@ Bo Cj 20k AS</v>
          </cell>
          <cell r="G89" t="str">
            <v>Grasas</v>
          </cell>
          <cell r="H89" t="str">
            <v>Grasa Forro</v>
          </cell>
          <cell r="I89">
            <v>0</v>
          </cell>
          <cell r="J89">
            <v>0</v>
          </cell>
          <cell r="K89">
            <v>0.5146152823243515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20000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B90" t="str">
            <v>Agrosuper Shanghai1023110</v>
          </cell>
          <cell r="C90" t="str">
            <v>Cerdo</v>
          </cell>
          <cell r="D90" t="str">
            <v>Agrosuper Shanghai</v>
          </cell>
          <cell r="E90">
            <v>1023110</v>
          </cell>
          <cell r="F90" t="str">
            <v>GO Pna Forro@ Bo Cj 20k AS</v>
          </cell>
          <cell r="G90" t="str">
            <v>Grasas</v>
          </cell>
          <cell r="H90" t="str">
            <v>Cuero Forro</v>
          </cell>
          <cell r="I90">
            <v>0</v>
          </cell>
          <cell r="J90">
            <v>0</v>
          </cell>
          <cell r="K90">
            <v>0.5146152823243515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20000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</row>
        <row r="91">
          <cell r="B91" t="str">
            <v>Agrosuper Shanghai1023109</v>
          </cell>
          <cell r="C91" t="str">
            <v>Cerdo</v>
          </cell>
          <cell r="D91" t="str">
            <v>Agrosuper Shanghai</v>
          </cell>
          <cell r="E91">
            <v>1023109</v>
          </cell>
          <cell r="F91" t="str">
            <v>GO Reco 20/80 @ Cj 20k AS</v>
          </cell>
          <cell r="G91" t="str">
            <v>Grasas</v>
          </cell>
          <cell r="H91" t="str">
            <v>Grasa Gordura</v>
          </cell>
          <cell r="I91">
            <v>0</v>
          </cell>
          <cell r="J91">
            <v>0</v>
          </cell>
          <cell r="K91">
            <v>0.5146152823243515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24000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</row>
        <row r="92">
          <cell r="B92" t="str">
            <v>Agrosuper Shanghai1023093</v>
          </cell>
          <cell r="C92" t="str">
            <v>Cerdo</v>
          </cell>
          <cell r="D92" t="str">
            <v>Agrosuper Shanghai</v>
          </cell>
          <cell r="E92">
            <v>1023093</v>
          </cell>
          <cell r="F92" t="str">
            <v>GO Cordon Lom@ Bo Cj 20k AS</v>
          </cell>
          <cell r="G92" t="str">
            <v>Recortes</v>
          </cell>
          <cell r="H92" t="str">
            <v>Recortes No Magro</v>
          </cell>
          <cell r="I92">
            <v>0</v>
          </cell>
          <cell r="J92">
            <v>0</v>
          </cell>
          <cell r="K92">
            <v>0.5146152823243515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16800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</row>
        <row r="93">
          <cell r="B93" t="str">
            <v>Agrosuper Asia1023090</v>
          </cell>
          <cell r="C93" t="str">
            <v>Cerdo</v>
          </cell>
          <cell r="D93" t="str">
            <v>Agrosuper Asia</v>
          </cell>
          <cell r="E93">
            <v>1023090</v>
          </cell>
          <cell r="F93" t="str">
            <v>GO Panc S/cue S/h@ Cj Panc 16k AS</v>
          </cell>
          <cell r="G93" t="str">
            <v>Panceta</v>
          </cell>
          <cell r="H93" t="str">
            <v>Panceta s/Cuero</v>
          </cell>
          <cell r="I93">
            <v>43761</v>
          </cell>
          <cell r="J93">
            <v>44000</v>
          </cell>
          <cell r="K93">
            <v>0.5146152823243515</v>
          </cell>
          <cell r="L93">
            <v>22520.079369795945</v>
          </cell>
          <cell r="M93">
            <v>-21760.799999999999</v>
          </cell>
          <cell r="N93">
            <v>0</v>
          </cell>
          <cell r="O93">
            <v>0</v>
          </cell>
          <cell r="P93">
            <v>759.27936979594597</v>
          </cell>
          <cell r="Q93">
            <v>0</v>
          </cell>
          <cell r="R93">
            <v>22000</v>
          </cell>
          <cell r="S93">
            <v>0</v>
          </cell>
          <cell r="T93">
            <v>0</v>
          </cell>
          <cell r="U93">
            <v>0</v>
          </cell>
          <cell r="V93">
            <v>759.27936979594597</v>
          </cell>
          <cell r="W93">
            <v>0</v>
          </cell>
          <cell r="X93">
            <v>0</v>
          </cell>
          <cell r="Y93">
            <v>0</v>
          </cell>
          <cell r="Z93">
            <v>759.27936979594597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</row>
        <row r="94">
          <cell r="B94" t="str">
            <v>Exportacion Directa1023055</v>
          </cell>
          <cell r="C94" t="str">
            <v>Cerdo</v>
          </cell>
          <cell r="D94" t="str">
            <v>Exportacion Directa</v>
          </cell>
          <cell r="E94">
            <v>1023055</v>
          </cell>
          <cell r="F94" t="str">
            <v>GO Lom Vet M@ Fi Cj Lom Vet AP</v>
          </cell>
          <cell r="G94" t="str">
            <v>Lomo</v>
          </cell>
          <cell r="H94" t="str">
            <v>Lomo Vetado</v>
          </cell>
          <cell r="I94">
            <v>0</v>
          </cell>
          <cell r="J94">
            <v>0</v>
          </cell>
          <cell r="K94">
            <v>0.86351453912600351</v>
          </cell>
          <cell r="L94">
            <v>0</v>
          </cell>
          <cell r="M94">
            <v>10320.472000000003</v>
          </cell>
          <cell r="N94">
            <v>0</v>
          </cell>
          <cell r="O94">
            <v>0</v>
          </cell>
          <cell r="P94">
            <v>10320.472000000003</v>
          </cell>
          <cell r="Q94">
            <v>15000</v>
          </cell>
          <cell r="R94">
            <v>2000</v>
          </cell>
          <cell r="S94">
            <v>10000</v>
          </cell>
          <cell r="T94">
            <v>-2000</v>
          </cell>
          <cell r="U94">
            <v>8000</v>
          </cell>
          <cell r="V94">
            <v>2320.4720000000034</v>
          </cell>
          <cell r="W94">
            <v>0</v>
          </cell>
          <cell r="X94">
            <v>0</v>
          </cell>
          <cell r="Y94">
            <v>0</v>
          </cell>
          <cell r="Z94">
            <v>2320.4720000000034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10000</v>
          </cell>
          <cell r="AF94">
            <v>10000</v>
          </cell>
          <cell r="AG94">
            <v>8000</v>
          </cell>
        </row>
        <row r="95">
          <cell r="B95" t="str">
            <v>Exportacion Directa1023051</v>
          </cell>
          <cell r="C95" t="str">
            <v>Cerdo</v>
          </cell>
          <cell r="D95" t="str">
            <v>Exportacion Directa</v>
          </cell>
          <cell r="E95">
            <v>1023051</v>
          </cell>
          <cell r="F95" t="str">
            <v>GO Lom Vet L@ Fi Cj Lom Vet AP</v>
          </cell>
          <cell r="G95" t="str">
            <v>Lomo</v>
          </cell>
          <cell r="H95" t="str">
            <v>Lomo Vetado</v>
          </cell>
          <cell r="I95">
            <v>0</v>
          </cell>
          <cell r="J95">
            <v>0</v>
          </cell>
          <cell r="K95">
            <v>0.86351453912600351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3000</v>
          </cell>
          <cell r="R95">
            <v>2200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 t="b">
            <v>0</v>
          </cell>
          <cell r="AF95" t="b">
            <v>0</v>
          </cell>
          <cell r="AG95">
            <v>0</v>
          </cell>
        </row>
        <row r="96">
          <cell r="B96" t="str">
            <v>Agrosuper Asia1023038</v>
          </cell>
          <cell r="C96" t="str">
            <v>Cerdo</v>
          </cell>
          <cell r="D96" t="str">
            <v>Agrosuper Asia</v>
          </cell>
          <cell r="E96">
            <v>1023038</v>
          </cell>
          <cell r="F96" t="str">
            <v>GO Lom Vet@ Cj 8k AS</v>
          </cell>
          <cell r="G96" t="str">
            <v>Lomo</v>
          </cell>
          <cell r="H96" t="str">
            <v>Lomo Vetado</v>
          </cell>
          <cell r="I96">
            <v>80294</v>
          </cell>
          <cell r="J96">
            <v>88000</v>
          </cell>
          <cell r="K96">
            <v>0.5146152823243515</v>
          </cell>
          <cell r="L96">
            <v>41320.519478951479</v>
          </cell>
          <cell r="M96">
            <v>8051.232</v>
          </cell>
          <cell r="N96">
            <v>28267.770007084604</v>
          </cell>
          <cell r="O96">
            <v>0</v>
          </cell>
          <cell r="P96">
            <v>74812.744485327625</v>
          </cell>
          <cell r="Q96">
            <v>55000</v>
          </cell>
          <cell r="R96">
            <v>22000</v>
          </cell>
          <cell r="S96">
            <v>55000</v>
          </cell>
          <cell r="T96">
            <v>0</v>
          </cell>
          <cell r="U96">
            <v>55000</v>
          </cell>
          <cell r="V96">
            <v>19812.744485327625</v>
          </cell>
          <cell r="W96">
            <v>0</v>
          </cell>
          <cell r="X96">
            <v>0</v>
          </cell>
          <cell r="Y96">
            <v>0</v>
          </cell>
          <cell r="Z96">
            <v>19812.744485327625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55000</v>
          </cell>
          <cell r="AF96">
            <v>55000</v>
          </cell>
          <cell r="AG96">
            <v>55000</v>
          </cell>
        </row>
        <row r="97">
          <cell r="B97" t="str">
            <v>Agrosuper Asia1023037</v>
          </cell>
          <cell r="C97" t="str">
            <v>Cerdo</v>
          </cell>
          <cell r="D97" t="str">
            <v>Agrosuper Asia</v>
          </cell>
          <cell r="E97">
            <v>1023037</v>
          </cell>
          <cell r="F97" t="str">
            <v>GO Panc S/cue@ Cj Panc 16k AS</v>
          </cell>
          <cell r="G97" t="str">
            <v>Panceta</v>
          </cell>
          <cell r="H97" t="str">
            <v>Panceta s/Cuero</v>
          </cell>
          <cell r="I97">
            <v>83893</v>
          </cell>
          <cell r="J97">
            <v>88000</v>
          </cell>
          <cell r="K97">
            <v>0.5146152823243515</v>
          </cell>
          <cell r="L97">
            <v>43172.619880036822</v>
          </cell>
          <cell r="M97">
            <v>15064.519999999999</v>
          </cell>
          <cell r="N97">
            <v>0</v>
          </cell>
          <cell r="O97">
            <v>0</v>
          </cell>
          <cell r="P97">
            <v>58237.139880036819</v>
          </cell>
          <cell r="Q97">
            <v>11000</v>
          </cell>
          <cell r="R97">
            <v>22000</v>
          </cell>
          <cell r="S97">
            <v>11000</v>
          </cell>
          <cell r="T97">
            <v>0</v>
          </cell>
          <cell r="U97">
            <v>11000</v>
          </cell>
          <cell r="V97">
            <v>47237.139880036819</v>
          </cell>
          <cell r="W97">
            <v>44000</v>
          </cell>
          <cell r="X97">
            <v>0</v>
          </cell>
          <cell r="Y97">
            <v>44000</v>
          </cell>
          <cell r="Z97">
            <v>3237.1398800368188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55000</v>
          </cell>
          <cell r="AF97">
            <v>55000</v>
          </cell>
          <cell r="AG97">
            <v>55000</v>
          </cell>
        </row>
        <row r="98">
          <cell r="B98" t="str">
            <v>Agrosuper Shanghai1023035</v>
          </cell>
          <cell r="C98" t="str">
            <v>Cerdo</v>
          </cell>
          <cell r="D98" t="str">
            <v>Agrosuper Shanghai</v>
          </cell>
          <cell r="E98">
            <v>1023035</v>
          </cell>
          <cell r="F98" t="str">
            <v>GO Belly Strip@ Cj 20k AS</v>
          </cell>
          <cell r="G98" t="str">
            <v>Recortes</v>
          </cell>
          <cell r="H98" t="str">
            <v>Recortes No Magro</v>
          </cell>
          <cell r="I98">
            <v>0</v>
          </cell>
          <cell r="J98">
            <v>0</v>
          </cell>
          <cell r="K98">
            <v>0.5146152823243515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24000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</row>
        <row r="99">
          <cell r="B99" t="str">
            <v>Agrosuper Shanghai1023034</v>
          </cell>
          <cell r="C99" t="str">
            <v>Cerdo</v>
          </cell>
          <cell r="D99" t="str">
            <v>Agrosuper Shanghai</v>
          </cell>
          <cell r="E99">
            <v>1023034</v>
          </cell>
          <cell r="F99" t="str">
            <v>GO Forro Pal@ Bo Cj 20k AS</v>
          </cell>
          <cell r="G99" t="str">
            <v>Cueros</v>
          </cell>
          <cell r="H99" t="str">
            <v>Cuero Forro</v>
          </cell>
          <cell r="I99">
            <v>0</v>
          </cell>
          <cell r="J99">
            <v>0</v>
          </cell>
          <cell r="K99">
            <v>0.5146152823243515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12000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</row>
        <row r="100">
          <cell r="B100" t="str">
            <v>Agro Sudamerica1022996</v>
          </cell>
          <cell r="C100" t="str">
            <v>Cerdo</v>
          </cell>
          <cell r="D100" t="str">
            <v>Agro Sudamerica</v>
          </cell>
          <cell r="E100">
            <v>1022996</v>
          </cell>
          <cell r="F100" t="str">
            <v>GO Visual Triming@ Cj 20k AS</v>
          </cell>
          <cell r="G100" t="str">
            <v>Grasas</v>
          </cell>
          <cell r="H100" t="str">
            <v>Grasa Gordura</v>
          </cell>
          <cell r="I100">
            <v>0</v>
          </cell>
          <cell r="J100">
            <v>0</v>
          </cell>
          <cell r="K100">
            <v>0.5146152823243515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24000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 t="b">
            <v>0</v>
          </cell>
          <cell r="AF100" t="b">
            <v>0</v>
          </cell>
          <cell r="AG100">
            <v>0</v>
          </cell>
        </row>
        <row r="101">
          <cell r="B101" t="str">
            <v>Agrosuper Shanghai1022995</v>
          </cell>
          <cell r="C101" t="str">
            <v>Cerdo</v>
          </cell>
          <cell r="D101" t="str">
            <v>Agrosuper Shanghai</v>
          </cell>
          <cell r="E101">
            <v>1022995</v>
          </cell>
          <cell r="F101" t="str">
            <v>GO Panc Tec /C cue S/H@ Cj 20k AS</v>
          </cell>
          <cell r="G101" t="str">
            <v>Panceta</v>
          </cell>
          <cell r="H101" t="str">
            <v>Panceta c/Cuero</v>
          </cell>
          <cell r="I101">
            <v>0</v>
          </cell>
          <cell r="J101">
            <v>0</v>
          </cell>
          <cell r="K101">
            <v>0.5146152823243515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2000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</row>
        <row r="102">
          <cell r="B102" t="str">
            <v>Exportacion Directa1022990</v>
          </cell>
          <cell r="C102" t="str">
            <v>Cerdo</v>
          </cell>
          <cell r="D102" t="str">
            <v>Exportacion Directa</v>
          </cell>
          <cell r="E102">
            <v>1022990</v>
          </cell>
          <cell r="F102" t="str">
            <v>GO Panc Tec S/cue VP@ Cj ch AP</v>
          </cell>
          <cell r="G102" t="str">
            <v>Panceta</v>
          </cell>
          <cell r="H102" t="str">
            <v>Panceta s/Cuero</v>
          </cell>
          <cell r="I102">
            <v>0</v>
          </cell>
          <cell r="J102">
            <v>0</v>
          </cell>
          <cell r="K102">
            <v>0.86351453912600351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3500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 t="b">
            <v>0</v>
          </cell>
          <cell r="AF102" t="b">
            <v>0</v>
          </cell>
          <cell r="AG102">
            <v>0</v>
          </cell>
        </row>
        <row r="103">
          <cell r="B103" t="str">
            <v>Exportacion Directa1022987</v>
          </cell>
          <cell r="C103" t="str">
            <v>Cerdo</v>
          </cell>
          <cell r="D103" t="str">
            <v>Exportacion Directa</v>
          </cell>
          <cell r="E103">
            <v>1022987</v>
          </cell>
          <cell r="F103" t="str">
            <v>GO Lom Tocino@ Bo Cj 20k AP</v>
          </cell>
          <cell r="G103" t="str">
            <v>Plancha</v>
          </cell>
          <cell r="H103" t="str">
            <v>Plancha s/Cuero</v>
          </cell>
          <cell r="I103">
            <v>54951</v>
          </cell>
          <cell r="J103">
            <v>24000</v>
          </cell>
          <cell r="K103">
            <v>0.86351453912600351</v>
          </cell>
          <cell r="L103">
            <v>47450.987439513017</v>
          </cell>
          <cell r="M103">
            <v>21120</v>
          </cell>
          <cell r="N103">
            <v>11535</v>
          </cell>
          <cell r="O103">
            <v>0</v>
          </cell>
          <cell r="P103">
            <v>78952.487439513017</v>
          </cell>
          <cell r="Q103">
            <v>72000</v>
          </cell>
          <cell r="R103">
            <v>22200</v>
          </cell>
          <cell r="S103">
            <v>72000</v>
          </cell>
          <cell r="T103">
            <v>0</v>
          </cell>
          <cell r="U103">
            <v>72000</v>
          </cell>
          <cell r="V103">
            <v>6952.4874395130173</v>
          </cell>
          <cell r="W103">
            <v>0</v>
          </cell>
          <cell r="X103">
            <v>0</v>
          </cell>
          <cell r="Y103">
            <v>0</v>
          </cell>
          <cell r="Z103">
            <v>6952.4874395130173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72000</v>
          </cell>
          <cell r="AF103">
            <v>72000</v>
          </cell>
          <cell r="AG103">
            <v>72000</v>
          </cell>
        </row>
        <row r="104">
          <cell r="B104" t="str">
            <v>Agrosuper Asia1022986</v>
          </cell>
          <cell r="C104" t="str">
            <v>Cerdo</v>
          </cell>
          <cell r="D104" t="str">
            <v>Agrosuper Asia</v>
          </cell>
          <cell r="E104">
            <v>1022986</v>
          </cell>
          <cell r="F104" t="str">
            <v>GO Panc S/cue Mad@ Cj 16,4k Panc TJ</v>
          </cell>
          <cell r="G104" t="str">
            <v>Panceta</v>
          </cell>
          <cell r="H104" t="str">
            <v>Panceta s/Cuero</v>
          </cell>
          <cell r="I104">
            <v>10115</v>
          </cell>
          <cell r="J104">
            <v>10000</v>
          </cell>
          <cell r="K104">
            <v>0.5146152823243515</v>
          </cell>
          <cell r="L104">
            <v>5205.3335807108151</v>
          </cell>
          <cell r="M104">
            <v>2073.0520000000001</v>
          </cell>
          <cell r="N104">
            <v>2812.0573402939895</v>
          </cell>
          <cell r="O104">
            <v>0</v>
          </cell>
          <cell r="P104">
            <v>9809.2371869754061</v>
          </cell>
          <cell r="Q104">
            <v>5000</v>
          </cell>
          <cell r="R104">
            <v>5000</v>
          </cell>
          <cell r="S104">
            <v>5000</v>
          </cell>
          <cell r="T104">
            <v>0</v>
          </cell>
          <cell r="U104">
            <v>5000</v>
          </cell>
          <cell r="V104">
            <v>4809.2371869754061</v>
          </cell>
          <cell r="W104">
            <v>0</v>
          </cell>
          <cell r="X104">
            <v>0</v>
          </cell>
          <cell r="Y104">
            <v>0</v>
          </cell>
          <cell r="Z104">
            <v>4809.2371869754061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5000</v>
          </cell>
          <cell r="AF104">
            <v>5000</v>
          </cell>
          <cell r="AG104">
            <v>5000</v>
          </cell>
        </row>
        <row r="105">
          <cell r="B105" t="str">
            <v>Agrosuper Asia1022985</v>
          </cell>
          <cell r="C105" t="str">
            <v>Cerdo</v>
          </cell>
          <cell r="D105" t="str">
            <v>Agrosuper Asia</v>
          </cell>
          <cell r="E105">
            <v>1022985</v>
          </cell>
          <cell r="F105" t="str">
            <v>GO Lom Vet Mad@ Cj 8,5k TJ</v>
          </cell>
          <cell r="G105" t="str">
            <v>Lomo</v>
          </cell>
          <cell r="H105" t="str">
            <v>Lomo Vetado</v>
          </cell>
          <cell r="I105">
            <v>3951</v>
          </cell>
          <cell r="J105">
            <v>0</v>
          </cell>
          <cell r="K105">
            <v>0.5146152823243515</v>
          </cell>
          <cell r="L105">
            <v>2033.2449804635128</v>
          </cell>
          <cell r="M105">
            <v>6714.4079999999994</v>
          </cell>
          <cell r="N105">
            <v>0</v>
          </cell>
          <cell r="O105">
            <v>0</v>
          </cell>
          <cell r="P105">
            <v>8747.652980463512</v>
          </cell>
          <cell r="Q105">
            <v>10000</v>
          </cell>
          <cell r="R105">
            <v>4100</v>
          </cell>
          <cell r="S105">
            <v>8200</v>
          </cell>
          <cell r="T105">
            <v>-3200</v>
          </cell>
          <cell r="U105">
            <v>5000</v>
          </cell>
          <cell r="V105">
            <v>3747.652980463512</v>
          </cell>
          <cell r="W105">
            <v>0</v>
          </cell>
          <cell r="X105">
            <v>0</v>
          </cell>
          <cell r="Y105">
            <v>0</v>
          </cell>
          <cell r="Z105">
            <v>3747.652980463512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8200</v>
          </cell>
          <cell r="AF105">
            <v>8200</v>
          </cell>
          <cell r="AG105">
            <v>5000</v>
          </cell>
        </row>
        <row r="106">
          <cell r="B106" t="str">
            <v>Agrosuper Shanghai1022945</v>
          </cell>
          <cell r="C106" t="str">
            <v>Cerdo</v>
          </cell>
          <cell r="D106" t="str">
            <v>Agrosuper Shanghai</v>
          </cell>
          <cell r="E106">
            <v>1022945</v>
          </cell>
          <cell r="F106" t="str">
            <v>GO Mantec@ Cj 20k AS</v>
          </cell>
          <cell r="G106" t="str">
            <v>Grasas</v>
          </cell>
          <cell r="H106" t="str">
            <v>Grasa Interior</v>
          </cell>
          <cell r="I106">
            <v>0</v>
          </cell>
          <cell r="J106">
            <v>0</v>
          </cell>
          <cell r="K106">
            <v>0.5146152823243515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22600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</row>
        <row r="107">
          <cell r="B107" t="str">
            <v>Agrosuper Shanghai1022943</v>
          </cell>
          <cell r="C107" t="str">
            <v>Cerdo</v>
          </cell>
          <cell r="D107" t="str">
            <v>Agrosuper Shanghai</v>
          </cell>
          <cell r="E107">
            <v>1022943</v>
          </cell>
          <cell r="F107" t="str">
            <v>GO Lom Ctro@ Cj 16k AS</v>
          </cell>
          <cell r="G107" t="str">
            <v>Lomo</v>
          </cell>
          <cell r="H107" t="str">
            <v>Lomo Centro</v>
          </cell>
          <cell r="I107">
            <v>0</v>
          </cell>
          <cell r="J107">
            <v>0</v>
          </cell>
          <cell r="K107">
            <v>0.5146152823243515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24000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B108" t="str">
            <v>Exportacion Directa1022931</v>
          </cell>
          <cell r="C108" t="str">
            <v>Cerdo</v>
          </cell>
          <cell r="D108" t="str">
            <v>Exportacion Directa</v>
          </cell>
          <cell r="E108">
            <v>1022931</v>
          </cell>
          <cell r="F108" t="str">
            <v>GO File C/cab 6x1@ VP Cj AP</v>
          </cell>
          <cell r="G108" t="str">
            <v>Filete</v>
          </cell>
          <cell r="H108" t="str">
            <v>Filete c/Cabeza</v>
          </cell>
          <cell r="I108">
            <v>20000</v>
          </cell>
          <cell r="J108">
            <v>20000</v>
          </cell>
          <cell r="K108">
            <v>0.86351453912600351</v>
          </cell>
          <cell r="L108">
            <v>17270.290782520071</v>
          </cell>
          <cell r="M108">
            <v>5180.5229999999983</v>
          </cell>
          <cell r="N108">
            <v>11088.067319216556</v>
          </cell>
          <cell r="O108">
            <v>5000</v>
          </cell>
          <cell r="P108">
            <v>27430.074369814967</v>
          </cell>
          <cell r="Q108">
            <v>13000</v>
          </cell>
          <cell r="R108">
            <v>7000</v>
          </cell>
          <cell r="S108">
            <v>13000</v>
          </cell>
          <cell r="T108">
            <v>-3000</v>
          </cell>
          <cell r="U108">
            <v>10000</v>
          </cell>
          <cell r="V108">
            <v>17430.074369814967</v>
          </cell>
          <cell r="W108">
            <v>14000</v>
          </cell>
          <cell r="X108">
            <v>-6000</v>
          </cell>
          <cell r="Y108">
            <v>8000</v>
          </cell>
          <cell r="Z108">
            <v>9430.0743698149672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27000</v>
          </cell>
          <cell r="AF108">
            <v>27000</v>
          </cell>
          <cell r="AG108">
            <v>18000</v>
          </cell>
        </row>
        <row r="109">
          <cell r="B109" t="str">
            <v>Agrosuper Asia1022930</v>
          </cell>
          <cell r="C109" t="str">
            <v>Cerdo</v>
          </cell>
          <cell r="D109" t="str">
            <v>Agrosuper Asia</v>
          </cell>
          <cell r="E109">
            <v>1022930</v>
          </cell>
          <cell r="F109" t="str">
            <v>GO Panc S/cue Hem@ Cj Panc TJ AS</v>
          </cell>
          <cell r="G109" t="str">
            <v>Panceta</v>
          </cell>
          <cell r="H109" t="str">
            <v>Panceta s/Cuero</v>
          </cell>
          <cell r="I109">
            <v>309185</v>
          </cell>
          <cell r="J109">
            <v>220000</v>
          </cell>
          <cell r="K109">
            <v>0.5146152823243515</v>
          </cell>
          <cell r="L109">
            <v>159111.32606545463</v>
          </cell>
          <cell r="M109">
            <v>34424.044000000009</v>
          </cell>
          <cell r="N109">
            <v>53254.59998926839</v>
          </cell>
          <cell r="O109">
            <v>0</v>
          </cell>
          <cell r="P109">
            <v>241464.51005579619</v>
          </cell>
          <cell r="Q109">
            <v>176000</v>
          </cell>
          <cell r="R109">
            <v>22000</v>
          </cell>
          <cell r="S109">
            <v>176000</v>
          </cell>
          <cell r="T109">
            <v>0</v>
          </cell>
          <cell r="U109">
            <v>176000</v>
          </cell>
          <cell r="V109">
            <v>65464.510055796185</v>
          </cell>
          <cell r="W109">
            <v>44000</v>
          </cell>
          <cell r="X109">
            <v>0</v>
          </cell>
          <cell r="Y109">
            <v>44000</v>
          </cell>
          <cell r="Z109">
            <v>21464.510055796185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220000</v>
          </cell>
          <cell r="AF109">
            <v>220000</v>
          </cell>
          <cell r="AG109">
            <v>220000</v>
          </cell>
        </row>
        <row r="110">
          <cell r="B110" t="str">
            <v>Agro Sudamerica1022928</v>
          </cell>
          <cell r="C110" t="str">
            <v>Cerdo</v>
          </cell>
          <cell r="D110" t="str">
            <v>Agro Sudamerica</v>
          </cell>
          <cell r="E110">
            <v>1022928</v>
          </cell>
          <cell r="F110" t="str">
            <v>GO Cue Granel Esp CC@Cj 20k AS</v>
          </cell>
          <cell r="G110" t="str">
            <v>Cueros</v>
          </cell>
          <cell r="H110" t="str">
            <v>Cuero Mixto</v>
          </cell>
          <cell r="I110">
            <v>1906</v>
          </cell>
          <cell r="J110">
            <v>0</v>
          </cell>
          <cell r="K110">
            <v>0.5146152823243515</v>
          </cell>
          <cell r="L110">
            <v>980.85672811021391</v>
          </cell>
          <cell r="M110">
            <v>2415.681</v>
          </cell>
          <cell r="N110">
            <v>12000</v>
          </cell>
          <cell r="O110">
            <v>0</v>
          </cell>
          <cell r="P110">
            <v>14196.537728110214</v>
          </cell>
          <cell r="Q110">
            <v>23000</v>
          </cell>
          <cell r="R110">
            <v>8300</v>
          </cell>
          <cell r="S110">
            <v>8300</v>
          </cell>
          <cell r="T110">
            <v>0</v>
          </cell>
          <cell r="U110">
            <v>8300</v>
          </cell>
          <cell r="V110">
            <v>5896.5377281102137</v>
          </cell>
          <cell r="W110">
            <v>0</v>
          </cell>
          <cell r="X110">
            <v>0</v>
          </cell>
          <cell r="Y110">
            <v>0</v>
          </cell>
          <cell r="Z110">
            <v>5896.5377281102137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8300</v>
          </cell>
          <cell r="AF110">
            <v>8300</v>
          </cell>
          <cell r="AG110">
            <v>8300</v>
          </cell>
        </row>
        <row r="111">
          <cell r="B111" t="str">
            <v>Agro Sudamerica1022924</v>
          </cell>
          <cell r="C111" t="str">
            <v>Cerdo</v>
          </cell>
          <cell r="D111" t="str">
            <v>Agro Sudamerica</v>
          </cell>
          <cell r="E111">
            <v>1022924</v>
          </cell>
          <cell r="F111" t="str">
            <v>GO LOM TOCINO@ CJ 20K AS</v>
          </cell>
          <cell r="G111" t="str">
            <v>GRASA LOMO TOCINO</v>
          </cell>
          <cell r="H111" t="str">
            <v>GRASA LOMO TOCINO</v>
          </cell>
          <cell r="I111">
            <v>152132</v>
          </cell>
          <cell r="J111">
            <v>48000</v>
          </cell>
          <cell r="K111">
            <v>0.5146152823243515</v>
          </cell>
          <cell r="L111">
            <v>78289.452130568243</v>
          </cell>
          <cell r="M111">
            <v>0</v>
          </cell>
          <cell r="N111">
            <v>0</v>
          </cell>
          <cell r="O111">
            <v>0</v>
          </cell>
          <cell r="P111">
            <v>78289.452130568243</v>
          </cell>
          <cell r="Q111">
            <v>101000</v>
          </cell>
          <cell r="R111">
            <v>24000</v>
          </cell>
          <cell r="S111">
            <v>72000</v>
          </cell>
          <cell r="T111">
            <v>0</v>
          </cell>
          <cell r="U111">
            <v>72000</v>
          </cell>
          <cell r="V111">
            <v>6289.4521305682429</v>
          </cell>
          <cell r="W111">
            <v>0</v>
          </cell>
          <cell r="X111">
            <v>0</v>
          </cell>
          <cell r="Y111">
            <v>0</v>
          </cell>
          <cell r="Z111">
            <v>6289.4521305682429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72000</v>
          </cell>
          <cell r="AF111">
            <v>72000</v>
          </cell>
          <cell r="AG111">
            <v>72000</v>
          </cell>
        </row>
        <row r="112">
          <cell r="B112" t="str">
            <v>Agro Sudamerica1022923</v>
          </cell>
          <cell r="C112" t="str">
            <v>Cerdo</v>
          </cell>
          <cell r="D112" t="str">
            <v>Agro Sudamerica</v>
          </cell>
          <cell r="E112">
            <v>1022923</v>
          </cell>
          <cell r="F112" t="str">
            <v>GO GORD LOM TOCINO@ CJ 20K AS</v>
          </cell>
          <cell r="G112" t="str">
            <v>GRASA GORDURA</v>
          </cell>
          <cell r="H112" t="str">
            <v>SUBPROD GRASA GORDURA LOMO TOCINO</v>
          </cell>
          <cell r="I112">
            <v>47978</v>
          </cell>
          <cell r="J112">
            <v>0</v>
          </cell>
          <cell r="K112">
            <v>0.5146152823243515</v>
          </cell>
          <cell r="L112">
            <v>24690.212015357734</v>
          </cell>
          <cell r="M112">
            <v>0</v>
          </cell>
          <cell r="N112">
            <v>0</v>
          </cell>
          <cell r="O112">
            <v>0</v>
          </cell>
          <cell r="P112">
            <v>24690.212015357734</v>
          </cell>
          <cell r="Q112">
            <v>48000</v>
          </cell>
          <cell r="R112">
            <v>24000</v>
          </cell>
          <cell r="S112">
            <v>24000</v>
          </cell>
          <cell r="T112">
            <v>0</v>
          </cell>
          <cell r="U112">
            <v>24000</v>
          </cell>
          <cell r="V112">
            <v>690.21201535773434</v>
          </cell>
          <cell r="W112">
            <v>0</v>
          </cell>
          <cell r="X112">
            <v>0</v>
          </cell>
          <cell r="Y112">
            <v>0</v>
          </cell>
          <cell r="Z112">
            <v>690.21201535773434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24000</v>
          </cell>
          <cell r="AF112">
            <v>24000</v>
          </cell>
          <cell r="AG112">
            <v>24000</v>
          </cell>
        </row>
        <row r="113">
          <cell r="B113" t="str">
            <v>Agro Sudamerica1022922</v>
          </cell>
          <cell r="C113" t="str">
            <v>Cerdo</v>
          </cell>
          <cell r="D113" t="str">
            <v>Agro Sudamerica</v>
          </cell>
          <cell r="E113">
            <v>1022922</v>
          </cell>
          <cell r="F113" t="str">
            <v>GO Triming Panc@ Cj 20k AS</v>
          </cell>
          <cell r="G113" t="str">
            <v>Recortes</v>
          </cell>
          <cell r="H113" t="str">
            <v>Recortes No Magro</v>
          </cell>
          <cell r="I113">
            <v>0</v>
          </cell>
          <cell r="J113">
            <v>0</v>
          </cell>
          <cell r="K113">
            <v>0.5146152823243515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600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 t="b">
            <v>0</v>
          </cell>
          <cell r="AF113" t="b">
            <v>0</v>
          </cell>
          <cell r="AG113">
            <v>0</v>
          </cell>
        </row>
        <row r="114">
          <cell r="B114" t="str">
            <v>Agro Sudamerica1022921</v>
          </cell>
          <cell r="C114" t="str">
            <v>Cerdo</v>
          </cell>
          <cell r="D114" t="str">
            <v>Agro Sudamerica</v>
          </cell>
          <cell r="E114">
            <v>1022921</v>
          </cell>
          <cell r="F114" t="str">
            <v>GO Gord chic@ Cj 20k AS</v>
          </cell>
          <cell r="G114" t="str">
            <v>Grasas</v>
          </cell>
          <cell r="H114" t="str">
            <v>Grasa Gordura</v>
          </cell>
          <cell r="I114">
            <v>23989</v>
          </cell>
          <cell r="J114">
            <v>23000</v>
          </cell>
          <cell r="K114">
            <v>0.5146152823243515</v>
          </cell>
          <cell r="L114">
            <v>12345.106007678867</v>
          </cell>
          <cell r="M114">
            <v>15770.255000000006</v>
          </cell>
          <cell r="N114">
            <v>0</v>
          </cell>
          <cell r="O114">
            <v>0</v>
          </cell>
          <cell r="P114">
            <v>28115.361007678875</v>
          </cell>
          <cell r="Q114">
            <v>17000</v>
          </cell>
          <cell r="R114">
            <v>15700</v>
          </cell>
          <cell r="S114">
            <v>17000</v>
          </cell>
          <cell r="T114">
            <v>0</v>
          </cell>
          <cell r="U114">
            <v>17000</v>
          </cell>
          <cell r="V114">
            <v>11115.361007678875</v>
          </cell>
          <cell r="W114">
            <v>0</v>
          </cell>
          <cell r="X114">
            <v>0</v>
          </cell>
          <cell r="Y114">
            <v>0</v>
          </cell>
          <cell r="Z114">
            <v>11115.361007678875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17000</v>
          </cell>
          <cell r="AF114">
            <v>17000</v>
          </cell>
          <cell r="AG114">
            <v>17000</v>
          </cell>
        </row>
        <row r="115">
          <cell r="B115" t="str">
            <v>Agro Sudamerica1022920</v>
          </cell>
          <cell r="C115" t="str">
            <v>Cerdo</v>
          </cell>
          <cell r="D115" t="str">
            <v>Agro Sudamerica</v>
          </cell>
          <cell r="E115">
            <v>1022920</v>
          </cell>
          <cell r="F115" t="str">
            <v>GO Gord rebaje@ Cj 20k AS</v>
          </cell>
          <cell r="G115" t="str">
            <v>Grasas</v>
          </cell>
          <cell r="H115" t="str">
            <v>Grasa Gordura</v>
          </cell>
          <cell r="I115">
            <v>6850</v>
          </cell>
          <cell r="J115">
            <v>0</v>
          </cell>
          <cell r="K115">
            <v>0.5146152823243515</v>
          </cell>
          <cell r="L115">
            <v>3525.1146839218077</v>
          </cell>
          <cell r="M115">
            <v>15014.570000000005</v>
          </cell>
          <cell r="N115">
            <v>0</v>
          </cell>
          <cell r="O115">
            <v>0</v>
          </cell>
          <cell r="P115">
            <v>18539.684683921812</v>
          </cell>
          <cell r="Q115">
            <v>24000</v>
          </cell>
          <cell r="R115">
            <v>11600</v>
          </cell>
          <cell r="S115">
            <v>11600</v>
          </cell>
          <cell r="T115">
            <v>0</v>
          </cell>
          <cell r="U115">
            <v>11600</v>
          </cell>
          <cell r="V115">
            <v>6939.6846839218124</v>
          </cell>
          <cell r="W115">
            <v>0</v>
          </cell>
          <cell r="X115">
            <v>0</v>
          </cell>
          <cell r="Y115">
            <v>0</v>
          </cell>
          <cell r="Z115">
            <v>6939.6846839218124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11600</v>
          </cell>
          <cell r="AF115">
            <v>11600</v>
          </cell>
          <cell r="AG115">
            <v>11600</v>
          </cell>
        </row>
        <row r="116">
          <cell r="B116" t="str">
            <v>Exportacion Directa1022919</v>
          </cell>
          <cell r="C116" t="str">
            <v>Cerdo</v>
          </cell>
          <cell r="D116" t="str">
            <v>Exportacion Directa</v>
          </cell>
          <cell r="E116">
            <v>1022919</v>
          </cell>
          <cell r="F116" t="str">
            <v>GO MM LOIN S VP@ Cj 10k AP</v>
          </cell>
          <cell r="G116" t="str">
            <v>Lomo</v>
          </cell>
          <cell r="H116" t="str">
            <v>Lomo MM Loin</v>
          </cell>
          <cell r="I116">
            <v>0</v>
          </cell>
          <cell r="J116">
            <v>0</v>
          </cell>
          <cell r="K116">
            <v>0.86351453912600351</v>
          </cell>
          <cell r="L116">
            <v>0</v>
          </cell>
          <cell r="M116">
            <v>55809.535000000025</v>
          </cell>
          <cell r="N116">
            <v>0</v>
          </cell>
          <cell r="O116">
            <v>0</v>
          </cell>
          <cell r="P116">
            <v>55809.535000000025</v>
          </cell>
          <cell r="Q116">
            <v>0</v>
          </cell>
          <cell r="R116">
            <v>7600</v>
          </cell>
          <cell r="S116">
            <v>0</v>
          </cell>
          <cell r="T116">
            <v>0</v>
          </cell>
          <cell r="U116">
            <v>0</v>
          </cell>
          <cell r="V116">
            <v>55809.535000000025</v>
          </cell>
          <cell r="W116">
            <v>0</v>
          </cell>
          <cell r="X116">
            <v>0</v>
          </cell>
          <cell r="Y116">
            <v>0</v>
          </cell>
          <cell r="Z116">
            <v>55809.535000000025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</row>
        <row r="117">
          <cell r="B117" t="str">
            <v>Exportacion Directa1022901</v>
          </cell>
          <cell r="C117" t="str">
            <v>Cerdo</v>
          </cell>
          <cell r="D117" t="str">
            <v>Exportacion Directa</v>
          </cell>
          <cell r="E117">
            <v>1022901</v>
          </cell>
          <cell r="F117" t="str">
            <v>GO Panc Tec S/Cue L@ Fi CJ Ch AP</v>
          </cell>
          <cell r="G117" t="str">
            <v>Panceta</v>
          </cell>
          <cell r="H117" t="str">
            <v>Panceta s/Cuero</v>
          </cell>
          <cell r="I117">
            <v>10000</v>
          </cell>
          <cell r="J117">
            <v>10000</v>
          </cell>
          <cell r="K117">
            <v>0.86351453912600351</v>
          </cell>
          <cell r="L117">
            <v>8635.1453912600355</v>
          </cell>
          <cell r="M117">
            <v>732.33600000000001</v>
          </cell>
          <cell r="N117">
            <v>0</v>
          </cell>
          <cell r="O117">
            <v>0</v>
          </cell>
          <cell r="P117">
            <v>9367.4813912600348</v>
          </cell>
          <cell r="Q117">
            <v>10000</v>
          </cell>
          <cell r="R117">
            <v>3100</v>
          </cell>
          <cell r="S117">
            <v>9300</v>
          </cell>
          <cell r="T117">
            <v>-3000</v>
          </cell>
          <cell r="U117">
            <v>6300</v>
          </cell>
          <cell r="V117">
            <v>3067.4813912600348</v>
          </cell>
          <cell r="W117">
            <v>0</v>
          </cell>
          <cell r="X117">
            <v>0</v>
          </cell>
          <cell r="Y117">
            <v>0</v>
          </cell>
          <cell r="Z117">
            <v>3067.4813912600348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9300</v>
          </cell>
          <cell r="AF117">
            <v>9300</v>
          </cell>
          <cell r="AG117">
            <v>6300</v>
          </cell>
        </row>
        <row r="118">
          <cell r="B118" t="str">
            <v>Agrosuper Asia1022887</v>
          </cell>
          <cell r="C118" t="str">
            <v>Cerdo</v>
          </cell>
          <cell r="D118" t="str">
            <v>Agrosuper Asia</v>
          </cell>
          <cell r="E118">
            <v>1022887</v>
          </cell>
          <cell r="F118" t="str">
            <v>GO Panc S/cue@ Cj Panc AK</v>
          </cell>
          <cell r="G118" t="str">
            <v>Panceta</v>
          </cell>
          <cell r="H118" t="str">
            <v>Panceta s/Cuero</v>
          </cell>
          <cell r="I118">
            <v>139487</v>
          </cell>
          <cell r="J118">
            <v>154000</v>
          </cell>
          <cell r="K118">
            <v>0.5146152823243515</v>
          </cell>
          <cell r="L118">
            <v>71782.141885576813</v>
          </cell>
          <cell r="M118">
            <v>60011.233999999997</v>
          </cell>
          <cell r="N118">
            <v>0</v>
          </cell>
          <cell r="O118">
            <v>0</v>
          </cell>
          <cell r="P118">
            <v>131793.37588557682</v>
          </cell>
          <cell r="Q118">
            <v>43000</v>
          </cell>
          <cell r="R118">
            <v>22000</v>
          </cell>
          <cell r="S118">
            <v>43000</v>
          </cell>
          <cell r="T118">
            <v>0</v>
          </cell>
          <cell r="U118">
            <v>43000</v>
          </cell>
          <cell r="V118">
            <v>88793.375885576825</v>
          </cell>
          <cell r="W118">
            <v>88000</v>
          </cell>
          <cell r="X118">
            <v>0</v>
          </cell>
          <cell r="Y118">
            <v>88000</v>
          </cell>
          <cell r="Z118">
            <v>793.37588557682466</v>
          </cell>
          <cell r="AA118">
            <v>0</v>
          </cell>
          <cell r="AB118">
            <v>0</v>
          </cell>
          <cell r="AC118">
            <v>0</v>
          </cell>
          <cell r="AD118">
            <v>109027.76000000001</v>
          </cell>
          <cell r="AE118">
            <v>240027.76</v>
          </cell>
          <cell r="AF118">
            <v>240027.76</v>
          </cell>
          <cell r="AG118">
            <v>240027.76</v>
          </cell>
        </row>
        <row r="119">
          <cell r="B119" t="str">
            <v>Agrosuper Asia1022885</v>
          </cell>
          <cell r="C119" t="str">
            <v>Cerdo</v>
          </cell>
          <cell r="D119" t="str">
            <v>Agrosuper Asia</v>
          </cell>
          <cell r="E119">
            <v>1022885</v>
          </cell>
          <cell r="F119" t="str">
            <v>GO Panc S/cue@ Cj Panc TJ</v>
          </cell>
          <cell r="G119" t="str">
            <v>Panceta</v>
          </cell>
          <cell r="H119" t="str">
            <v>Panceta s/Cuero</v>
          </cell>
          <cell r="I119">
            <v>516070</v>
          </cell>
          <cell r="J119">
            <v>550000</v>
          </cell>
          <cell r="K119">
            <v>0.5146152823243515</v>
          </cell>
          <cell r="L119">
            <v>265577.50874912809</v>
          </cell>
          <cell r="M119">
            <v>98205.848000000027</v>
          </cell>
          <cell r="N119">
            <v>147930.75719411837</v>
          </cell>
          <cell r="O119">
            <v>0</v>
          </cell>
          <cell r="P119">
            <v>496921.03822383459</v>
          </cell>
          <cell r="Q119">
            <v>182000</v>
          </cell>
          <cell r="R119">
            <v>22000</v>
          </cell>
          <cell r="S119">
            <v>182000</v>
          </cell>
          <cell r="T119">
            <v>0</v>
          </cell>
          <cell r="U119">
            <v>182000</v>
          </cell>
          <cell r="V119">
            <v>314921.03822383459</v>
          </cell>
          <cell r="W119">
            <v>308000</v>
          </cell>
          <cell r="X119">
            <v>0</v>
          </cell>
          <cell r="Y119">
            <v>308000</v>
          </cell>
          <cell r="Z119">
            <v>6921.0382238345919</v>
          </cell>
          <cell r="AA119">
            <v>0</v>
          </cell>
          <cell r="AB119">
            <v>0</v>
          </cell>
          <cell r="AC119">
            <v>0</v>
          </cell>
          <cell r="AD119">
            <v>22010.76</v>
          </cell>
          <cell r="AE119">
            <v>512010.76</v>
          </cell>
          <cell r="AF119">
            <v>512010.76</v>
          </cell>
          <cell r="AG119">
            <v>512010.76</v>
          </cell>
        </row>
        <row r="120">
          <cell r="B120" t="str">
            <v>Agro Sudamerica1022870</v>
          </cell>
          <cell r="C120" t="str">
            <v>Cerdo</v>
          </cell>
          <cell r="D120" t="str">
            <v>Agro Sudamerica</v>
          </cell>
          <cell r="E120">
            <v>1022870</v>
          </cell>
          <cell r="F120" t="str">
            <v>GO Patas@ Cj 20 kg AS</v>
          </cell>
          <cell r="G120" t="str">
            <v>Subprod</v>
          </cell>
          <cell r="H120" t="str">
            <v>Subprod Patas-Manos</v>
          </cell>
          <cell r="I120">
            <v>0</v>
          </cell>
          <cell r="J120">
            <v>0</v>
          </cell>
          <cell r="K120">
            <v>0.5146152823243515</v>
          </cell>
          <cell r="L120">
            <v>0</v>
          </cell>
          <cell r="M120">
            <v>8135.1169999999984</v>
          </cell>
          <cell r="N120">
            <v>0</v>
          </cell>
          <cell r="O120">
            <v>0</v>
          </cell>
          <cell r="P120">
            <v>8135.1169999999984</v>
          </cell>
          <cell r="Q120">
            <v>4000</v>
          </cell>
          <cell r="R120">
            <v>4000</v>
          </cell>
          <cell r="S120">
            <v>4000</v>
          </cell>
          <cell r="T120">
            <v>0</v>
          </cell>
          <cell r="U120">
            <v>4000</v>
          </cell>
          <cell r="V120">
            <v>4135.1169999999984</v>
          </cell>
          <cell r="W120">
            <v>0</v>
          </cell>
          <cell r="X120">
            <v>0</v>
          </cell>
          <cell r="Y120">
            <v>0</v>
          </cell>
          <cell r="Z120">
            <v>4135.1169999999984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4000</v>
          </cell>
          <cell r="AF120">
            <v>4000</v>
          </cell>
          <cell r="AG120">
            <v>4000</v>
          </cell>
        </row>
        <row r="121">
          <cell r="B121" t="str">
            <v>Exportacion Directa1022869</v>
          </cell>
          <cell r="C121" t="str">
            <v>Cerdo</v>
          </cell>
          <cell r="D121" t="str">
            <v>Exportacion Directa</v>
          </cell>
          <cell r="E121">
            <v>1022869</v>
          </cell>
          <cell r="F121" t="str">
            <v>GO Hso Pecho@ Cj 10k AP</v>
          </cell>
          <cell r="G121" t="str">
            <v>Huesos</v>
          </cell>
          <cell r="H121" t="str">
            <v>Huesos Cuarto Centra</v>
          </cell>
          <cell r="I121">
            <v>0</v>
          </cell>
          <cell r="J121">
            <v>0</v>
          </cell>
          <cell r="K121">
            <v>0.86351453912600351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800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 t="b">
            <v>0</v>
          </cell>
          <cell r="AF121" t="b">
            <v>0</v>
          </cell>
          <cell r="AG121">
            <v>0</v>
          </cell>
        </row>
        <row r="122">
          <cell r="B122" t="str">
            <v>Agrosuper Shanghai1022856</v>
          </cell>
          <cell r="C122" t="str">
            <v>Cerdo</v>
          </cell>
          <cell r="D122" t="str">
            <v>Agrosuper Shanghai</v>
          </cell>
          <cell r="E122">
            <v>1022856</v>
          </cell>
          <cell r="F122" t="str">
            <v>GO Reco 10/90 @ Cj 20k AS</v>
          </cell>
          <cell r="G122" t="str">
            <v>Grasas</v>
          </cell>
          <cell r="H122" t="str">
            <v>Grasa Gordura</v>
          </cell>
          <cell r="I122">
            <v>0</v>
          </cell>
          <cell r="J122">
            <v>0</v>
          </cell>
          <cell r="K122">
            <v>0.5146152823243515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18600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</row>
        <row r="123">
          <cell r="B123" t="str">
            <v>Agro Sudamerica1022855</v>
          </cell>
          <cell r="C123" t="str">
            <v>Cerdo</v>
          </cell>
          <cell r="D123" t="str">
            <v>Agro Sudamerica</v>
          </cell>
          <cell r="E123">
            <v>1022855</v>
          </cell>
          <cell r="F123" t="str">
            <v>GO Grasa Forro Pal@ Cj 20k AS</v>
          </cell>
          <cell r="G123" t="str">
            <v>Grasas</v>
          </cell>
          <cell r="H123" t="str">
            <v>Grasa Forro</v>
          </cell>
          <cell r="I123">
            <v>12699</v>
          </cell>
          <cell r="J123">
            <v>44000</v>
          </cell>
          <cell r="K123">
            <v>0.5146152823243515</v>
          </cell>
          <cell r="L123">
            <v>6535.0994702369399</v>
          </cell>
          <cell r="M123">
            <v>9146.8339999999989</v>
          </cell>
          <cell r="N123">
            <v>3417.3286420874242</v>
          </cell>
          <cell r="O123">
            <v>0</v>
          </cell>
          <cell r="P123">
            <v>18757.529248115621</v>
          </cell>
          <cell r="Q123">
            <v>24000</v>
          </cell>
          <cell r="R123">
            <v>23800</v>
          </cell>
          <cell r="S123">
            <v>0</v>
          </cell>
          <cell r="T123">
            <v>0</v>
          </cell>
          <cell r="U123">
            <v>0</v>
          </cell>
          <cell r="V123">
            <v>18757.529248115621</v>
          </cell>
          <cell r="W123">
            <v>0</v>
          </cell>
          <cell r="X123">
            <v>0</v>
          </cell>
          <cell r="Y123">
            <v>0</v>
          </cell>
          <cell r="Z123">
            <v>18757.529248115621</v>
          </cell>
          <cell r="AA123">
            <v>0</v>
          </cell>
          <cell r="AB123">
            <v>0</v>
          </cell>
          <cell r="AC123">
            <v>0</v>
          </cell>
          <cell r="AD123">
            <v>22991.33</v>
          </cell>
          <cell r="AE123">
            <v>22991.33</v>
          </cell>
          <cell r="AF123">
            <v>22991.33</v>
          </cell>
          <cell r="AG123">
            <v>22991.33</v>
          </cell>
        </row>
        <row r="124">
          <cell r="B124" t="str">
            <v>Agrosuper Shanghai1022851</v>
          </cell>
          <cell r="C124" t="str">
            <v>Cerdo</v>
          </cell>
          <cell r="D124" t="str">
            <v>Agrosuper Shanghai</v>
          </cell>
          <cell r="E124">
            <v>1022851</v>
          </cell>
          <cell r="F124" t="str">
            <v>GO Pal Nor@ Cj 20k AS</v>
          </cell>
          <cell r="G124" t="str">
            <v>Paleta</v>
          </cell>
          <cell r="H124" t="str">
            <v>Paleta Entera</v>
          </cell>
          <cell r="I124">
            <v>0</v>
          </cell>
          <cell r="J124">
            <v>0</v>
          </cell>
          <cell r="K124">
            <v>0.5146152823243515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24000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</row>
        <row r="125">
          <cell r="B125" t="str">
            <v>Agro Sudamerica1022847</v>
          </cell>
          <cell r="C125" t="str">
            <v>Cerdo</v>
          </cell>
          <cell r="D125" t="str">
            <v>Agro Sudamerica</v>
          </cell>
          <cell r="E125">
            <v>1022847</v>
          </cell>
          <cell r="F125" t="str">
            <v>GO Cne Falda Pan@ CJ 20k AS</v>
          </cell>
          <cell r="G125" t="str">
            <v>Panceta</v>
          </cell>
          <cell r="H125" t="str">
            <v>Panceta s/Cuero</v>
          </cell>
          <cell r="I125">
            <v>32023</v>
          </cell>
          <cell r="J125">
            <v>48000</v>
          </cell>
          <cell r="K125">
            <v>0.5146152823243515</v>
          </cell>
          <cell r="L125">
            <v>16479.52518587271</v>
          </cell>
          <cell r="M125">
            <v>5851.6059999999989</v>
          </cell>
          <cell r="N125">
            <v>0</v>
          </cell>
          <cell r="O125">
            <v>0</v>
          </cell>
          <cell r="P125">
            <v>22331.131185872709</v>
          </cell>
          <cell r="Q125">
            <v>0</v>
          </cell>
          <cell r="R125">
            <v>24000</v>
          </cell>
          <cell r="S125">
            <v>0</v>
          </cell>
          <cell r="T125">
            <v>0</v>
          </cell>
          <cell r="U125">
            <v>0</v>
          </cell>
          <cell r="V125">
            <v>22331.131185872709</v>
          </cell>
          <cell r="W125">
            <v>0</v>
          </cell>
          <cell r="X125">
            <v>0</v>
          </cell>
          <cell r="Y125">
            <v>0</v>
          </cell>
          <cell r="Z125">
            <v>22331.131185872709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</row>
        <row r="126">
          <cell r="B126" t="str">
            <v>Agro Sudamerica1022844</v>
          </cell>
          <cell r="C126" t="str">
            <v>Cerdo</v>
          </cell>
          <cell r="D126" t="str">
            <v>Agro Sudamerica</v>
          </cell>
          <cell r="E126">
            <v>1022844</v>
          </cell>
          <cell r="F126" t="str">
            <v>GO Cordon Lom@ CJ 20k AS</v>
          </cell>
          <cell r="G126" t="str">
            <v>Recortes</v>
          </cell>
          <cell r="H126" t="str">
            <v>Recortes No Magro</v>
          </cell>
          <cell r="I126">
            <v>0</v>
          </cell>
          <cell r="J126">
            <v>0</v>
          </cell>
          <cell r="K126">
            <v>0.5146152823243515</v>
          </cell>
          <cell r="L126">
            <v>0</v>
          </cell>
          <cell r="M126">
            <v>8313.6520000000019</v>
          </cell>
          <cell r="N126">
            <v>0</v>
          </cell>
          <cell r="O126">
            <v>0</v>
          </cell>
          <cell r="P126">
            <v>8313.6520000000019</v>
          </cell>
          <cell r="Q126">
            <v>0</v>
          </cell>
          <cell r="R126">
            <v>24000</v>
          </cell>
          <cell r="S126">
            <v>0</v>
          </cell>
          <cell r="T126">
            <v>0</v>
          </cell>
          <cell r="U126">
            <v>0</v>
          </cell>
          <cell r="V126">
            <v>8313.6520000000019</v>
          </cell>
          <cell r="W126">
            <v>0</v>
          </cell>
          <cell r="X126">
            <v>0</v>
          </cell>
          <cell r="Y126">
            <v>0</v>
          </cell>
          <cell r="Z126">
            <v>8313.6520000000019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</row>
        <row r="127">
          <cell r="B127" t="str">
            <v>Agro Sudamerica1022842</v>
          </cell>
          <cell r="C127" t="str">
            <v>Cerdo</v>
          </cell>
          <cell r="D127" t="str">
            <v>Agro Sudamerica</v>
          </cell>
          <cell r="E127">
            <v>1022842</v>
          </cell>
          <cell r="F127" t="str">
            <v>GO Triming Lomo@ Cj 20k AS</v>
          </cell>
          <cell r="G127" t="str">
            <v>Recortes</v>
          </cell>
          <cell r="H127" t="str">
            <v>Recortes Magro</v>
          </cell>
          <cell r="I127">
            <v>0</v>
          </cell>
          <cell r="J127">
            <v>0</v>
          </cell>
          <cell r="K127">
            <v>0.5146152823243515</v>
          </cell>
          <cell r="L127">
            <v>0</v>
          </cell>
          <cell r="M127">
            <v>5409.4539999999997</v>
          </cell>
          <cell r="N127">
            <v>0</v>
          </cell>
          <cell r="O127">
            <v>0</v>
          </cell>
          <cell r="P127">
            <v>5409.4539999999997</v>
          </cell>
          <cell r="Q127">
            <v>1640</v>
          </cell>
          <cell r="R127">
            <v>24000</v>
          </cell>
          <cell r="S127">
            <v>1640</v>
          </cell>
          <cell r="T127">
            <v>0</v>
          </cell>
          <cell r="U127">
            <v>1640</v>
          </cell>
          <cell r="V127">
            <v>3769.4539999999997</v>
          </cell>
          <cell r="W127">
            <v>0</v>
          </cell>
          <cell r="X127">
            <v>0</v>
          </cell>
          <cell r="Y127">
            <v>0</v>
          </cell>
          <cell r="Z127">
            <v>3769.4539999999997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1640</v>
          </cell>
          <cell r="AF127">
            <v>1640</v>
          </cell>
          <cell r="AG127">
            <v>1640</v>
          </cell>
        </row>
        <row r="128">
          <cell r="B128" t="str">
            <v>Exportacion Directa1022817</v>
          </cell>
          <cell r="C128" t="str">
            <v>Cerdo</v>
          </cell>
          <cell r="D128" t="str">
            <v>Exportacion Directa</v>
          </cell>
          <cell r="E128">
            <v>1022817</v>
          </cell>
          <cell r="F128" t="str">
            <v>GO Lom Vet L@ VP Cj Lom Vet Mad AP</v>
          </cell>
          <cell r="G128" t="str">
            <v>Muestra</v>
          </cell>
          <cell r="H128" t="str">
            <v>Muestra</v>
          </cell>
          <cell r="I128">
            <v>0</v>
          </cell>
          <cell r="J128">
            <v>0</v>
          </cell>
          <cell r="K128">
            <v>0.86351453912600351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50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 t="b">
            <v>0</v>
          </cell>
          <cell r="AF128" t="b">
            <v>0</v>
          </cell>
          <cell r="AG128">
            <v>0</v>
          </cell>
        </row>
        <row r="129">
          <cell r="B129" t="str">
            <v>Agro Sudamerica1022786</v>
          </cell>
          <cell r="C129" t="str">
            <v>Cerdo</v>
          </cell>
          <cell r="D129" t="str">
            <v>Agro Sudamerica</v>
          </cell>
          <cell r="E129">
            <v>1022786</v>
          </cell>
          <cell r="F129" t="str">
            <v>GO Trip Calib Tub 35/39 Azul# Bidon AS</v>
          </cell>
          <cell r="G129" t="str">
            <v>Subprod</v>
          </cell>
          <cell r="H129" t="str">
            <v>Subprod Tripa</v>
          </cell>
          <cell r="I129">
            <v>2075</v>
          </cell>
          <cell r="J129">
            <v>300</v>
          </cell>
          <cell r="K129">
            <v>0.5146152823243515</v>
          </cell>
          <cell r="L129">
            <v>1067.8267108230293</v>
          </cell>
          <cell r="M129">
            <v>0</v>
          </cell>
          <cell r="N129">
            <v>0</v>
          </cell>
          <cell r="O129">
            <v>0</v>
          </cell>
          <cell r="P129">
            <v>1067.8267108230293</v>
          </cell>
          <cell r="Q129">
            <v>1774.5</v>
          </cell>
          <cell r="R129">
            <v>1300</v>
          </cell>
          <cell r="S129">
            <v>0</v>
          </cell>
          <cell r="T129">
            <v>0</v>
          </cell>
          <cell r="U129">
            <v>0</v>
          </cell>
          <cell r="V129">
            <v>1067.8267108230293</v>
          </cell>
          <cell r="W129">
            <v>0</v>
          </cell>
          <cell r="X129">
            <v>0</v>
          </cell>
          <cell r="Y129">
            <v>0</v>
          </cell>
          <cell r="Z129">
            <v>1067.8267108230293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</row>
        <row r="130">
          <cell r="B130" t="str">
            <v>Agro Sudamerica1022784</v>
          </cell>
          <cell r="C130" t="str">
            <v>Cerdo</v>
          </cell>
          <cell r="D130" t="str">
            <v>Agro Sudamerica</v>
          </cell>
          <cell r="E130">
            <v>1022784</v>
          </cell>
          <cell r="F130" t="str">
            <v>GO TRIPA CALIB 40/42# BO BIN AS</v>
          </cell>
          <cell r="G130" t="str">
            <v>Subprod</v>
          </cell>
          <cell r="H130" t="str">
            <v>Subprod Tripa</v>
          </cell>
          <cell r="I130">
            <v>0</v>
          </cell>
          <cell r="J130">
            <v>0</v>
          </cell>
          <cell r="K130">
            <v>0.5146152823243515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6091.5</v>
          </cell>
          <cell r="R130">
            <v>1100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 t="b">
            <v>0</v>
          </cell>
          <cell r="AF130" t="b">
            <v>0</v>
          </cell>
          <cell r="AG130">
            <v>0</v>
          </cell>
        </row>
        <row r="131">
          <cell r="B131" t="str">
            <v>Agrosuper Brasil1022784</v>
          </cell>
          <cell r="C131" t="str">
            <v>Cerdo</v>
          </cell>
          <cell r="D131" t="str">
            <v>Agrosuper Brasil</v>
          </cell>
          <cell r="E131">
            <v>1022784</v>
          </cell>
          <cell r="F131" t="str">
            <v>GO TRIPA CALIB 40/42# BO BIN AS</v>
          </cell>
          <cell r="G131" t="str">
            <v>Subprod</v>
          </cell>
          <cell r="H131" t="str">
            <v>Subprod Tripa</v>
          </cell>
          <cell r="I131">
            <v>0</v>
          </cell>
          <cell r="J131">
            <v>0</v>
          </cell>
          <cell r="K131">
            <v>0.71181248753751014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6700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 t="b">
            <v>0</v>
          </cell>
          <cell r="AF131" t="b">
            <v>0</v>
          </cell>
          <cell r="AG131">
            <v>0</v>
          </cell>
        </row>
        <row r="132">
          <cell r="B132" t="str">
            <v>Agro Sudamerica1022783</v>
          </cell>
          <cell r="C132" t="str">
            <v>Cerdo</v>
          </cell>
          <cell r="D132" t="str">
            <v>Agro Sudamerica</v>
          </cell>
          <cell r="E132">
            <v>1022783</v>
          </cell>
          <cell r="F132" t="str">
            <v>GO TRIPA CALIB 38/40# BO BIDON AS</v>
          </cell>
          <cell r="G132" t="str">
            <v>Subprod</v>
          </cell>
          <cell r="H132" t="str">
            <v>Subprod Tripa</v>
          </cell>
          <cell r="I132">
            <v>21314</v>
          </cell>
          <cell r="J132">
            <v>0</v>
          </cell>
          <cell r="K132">
            <v>0.5146152823243515</v>
          </cell>
          <cell r="L132">
            <v>10968.510127461228</v>
          </cell>
          <cell r="M132">
            <v>0</v>
          </cell>
          <cell r="N132">
            <v>0</v>
          </cell>
          <cell r="O132">
            <v>0</v>
          </cell>
          <cell r="P132">
            <v>10968.510127461228</v>
          </cell>
          <cell r="Q132">
            <v>27244.800000000003</v>
          </cell>
          <cell r="R132">
            <v>6200</v>
          </cell>
          <cell r="S132">
            <v>6200</v>
          </cell>
          <cell r="T132">
            <v>0</v>
          </cell>
          <cell r="U132">
            <v>6200</v>
          </cell>
          <cell r="V132">
            <v>4768.510127461228</v>
          </cell>
          <cell r="W132">
            <v>0</v>
          </cell>
          <cell r="X132">
            <v>0</v>
          </cell>
          <cell r="Y132">
            <v>0</v>
          </cell>
          <cell r="Z132">
            <v>4768.510127461228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6200</v>
          </cell>
          <cell r="AF132">
            <v>6200</v>
          </cell>
          <cell r="AG132">
            <v>6200</v>
          </cell>
        </row>
        <row r="133">
          <cell r="B133" t="str">
            <v>Agro Sudamerica1022782</v>
          </cell>
          <cell r="C133" t="str">
            <v>Cerdo</v>
          </cell>
          <cell r="D133" t="str">
            <v>Agro Sudamerica</v>
          </cell>
          <cell r="E133">
            <v>1022782</v>
          </cell>
          <cell r="F133" t="str">
            <v>GO TRIPA CALIB 35/38# BO BIDON AS</v>
          </cell>
          <cell r="G133" t="str">
            <v>Subprod</v>
          </cell>
          <cell r="H133" t="str">
            <v>Subprod Tripa</v>
          </cell>
          <cell r="I133">
            <v>0</v>
          </cell>
          <cell r="J133">
            <v>0</v>
          </cell>
          <cell r="K133">
            <v>0.5146152823243515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21640.799999999999</v>
          </cell>
          <cell r="R133">
            <v>14600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 t="b">
            <v>0</v>
          </cell>
          <cell r="AF133" t="b">
            <v>0</v>
          </cell>
          <cell r="AG133">
            <v>0</v>
          </cell>
        </row>
        <row r="134">
          <cell r="B134" t="str">
            <v>Agro Sudamerica1022781</v>
          </cell>
          <cell r="C134" t="str">
            <v>Cerdo</v>
          </cell>
          <cell r="D134" t="str">
            <v>Agro Sudamerica</v>
          </cell>
          <cell r="E134">
            <v>1022781</v>
          </cell>
          <cell r="F134" t="str">
            <v>GO TRIPA CALIB 32/35# BO BIDON AS</v>
          </cell>
          <cell r="G134" t="str">
            <v>Subprod</v>
          </cell>
          <cell r="H134" t="str">
            <v>Subprod Tripa</v>
          </cell>
          <cell r="I134">
            <v>2865</v>
          </cell>
          <cell r="J134">
            <v>0</v>
          </cell>
          <cell r="K134">
            <v>0.5146152823243515</v>
          </cell>
          <cell r="L134">
            <v>1474.372783859267</v>
          </cell>
          <cell r="M134">
            <v>0</v>
          </cell>
          <cell r="N134">
            <v>0</v>
          </cell>
          <cell r="O134">
            <v>0</v>
          </cell>
          <cell r="P134">
            <v>1474.372783859267</v>
          </cell>
          <cell r="Q134">
            <v>15422.4</v>
          </cell>
          <cell r="R134">
            <v>1200</v>
          </cell>
          <cell r="S134">
            <v>1200</v>
          </cell>
          <cell r="T134">
            <v>0</v>
          </cell>
          <cell r="U134">
            <v>1200</v>
          </cell>
          <cell r="V134">
            <v>274.37278385926697</v>
          </cell>
          <cell r="W134">
            <v>0</v>
          </cell>
          <cell r="X134">
            <v>0</v>
          </cell>
          <cell r="Y134">
            <v>0</v>
          </cell>
          <cell r="Z134">
            <v>274.37278385926697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1200</v>
          </cell>
          <cell r="AF134">
            <v>1200</v>
          </cell>
          <cell r="AG134">
            <v>1200</v>
          </cell>
        </row>
        <row r="135">
          <cell r="B135" t="str">
            <v>Agrosuper Asia1022767</v>
          </cell>
          <cell r="C135" t="str">
            <v>Cerdo</v>
          </cell>
          <cell r="D135" t="str">
            <v>Agrosuper Asia</v>
          </cell>
          <cell r="E135">
            <v>1022767</v>
          </cell>
          <cell r="F135" t="str">
            <v>GO Gord Esp@ 20kg AA</v>
          </cell>
          <cell r="G135" t="str">
            <v>Grasas</v>
          </cell>
          <cell r="H135" t="str">
            <v>Grasa Gordura</v>
          </cell>
          <cell r="I135">
            <v>0</v>
          </cell>
          <cell r="J135">
            <v>0</v>
          </cell>
          <cell r="K135">
            <v>0.5146152823243515</v>
          </cell>
          <cell r="L135">
            <v>0</v>
          </cell>
          <cell r="M135">
            <v>17480</v>
          </cell>
          <cell r="N135">
            <v>10483.999999200001</v>
          </cell>
          <cell r="O135">
            <v>0</v>
          </cell>
          <cell r="P135">
            <v>26915.599999279999</v>
          </cell>
          <cell r="Q135">
            <v>0</v>
          </cell>
          <cell r="R135">
            <v>24000</v>
          </cell>
          <cell r="S135">
            <v>0</v>
          </cell>
          <cell r="T135">
            <v>0</v>
          </cell>
          <cell r="U135">
            <v>0</v>
          </cell>
          <cell r="V135">
            <v>26915.599999279999</v>
          </cell>
          <cell r="W135">
            <v>0</v>
          </cell>
          <cell r="X135">
            <v>0</v>
          </cell>
          <cell r="Y135">
            <v>0</v>
          </cell>
          <cell r="Z135">
            <v>26915.599999279999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</row>
        <row r="136">
          <cell r="B136" t="str">
            <v>Agrosuper Shanghai1022748</v>
          </cell>
          <cell r="C136" t="str">
            <v>Cerdo</v>
          </cell>
          <cell r="D136" t="str">
            <v>Agrosuper Shanghai</v>
          </cell>
          <cell r="E136">
            <v>1022748</v>
          </cell>
          <cell r="F136" t="str">
            <v>GO Manos@ Cj 10k AS</v>
          </cell>
          <cell r="G136" t="str">
            <v>Subprod</v>
          </cell>
          <cell r="H136" t="str">
            <v>Subprod Patas-Manos</v>
          </cell>
          <cell r="I136">
            <v>0</v>
          </cell>
          <cell r="J136">
            <v>0</v>
          </cell>
          <cell r="K136">
            <v>0.5146152823243515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18400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</row>
        <row r="137">
          <cell r="B137" t="str">
            <v>Agro Sudamerica1022709</v>
          </cell>
          <cell r="C137" t="str">
            <v>Cerdo</v>
          </cell>
          <cell r="D137" t="str">
            <v>Agro Sudamerica</v>
          </cell>
          <cell r="E137">
            <v>1022709</v>
          </cell>
          <cell r="F137" t="str">
            <v>GO PpPna 57@ Bo Cj AS</v>
          </cell>
          <cell r="G137" t="str">
            <v>Pierna</v>
          </cell>
          <cell r="H137" t="str">
            <v>Pierna Pulpa</v>
          </cell>
          <cell r="I137">
            <v>659008</v>
          </cell>
          <cell r="J137">
            <v>624000</v>
          </cell>
          <cell r="K137">
            <v>0.5146152823243515</v>
          </cell>
          <cell r="L137">
            <v>339135.58797400625</v>
          </cell>
          <cell r="M137">
            <v>182178.38300000032</v>
          </cell>
          <cell r="N137">
            <v>160121.12472645869</v>
          </cell>
          <cell r="O137">
            <v>0</v>
          </cell>
          <cell r="P137">
            <v>665422.98322781944</v>
          </cell>
          <cell r="Q137">
            <v>336000</v>
          </cell>
          <cell r="R137">
            <v>24000</v>
          </cell>
          <cell r="S137">
            <v>336000</v>
          </cell>
          <cell r="T137">
            <v>0</v>
          </cell>
          <cell r="U137">
            <v>336000</v>
          </cell>
          <cell r="V137">
            <v>329422.98322781944</v>
          </cell>
          <cell r="W137">
            <v>312000</v>
          </cell>
          <cell r="X137">
            <v>-200000</v>
          </cell>
          <cell r="Y137">
            <v>112000</v>
          </cell>
          <cell r="Z137">
            <v>217422.98322781944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648000</v>
          </cell>
          <cell r="AF137">
            <v>648000</v>
          </cell>
          <cell r="AG137">
            <v>448000</v>
          </cell>
        </row>
        <row r="138">
          <cell r="B138" t="str">
            <v>Agro Sudamerica1022705</v>
          </cell>
          <cell r="C138" t="str">
            <v>Cerdo</v>
          </cell>
          <cell r="D138" t="str">
            <v>Agro Sudamerica</v>
          </cell>
          <cell r="E138">
            <v>1022705</v>
          </cell>
          <cell r="F138" t="str">
            <v>GO Mantec@ Cj 20k AS</v>
          </cell>
          <cell r="G138" t="str">
            <v>Grasas</v>
          </cell>
          <cell r="H138" t="str">
            <v>Grasa Interior</v>
          </cell>
          <cell r="I138">
            <v>0</v>
          </cell>
          <cell r="J138">
            <v>0</v>
          </cell>
          <cell r="K138">
            <v>0.5146152823243515</v>
          </cell>
          <cell r="L138">
            <v>0</v>
          </cell>
          <cell r="M138">
            <v>30379.843999999994</v>
          </cell>
          <cell r="N138">
            <v>0</v>
          </cell>
          <cell r="O138">
            <v>0</v>
          </cell>
          <cell r="P138">
            <v>30379.843999999994</v>
          </cell>
          <cell r="Q138">
            <v>24000</v>
          </cell>
          <cell r="R138">
            <v>24000</v>
          </cell>
          <cell r="S138">
            <v>24000</v>
          </cell>
          <cell r="T138">
            <v>0</v>
          </cell>
          <cell r="U138">
            <v>24000</v>
          </cell>
          <cell r="V138">
            <v>6379.8439999999937</v>
          </cell>
          <cell r="W138">
            <v>0</v>
          </cell>
          <cell r="X138">
            <v>0</v>
          </cell>
          <cell r="Y138">
            <v>0</v>
          </cell>
          <cell r="Z138">
            <v>6379.8439999999937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24000</v>
          </cell>
          <cell r="AF138">
            <v>24000</v>
          </cell>
          <cell r="AG138">
            <v>24000</v>
          </cell>
        </row>
        <row r="139">
          <cell r="B139" t="str">
            <v>Exportacion Directa1022664</v>
          </cell>
          <cell r="C139" t="str">
            <v>Cerdo</v>
          </cell>
          <cell r="D139" t="str">
            <v>Exportacion Directa</v>
          </cell>
          <cell r="E139">
            <v>1022664</v>
          </cell>
          <cell r="F139" t="str">
            <v>GO CC Loin L (S/T) (DF)@ Fi Cj AP</v>
          </cell>
          <cell r="G139" t="str">
            <v>Lomo</v>
          </cell>
          <cell r="H139" t="str">
            <v>Lomo CC Loin</v>
          </cell>
          <cell r="I139">
            <v>53000</v>
          </cell>
          <cell r="J139">
            <v>53000</v>
          </cell>
          <cell r="K139">
            <v>0.86351453912600351</v>
          </cell>
          <cell r="L139">
            <v>45766.270573678186</v>
          </cell>
          <cell r="M139">
            <v>27457.074000000001</v>
          </cell>
          <cell r="N139">
            <v>13061.934739975175</v>
          </cell>
          <cell r="O139">
            <v>30000</v>
          </cell>
          <cell r="P139">
            <v>54979.085839655847</v>
          </cell>
          <cell r="Q139">
            <v>73000</v>
          </cell>
          <cell r="R139">
            <v>5200</v>
          </cell>
          <cell r="S139">
            <v>52000</v>
          </cell>
          <cell r="T139">
            <v>-10000</v>
          </cell>
          <cell r="U139">
            <v>42000</v>
          </cell>
          <cell r="V139">
            <v>12979.085839655847</v>
          </cell>
          <cell r="W139">
            <v>10400</v>
          </cell>
          <cell r="X139">
            <v>-5000</v>
          </cell>
          <cell r="Y139">
            <v>5400</v>
          </cell>
          <cell r="Z139">
            <v>7579.0858396558469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62400</v>
          </cell>
          <cell r="AF139">
            <v>52000</v>
          </cell>
          <cell r="AG139">
            <v>47400</v>
          </cell>
        </row>
        <row r="140">
          <cell r="B140" t="str">
            <v>Agro Sudamerica1022654</v>
          </cell>
          <cell r="C140" t="str">
            <v>Cerdo</v>
          </cell>
          <cell r="D140" t="str">
            <v>Agro Sudamerica</v>
          </cell>
          <cell r="E140">
            <v>1022654</v>
          </cell>
          <cell r="F140" t="str">
            <v>GO Triming 90/10@ Cj 20k AS</v>
          </cell>
          <cell r="G140" t="str">
            <v>Recortes</v>
          </cell>
          <cell r="H140" t="str">
            <v>Recortes No Magro</v>
          </cell>
          <cell r="I140">
            <v>0</v>
          </cell>
          <cell r="J140">
            <v>0</v>
          </cell>
          <cell r="K140">
            <v>0.5146152823243515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3300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 t="b">
            <v>0</v>
          </cell>
          <cell r="AF140" t="b">
            <v>0</v>
          </cell>
          <cell r="AG140">
            <v>0</v>
          </cell>
        </row>
        <row r="141">
          <cell r="B141" t="str">
            <v>Agrosuper Shanghai1022646</v>
          </cell>
          <cell r="C141" t="str">
            <v>Cerdo</v>
          </cell>
          <cell r="D141" t="str">
            <v>Agrosuper Shanghai</v>
          </cell>
          <cell r="E141">
            <v>1022646</v>
          </cell>
          <cell r="F141" t="str">
            <v>GO Pecho Belly S/p@ Vp Cj AS</v>
          </cell>
          <cell r="G141" t="str">
            <v>Panceta</v>
          </cell>
          <cell r="H141" t="str">
            <v>Panceta s/Cuero</v>
          </cell>
          <cell r="I141">
            <v>0</v>
          </cell>
          <cell r="J141">
            <v>0</v>
          </cell>
          <cell r="K141">
            <v>0.5146152823243515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18600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</row>
        <row r="142">
          <cell r="B142" t="str">
            <v>Agrosuper Shanghai1022637</v>
          </cell>
          <cell r="C142" t="str">
            <v>Cerdo</v>
          </cell>
          <cell r="D142" t="str">
            <v>Agrosuper Shanghai</v>
          </cell>
          <cell r="E142">
            <v>1022637</v>
          </cell>
          <cell r="F142" t="str">
            <v>GO Hso Escapula@ Cj 15kg AS</v>
          </cell>
          <cell r="G142" t="str">
            <v>Huesos</v>
          </cell>
          <cell r="H142" t="str">
            <v>Huesos Cuarto Delant</v>
          </cell>
          <cell r="I142">
            <v>0</v>
          </cell>
          <cell r="J142">
            <v>0</v>
          </cell>
          <cell r="K142">
            <v>0.5146152823243515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19500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</row>
        <row r="143">
          <cell r="B143" t="str">
            <v>Agrosuper Asia1022607</v>
          </cell>
          <cell r="C143" t="str">
            <v>Cerdo</v>
          </cell>
          <cell r="D143" t="str">
            <v>Agrosuper Asia</v>
          </cell>
          <cell r="E143">
            <v>1022607</v>
          </cell>
          <cell r="F143" t="str">
            <v>GO Platead Lom TF@ Cj 10k AK (TS)</v>
          </cell>
          <cell r="G143" t="str">
            <v>Prolijado</v>
          </cell>
          <cell r="H143" t="str">
            <v>Prolijado Plateada</v>
          </cell>
          <cell r="I143">
            <v>28574</v>
          </cell>
          <cell r="J143">
            <v>0</v>
          </cell>
          <cell r="K143">
            <v>0.5146152823243515</v>
          </cell>
          <cell r="L143">
            <v>14704.617077136019</v>
          </cell>
          <cell r="M143">
            <v>24016.354999999996</v>
          </cell>
          <cell r="N143">
            <v>6951</v>
          </cell>
          <cell r="O143">
            <v>0</v>
          </cell>
          <cell r="P143">
            <v>44976.872077136017</v>
          </cell>
          <cell r="Q143">
            <v>66000</v>
          </cell>
          <cell r="R143">
            <v>22000</v>
          </cell>
          <cell r="S143">
            <v>44000</v>
          </cell>
          <cell r="T143">
            <v>0</v>
          </cell>
          <cell r="U143">
            <v>44000</v>
          </cell>
          <cell r="V143">
            <v>976.87207713601674</v>
          </cell>
          <cell r="W143">
            <v>0</v>
          </cell>
          <cell r="X143">
            <v>0</v>
          </cell>
          <cell r="Y143">
            <v>0</v>
          </cell>
          <cell r="Z143">
            <v>976.87207713601674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44000</v>
          </cell>
          <cell r="AF143">
            <v>44000</v>
          </cell>
          <cell r="AG143">
            <v>44000</v>
          </cell>
        </row>
        <row r="144">
          <cell r="B144" t="str">
            <v>Agrosuper Asia1022605</v>
          </cell>
          <cell r="C144" t="str">
            <v>Cerdo</v>
          </cell>
          <cell r="D144" t="str">
            <v>Agrosuper Asia</v>
          </cell>
          <cell r="E144">
            <v>1022605</v>
          </cell>
          <cell r="F144" t="str">
            <v>GO Recto Tubo Crud@ Cj 10k AS</v>
          </cell>
          <cell r="G144" t="str">
            <v>Subprod</v>
          </cell>
          <cell r="H144" t="str">
            <v>Subprod Tripa</v>
          </cell>
          <cell r="I144">
            <v>36325</v>
          </cell>
          <cell r="J144">
            <v>5585</v>
          </cell>
          <cell r="K144">
            <v>0.5146152823243515</v>
          </cell>
          <cell r="L144">
            <v>18693.400130432066</v>
          </cell>
          <cell r="M144">
            <v>8070</v>
          </cell>
          <cell r="N144">
            <v>1735</v>
          </cell>
          <cell r="O144">
            <v>0</v>
          </cell>
          <cell r="P144">
            <v>28324.900130432066</v>
          </cell>
          <cell r="Q144">
            <v>44000</v>
          </cell>
          <cell r="R144">
            <v>22000</v>
          </cell>
          <cell r="S144">
            <v>22000</v>
          </cell>
          <cell r="T144">
            <v>0</v>
          </cell>
          <cell r="U144">
            <v>22000</v>
          </cell>
          <cell r="V144">
            <v>6324.9001304320664</v>
          </cell>
          <cell r="W144">
            <v>0</v>
          </cell>
          <cell r="X144">
            <v>0</v>
          </cell>
          <cell r="Y144">
            <v>0</v>
          </cell>
          <cell r="Z144">
            <v>6324.9001304320664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22000</v>
          </cell>
          <cell r="AF144">
            <v>24000</v>
          </cell>
          <cell r="AG144">
            <v>22000</v>
          </cell>
        </row>
        <row r="145">
          <cell r="B145" t="str">
            <v>Exportacion Directa1022600</v>
          </cell>
          <cell r="C145" t="str">
            <v>Cerdo</v>
          </cell>
          <cell r="D145" t="str">
            <v>Exportacion Directa</v>
          </cell>
          <cell r="E145">
            <v>1022600</v>
          </cell>
          <cell r="F145" t="str">
            <v>GO Lom Vet 2 a 2,3k@ Fi Verd Cj AP</v>
          </cell>
          <cell r="G145" t="str">
            <v>Lomo</v>
          </cell>
          <cell r="H145" t="str">
            <v>Lomo Vetado</v>
          </cell>
          <cell r="I145">
            <v>10000</v>
          </cell>
          <cell r="J145">
            <v>10000</v>
          </cell>
          <cell r="K145">
            <v>0.86351453912600351</v>
          </cell>
          <cell r="L145">
            <v>8635.1453912600355</v>
          </cell>
          <cell r="M145">
            <v>2626.4120000000003</v>
          </cell>
          <cell r="N145">
            <v>1092.836869222622</v>
          </cell>
          <cell r="O145">
            <v>0</v>
          </cell>
          <cell r="P145">
            <v>12245.110573560396</v>
          </cell>
          <cell r="Q145">
            <v>6000</v>
          </cell>
          <cell r="R145">
            <v>2500</v>
          </cell>
          <cell r="S145">
            <v>6000</v>
          </cell>
          <cell r="T145">
            <v>-2500</v>
          </cell>
          <cell r="U145">
            <v>3500</v>
          </cell>
          <cell r="V145">
            <v>8745.110573560396</v>
          </cell>
          <cell r="W145">
            <v>7500</v>
          </cell>
          <cell r="X145">
            <v>-5000</v>
          </cell>
          <cell r="Y145">
            <v>2500</v>
          </cell>
          <cell r="Z145">
            <v>6245.110573560396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13500</v>
          </cell>
          <cell r="AF145">
            <v>11000</v>
          </cell>
          <cell r="AG145">
            <v>6000</v>
          </cell>
        </row>
        <row r="146">
          <cell r="B146" t="str">
            <v>Exportacion Directa1022587</v>
          </cell>
          <cell r="C146" t="str">
            <v>Cerdo</v>
          </cell>
          <cell r="D146" t="str">
            <v>Exportacion Directa</v>
          </cell>
          <cell r="E146">
            <v>1022587</v>
          </cell>
          <cell r="F146" t="str">
            <v>GO CC Loin L (S/T) 45@ Fi Cj AP</v>
          </cell>
          <cell r="G146" t="str">
            <v>Lomo</v>
          </cell>
          <cell r="H146" t="str">
            <v>Lomo CC Loin</v>
          </cell>
          <cell r="I146">
            <v>3000</v>
          </cell>
          <cell r="J146">
            <v>3000</v>
          </cell>
          <cell r="K146">
            <v>0.86351453912600351</v>
          </cell>
          <cell r="L146">
            <v>2590.5436173780104</v>
          </cell>
          <cell r="M146">
            <v>3050.6970000000006</v>
          </cell>
          <cell r="N146">
            <v>499.25230593439244</v>
          </cell>
          <cell r="O146">
            <v>0</v>
          </cell>
          <cell r="P146">
            <v>6090.5676927189643</v>
          </cell>
          <cell r="Q146">
            <v>6000</v>
          </cell>
          <cell r="R146">
            <v>3000</v>
          </cell>
          <cell r="S146">
            <v>6000</v>
          </cell>
          <cell r="T146">
            <v>-3000</v>
          </cell>
          <cell r="U146">
            <v>3000</v>
          </cell>
          <cell r="V146">
            <v>3090.5676927189643</v>
          </cell>
          <cell r="W146">
            <v>3000</v>
          </cell>
          <cell r="X146">
            <v>-3000</v>
          </cell>
          <cell r="Y146">
            <v>0</v>
          </cell>
          <cell r="Z146">
            <v>3090.5676927189643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9000</v>
          </cell>
          <cell r="AF146">
            <v>6000</v>
          </cell>
          <cell r="AG146">
            <v>3000</v>
          </cell>
        </row>
        <row r="147">
          <cell r="B147" t="str">
            <v>Agro Sudamerica1022569</v>
          </cell>
          <cell r="C147" t="str">
            <v>Cerdo</v>
          </cell>
          <cell r="D147" t="str">
            <v>Agro Sudamerica</v>
          </cell>
          <cell r="E147">
            <v>1022569</v>
          </cell>
          <cell r="F147" t="str">
            <v>GO BB Ribs 24-28 Oz@ Cj 10k AS</v>
          </cell>
          <cell r="G147" t="str">
            <v>Chuleta</v>
          </cell>
          <cell r="H147" t="str">
            <v>Chuleta Huesos</v>
          </cell>
          <cell r="I147">
            <v>0</v>
          </cell>
          <cell r="J147">
            <v>0</v>
          </cell>
          <cell r="K147">
            <v>0.5146152823243515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5000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 t="b">
            <v>0</v>
          </cell>
          <cell r="AF147" t="b">
            <v>0</v>
          </cell>
          <cell r="AG147">
            <v>0</v>
          </cell>
        </row>
        <row r="148">
          <cell r="B148" t="str">
            <v>Agrosuper Shanghai1022541</v>
          </cell>
          <cell r="C148" t="str">
            <v>Cerdo</v>
          </cell>
          <cell r="D148" t="str">
            <v>Agrosuper Shanghai</v>
          </cell>
          <cell r="E148">
            <v>1022541</v>
          </cell>
          <cell r="F148" t="str">
            <v>GO Reco 20/80 @ Cj 20k AS</v>
          </cell>
          <cell r="G148" t="str">
            <v>Grasas</v>
          </cell>
          <cell r="H148" t="str">
            <v>Grasa Gordura</v>
          </cell>
          <cell r="I148">
            <v>0</v>
          </cell>
          <cell r="J148">
            <v>0</v>
          </cell>
          <cell r="K148">
            <v>0.5146152823243515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24000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</row>
        <row r="149">
          <cell r="B149" t="str">
            <v>Exportacion Directa1022499</v>
          </cell>
          <cell r="C149" t="str">
            <v>Cerdo</v>
          </cell>
          <cell r="D149" t="str">
            <v>Exportacion Directa</v>
          </cell>
          <cell r="E149">
            <v>1022499</v>
          </cell>
          <cell r="F149" t="str">
            <v>GO Lom Vet Mit@ 4 Bo Cj 10k AP</v>
          </cell>
          <cell r="G149" t="str">
            <v>Lomo</v>
          </cell>
          <cell r="H149" t="str">
            <v>Lomo Vetado</v>
          </cell>
          <cell r="I149">
            <v>39951</v>
          </cell>
          <cell r="J149">
            <v>30000</v>
          </cell>
          <cell r="K149">
            <v>0.86351453912600351</v>
          </cell>
          <cell r="L149">
            <v>34498.269352622963</v>
          </cell>
          <cell r="M149">
            <v>9463.3760000000002</v>
          </cell>
          <cell r="N149">
            <v>9007.8091644525284</v>
          </cell>
          <cell r="O149">
            <v>0</v>
          </cell>
          <cell r="P149">
            <v>52068.673600630238</v>
          </cell>
          <cell r="Q149">
            <v>61800</v>
          </cell>
          <cell r="R149">
            <v>4200</v>
          </cell>
          <cell r="S149">
            <v>50400</v>
          </cell>
          <cell r="T149">
            <v>-15000</v>
          </cell>
          <cell r="U149">
            <v>35400</v>
          </cell>
          <cell r="V149">
            <v>16668.673600630238</v>
          </cell>
          <cell r="W149">
            <v>12600</v>
          </cell>
          <cell r="X149">
            <v>-4000</v>
          </cell>
          <cell r="Y149">
            <v>8600</v>
          </cell>
          <cell r="Z149">
            <v>8068.6736006302381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63000</v>
          </cell>
          <cell r="AF149">
            <v>50400</v>
          </cell>
          <cell r="AG149">
            <v>44000</v>
          </cell>
        </row>
        <row r="150">
          <cell r="B150" t="str">
            <v>Exportacion Directa1022472</v>
          </cell>
          <cell r="C150" t="str">
            <v>Cerdo</v>
          </cell>
          <cell r="D150" t="str">
            <v>Exportacion Directa</v>
          </cell>
          <cell r="E150">
            <v>1022472</v>
          </cell>
          <cell r="F150" t="str">
            <v>GO Lom Ctro S/Tecla(OY)Mit@ Cj Tf 20k AP</v>
          </cell>
          <cell r="G150" t="str">
            <v>Lomo</v>
          </cell>
          <cell r="H150" t="str">
            <v>Lomo Centro</v>
          </cell>
          <cell r="I150">
            <v>3000</v>
          </cell>
          <cell r="J150">
            <v>3000</v>
          </cell>
          <cell r="K150">
            <v>0.86351453912600351</v>
          </cell>
          <cell r="L150">
            <v>2590.5436173780104</v>
          </cell>
          <cell r="M150">
            <v>5080.9349999999995</v>
          </cell>
          <cell r="N150">
            <v>0</v>
          </cell>
          <cell r="O150">
            <v>0</v>
          </cell>
          <cell r="P150">
            <v>7671.4786173780103</v>
          </cell>
          <cell r="Q150">
            <v>0</v>
          </cell>
          <cell r="R150">
            <v>3900</v>
          </cell>
          <cell r="S150">
            <v>0</v>
          </cell>
          <cell r="T150">
            <v>0</v>
          </cell>
          <cell r="U150">
            <v>0</v>
          </cell>
          <cell r="V150">
            <v>7671.4786173780103</v>
          </cell>
          <cell r="W150">
            <v>0</v>
          </cell>
          <cell r="X150">
            <v>0</v>
          </cell>
          <cell r="Y150">
            <v>0</v>
          </cell>
          <cell r="Z150">
            <v>7671.4786173780103</v>
          </cell>
          <cell r="AA150">
            <v>3900</v>
          </cell>
          <cell r="AB150">
            <v>-3900</v>
          </cell>
          <cell r="AC150">
            <v>0</v>
          </cell>
          <cell r="AD150">
            <v>0</v>
          </cell>
          <cell r="AE150">
            <v>3900</v>
          </cell>
          <cell r="AF150">
            <v>3900</v>
          </cell>
          <cell r="AG150">
            <v>0</v>
          </cell>
        </row>
        <row r="151">
          <cell r="B151" t="str">
            <v>Agrosuper Shanghai1022418</v>
          </cell>
          <cell r="C151" t="str">
            <v>Cerdo</v>
          </cell>
          <cell r="D151" t="str">
            <v>Agrosuper Shanghai</v>
          </cell>
          <cell r="E151">
            <v>1022418</v>
          </cell>
          <cell r="F151" t="str">
            <v>GO Tripa s/Cal # Bidon AS</v>
          </cell>
          <cell r="G151" t="str">
            <v>Subprod</v>
          </cell>
          <cell r="H151" t="str">
            <v>Subprod Tripa</v>
          </cell>
          <cell r="I151">
            <v>0</v>
          </cell>
          <cell r="J151">
            <v>0</v>
          </cell>
          <cell r="K151">
            <v>0.5146152823243515</v>
          </cell>
          <cell r="L151">
            <v>0</v>
          </cell>
          <cell r="M151">
            <v>28980</v>
          </cell>
          <cell r="N151">
            <v>0</v>
          </cell>
          <cell r="O151">
            <v>0</v>
          </cell>
          <cell r="P151">
            <v>28980</v>
          </cell>
          <cell r="Q151">
            <v>23940</v>
          </cell>
          <cell r="R151">
            <v>23900</v>
          </cell>
          <cell r="S151">
            <v>23940</v>
          </cell>
          <cell r="T151">
            <v>0</v>
          </cell>
          <cell r="U151">
            <v>23940</v>
          </cell>
          <cell r="V151">
            <v>5040</v>
          </cell>
          <cell r="W151">
            <v>0</v>
          </cell>
          <cell r="X151">
            <v>0</v>
          </cell>
          <cell r="Y151">
            <v>0</v>
          </cell>
          <cell r="Z151">
            <v>5040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23940</v>
          </cell>
          <cell r="AF151">
            <v>23940</v>
          </cell>
          <cell r="AG151">
            <v>23940</v>
          </cell>
        </row>
        <row r="152">
          <cell r="B152" t="str">
            <v>Agrosuper Shanghai1022417</v>
          </cell>
          <cell r="C152" t="str">
            <v>Cerdo</v>
          </cell>
          <cell r="D152" t="str">
            <v>Agrosuper Shanghai</v>
          </cell>
          <cell r="E152">
            <v>1022417</v>
          </cell>
          <cell r="F152" t="str">
            <v>GO Cue granel@ Bo Cj 20k AS</v>
          </cell>
          <cell r="G152" t="str">
            <v>Cueros</v>
          </cell>
          <cell r="H152" t="str">
            <v>Cuero Mixto</v>
          </cell>
          <cell r="I152">
            <v>0</v>
          </cell>
          <cell r="J152">
            <v>0</v>
          </cell>
          <cell r="K152">
            <v>0.5146152823243515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24000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B153" t="str">
            <v>Agrosuper Shanghai1022415</v>
          </cell>
          <cell r="C153" t="str">
            <v>Cerdo</v>
          </cell>
          <cell r="D153" t="str">
            <v>Agrosuper Shanghai</v>
          </cell>
          <cell r="E153">
            <v>1022415</v>
          </cell>
          <cell r="F153" t="str">
            <v>GO Reco 85/15 @ Cj 20k AS</v>
          </cell>
          <cell r="G153" t="str">
            <v>Recortes</v>
          </cell>
          <cell r="H153" t="str">
            <v>Recortes No Magro</v>
          </cell>
          <cell r="I153">
            <v>0</v>
          </cell>
          <cell r="J153">
            <v>0</v>
          </cell>
          <cell r="K153">
            <v>0.5146152823243515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24000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</row>
        <row r="154">
          <cell r="B154" t="str">
            <v>Agrosuper Shanghai1022414</v>
          </cell>
          <cell r="C154" t="str">
            <v>Cerdo</v>
          </cell>
          <cell r="D154" t="str">
            <v>Agrosuper Shanghai</v>
          </cell>
          <cell r="E154">
            <v>1022414</v>
          </cell>
          <cell r="F154" t="str">
            <v>GO Caz Ent@ Bo Cj 10k AS</v>
          </cell>
          <cell r="G154" t="str">
            <v>Chuleta</v>
          </cell>
          <cell r="H154" t="str">
            <v>Chuleta Cazuela</v>
          </cell>
          <cell r="I154">
            <v>0</v>
          </cell>
          <cell r="J154">
            <v>0</v>
          </cell>
          <cell r="K154">
            <v>0.5146152823243515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24000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</row>
        <row r="155">
          <cell r="B155" t="str">
            <v>Agro Sudamerica1022409</v>
          </cell>
          <cell r="C155" t="str">
            <v>Cerdo</v>
          </cell>
          <cell r="D155" t="str">
            <v>Agro Sudamerica</v>
          </cell>
          <cell r="E155">
            <v>1022409</v>
          </cell>
          <cell r="F155" t="str">
            <v>GO Tripa s/Cal# Bidon AS</v>
          </cell>
          <cell r="G155" t="str">
            <v>Subprod</v>
          </cell>
          <cell r="H155" t="str">
            <v>Subprod Tripa</v>
          </cell>
          <cell r="I155">
            <v>28708</v>
          </cell>
          <cell r="J155">
            <v>0</v>
          </cell>
          <cell r="K155">
            <v>0.5146152823243515</v>
          </cell>
          <cell r="L155">
            <v>14773.575524967482</v>
          </cell>
          <cell r="M155">
            <v>17955</v>
          </cell>
          <cell r="N155">
            <v>365</v>
          </cell>
          <cell r="O155">
            <v>0</v>
          </cell>
          <cell r="P155">
            <v>33057.075524967484</v>
          </cell>
          <cell r="Q155">
            <v>47880</v>
          </cell>
          <cell r="R155">
            <v>23900</v>
          </cell>
          <cell r="S155">
            <v>23900</v>
          </cell>
          <cell r="T155">
            <v>0</v>
          </cell>
          <cell r="U155">
            <v>23900</v>
          </cell>
          <cell r="V155">
            <v>9157.0755249674839</v>
          </cell>
          <cell r="W155">
            <v>0</v>
          </cell>
          <cell r="X155">
            <v>0</v>
          </cell>
          <cell r="Y155">
            <v>0</v>
          </cell>
          <cell r="Z155">
            <v>9157.0755249674839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23900</v>
          </cell>
          <cell r="AF155">
            <v>23900</v>
          </cell>
          <cell r="AG155">
            <v>23900</v>
          </cell>
        </row>
        <row r="156">
          <cell r="B156" t="str">
            <v>Agro Sudamerica1022406</v>
          </cell>
          <cell r="C156" t="str">
            <v>Cerdo</v>
          </cell>
          <cell r="D156" t="str">
            <v>Agro Sudamerica</v>
          </cell>
          <cell r="E156">
            <v>1022406</v>
          </cell>
          <cell r="F156" t="str">
            <v>GO Patas B@ Bo Cj 20 k AS</v>
          </cell>
          <cell r="G156" t="str">
            <v>Subprod</v>
          </cell>
          <cell r="H156" t="str">
            <v>Subprod Patas-Manos</v>
          </cell>
          <cell r="I156">
            <v>3962</v>
          </cell>
          <cell r="J156">
            <v>0</v>
          </cell>
          <cell r="K156">
            <v>0.5146152823243515</v>
          </cell>
          <cell r="L156">
            <v>2038.9057485690807</v>
          </cell>
          <cell r="M156">
            <v>12820.018000000002</v>
          </cell>
          <cell r="N156">
            <v>0</v>
          </cell>
          <cell r="O156">
            <v>0</v>
          </cell>
          <cell r="P156">
            <v>14858.923748569083</v>
          </cell>
          <cell r="Q156">
            <v>20000</v>
          </cell>
          <cell r="R156">
            <v>5000</v>
          </cell>
          <cell r="S156">
            <v>10000</v>
          </cell>
          <cell r="T156">
            <v>0</v>
          </cell>
          <cell r="U156">
            <v>10000</v>
          </cell>
          <cell r="V156">
            <v>4858.9237485690828</v>
          </cell>
          <cell r="W156">
            <v>0</v>
          </cell>
          <cell r="X156">
            <v>0</v>
          </cell>
          <cell r="Y156">
            <v>0</v>
          </cell>
          <cell r="Z156">
            <v>4858.9237485690828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10000</v>
          </cell>
          <cell r="AF156">
            <v>10000</v>
          </cell>
          <cell r="AG156">
            <v>10000</v>
          </cell>
        </row>
        <row r="157">
          <cell r="B157" t="str">
            <v>Agrosuper Shanghai1022389</v>
          </cell>
          <cell r="C157" t="str">
            <v>Cerdo</v>
          </cell>
          <cell r="D157" t="str">
            <v>Agrosuper Shanghai</v>
          </cell>
          <cell r="E157">
            <v>1022389</v>
          </cell>
          <cell r="F157" t="str">
            <v>GO Cue 20@ Bo Cj 20k AS</v>
          </cell>
          <cell r="G157" t="str">
            <v>Cueros</v>
          </cell>
          <cell r="H157" t="str">
            <v>Cuero Panceta</v>
          </cell>
          <cell r="I157">
            <v>0</v>
          </cell>
          <cell r="J157">
            <v>0</v>
          </cell>
          <cell r="K157">
            <v>0.5146152823243515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24000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</row>
        <row r="158">
          <cell r="B158" t="str">
            <v>Agrosuper Shanghai1022388</v>
          </cell>
          <cell r="C158" t="str">
            <v>Cerdo</v>
          </cell>
          <cell r="D158" t="str">
            <v>Agrosuper Shanghai</v>
          </cell>
          <cell r="E158">
            <v>1022388</v>
          </cell>
          <cell r="F158" t="str">
            <v>GO Mixto Hso@ Bo Cj 10k AS</v>
          </cell>
          <cell r="G158" t="str">
            <v>Huesos</v>
          </cell>
          <cell r="H158" t="str">
            <v>Huesos Cuarto Centra</v>
          </cell>
          <cell r="I158">
            <v>0</v>
          </cell>
          <cell r="J158">
            <v>0</v>
          </cell>
          <cell r="K158">
            <v>0.5146152823243515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22800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</row>
        <row r="159">
          <cell r="B159" t="str">
            <v>Agro Sudamerica1022384</v>
          </cell>
          <cell r="C159" t="str">
            <v>Cerdo</v>
          </cell>
          <cell r="D159" t="str">
            <v>Agro Sudamerica</v>
          </cell>
          <cell r="E159">
            <v>1022384</v>
          </cell>
          <cell r="F159" t="str">
            <v>GO BB Ribs Grd B@ Fi Cj 10k AS</v>
          </cell>
          <cell r="G159" t="str">
            <v>Chuleta</v>
          </cell>
          <cell r="H159" t="str">
            <v>Chuleta Huesos</v>
          </cell>
          <cell r="I159">
            <v>0</v>
          </cell>
          <cell r="J159">
            <v>0</v>
          </cell>
          <cell r="K159">
            <v>0.5146152823243515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1000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 t="b">
            <v>0</v>
          </cell>
          <cell r="AF159" t="b">
            <v>0</v>
          </cell>
          <cell r="AG159">
            <v>0</v>
          </cell>
        </row>
        <row r="160">
          <cell r="B160" t="str">
            <v>Agrosuper Shanghai1022381</v>
          </cell>
          <cell r="C160" t="str">
            <v>Cerdo</v>
          </cell>
          <cell r="D160" t="str">
            <v>Agrosuper Shanghai</v>
          </cell>
          <cell r="E160">
            <v>1022381</v>
          </cell>
          <cell r="F160" t="str">
            <v>GO Gord Esp@ Bo Cj 10k AS</v>
          </cell>
          <cell r="G160" t="str">
            <v>Grasas</v>
          </cell>
          <cell r="H160" t="str">
            <v>Grasa Gordura</v>
          </cell>
          <cell r="I160">
            <v>0</v>
          </cell>
          <cell r="J160">
            <v>0</v>
          </cell>
          <cell r="K160">
            <v>0.5146152823243515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8000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</row>
        <row r="161">
          <cell r="B161" t="str">
            <v>Agrosuper Shanghai1022379</v>
          </cell>
          <cell r="C161" t="str">
            <v>Cerdo</v>
          </cell>
          <cell r="D161" t="str">
            <v>Agrosuper Shanghai</v>
          </cell>
          <cell r="E161">
            <v>1022379</v>
          </cell>
          <cell r="F161" t="str">
            <v>GO PpPal 77@ Bo Cj AS</v>
          </cell>
          <cell r="G161" t="str">
            <v>Paleta</v>
          </cell>
          <cell r="H161" t="str">
            <v>Paleta Pulpa</v>
          </cell>
          <cell r="I161">
            <v>0</v>
          </cell>
          <cell r="J161">
            <v>0</v>
          </cell>
          <cell r="K161">
            <v>0.5146152823243515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19300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</row>
        <row r="162">
          <cell r="B162" t="str">
            <v>Agrosuper Shanghai1022378</v>
          </cell>
          <cell r="C162" t="str">
            <v>Cerdo</v>
          </cell>
          <cell r="D162" t="str">
            <v>Agrosuper Shanghai</v>
          </cell>
          <cell r="E162">
            <v>1022378</v>
          </cell>
          <cell r="F162" t="str">
            <v>GO Resto Tira Hso@ Fi Cj 10k AS</v>
          </cell>
          <cell r="G162" t="str">
            <v>Huesos</v>
          </cell>
          <cell r="H162" t="str">
            <v>Huesos Cuarto Centra</v>
          </cell>
          <cell r="I162">
            <v>0</v>
          </cell>
          <cell r="J162">
            <v>0</v>
          </cell>
          <cell r="K162">
            <v>0.5146152823243515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22500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</row>
        <row r="163">
          <cell r="B163" t="str">
            <v>Agrosuper Shanghai1022373</v>
          </cell>
          <cell r="C163" t="str">
            <v>Cerdo</v>
          </cell>
          <cell r="D163" t="str">
            <v>Agrosuper Shanghai</v>
          </cell>
          <cell r="E163">
            <v>1022373</v>
          </cell>
          <cell r="F163" t="str">
            <v>GO Reco 60/40 @ Cj 20k AS</v>
          </cell>
          <cell r="G163" t="str">
            <v>Recortes</v>
          </cell>
          <cell r="H163" t="str">
            <v>Recortes No Magro</v>
          </cell>
          <cell r="I163">
            <v>0</v>
          </cell>
          <cell r="J163">
            <v>0</v>
          </cell>
          <cell r="K163">
            <v>0.5146152823243515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24000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</row>
        <row r="164">
          <cell r="B164" t="str">
            <v>Exportacion Directa1022371</v>
          </cell>
          <cell r="C164" t="str">
            <v>Cerdo</v>
          </cell>
          <cell r="D164" t="str">
            <v>Exportacion Directa</v>
          </cell>
          <cell r="E164">
            <v>1022371</v>
          </cell>
          <cell r="F164" t="str">
            <v>GO Panc S/tec SP@ Fi Cj AP</v>
          </cell>
          <cell r="G164" t="str">
            <v>Panceta</v>
          </cell>
          <cell r="H164" t="str">
            <v>Panceta s/Cuero</v>
          </cell>
          <cell r="I164">
            <v>9000</v>
          </cell>
          <cell r="J164">
            <v>9000</v>
          </cell>
          <cell r="K164">
            <v>0.86351453912600351</v>
          </cell>
          <cell r="L164">
            <v>7771.6308521340316</v>
          </cell>
          <cell r="M164">
            <v>28414.080000000005</v>
          </cell>
          <cell r="N164">
            <v>0</v>
          </cell>
          <cell r="O164">
            <v>3500</v>
          </cell>
          <cell r="P164">
            <v>32685.710852134034</v>
          </cell>
          <cell r="Q164">
            <v>17500</v>
          </cell>
          <cell r="R164">
            <v>4300</v>
          </cell>
          <cell r="S164">
            <v>17500</v>
          </cell>
          <cell r="T164">
            <v>-3000</v>
          </cell>
          <cell r="U164">
            <v>14500</v>
          </cell>
          <cell r="V164">
            <v>18185.710852134034</v>
          </cell>
          <cell r="W164">
            <v>17200</v>
          </cell>
          <cell r="X164">
            <v>-7000</v>
          </cell>
          <cell r="Y164">
            <v>10200</v>
          </cell>
          <cell r="Z164">
            <v>7985.7108521340342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34700</v>
          </cell>
          <cell r="AF164">
            <v>30400</v>
          </cell>
          <cell r="AG164">
            <v>24700</v>
          </cell>
        </row>
        <row r="165">
          <cell r="B165" t="str">
            <v>Exportacion Directa1022370</v>
          </cell>
          <cell r="C165" t="str">
            <v>Cerdo</v>
          </cell>
          <cell r="D165" t="str">
            <v>Exportacion Directa</v>
          </cell>
          <cell r="E165">
            <v>1022370</v>
          </cell>
          <cell r="F165" t="str">
            <v>GO MM Loin LL (29-32 VP)@ Bo Cj AP</v>
          </cell>
          <cell r="G165" t="str">
            <v>Lomo</v>
          </cell>
          <cell r="H165" t="str">
            <v>Lomo MM Loin</v>
          </cell>
          <cell r="I165">
            <v>30000</v>
          </cell>
          <cell r="J165">
            <v>30000</v>
          </cell>
          <cell r="K165">
            <v>0.86351453912600351</v>
          </cell>
          <cell r="L165">
            <v>25905.436173780105</v>
          </cell>
          <cell r="M165">
            <v>2904.5690000000004</v>
          </cell>
          <cell r="N165">
            <v>7522.4376630846727</v>
          </cell>
          <cell r="O165">
            <v>4000</v>
          </cell>
          <cell r="P165">
            <v>31580.199070556308</v>
          </cell>
          <cell r="Q165">
            <v>74000</v>
          </cell>
          <cell r="R165">
            <v>3600</v>
          </cell>
          <cell r="S165">
            <v>28800</v>
          </cell>
          <cell r="T165">
            <v>0</v>
          </cell>
          <cell r="U165">
            <v>28800</v>
          </cell>
          <cell r="V165">
            <v>2780.1990705563076</v>
          </cell>
          <cell r="W165">
            <v>0</v>
          </cell>
          <cell r="X165">
            <v>0</v>
          </cell>
          <cell r="Y165">
            <v>0</v>
          </cell>
          <cell r="Z165">
            <v>2780.1990705563076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28800</v>
          </cell>
          <cell r="AF165">
            <v>28800</v>
          </cell>
          <cell r="AG165">
            <v>28800</v>
          </cell>
        </row>
        <row r="166">
          <cell r="B166" t="str">
            <v>Exportacion Directa1022346</v>
          </cell>
          <cell r="C166" t="str">
            <v>Cerdo</v>
          </cell>
          <cell r="D166" t="str">
            <v>Exportacion Directa</v>
          </cell>
          <cell r="E166">
            <v>1022346</v>
          </cell>
          <cell r="F166" t="str">
            <v>GO PpPal 1P Ex@ Bo AP</v>
          </cell>
          <cell r="G166" t="str">
            <v>Paleta</v>
          </cell>
          <cell r="H166" t="str">
            <v>Paleta Pulpa</v>
          </cell>
          <cell r="I166">
            <v>5000</v>
          </cell>
          <cell r="J166">
            <v>5000</v>
          </cell>
          <cell r="K166">
            <v>0.86351453912600351</v>
          </cell>
          <cell r="L166">
            <v>4317.5726956300177</v>
          </cell>
          <cell r="M166">
            <v>18381.249999999996</v>
          </cell>
          <cell r="N166">
            <v>0</v>
          </cell>
          <cell r="O166">
            <v>2000</v>
          </cell>
          <cell r="P166">
            <v>20698.822695630013</v>
          </cell>
          <cell r="Q166">
            <v>12500</v>
          </cell>
          <cell r="R166">
            <v>1200</v>
          </cell>
          <cell r="S166">
            <v>12500</v>
          </cell>
          <cell r="T166">
            <v>0</v>
          </cell>
          <cell r="U166">
            <v>12500</v>
          </cell>
          <cell r="V166">
            <v>8198.8226956300132</v>
          </cell>
          <cell r="W166">
            <v>7200</v>
          </cell>
          <cell r="X166">
            <v>-2200</v>
          </cell>
          <cell r="Y166">
            <v>5000</v>
          </cell>
          <cell r="Z166">
            <v>3198.8226956300132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19700</v>
          </cell>
          <cell r="AF166">
            <v>19700</v>
          </cell>
          <cell r="AG166">
            <v>17500</v>
          </cell>
        </row>
        <row r="167">
          <cell r="B167" t="str">
            <v>Exportacion Directa1022326</v>
          </cell>
          <cell r="C167" t="str">
            <v>Cerdo</v>
          </cell>
          <cell r="D167" t="str">
            <v>Exportacion Directa</v>
          </cell>
          <cell r="E167">
            <v>1022326</v>
          </cell>
          <cell r="F167" t="str">
            <v>GO CC Loin L (S/T)@ Fi Cj AP</v>
          </cell>
          <cell r="G167" t="str">
            <v>Lomo</v>
          </cell>
          <cell r="H167" t="str">
            <v>Lomo CC Loin</v>
          </cell>
          <cell r="I167">
            <v>30000</v>
          </cell>
          <cell r="J167">
            <v>30000</v>
          </cell>
          <cell r="K167">
            <v>0.86351453912600351</v>
          </cell>
          <cell r="L167">
            <v>25905.436173780105</v>
          </cell>
          <cell r="M167">
            <v>6392.389000000001</v>
          </cell>
          <cell r="N167">
            <v>5751.9880493403489</v>
          </cell>
          <cell r="O167">
            <v>0</v>
          </cell>
          <cell r="P167">
            <v>37474.614418186422</v>
          </cell>
          <cell r="Q167">
            <v>30000</v>
          </cell>
          <cell r="R167">
            <v>5200</v>
          </cell>
          <cell r="S167">
            <v>30000</v>
          </cell>
          <cell r="T167">
            <v>-15000</v>
          </cell>
          <cell r="U167">
            <v>15000</v>
          </cell>
          <cell r="V167">
            <v>22474.614418186422</v>
          </cell>
          <cell r="W167">
            <v>20800</v>
          </cell>
          <cell r="X167">
            <v>-10000</v>
          </cell>
          <cell r="Y167">
            <v>10800</v>
          </cell>
          <cell r="Z167">
            <v>11674.614418186422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50800</v>
          </cell>
          <cell r="AF167">
            <v>35200</v>
          </cell>
          <cell r="AG167">
            <v>25800</v>
          </cell>
        </row>
        <row r="168">
          <cell r="B168" t="str">
            <v>Exportacion Directa1022313</v>
          </cell>
          <cell r="C168" t="str">
            <v>Cerdo</v>
          </cell>
          <cell r="D168" t="str">
            <v>Exportacion Directa</v>
          </cell>
          <cell r="E168">
            <v>1022313</v>
          </cell>
          <cell r="F168" t="str">
            <v>GO CC Loin T@ Fi Cj AP</v>
          </cell>
          <cell r="G168" t="str">
            <v>Lomo</v>
          </cell>
          <cell r="H168" t="str">
            <v>Lomo CC Loin</v>
          </cell>
          <cell r="I168">
            <v>2000</v>
          </cell>
          <cell r="J168">
            <v>2000</v>
          </cell>
          <cell r="K168">
            <v>0.86351453912600351</v>
          </cell>
          <cell r="L168">
            <v>1727.0290782520069</v>
          </cell>
          <cell r="M168">
            <v>8405.7130000000016</v>
          </cell>
          <cell r="N168">
            <v>233.12768909802404</v>
          </cell>
          <cell r="O168">
            <v>2500</v>
          </cell>
          <cell r="P168">
            <v>7842.5569984402318</v>
          </cell>
          <cell r="Q168">
            <v>7500</v>
          </cell>
          <cell r="R168">
            <v>2800</v>
          </cell>
          <cell r="S168">
            <v>7500</v>
          </cell>
          <cell r="T168">
            <v>-2500</v>
          </cell>
          <cell r="U168">
            <v>5000</v>
          </cell>
          <cell r="V168">
            <v>2842.5569984402318</v>
          </cell>
          <cell r="W168">
            <v>0</v>
          </cell>
          <cell r="X168">
            <v>0</v>
          </cell>
          <cell r="Y168">
            <v>0</v>
          </cell>
          <cell r="Z168">
            <v>2842.5569984402318</v>
          </cell>
          <cell r="AA168">
            <v>2800</v>
          </cell>
          <cell r="AB168">
            <v>-2800</v>
          </cell>
          <cell r="AC168">
            <v>0</v>
          </cell>
          <cell r="AD168">
            <v>0</v>
          </cell>
          <cell r="AE168">
            <v>10300</v>
          </cell>
          <cell r="AF168">
            <v>7500</v>
          </cell>
          <cell r="AG168">
            <v>5000</v>
          </cell>
        </row>
        <row r="169">
          <cell r="B169" t="str">
            <v>Agrosuper Shanghai1022291</v>
          </cell>
          <cell r="C169" t="str">
            <v>Cerdo</v>
          </cell>
          <cell r="D169" t="str">
            <v>Agrosuper Shanghai</v>
          </cell>
          <cell r="E169">
            <v>1022291</v>
          </cell>
          <cell r="F169" t="str">
            <v>GO PernilM B@ Bo Cj 20k AS</v>
          </cell>
          <cell r="G169" t="str">
            <v>Pernil</v>
          </cell>
          <cell r="H169" t="str">
            <v>Pernil Mano</v>
          </cell>
          <cell r="I169">
            <v>0</v>
          </cell>
          <cell r="J169">
            <v>0</v>
          </cell>
          <cell r="K169">
            <v>0.5146152823243515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24000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</row>
        <row r="170">
          <cell r="B170" t="str">
            <v>Agro Sudamerica1022290</v>
          </cell>
          <cell r="C170" t="str">
            <v>Cerdo</v>
          </cell>
          <cell r="D170" t="str">
            <v>Agro Sudamerica</v>
          </cell>
          <cell r="E170">
            <v>1022290</v>
          </cell>
          <cell r="F170" t="str">
            <v>GO Lom Tocino S/cue@ Cj 20k AS</v>
          </cell>
          <cell r="G170" t="str">
            <v>Grasas</v>
          </cell>
          <cell r="H170" t="str">
            <v>Grasa Lomo Tocino</v>
          </cell>
          <cell r="I170">
            <v>0</v>
          </cell>
          <cell r="J170">
            <v>0</v>
          </cell>
          <cell r="K170">
            <v>0.5146152823243515</v>
          </cell>
          <cell r="L170">
            <v>0</v>
          </cell>
          <cell r="M170">
            <v>12785.262000000001</v>
          </cell>
          <cell r="N170">
            <v>28115.628000000004</v>
          </cell>
          <cell r="O170">
            <v>0</v>
          </cell>
          <cell r="P170">
            <v>38089.327200000007</v>
          </cell>
          <cell r="Q170">
            <v>13000</v>
          </cell>
          <cell r="R170">
            <v>24000</v>
          </cell>
          <cell r="S170">
            <v>13000</v>
          </cell>
          <cell r="T170">
            <v>0</v>
          </cell>
          <cell r="U170">
            <v>13000</v>
          </cell>
          <cell r="V170">
            <v>25089.327200000007</v>
          </cell>
          <cell r="W170">
            <v>0</v>
          </cell>
          <cell r="X170">
            <v>0</v>
          </cell>
          <cell r="Y170">
            <v>0</v>
          </cell>
          <cell r="Z170">
            <v>25089.327200000007</v>
          </cell>
          <cell r="AA170">
            <v>24000</v>
          </cell>
          <cell r="AB170">
            <v>0</v>
          </cell>
          <cell r="AC170">
            <v>24000</v>
          </cell>
          <cell r="AD170">
            <v>0</v>
          </cell>
          <cell r="AE170">
            <v>37000</v>
          </cell>
          <cell r="AF170">
            <v>37000</v>
          </cell>
          <cell r="AG170">
            <v>37000</v>
          </cell>
        </row>
        <row r="171">
          <cell r="B171" t="str">
            <v>Agrosuper Asia1022283</v>
          </cell>
          <cell r="C171" t="str">
            <v>Cerdo</v>
          </cell>
          <cell r="D171" t="str">
            <v>Agrosuper Asia</v>
          </cell>
          <cell r="E171">
            <v>1022283</v>
          </cell>
          <cell r="F171" t="str">
            <v>GO Malaya 5-6mm@ Bo Cj 9k AS</v>
          </cell>
          <cell r="G171" t="str">
            <v>Prolijado</v>
          </cell>
          <cell r="H171" t="str">
            <v>Prolijado Malaya</v>
          </cell>
          <cell r="I171">
            <v>10850</v>
          </cell>
          <cell r="J171">
            <v>11598</v>
          </cell>
          <cell r="K171">
            <v>0.5146152823243515</v>
          </cell>
          <cell r="L171">
            <v>5583.5758132192141</v>
          </cell>
          <cell r="M171">
            <v>5747.4929999999995</v>
          </cell>
          <cell r="N171">
            <v>0</v>
          </cell>
          <cell r="O171">
            <v>0</v>
          </cell>
          <cell r="P171">
            <v>11331.068813219214</v>
          </cell>
          <cell r="Q171">
            <v>5000</v>
          </cell>
          <cell r="R171">
            <v>4000</v>
          </cell>
          <cell r="S171">
            <v>5000</v>
          </cell>
          <cell r="T171">
            <v>0</v>
          </cell>
          <cell r="U171">
            <v>5000</v>
          </cell>
          <cell r="V171">
            <v>6331.0688132192136</v>
          </cell>
          <cell r="W171">
            <v>4000</v>
          </cell>
          <cell r="X171">
            <v>0</v>
          </cell>
          <cell r="Y171">
            <v>4000</v>
          </cell>
          <cell r="Z171">
            <v>2331.0688132192136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9000</v>
          </cell>
          <cell r="AF171">
            <v>9000</v>
          </cell>
          <cell r="AG171">
            <v>9000</v>
          </cell>
        </row>
        <row r="172">
          <cell r="B172" t="str">
            <v>Exportacion Directa1022282</v>
          </cell>
          <cell r="C172" t="str">
            <v>Cerdo</v>
          </cell>
          <cell r="D172" t="str">
            <v>Exportacion Directa</v>
          </cell>
          <cell r="E172">
            <v>1022282</v>
          </cell>
          <cell r="F172" t="str">
            <v>GO Malaya Japon@ Vp Fi Cj 20k AP</v>
          </cell>
          <cell r="G172" t="str">
            <v>Prolijado</v>
          </cell>
          <cell r="H172" t="str">
            <v>Prolijado Malaya</v>
          </cell>
          <cell r="I172">
            <v>0</v>
          </cell>
          <cell r="J172">
            <v>0</v>
          </cell>
          <cell r="K172">
            <v>0.86351453912600351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100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 t="b">
            <v>0</v>
          </cell>
          <cell r="AF172" t="b">
            <v>0</v>
          </cell>
          <cell r="AG172">
            <v>0</v>
          </cell>
        </row>
        <row r="173">
          <cell r="B173" t="str">
            <v>Agrosuper Brasil1022273</v>
          </cell>
          <cell r="C173" t="str">
            <v>Cerdo</v>
          </cell>
          <cell r="D173" t="str">
            <v>Agrosuper Brasil</v>
          </cell>
          <cell r="E173">
            <v>1022273</v>
          </cell>
          <cell r="F173" t="str">
            <v>GO Grasa Forro Pna Limp@ Bo Cj AS</v>
          </cell>
          <cell r="G173" t="str">
            <v>Grasas</v>
          </cell>
          <cell r="H173" t="str">
            <v>Grasa Forro</v>
          </cell>
          <cell r="I173">
            <v>190234</v>
          </cell>
          <cell r="J173">
            <v>120000</v>
          </cell>
          <cell r="K173">
            <v>0.71181248753751014</v>
          </cell>
          <cell r="L173">
            <v>135410.93675421071</v>
          </cell>
          <cell r="M173">
            <v>60184.45300000003</v>
          </cell>
          <cell r="N173">
            <v>53283.48149192</v>
          </cell>
          <cell r="O173">
            <v>0</v>
          </cell>
          <cell r="P173">
            <v>243550.52309693873</v>
          </cell>
          <cell r="Q173">
            <v>238000</v>
          </cell>
          <cell r="R173">
            <v>24000</v>
          </cell>
          <cell r="S173">
            <v>238000</v>
          </cell>
          <cell r="T173">
            <v>-94000</v>
          </cell>
          <cell r="U173">
            <v>144000</v>
          </cell>
          <cell r="V173">
            <v>99550.523096938734</v>
          </cell>
          <cell r="W173">
            <v>96000</v>
          </cell>
          <cell r="X173">
            <v>-96000</v>
          </cell>
          <cell r="Y173">
            <v>0</v>
          </cell>
          <cell r="Z173">
            <v>99550.523096938734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334000</v>
          </cell>
          <cell r="AF173">
            <v>238000</v>
          </cell>
          <cell r="AG173">
            <v>144000</v>
          </cell>
        </row>
        <row r="174">
          <cell r="B174" t="str">
            <v>Agro Sudamerica1022247</v>
          </cell>
          <cell r="C174" t="str">
            <v>Cerdo</v>
          </cell>
          <cell r="D174" t="str">
            <v>Agro Sudamerica</v>
          </cell>
          <cell r="E174">
            <v>1022247</v>
          </cell>
          <cell r="F174" t="str">
            <v>GO Triming 60/40@ Bo Cj AS</v>
          </cell>
          <cell r="G174" t="str">
            <v>Recortes</v>
          </cell>
          <cell r="H174" t="str">
            <v>Recortes No Magro</v>
          </cell>
          <cell r="I174">
            <v>0</v>
          </cell>
          <cell r="J174">
            <v>0</v>
          </cell>
          <cell r="K174">
            <v>0.5146152823243515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24000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 t="b">
            <v>0</v>
          </cell>
          <cell r="AF174" t="b">
            <v>0</v>
          </cell>
          <cell r="AG174">
            <v>0</v>
          </cell>
        </row>
        <row r="175">
          <cell r="B175" t="str">
            <v>Agrosuper Brasil1022218</v>
          </cell>
          <cell r="C175" t="str">
            <v>Cerdo</v>
          </cell>
          <cell r="D175" t="str">
            <v>Agrosuper Brasil</v>
          </cell>
          <cell r="E175">
            <v>1022218</v>
          </cell>
          <cell r="F175" t="str">
            <v>GO Grasa Forro Pna Limp@ Cj 20k AS</v>
          </cell>
          <cell r="G175" t="str">
            <v>Grasas</v>
          </cell>
          <cell r="H175" t="str">
            <v>Grasa Forro</v>
          </cell>
          <cell r="I175">
            <v>51230</v>
          </cell>
          <cell r="J175">
            <v>48000</v>
          </cell>
          <cell r="K175">
            <v>0.71181248753751014</v>
          </cell>
          <cell r="L175">
            <v>36466.153736546643</v>
          </cell>
          <cell r="M175">
            <v>8738.3089999999975</v>
          </cell>
          <cell r="N175">
            <v>11878.654777600001</v>
          </cell>
          <cell r="O175">
            <v>0</v>
          </cell>
          <cell r="P175">
            <v>55895.252036386642</v>
          </cell>
          <cell r="Q175">
            <v>72000</v>
          </cell>
          <cell r="R175">
            <v>24000</v>
          </cell>
          <cell r="S175">
            <v>48000</v>
          </cell>
          <cell r="T175">
            <v>0</v>
          </cell>
          <cell r="U175">
            <v>48000</v>
          </cell>
          <cell r="V175">
            <v>7895.2520363866424</v>
          </cell>
          <cell r="W175">
            <v>0</v>
          </cell>
          <cell r="X175">
            <v>0</v>
          </cell>
          <cell r="Y175">
            <v>0</v>
          </cell>
          <cell r="Z175">
            <v>7895.2520363866424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48000</v>
          </cell>
          <cell r="AF175">
            <v>48000</v>
          </cell>
          <cell r="AG175">
            <v>48000</v>
          </cell>
        </row>
        <row r="176">
          <cell r="B176" t="str">
            <v>Agrosuper Brasil1022217</v>
          </cell>
          <cell r="C176" t="str">
            <v>Cerdo</v>
          </cell>
          <cell r="D176" t="str">
            <v>Agrosuper Brasil</v>
          </cell>
          <cell r="E176">
            <v>1022217</v>
          </cell>
          <cell r="F176" t="str">
            <v>GO Lom Tocino@ Bo Cj 20k AS</v>
          </cell>
          <cell r="G176" t="str">
            <v>Grasas</v>
          </cell>
          <cell r="H176" t="str">
            <v>Grasa Lomo Tocino</v>
          </cell>
          <cell r="I176">
            <v>87170</v>
          </cell>
          <cell r="J176">
            <v>72000</v>
          </cell>
          <cell r="K176">
            <v>0.71181248753751014</v>
          </cell>
          <cell r="L176">
            <v>62048.694538644762</v>
          </cell>
          <cell r="M176">
            <v>124390.21300000009</v>
          </cell>
          <cell r="N176">
            <v>57998.904236800008</v>
          </cell>
          <cell r="O176">
            <v>72000</v>
          </cell>
          <cell r="P176">
            <v>166637.92135176487</v>
          </cell>
          <cell r="Q176">
            <v>144000</v>
          </cell>
          <cell r="R176">
            <v>24000</v>
          </cell>
          <cell r="S176">
            <v>144000</v>
          </cell>
          <cell r="T176">
            <v>0</v>
          </cell>
          <cell r="U176">
            <v>144000</v>
          </cell>
          <cell r="V176">
            <v>22637.921351764875</v>
          </cell>
          <cell r="W176">
            <v>0</v>
          </cell>
          <cell r="X176">
            <v>0</v>
          </cell>
          <cell r="Y176">
            <v>0</v>
          </cell>
          <cell r="Z176">
            <v>22637.921351764875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144000</v>
          </cell>
          <cell r="AF176">
            <v>144000</v>
          </cell>
          <cell r="AG176">
            <v>144000</v>
          </cell>
        </row>
        <row r="177">
          <cell r="B177" t="str">
            <v>Agro Sudamerica1022197</v>
          </cell>
          <cell r="C177" t="str">
            <v>Cerdo</v>
          </cell>
          <cell r="D177" t="str">
            <v>Agro Sudamerica</v>
          </cell>
          <cell r="E177">
            <v>1022197</v>
          </cell>
          <cell r="F177" t="str">
            <v>GO Pna Forro@ Cj 20k AS</v>
          </cell>
          <cell r="G177" t="str">
            <v>Cueros</v>
          </cell>
          <cell r="H177" t="str">
            <v>Cuero Forro</v>
          </cell>
          <cell r="I177">
            <v>0</v>
          </cell>
          <cell r="J177">
            <v>0</v>
          </cell>
          <cell r="K177">
            <v>0.5146152823243515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4700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 t="b">
            <v>0</v>
          </cell>
          <cell r="AF177" t="b">
            <v>0</v>
          </cell>
          <cell r="AG177">
            <v>0</v>
          </cell>
        </row>
        <row r="178">
          <cell r="B178" t="str">
            <v>Agro Sudamerica1022196</v>
          </cell>
          <cell r="C178" t="str">
            <v>Cerdo</v>
          </cell>
          <cell r="D178" t="str">
            <v>Agro Sudamerica</v>
          </cell>
          <cell r="E178">
            <v>1022196</v>
          </cell>
          <cell r="F178" t="str">
            <v>GO Forro Pal@ Cj 20k AS</v>
          </cell>
          <cell r="G178" t="str">
            <v>Cueros</v>
          </cell>
          <cell r="H178" t="str">
            <v>Cuero Forro</v>
          </cell>
          <cell r="I178">
            <v>47787</v>
          </cell>
          <cell r="J178">
            <v>48000</v>
          </cell>
          <cell r="K178">
            <v>0.5146152823243515</v>
          </cell>
          <cell r="L178">
            <v>24591.920496433784</v>
          </cell>
          <cell r="M178">
            <v>48229.344000000019</v>
          </cell>
          <cell r="N178">
            <v>0</v>
          </cell>
          <cell r="O178">
            <v>0</v>
          </cell>
          <cell r="P178">
            <v>72821.264496433811</v>
          </cell>
          <cell r="Q178">
            <v>48000</v>
          </cell>
          <cell r="R178">
            <v>24000</v>
          </cell>
          <cell r="S178">
            <v>48000</v>
          </cell>
          <cell r="T178">
            <v>0</v>
          </cell>
          <cell r="U178">
            <v>48000</v>
          </cell>
          <cell r="V178">
            <v>24821.264496433811</v>
          </cell>
          <cell r="W178">
            <v>24000</v>
          </cell>
          <cell r="X178">
            <v>0</v>
          </cell>
          <cell r="Y178">
            <v>24000</v>
          </cell>
          <cell r="Z178">
            <v>821.26449643381056</v>
          </cell>
          <cell r="AA178">
            <v>0</v>
          </cell>
          <cell r="AB178">
            <v>0</v>
          </cell>
          <cell r="AC178">
            <v>0</v>
          </cell>
          <cell r="AD178">
            <v>978.41</v>
          </cell>
          <cell r="AE178">
            <v>72978.41</v>
          </cell>
          <cell r="AF178">
            <v>72978.41</v>
          </cell>
          <cell r="AG178">
            <v>72978.41</v>
          </cell>
        </row>
        <row r="179">
          <cell r="B179" t="str">
            <v>Agrosuper Shanghai1022186</v>
          </cell>
          <cell r="C179" t="str">
            <v>Cerdo</v>
          </cell>
          <cell r="D179" t="str">
            <v>Agrosuper Shanghai</v>
          </cell>
          <cell r="E179">
            <v>1022186</v>
          </cell>
          <cell r="F179" t="str">
            <v>GO Resto Tira Hso Ctro@ Bo Cj 20k AS</v>
          </cell>
          <cell r="G179" t="str">
            <v>Huesos</v>
          </cell>
          <cell r="H179" t="str">
            <v>Huesos Cuarto Centra</v>
          </cell>
          <cell r="I179">
            <v>0</v>
          </cell>
          <cell r="J179">
            <v>0</v>
          </cell>
          <cell r="K179">
            <v>0.5146152823243515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24000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</row>
        <row r="180">
          <cell r="B180" t="str">
            <v>Agrosuper Shanghai1022183</v>
          </cell>
          <cell r="C180" t="str">
            <v>Cerdo</v>
          </cell>
          <cell r="D180" t="str">
            <v>Agrosuper Shanghai</v>
          </cell>
          <cell r="E180">
            <v>1022183</v>
          </cell>
          <cell r="F180" t="str">
            <v>GO PernilP@ Bo Cj 20k AS</v>
          </cell>
          <cell r="G180" t="str">
            <v>Pernil</v>
          </cell>
          <cell r="H180" t="str">
            <v>Pernil Pierna</v>
          </cell>
          <cell r="I180">
            <v>0</v>
          </cell>
          <cell r="J180">
            <v>0</v>
          </cell>
          <cell r="K180">
            <v>0.5146152823243515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23300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</row>
        <row r="181">
          <cell r="B181" t="str">
            <v>Agrosuper Asia1022182</v>
          </cell>
          <cell r="C181" t="str">
            <v>Cerdo</v>
          </cell>
          <cell r="D181" t="str">
            <v>Agrosuper Asia</v>
          </cell>
          <cell r="E181">
            <v>1022182</v>
          </cell>
          <cell r="F181" t="str">
            <v>GO BB Ribs 20-24 Oz@ Cj 10k AS</v>
          </cell>
          <cell r="G181" t="str">
            <v>Chuleta</v>
          </cell>
          <cell r="H181" t="str">
            <v>Chuleta Huesos</v>
          </cell>
          <cell r="I181">
            <v>43790</v>
          </cell>
          <cell r="J181">
            <v>44000</v>
          </cell>
          <cell r="K181">
            <v>0.5146152823243515</v>
          </cell>
          <cell r="L181">
            <v>22535.003212983353</v>
          </cell>
          <cell r="M181">
            <v>-21250</v>
          </cell>
          <cell r="N181">
            <v>0</v>
          </cell>
          <cell r="O181">
            <v>0</v>
          </cell>
          <cell r="P181">
            <v>1285.0032129833526</v>
          </cell>
          <cell r="Q181">
            <v>1000</v>
          </cell>
          <cell r="R181">
            <v>22000</v>
          </cell>
          <cell r="S181">
            <v>1000</v>
          </cell>
          <cell r="T181">
            <v>0</v>
          </cell>
          <cell r="U181">
            <v>1000</v>
          </cell>
          <cell r="V181">
            <v>285.00321298335257</v>
          </cell>
          <cell r="W181">
            <v>0</v>
          </cell>
          <cell r="X181">
            <v>0</v>
          </cell>
          <cell r="Y181">
            <v>0</v>
          </cell>
          <cell r="Z181">
            <v>285.00321298335257</v>
          </cell>
          <cell r="AA181">
            <v>0</v>
          </cell>
          <cell r="AB181">
            <v>0</v>
          </cell>
          <cell r="AC181">
            <v>0</v>
          </cell>
          <cell r="AD181">
            <v>1000</v>
          </cell>
          <cell r="AE181">
            <v>2000</v>
          </cell>
          <cell r="AF181">
            <v>2000</v>
          </cell>
          <cell r="AG181">
            <v>2000</v>
          </cell>
        </row>
        <row r="182">
          <cell r="B182" t="str">
            <v>Agro Sudamerica1022150</v>
          </cell>
          <cell r="C182" t="str">
            <v>Cerdo</v>
          </cell>
          <cell r="D182" t="str">
            <v>Agro Sudamerica</v>
          </cell>
          <cell r="E182">
            <v>1022150</v>
          </cell>
          <cell r="F182" t="str">
            <v>GO Gord chic@ Cj 20k AS</v>
          </cell>
          <cell r="G182" t="str">
            <v>Grasas</v>
          </cell>
          <cell r="H182" t="str">
            <v>Grasa Gordura</v>
          </cell>
          <cell r="I182">
            <v>109333</v>
          </cell>
          <cell r="J182">
            <v>96000</v>
          </cell>
          <cell r="K182">
            <v>0.5146152823243515</v>
          </cell>
          <cell r="L182">
            <v>56264.432662368323</v>
          </cell>
          <cell r="M182">
            <v>68434.576000000015</v>
          </cell>
          <cell r="N182">
            <v>30564.792432000002</v>
          </cell>
          <cell r="O182">
            <v>0</v>
          </cell>
          <cell r="P182">
            <v>152207.32185116835</v>
          </cell>
          <cell r="Q182">
            <v>100000</v>
          </cell>
          <cell r="R182">
            <v>24000</v>
          </cell>
          <cell r="S182">
            <v>100000</v>
          </cell>
          <cell r="T182">
            <v>0</v>
          </cell>
          <cell r="U182">
            <v>100000</v>
          </cell>
          <cell r="V182">
            <v>52207.321851168352</v>
          </cell>
          <cell r="W182">
            <v>48000</v>
          </cell>
          <cell r="X182">
            <v>0</v>
          </cell>
          <cell r="Y182">
            <v>48000</v>
          </cell>
          <cell r="Z182">
            <v>4207.3218511683517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148000</v>
          </cell>
          <cell r="AF182">
            <v>148000</v>
          </cell>
          <cell r="AG182">
            <v>148000</v>
          </cell>
        </row>
        <row r="183">
          <cell r="B183" t="str">
            <v>Agro Sudamerica1022149</v>
          </cell>
          <cell r="C183" t="str">
            <v>Cerdo</v>
          </cell>
          <cell r="D183" t="str">
            <v>Agro Sudamerica</v>
          </cell>
          <cell r="E183">
            <v>1022149</v>
          </cell>
          <cell r="F183" t="str">
            <v>GO Plancha Rebaje Ent@ Cj 20k AS</v>
          </cell>
          <cell r="G183" t="str">
            <v>Plancha</v>
          </cell>
          <cell r="H183" t="str">
            <v>Plancha s/Cuero</v>
          </cell>
          <cell r="I183">
            <v>0</v>
          </cell>
          <cell r="J183">
            <v>0</v>
          </cell>
          <cell r="K183">
            <v>0.5146152823243515</v>
          </cell>
          <cell r="L183">
            <v>0</v>
          </cell>
          <cell r="M183">
            <v>18052.694000000003</v>
          </cell>
          <cell r="N183">
            <v>-5</v>
          </cell>
          <cell r="O183">
            <v>0</v>
          </cell>
          <cell r="P183">
            <v>18048.194000000003</v>
          </cell>
          <cell r="Q183">
            <v>0</v>
          </cell>
          <cell r="R183">
            <v>24000</v>
          </cell>
          <cell r="S183">
            <v>0</v>
          </cell>
          <cell r="T183">
            <v>0</v>
          </cell>
          <cell r="U183">
            <v>0</v>
          </cell>
          <cell r="V183">
            <v>18048.194000000003</v>
          </cell>
          <cell r="W183">
            <v>0</v>
          </cell>
          <cell r="X183">
            <v>0</v>
          </cell>
          <cell r="Y183">
            <v>0</v>
          </cell>
          <cell r="Z183">
            <v>18048.194000000003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</row>
        <row r="184">
          <cell r="B184" t="str">
            <v>Agrosuper Shanghai1022125</v>
          </cell>
          <cell r="C184" t="str">
            <v>Cerdo</v>
          </cell>
          <cell r="D184" t="str">
            <v>Agrosuper Shanghai</v>
          </cell>
          <cell r="E184">
            <v>1022125</v>
          </cell>
          <cell r="F184" t="str">
            <v>GO PernilM C/M@ Cj 20k AS</v>
          </cell>
          <cell r="G184" t="str">
            <v>Pernil</v>
          </cell>
          <cell r="H184" t="str">
            <v>Pernil Mano</v>
          </cell>
          <cell r="I184">
            <v>0</v>
          </cell>
          <cell r="J184">
            <v>0</v>
          </cell>
          <cell r="K184">
            <v>0.5146152823243515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22900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</row>
        <row r="185">
          <cell r="B185" t="str">
            <v>Agro Sudamerica1022102</v>
          </cell>
          <cell r="C185" t="str">
            <v>Cerdo</v>
          </cell>
          <cell r="D185" t="str">
            <v>Agro Sudamerica</v>
          </cell>
          <cell r="E185">
            <v>1022102</v>
          </cell>
          <cell r="F185" t="str">
            <v>GO Pecho S/cue K@ Cj 20k AS</v>
          </cell>
          <cell r="G185" t="str">
            <v>Cost-Pec</v>
          </cell>
          <cell r="H185" t="str">
            <v>Cost-Pec Entero</v>
          </cell>
          <cell r="I185">
            <v>0</v>
          </cell>
          <cell r="J185">
            <v>24000</v>
          </cell>
          <cell r="K185">
            <v>0.5146152823243515</v>
          </cell>
          <cell r="L185">
            <v>0</v>
          </cell>
          <cell r="M185">
            <v>42382.116999999991</v>
          </cell>
          <cell r="N185">
            <v>0</v>
          </cell>
          <cell r="O185">
            <v>0</v>
          </cell>
          <cell r="P185">
            <v>42382.116999999991</v>
          </cell>
          <cell r="Q185">
            <v>22000</v>
          </cell>
          <cell r="R185">
            <v>24000</v>
          </cell>
          <cell r="S185">
            <v>22000</v>
          </cell>
          <cell r="T185">
            <v>0</v>
          </cell>
          <cell r="U185">
            <v>22000</v>
          </cell>
          <cell r="V185">
            <v>20382.116999999991</v>
          </cell>
          <cell r="W185">
            <v>0</v>
          </cell>
          <cell r="X185">
            <v>0</v>
          </cell>
          <cell r="Y185">
            <v>0</v>
          </cell>
          <cell r="Z185">
            <v>20382.116999999991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22000</v>
          </cell>
          <cell r="AF185">
            <v>22000</v>
          </cell>
          <cell r="AG185">
            <v>22000</v>
          </cell>
        </row>
        <row r="186">
          <cell r="B186" t="str">
            <v>Agrosuper Shanghai1022096</v>
          </cell>
          <cell r="C186" t="str">
            <v>Cerdo</v>
          </cell>
          <cell r="D186" t="str">
            <v>Agrosuper Shanghai</v>
          </cell>
          <cell r="E186">
            <v>1022096</v>
          </cell>
          <cell r="F186" t="str">
            <v>GO Sternum Bones@ Bo Cj 10k AS</v>
          </cell>
          <cell r="G186" t="str">
            <v>Huesos</v>
          </cell>
          <cell r="H186" t="str">
            <v>Huesos Cuarto Delant</v>
          </cell>
          <cell r="I186">
            <v>0</v>
          </cell>
          <cell r="J186">
            <v>0</v>
          </cell>
          <cell r="K186">
            <v>0.5146152823243515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23100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</row>
        <row r="187">
          <cell r="B187" t="str">
            <v>Agrosuper Shanghai1022073</v>
          </cell>
          <cell r="C187" t="str">
            <v>Cerdo</v>
          </cell>
          <cell r="D187" t="str">
            <v>Agrosuper Shanghai</v>
          </cell>
          <cell r="E187">
            <v>1022073</v>
          </cell>
          <cell r="F187" t="str">
            <v>GO Mantec@ Cj 20k AS</v>
          </cell>
          <cell r="G187" t="str">
            <v>Grasas</v>
          </cell>
          <cell r="H187" t="str">
            <v>Grasa Interior</v>
          </cell>
          <cell r="I187">
            <v>0</v>
          </cell>
          <cell r="J187">
            <v>0</v>
          </cell>
          <cell r="K187">
            <v>0.5146152823243515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24000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</row>
        <row r="188">
          <cell r="B188" t="str">
            <v>Agro Sudamerica1022047</v>
          </cell>
          <cell r="C188" t="str">
            <v>Cerdo</v>
          </cell>
          <cell r="D188" t="str">
            <v>Agro Sudamerica</v>
          </cell>
          <cell r="E188">
            <v>1022047</v>
          </cell>
          <cell r="F188" t="str">
            <v>GO Triming Panc@ Cj 20k AS</v>
          </cell>
          <cell r="G188" t="str">
            <v>Recortes</v>
          </cell>
          <cell r="H188" t="str">
            <v>Recortes No Magro</v>
          </cell>
          <cell r="I188">
            <v>0</v>
          </cell>
          <cell r="J188">
            <v>0</v>
          </cell>
          <cell r="K188">
            <v>0.5146152823243515</v>
          </cell>
          <cell r="L188">
            <v>0</v>
          </cell>
          <cell r="M188">
            <v>20048.732000000004</v>
          </cell>
          <cell r="N188">
            <v>0</v>
          </cell>
          <cell r="O188">
            <v>0</v>
          </cell>
          <cell r="P188">
            <v>20048.732000000004</v>
          </cell>
          <cell r="Q188">
            <v>24000</v>
          </cell>
          <cell r="R188">
            <v>24000</v>
          </cell>
          <cell r="S188">
            <v>0</v>
          </cell>
          <cell r="T188">
            <v>0</v>
          </cell>
          <cell r="U188">
            <v>0</v>
          </cell>
          <cell r="V188">
            <v>20048.732000000004</v>
          </cell>
          <cell r="W188">
            <v>0</v>
          </cell>
          <cell r="X188">
            <v>0</v>
          </cell>
          <cell r="Y188">
            <v>0</v>
          </cell>
          <cell r="Z188">
            <v>20048.732000000004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</row>
        <row r="189">
          <cell r="B189" t="str">
            <v>Agrosuper Shanghai1021992</v>
          </cell>
          <cell r="C189" t="str">
            <v>Cerdo</v>
          </cell>
          <cell r="D189" t="str">
            <v>Agrosuper Shanghai</v>
          </cell>
          <cell r="E189">
            <v>1021992</v>
          </cell>
          <cell r="F189" t="str">
            <v>GO Lom Tocino@ Cj 20k AS</v>
          </cell>
          <cell r="G189" t="str">
            <v>Grasas</v>
          </cell>
          <cell r="H189" t="str">
            <v>Grasa Lomo Tocino</v>
          </cell>
          <cell r="I189">
            <v>0</v>
          </cell>
          <cell r="J189">
            <v>0</v>
          </cell>
          <cell r="K189">
            <v>0.5146152823243515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24000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</row>
        <row r="190">
          <cell r="B190" t="str">
            <v>Agro Sudamerica1021980</v>
          </cell>
          <cell r="C190" t="str">
            <v>Cerdo</v>
          </cell>
          <cell r="D190" t="str">
            <v>Agro Sudamerica</v>
          </cell>
          <cell r="E190">
            <v>1021980</v>
          </cell>
          <cell r="F190" t="str">
            <v>GO BB Ribs Grd B@ Fi Cj 20k AS</v>
          </cell>
          <cell r="G190" t="str">
            <v>Chuleta</v>
          </cell>
          <cell r="H190" t="str">
            <v>Chuleta Huesos</v>
          </cell>
          <cell r="I190">
            <v>0</v>
          </cell>
          <cell r="J190">
            <v>0</v>
          </cell>
          <cell r="K190">
            <v>0.5146152823243515</v>
          </cell>
          <cell r="L190">
            <v>0</v>
          </cell>
          <cell r="M190">
            <v>4535.12</v>
          </cell>
          <cell r="N190">
            <v>0</v>
          </cell>
          <cell r="O190">
            <v>0</v>
          </cell>
          <cell r="P190">
            <v>4535.12</v>
          </cell>
          <cell r="Q190">
            <v>0</v>
          </cell>
          <cell r="R190">
            <v>24000</v>
          </cell>
          <cell r="S190">
            <v>0</v>
          </cell>
          <cell r="T190">
            <v>0</v>
          </cell>
          <cell r="U190">
            <v>0</v>
          </cell>
          <cell r="V190">
            <v>4535.12</v>
          </cell>
          <cell r="W190">
            <v>0</v>
          </cell>
          <cell r="X190">
            <v>0</v>
          </cell>
          <cell r="Y190">
            <v>0</v>
          </cell>
          <cell r="Z190">
            <v>4535.12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</row>
        <row r="191">
          <cell r="B191" t="str">
            <v>Agro Sudamerica1021976</v>
          </cell>
          <cell r="C191" t="str">
            <v>Cerdo</v>
          </cell>
          <cell r="D191" t="str">
            <v>Agro Sudamerica</v>
          </cell>
          <cell r="E191">
            <v>1021976</v>
          </cell>
          <cell r="F191" t="str">
            <v>GO PpPal 77@ Cj 20k AS</v>
          </cell>
          <cell r="G191" t="str">
            <v>Paleta</v>
          </cell>
          <cell r="H191" t="str">
            <v>Paleta Pulpa</v>
          </cell>
          <cell r="I191">
            <v>128000</v>
          </cell>
          <cell r="J191">
            <v>96000</v>
          </cell>
          <cell r="K191">
            <v>0.5146152823243515</v>
          </cell>
          <cell r="L191">
            <v>65870.75613751699</v>
          </cell>
          <cell r="M191">
            <v>91814.924000000028</v>
          </cell>
          <cell r="N191">
            <v>0</v>
          </cell>
          <cell r="O191">
            <v>0</v>
          </cell>
          <cell r="P191">
            <v>157685.68013751702</v>
          </cell>
          <cell r="Q191">
            <v>122000</v>
          </cell>
          <cell r="R191">
            <v>24000</v>
          </cell>
          <cell r="S191">
            <v>122000</v>
          </cell>
          <cell r="T191">
            <v>0</v>
          </cell>
          <cell r="U191">
            <v>122000</v>
          </cell>
          <cell r="V191">
            <v>35685.680137517018</v>
          </cell>
          <cell r="W191">
            <v>24000</v>
          </cell>
          <cell r="X191">
            <v>-24000</v>
          </cell>
          <cell r="Y191">
            <v>0</v>
          </cell>
          <cell r="Z191">
            <v>35685.680137517018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146000</v>
          </cell>
          <cell r="AF191">
            <v>146000</v>
          </cell>
          <cell r="AG191">
            <v>122000</v>
          </cell>
        </row>
        <row r="192">
          <cell r="B192" t="str">
            <v>Agrosuper Shanghai1021971</v>
          </cell>
          <cell r="C192" t="str">
            <v>Cerdo</v>
          </cell>
          <cell r="D192" t="str">
            <v>Agrosuper Shanghai</v>
          </cell>
          <cell r="E192">
            <v>1021971</v>
          </cell>
          <cell r="F192" t="str">
            <v>GO Cue Back@ Cj 20k bca AS</v>
          </cell>
          <cell r="G192" t="str">
            <v>Cueros</v>
          </cell>
          <cell r="H192" t="str">
            <v>Cuero Back</v>
          </cell>
          <cell r="I192">
            <v>0</v>
          </cell>
          <cell r="J192">
            <v>0</v>
          </cell>
          <cell r="K192">
            <v>0.5146152823243515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15000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</row>
        <row r="193">
          <cell r="B193" t="str">
            <v>Agrosuper Shanghai1021905</v>
          </cell>
          <cell r="C193" t="str">
            <v>Cerdo</v>
          </cell>
          <cell r="D193" t="str">
            <v>Agrosuper Shanghai</v>
          </cell>
          <cell r="E193">
            <v>1021905</v>
          </cell>
          <cell r="F193" t="str">
            <v>GO Triming 70/30@ Cj 20k AS</v>
          </cell>
          <cell r="G193" t="str">
            <v>Recortes</v>
          </cell>
          <cell r="H193" t="str">
            <v>Recortes No Magro</v>
          </cell>
          <cell r="I193">
            <v>0</v>
          </cell>
          <cell r="J193">
            <v>0</v>
          </cell>
          <cell r="K193">
            <v>0.5146152823243515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20600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</row>
        <row r="194">
          <cell r="B194" t="str">
            <v>Agro Sudamerica1021903</v>
          </cell>
          <cell r="C194" t="str">
            <v>Cerdo</v>
          </cell>
          <cell r="D194" t="str">
            <v>Agro Sudamerica</v>
          </cell>
          <cell r="E194">
            <v>1021903</v>
          </cell>
          <cell r="F194" t="str">
            <v>GO Corazón Partido@ Cj 10k AS</v>
          </cell>
          <cell r="G194" t="str">
            <v>Subprod</v>
          </cell>
          <cell r="H194" t="str">
            <v>Subprod Visceras</v>
          </cell>
          <cell r="I194">
            <v>0</v>
          </cell>
          <cell r="J194">
            <v>0</v>
          </cell>
          <cell r="K194">
            <v>0.5146152823243515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24000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 t="b">
            <v>0</v>
          </cell>
          <cell r="AF194" t="b">
            <v>0</v>
          </cell>
          <cell r="AG194">
            <v>0</v>
          </cell>
        </row>
        <row r="195">
          <cell r="B195" t="str">
            <v>Agro Sudamerica1021868</v>
          </cell>
          <cell r="C195" t="str">
            <v>Cerdo</v>
          </cell>
          <cell r="D195" t="str">
            <v>Agro Sudamerica</v>
          </cell>
          <cell r="E195">
            <v>1021868</v>
          </cell>
          <cell r="F195" t="str">
            <v>GO PpPna 54@ Cj 20k AS</v>
          </cell>
          <cell r="G195" t="str">
            <v>Pierna</v>
          </cell>
          <cell r="H195" t="str">
            <v>Pierna Pulpa Fina</v>
          </cell>
          <cell r="I195">
            <v>27310</v>
          </cell>
          <cell r="J195">
            <v>24000</v>
          </cell>
          <cell r="K195">
            <v>0.5146152823243515</v>
          </cell>
          <cell r="L195">
            <v>14054.14336027804</v>
          </cell>
          <cell r="M195">
            <v>131142.58799999999</v>
          </cell>
          <cell r="N195">
            <v>0</v>
          </cell>
          <cell r="O195">
            <v>0</v>
          </cell>
          <cell r="P195">
            <v>145196.73136027803</v>
          </cell>
          <cell r="Q195">
            <v>115000</v>
          </cell>
          <cell r="R195">
            <v>10000</v>
          </cell>
          <cell r="S195">
            <v>115000</v>
          </cell>
          <cell r="T195">
            <v>-24000</v>
          </cell>
          <cell r="U195">
            <v>91000</v>
          </cell>
          <cell r="V195">
            <v>54196.731360278034</v>
          </cell>
          <cell r="W195">
            <v>50000</v>
          </cell>
          <cell r="X195">
            <v>-50000</v>
          </cell>
          <cell r="Y195">
            <v>0</v>
          </cell>
          <cell r="Z195">
            <v>54196.731360278034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165000</v>
          </cell>
          <cell r="AF195">
            <v>145000</v>
          </cell>
          <cell r="AG195">
            <v>91000</v>
          </cell>
        </row>
        <row r="196">
          <cell r="B196" t="str">
            <v>Agrosuper Brasil1021864</v>
          </cell>
          <cell r="C196" t="str">
            <v>Cerdo</v>
          </cell>
          <cell r="D196" t="str">
            <v>Agrosuper Brasil</v>
          </cell>
          <cell r="E196">
            <v>1021864</v>
          </cell>
          <cell r="F196" t="str">
            <v>GO Cue Papda CP@ Cj 20k AS</v>
          </cell>
          <cell r="G196" t="str">
            <v>Cueros</v>
          </cell>
          <cell r="H196" t="str">
            <v>Cuero Papada</v>
          </cell>
          <cell r="I196">
            <v>27627</v>
          </cell>
          <cell r="J196">
            <v>24000</v>
          </cell>
          <cell r="K196">
            <v>0.71181248753751014</v>
          </cell>
          <cell r="L196">
            <v>19665.243593198793</v>
          </cell>
          <cell r="M196">
            <v>8547.5129999999954</v>
          </cell>
          <cell r="N196">
            <v>11212.764119059653</v>
          </cell>
          <cell r="O196">
            <v>0</v>
          </cell>
          <cell r="P196">
            <v>38304.244300352475</v>
          </cell>
          <cell r="Q196">
            <v>24000</v>
          </cell>
          <cell r="R196">
            <v>24000</v>
          </cell>
          <cell r="S196">
            <v>24000</v>
          </cell>
          <cell r="T196">
            <v>0</v>
          </cell>
          <cell r="U196">
            <v>24000</v>
          </cell>
          <cell r="V196">
            <v>14304.244300352475</v>
          </cell>
          <cell r="W196">
            <v>0</v>
          </cell>
          <cell r="X196">
            <v>0</v>
          </cell>
          <cell r="Y196">
            <v>0</v>
          </cell>
          <cell r="Z196">
            <v>14304.244300352475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24000</v>
          </cell>
          <cell r="AF196">
            <v>24000</v>
          </cell>
          <cell r="AG196">
            <v>24000</v>
          </cell>
        </row>
        <row r="197">
          <cell r="B197" t="str">
            <v>Agro Sudamerica1021864</v>
          </cell>
          <cell r="C197" t="str">
            <v>Cerdo</v>
          </cell>
          <cell r="D197" t="str">
            <v>Agro Sudamerica</v>
          </cell>
          <cell r="E197">
            <v>1021864</v>
          </cell>
          <cell r="F197" t="str">
            <v>GO Cue Papda CP@ Cj 20k AS</v>
          </cell>
          <cell r="G197" t="str">
            <v>Cueros</v>
          </cell>
          <cell r="H197" t="str">
            <v>Cuero Papada</v>
          </cell>
          <cell r="I197">
            <v>0</v>
          </cell>
          <cell r="J197">
            <v>0</v>
          </cell>
          <cell r="K197">
            <v>0.5146152823243515</v>
          </cell>
          <cell r="L197">
            <v>0</v>
          </cell>
          <cell r="M197">
            <v>24000</v>
          </cell>
          <cell r="N197">
            <v>11212.764119059653</v>
          </cell>
          <cell r="O197">
            <v>0</v>
          </cell>
          <cell r="P197">
            <v>34091.48770715369</v>
          </cell>
          <cell r="Q197">
            <v>24000</v>
          </cell>
          <cell r="R197">
            <v>22900</v>
          </cell>
          <cell r="S197">
            <v>24000</v>
          </cell>
          <cell r="T197">
            <v>0</v>
          </cell>
          <cell r="U197">
            <v>24000</v>
          </cell>
          <cell r="V197">
            <v>10091.48770715369</v>
          </cell>
          <cell r="W197">
            <v>0</v>
          </cell>
          <cell r="X197">
            <v>0</v>
          </cell>
          <cell r="Y197">
            <v>0</v>
          </cell>
          <cell r="Z197">
            <v>10091.48770715369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24000</v>
          </cell>
          <cell r="AF197">
            <v>24000</v>
          </cell>
          <cell r="AG197">
            <v>24000</v>
          </cell>
        </row>
        <row r="198">
          <cell r="B198" t="str">
            <v>Agro Sudamerica1021820</v>
          </cell>
          <cell r="C198" t="str">
            <v>Cerdo</v>
          </cell>
          <cell r="D198" t="str">
            <v>Agro Sudamerica</v>
          </cell>
          <cell r="E198">
            <v>1021820</v>
          </cell>
          <cell r="F198" t="str">
            <v>GO Lom Vet 44@ Fi Cj 20k AS</v>
          </cell>
          <cell r="G198" t="str">
            <v>Lomo</v>
          </cell>
          <cell r="H198" t="str">
            <v>Lomo Vetado</v>
          </cell>
          <cell r="I198">
            <v>0</v>
          </cell>
          <cell r="J198">
            <v>0</v>
          </cell>
          <cell r="K198">
            <v>0.5146152823243515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3500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 t="b">
            <v>0</v>
          </cell>
          <cell r="AF198" t="b">
            <v>0</v>
          </cell>
          <cell r="AG198">
            <v>0</v>
          </cell>
        </row>
        <row r="199">
          <cell r="B199" t="str">
            <v>Agro Sudamerica1021819</v>
          </cell>
          <cell r="C199" t="str">
            <v>Cerdo</v>
          </cell>
          <cell r="D199" t="str">
            <v>Agro Sudamerica</v>
          </cell>
          <cell r="E199">
            <v>1021819</v>
          </cell>
          <cell r="F199" t="str">
            <v>GO Lom Ctro 27@ Fi Cj 20k AS</v>
          </cell>
          <cell r="G199" t="str">
            <v>Lomo</v>
          </cell>
          <cell r="H199" t="str">
            <v>Lomo Centro</v>
          </cell>
          <cell r="I199">
            <v>0</v>
          </cell>
          <cell r="J199">
            <v>0</v>
          </cell>
          <cell r="K199">
            <v>0.5146152823243515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24000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 t="b">
            <v>0</v>
          </cell>
          <cell r="AF199" t="b">
            <v>0</v>
          </cell>
          <cell r="AG199">
            <v>0</v>
          </cell>
        </row>
        <row r="200">
          <cell r="B200" t="str">
            <v>Agrosuper Shanghai1021765</v>
          </cell>
          <cell r="C200" t="str">
            <v>Cerdo</v>
          </cell>
          <cell r="D200" t="str">
            <v>Agrosuper Shanghai</v>
          </cell>
          <cell r="E200">
            <v>1021765</v>
          </cell>
          <cell r="F200" t="str">
            <v>GO Pna Nor@ Bo Cj 20k AS</v>
          </cell>
          <cell r="G200" t="str">
            <v>Pierna</v>
          </cell>
          <cell r="H200" t="str">
            <v>Pierna Entera</v>
          </cell>
          <cell r="I200">
            <v>0</v>
          </cell>
          <cell r="J200">
            <v>0</v>
          </cell>
          <cell r="K200">
            <v>0.5146152823243515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24000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</row>
        <row r="201">
          <cell r="B201" t="str">
            <v>Agrosuper Shanghai1021740</v>
          </cell>
          <cell r="C201" t="str">
            <v>Cerdo</v>
          </cell>
          <cell r="D201" t="str">
            <v>Agrosuper Shanghai</v>
          </cell>
          <cell r="E201">
            <v>1021740</v>
          </cell>
          <cell r="F201" t="str">
            <v>GO Pana S/Corazón@ Cj 20k AS</v>
          </cell>
          <cell r="G201" t="str">
            <v>Subprod</v>
          </cell>
          <cell r="H201" t="str">
            <v>Subprod Visceras</v>
          </cell>
          <cell r="I201">
            <v>0</v>
          </cell>
          <cell r="J201">
            <v>0</v>
          </cell>
          <cell r="K201">
            <v>0.5146152823243515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18000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</row>
        <row r="202">
          <cell r="B202" t="str">
            <v>Agrosuper Shanghai1021738</v>
          </cell>
          <cell r="C202" t="str">
            <v>Cerdo</v>
          </cell>
          <cell r="D202" t="str">
            <v>Agrosuper Shanghai</v>
          </cell>
          <cell r="E202">
            <v>1021738</v>
          </cell>
          <cell r="F202" t="str">
            <v>GO Patas B@ Cj 20k AS</v>
          </cell>
          <cell r="G202" t="str">
            <v>Subprod</v>
          </cell>
          <cell r="H202" t="str">
            <v>Subprod Patas-Manos</v>
          </cell>
          <cell r="I202">
            <v>0</v>
          </cell>
          <cell r="J202">
            <v>0</v>
          </cell>
          <cell r="K202">
            <v>0.5146152823243515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20600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</row>
        <row r="203">
          <cell r="B203" t="str">
            <v>Agrosuper Shanghai1021735</v>
          </cell>
          <cell r="C203" t="str">
            <v>Cerdo</v>
          </cell>
          <cell r="D203" t="str">
            <v>Agrosuper Shanghai</v>
          </cell>
          <cell r="E203">
            <v>1021735</v>
          </cell>
          <cell r="F203" t="str">
            <v>GO Patas@ Cj 20k AS</v>
          </cell>
          <cell r="G203" t="str">
            <v>Subprod</v>
          </cell>
          <cell r="H203" t="str">
            <v>Subprod Patas-Manos</v>
          </cell>
          <cell r="I203">
            <v>0</v>
          </cell>
          <cell r="J203">
            <v>0</v>
          </cell>
          <cell r="K203">
            <v>0.5146152823243515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20500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</row>
        <row r="204">
          <cell r="B204" t="str">
            <v>Agrosuper Shanghai1021733</v>
          </cell>
          <cell r="C204" t="str">
            <v>Cerdo</v>
          </cell>
          <cell r="D204" t="str">
            <v>Agrosuper Shanghai</v>
          </cell>
          <cell r="E204">
            <v>1021733</v>
          </cell>
          <cell r="F204" t="str">
            <v>GO PpPna 59@ Cj 20k AS</v>
          </cell>
          <cell r="G204" t="str">
            <v>Pierna</v>
          </cell>
          <cell r="H204" t="str">
            <v>Pierna Pulpa</v>
          </cell>
          <cell r="I204">
            <v>0</v>
          </cell>
          <cell r="J204">
            <v>0</v>
          </cell>
          <cell r="K204">
            <v>0.5146152823243515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24000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</row>
        <row r="205">
          <cell r="B205" t="str">
            <v>Agrosuper Shanghai1021731</v>
          </cell>
          <cell r="C205" t="str">
            <v>Cerdo</v>
          </cell>
          <cell r="D205" t="str">
            <v>Agrosuper Shanghai</v>
          </cell>
          <cell r="E205">
            <v>1021731</v>
          </cell>
          <cell r="F205" t="str">
            <v>GO PernilM@ Cj 20k AS</v>
          </cell>
          <cell r="G205" t="str">
            <v>Pernil</v>
          </cell>
          <cell r="H205" t="str">
            <v>Pernil Mano</v>
          </cell>
          <cell r="I205">
            <v>0</v>
          </cell>
          <cell r="J205">
            <v>0</v>
          </cell>
          <cell r="K205">
            <v>0.5146152823243515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24000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</row>
        <row r="206">
          <cell r="B206" t="str">
            <v>Agrosuper Asia1021667</v>
          </cell>
          <cell r="C206" t="str">
            <v>Cerdo</v>
          </cell>
          <cell r="D206" t="str">
            <v>Agrosuper Asia</v>
          </cell>
          <cell r="E206">
            <v>1021667</v>
          </cell>
          <cell r="F206" t="str">
            <v>GO Pecho C/cue K@ Cj 20k AK</v>
          </cell>
          <cell r="I206">
            <v>22000</v>
          </cell>
          <cell r="J206">
            <v>22000</v>
          </cell>
          <cell r="K206">
            <v>0.5146152823243515</v>
          </cell>
          <cell r="L206">
            <v>11321.536211135734</v>
          </cell>
          <cell r="M206">
            <v>0</v>
          </cell>
          <cell r="N206">
            <v>0</v>
          </cell>
          <cell r="O206">
            <v>0</v>
          </cell>
          <cell r="P206">
            <v>11321.536211135734</v>
          </cell>
          <cell r="Q206">
            <v>0</v>
          </cell>
          <cell r="R206">
            <v>24000</v>
          </cell>
          <cell r="S206">
            <v>0</v>
          </cell>
          <cell r="T206">
            <v>0</v>
          </cell>
          <cell r="U206">
            <v>0</v>
          </cell>
          <cell r="V206">
            <v>11321.536211135734</v>
          </cell>
          <cell r="W206">
            <v>0</v>
          </cell>
          <cell r="X206">
            <v>0</v>
          </cell>
          <cell r="Y206">
            <v>0</v>
          </cell>
          <cell r="Z206">
            <v>11321.536211135734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</row>
        <row r="207">
          <cell r="B207" t="str">
            <v>Agrosuper Asia1021666</v>
          </cell>
          <cell r="C207" t="str">
            <v>Cerdo</v>
          </cell>
          <cell r="D207" t="str">
            <v>Agrosuper Asia</v>
          </cell>
          <cell r="E207">
            <v>1021666</v>
          </cell>
          <cell r="F207" t="str">
            <v>GO Pecho C/cue K@ Cj 20k TJ</v>
          </cell>
          <cell r="I207">
            <v>44000</v>
          </cell>
          <cell r="J207">
            <v>44000</v>
          </cell>
          <cell r="K207">
            <v>0.5146152823243515</v>
          </cell>
          <cell r="L207">
            <v>22643.072422271467</v>
          </cell>
          <cell r="M207">
            <v>0</v>
          </cell>
          <cell r="N207">
            <v>0</v>
          </cell>
          <cell r="O207">
            <v>0</v>
          </cell>
          <cell r="P207">
            <v>22643.072422271467</v>
          </cell>
          <cell r="Q207">
            <v>0</v>
          </cell>
          <cell r="R207">
            <v>24000</v>
          </cell>
          <cell r="S207">
            <v>0</v>
          </cell>
          <cell r="T207">
            <v>0</v>
          </cell>
          <cell r="U207">
            <v>0</v>
          </cell>
          <cell r="V207">
            <v>22643.072422271467</v>
          </cell>
          <cell r="W207">
            <v>0</v>
          </cell>
          <cell r="X207">
            <v>0</v>
          </cell>
          <cell r="Y207">
            <v>0</v>
          </cell>
          <cell r="Z207">
            <v>22643.072422271467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</row>
        <row r="208">
          <cell r="B208" t="str">
            <v>Agrosuper Asia1021665</v>
          </cell>
          <cell r="C208" t="str">
            <v>Cerdo</v>
          </cell>
          <cell r="D208" t="str">
            <v>Agrosuper Asia</v>
          </cell>
          <cell r="E208">
            <v>1021665</v>
          </cell>
          <cell r="F208" t="str">
            <v>GO Pecho S/cue K@ Cj 20k AK</v>
          </cell>
          <cell r="G208" t="str">
            <v>Cost-Pec</v>
          </cell>
          <cell r="H208" t="str">
            <v>Cost-Pec Entero</v>
          </cell>
          <cell r="I208">
            <v>9328</v>
          </cell>
          <cell r="J208">
            <v>22000</v>
          </cell>
          <cell r="K208">
            <v>0.5146152823243515</v>
          </cell>
          <cell r="L208">
            <v>4800.3313535215511</v>
          </cell>
          <cell r="M208">
            <v>14392.618000000002</v>
          </cell>
          <cell r="N208">
            <v>25559.016608601989</v>
          </cell>
          <cell r="O208">
            <v>0</v>
          </cell>
          <cell r="P208">
            <v>42196.064301263337</v>
          </cell>
          <cell r="Q208">
            <v>24000</v>
          </cell>
          <cell r="R208">
            <v>22000</v>
          </cell>
          <cell r="S208">
            <v>24000</v>
          </cell>
          <cell r="T208">
            <v>0</v>
          </cell>
          <cell r="U208">
            <v>24000</v>
          </cell>
          <cell r="V208">
            <v>18196.064301263337</v>
          </cell>
          <cell r="W208">
            <v>0</v>
          </cell>
          <cell r="X208">
            <v>0</v>
          </cell>
          <cell r="Y208">
            <v>0</v>
          </cell>
          <cell r="Z208">
            <v>18196.064301263337</v>
          </cell>
          <cell r="AA208">
            <v>0</v>
          </cell>
          <cell r="AB208">
            <v>0</v>
          </cell>
          <cell r="AC208">
            <v>0</v>
          </cell>
          <cell r="AD208">
            <v>20424.509999999998</v>
          </cell>
          <cell r="AE208">
            <v>44424.509999999995</v>
          </cell>
          <cell r="AF208">
            <v>44424.509999999995</v>
          </cell>
          <cell r="AG208">
            <v>44424.509999999995</v>
          </cell>
        </row>
        <row r="209">
          <cell r="B209" t="str">
            <v>Agrosuper Asia1021664</v>
          </cell>
          <cell r="C209" t="str">
            <v>Cerdo</v>
          </cell>
          <cell r="D209" t="str">
            <v>Agrosuper Asia</v>
          </cell>
          <cell r="E209">
            <v>1021664</v>
          </cell>
          <cell r="F209" t="str">
            <v>GO Pecho S/cue K@ Cj 20k TJ</v>
          </cell>
          <cell r="G209" t="str">
            <v>Cost-Pec</v>
          </cell>
          <cell r="H209" t="str">
            <v>Cost-Pec Entero</v>
          </cell>
          <cell r="I209">
            <v>39149</v>
          </cell>
          <cell r="J209">
            <v>44000</v>
          </cell>
          <cell r="K209">
            <v>0.5146152823243515</v>
          </cell>
          <cell r="L209">
            <v>20146.673687716037</v>
          </cell>
          <cell r="M209">
            <v>43566.658999999992</v>
          </cell>
          <cell r="N209">
            <v>8545.5822621199841</v>
          </cell>
          <cell r="O209">
            <v>0</v>
          </cell>
          <cell r="P209">
            <v>71404.35672362402</v>
          </cell>
          <cell r="Q209">
            <v>50000</v>
          </cell>
          <cell r="R209">
            <v>21300</v>
          </cell>
          <cell r="S209">
            <v>50000</v>
          </cell>
          <cell r="T209">
            <v>0</v>
          </cell>
          <cell r="U209">
            <v>50000</v>
          </cell>
          <cell r="V209">
            <v>21404.35672362402</v>
          </cell>
          <cell r="W209">
            <v>21300</v>
          </cell>
          <cell r="X209">
            <v>0</v>
          </cell>
          <cell r="Y209">
            <v>21300</v>
          </cell>
          <cell r="Z209">
            <v>104.35672362401965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71300</v>
          </cell>
          <cell r="AF209">
            <v>71300</v>
          </cell>
          <cell r="AG209">
            <v>71300</v>
          </cell>
        </row>
        <row r="210">
          <cell r="B210" t="str">
            <v>Agrosuper Asia1021655</v>
          </cell>
          <cell r="C210" t="str">
            <v>Cerdo</v>
          </cell>
          <cell r="D210" t="str">
            <v>Agrosuper Asia</v>
          </cell>
          <cell r="E210">
            <v>1021655</v>
          </cell>
          <cell r="F210" t="str">
            <v>GO Estómago Pouch@ Bo Cj 10k AS</v>
          </cell>
          <cell r="G210" t="str">
            <v>Subprod</v>
          </cell>
          <cell r="H210" t="str">
            <v>Subprod Visceras</v>
          </cell>
          <cell r="I210">
            <v>0</v>
          </cell>
          <cell r="J210">
            <v>0</v>
          </cell>
          <cell r="K210">
            <v>0.5146152823243515</v>
          </cell>
          <cell r="L210">
            <v>0</v>
          </cell>
          <cell r="M210">
            <v>190</v>
          </cell>
          <cell r="N210">
            <v>0</v>
          </cell>
          <cell r="O210">
            <v>0</v>
          </cell>
          <cell r="P210">
            <v>190</v>
          </cell>
          <cell r="Q210">
            <v>0</v>
          </cell>
          <cell r="R210">
            <v>24000</v>
          </cell>
          <cell r="S210">
            <v>0</v>
          </cell>
          <cell r="T210">
            <v>0</v>
          </cell>
          <cell r="U210">
            <v>0</v>
          </cell>
          <cell r="V210">
            <v>190</v>
          </cell>
          <cell r="W210">
            <v>0</v>
          </cell>
          <cell r="X210">
            <v>0</v>
          </cell>
          <cell r="Y210">
            <v>0</v>
          </cell>
          <cell r="Z210">
            <v>190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</row>
        <row r="211">
          <cell r="B211" t="str">
            <v>Agro Sudamerica1021639</v>
          </cell>
          <cell r="C211" t="str">
            <v>Cerdo</v>
          </cell>
          <cell r="D211" t="str">
            <v>Agro Sudamerica</v>
          </cell>
          <cell r="E211">
            <v>1021639</v>
          </cell>
          <cell r="F211" t="str">
            <v>GO File C/cab@ Cj 5k AS</v>
          </cell>
          <cell r="G211" t="str">
            <v>Filete</v>
          </cell>
          <cell r="H211" t="str">
            <v>Filete c/Cabeza</v>
          </cell>
          <cell r="I211">
            <v>0</v>
          </cell>
          <cell r="J211">
            <v>0</v>
          </cell>
          <cell r="K211">
            <v>0.5146152823243515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16200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 t="b">
            <v>0</v>
          </cell>
          <cell r="AF211" t="b">
            <v>0</v>
          </cell>
          <cell r="AG211">
            <v>0</v>
          </cell>
        </row>
        <row r="212">
          <cell r="B212" t="str">
            <v>Agro Sudamerica1021623</v>
          </cell>
          <cell r="C212" t="str">
            <v>Cerdo</v>
          </cell>
          <cell r="D212" t="str">
            <v>Agro Sudamerica</v>
          </cell>
          <cell r="E212">
            <v>1021623</v>
          </cell>
          <cell r="F212" t="str">
            <v>GO BB Ribs 24 oz@ Cj 10k AS</v>
          </cell>
          <cell r="G212" t="str">
            <v>Chuleta</v>
          </cell>
          <cell r="H212" t="str">
            <v>Chuleta Huesos</v>
          </cell>
          <cell r="I212">
            <v>0</v>
          </cell>
          <cell r="J212">
            <v>0</v>
          </cell>
          <cell r="K212">
            <v>0.5146152823243515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500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 t="b">
            <v>0</v>
          </cell>
          <cell r="AF212" t="b">
            <v>0</v>
          </cell>
          <cell r="AG212">
            <v>0</v>
          </cell>
        </row>
        <row r="213">
          <cell r="B213" t="str">
            <v>Agro Sudamerica1021622</v>
          </cell>
          <cell r="C213" t="str">
            <v>Cerdo</v>
          </cell>
          <cell r="D213" t="str">
            <v>Agro Sudamerica</v>
          </cell>
          <cell r="E213">
            <v>1021622</v>
          </cell>
          <cell r="F213" t="str">
            <v>GO BB Ribs 20-24 Oz@ Cj 10k AS</v>
          </cell>
          <cell r="G213" t="str">
            <v>Chuleta</v>
          </cell>
          <cell r="H213" t="str">
            <v>Chuleta Huesos</v>
          </cell>
          <cell r="I213">
            <v>27534</v>
          </cell>
          <cell r="J213">
            <v>18000</v>
          </cell>
          <cell r="K213">
            <v>0.5146152823243515</v>
          </cell>
          <cell r="L213">
            <v>14169.417183518693</v>
          </cell>
          <cell r="M213">
            <v>1550</v>
          </cell>
          <cell r="N213">
            <v>10711.424000000003</v>
          </cell>
          <cell r="O213">
            <v>0</v>
          </cell>
          <cell r="P213">
            <v>25359.698783518696</v>
          </cell>
          <cell r="Q213">
            <v>20000</v>
          </cell>
          <cell r="R213">
            <v>12100</v>
          </cell>
          <cell r="S213">
            <v>20000</v>
          </cell>
          <cell r="T213">
            <v>0</v>
          </cell>
          <cell r="U213">
            <v>20000</v>
          </cell>
          <cell r="V213">
            <v>5359.6987835186956</v>
          </cell>
          <cell r="W213">
            <v>0</v>
          </cell>
          <cell r="X213">
            <v>0</v>
          </cell>
          <cell r="Y213">
            <v>0</v>
          </cell>
          <cell r="Z213">
            <v>5359.6987835186956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20000</v>
          </cell>
          <cell r="AF213">
            <v>20000</v>
          </cell>
          <cell r="AG213">
            <v>20000</v>
          </cell>
        </row>
        <row r="214">
          <cell r="B214" t="str">
            <v>Exportacion Directa1021609</v>
          </cell>
          <cell r="C214" t="str">
            <v>Cerdo</v>
          </cell>
          <cell r="D214" t="str">
            <v>Exportacion Directa</v>
          </cell>
          <cell r="E214">
            <v>1021609</v>
          </cell>
          <cell r="F214" t="str">
            <v>GO File C/cab@ IWP Cj 10k SC</v>
          </cell>
          <cell r="G214" t="str">
            <v>Filete</v>
          </cell>
          <cell r="H214" t="str">
            <v>Filete c/Cabeza</v>
          </cell>
          <cell r="I214">
            <v>20000</v>
          </cell>
          <cell r="J214">
            <v>20000</v>
          </cell>
          <cell r="K214">
            <v>0.86351453912600351</v>
          </cell>
          <cell r="L214">
            <v>17270.290782520071</v>
          </cell>
          <cell r="M214">
            <v>9342.4019999999982</v>
          </cell>
          <cell r="N214">
            <v>3446.6537768374028</v>
          </cell>
          <cell r="O214">
            <v>0</v>
          </cell>
          <cell r="P214">
            <v>29714.681181673732</v>
          </cell>
          <cell r="Q214">
            <v>20000</v>
          </cell>
          <cell r="R214">
            <v>6300</v>
          </cell>
          <cell r="S214">
            <v>20000</v>
          </cell>
          <cell r="T214">
            <v>-6000</v>
          </cell>
          <cell r="U214">
            <v>14000</v>
          </cell>
          <cell r="V214">
            <v>15714.681181673732</v>
          </cell>
          <cell r="W214">
            <v>12600</v>
          </cell>
          <cell r="X214">
            <v>-5000</v>
          </cell>
          <cell r="Y214">
            <v>7600</v>
          </cell>
          <cell r="Z214">
            <v>8114.6811816737318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32600</v>
          </cell>
          <cell r="AF214">
            <v>26300</v>
          </cell>
          <cell r="AG214">
            <v>21600</v>
          </cell>
        </row>
        <row r="215">
          <cell r="B215" t="str">
            <v>Exportacion Directa1021603</v>
          </cell>
          <cell r="C215" t="str">
            <v>Cerdo</v>
          </cell>
          <cell r="D215" t="str">
            <v>Exportacion Directa</v>
          </cell>
          <cell r="E215">
            <v>1021603</v>
          </cell>
          <cell r="F215" t="str">
            <v>GO MM Loin L (MC4-5)@ Fi Cj ch JP</v>
          </cell>
          <cell r="G215" t="str">
            <v>Lomo</v>
          </cell>
          <cell r="H215" t="str">
            <v>Lomo MM Loin</v>
          </cell>
          <cell r="I215">
            <v>3000</v>
          </cell>
          <cell r="J215">
            <v>3000</v>
          </cell>
          <cell r="K215">
            <v>0.86351453912600351</v>
          </cell>
          <cell r="L215">
            <v>2590.5436173780104</v>
          </cell>
          <cell r="M215">
            <v>3039.1370000000002</v>
          </cell>
          <cell r="N215">
            <v>2631.3158946129952</v>
          </cell>
          <cell r="O215">
            <v>0</v>
          </cell>
          <cell r="P215">
            <v>7997.8649225297067</v>
          </cell>
          <cell r="Q215">
            <v>7000</v>
          </cell>
          <cell r="R215">
            <v>4500</v>
          </cell>
          <cell r="S215">
            <v>7000</v>
          </cell>
          <cell r="T215">
            <v>-3000</v>
          </cell>
          <cell r="U215">
            <v>4000</v>
          </cell>
          <cell r="V215">
            <v>3997.8649225297067</v>
          </cell>
          <cell r="W215">
            <v>0</v>
          </cell>
          <cell r="X215">
            <v>0</v>
          </cell>
          <cell r="Y215">
            <v>0</v>
          </cell>
          <cell r="Z215">
            <v>3997.8649225297067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7000</v>
          </cell>
          <cell r="AF215">
            <v>7000</v>
          </cell>
          <cell r="AG215">
            <v>4000</v>
          </cell>
        </row>
        <row r="216">
          <cell r="B216" t="str">
            <v>Agro Sudamerica1021596</v>
          </cell>
          <cell r="C216" t="str">
            <v>Cerdo</v>
          </cell>
          <cell r="D216" t="str">
            <v>Agro Sudamerica</v>
          </cell>
          <cell r="E216">
            <v>1021596</v>
          </cell>
          <cell r="F216" t="str">
            <v>GO CUE GRANEL ESP CC@ CJ 20K AS</v>
          </cell>
          <cell r="G216" t="str">
            <v>CUERO MIXTO</v>
          </cell>
          <cell r="H216" t="str">
            <v>CUERO GRANEL ESPECIAL</v>
          </cell>
          <cell r="I216">
            <v>0</v>
          </cell>
          <cell r="J216">
            <v>0</v>
          </cell>
          <cell r="K216">
            <v>0.5146152823243515</v>
          </cell>
          <cell r="L216">
            <v>0</v>
          </cell>
          <cell r="M216">
            <v>2018.6889999999999</v>
          </cell>
          <cell r="N216">
            <v>24341.866371200002</v>
          </cell>
          <cell r="O216">
            <v>0</v>
          </cell>
          <cell r="P216">
            <v>23926.368734079999</v>
          </cell>
          <cell r="Q216">
            <v>12891</v>
          </cell>
          <cell r="R216">
            <v>24000</v>
          </cell>
          <cell r="S216">
            <v>12891</v>
          </cell>
          <cell r="T216">
            <v>0</v>
          </cell>
          <cell r="U216">
            <v>12891</v>
          </cell>
          <cell r="V216">
            <v>11035.368734079999</v>
          </cell>
          <cell r="W216">
            <v>0</v>
          </cell>
          <cell r="X216">
            <v>0</v>
          </cell>
          <cell r="Y216">
            <v>0</v>
          </cell>
          <cell r="Z216">
            <v>11035.368734079999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12891</v>
          </cell>
          <cell r="AF216">
            <v>12891</v>
          </cell>
          <cell r="AG216">
            <v>12891</v>
          </cell>
        </row>
        <row r="217">
          <cell r="B217" t="str">
            <v>Agro Sudamerica1021550</v>
          </cell>
          <cell r="C217" t="str">
            <v>Cerdo</v>
          </cell>
          <cell r="D217" t="str">
            <v>Agro Sudamerica</v>
          </cell>
          <cell r="E217">
            <v>1021550</v>
          </cell>
          <cell r="F217" t="str">
            <v>GO Triming 85/15@ Cj 20k AS</v>
          </cell>
          <cell r="G217" t="str">
            <v>Recortes</v>
          </cell>
          <cell r="H217" t="str">
            <v>Recortes No Magro</v>
          </cell>
          <cell r="I217">
            <v>0</v>
          </cell>
          <cell r="J217">
            <v>0</v>
          </cell>
          <cell r="K217">
            <v>0.5146152823243515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10500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 t="b">
            <v>0</v>
          </cell>
          <cell r="AF217" t="b">
            <v>0</v>
          </cell>
          <cell r="AG217">
            <v>0</v>
          </cell>
        </row>
        <row r="218">
          <cell r="B218" t="str">
            <v>Exportacion Directa1021533</v>
          </cell>
          <cell r="C218" t="str">
            <v>Cerdo</v>
          </cell>
          <cell r="D218" t="str">
            <v>Exportacion Directa</v>
          </cell>
          <cell r="E218">
            <v>1021533</v>
          </cell>
          <cell r="F218" t="str">
            <v>GO Panc Mit@ Va Cj 20k AP</v>
          </cell>
          <cell r="G218" t="str">
            <v>Panceta</v>
          </cell>
          <cell r="H218" t="str">
            <v>Panceta s/Cuero</v>
          </cell>
          <cell r="I218">
            <v>15000</v>
          </cell>
          <cell r="J218">
            <v>15000</v>
          </cell>
          <cell r="K218">
            <v>0.86351453912600351</v>
          </cell>
          <cell r="L218">
            <v>12952.718086890052</v>
          </cell>
          <cell r="M218">
            <v>2060.5729999999999</v>
          </cell>
          <cell r="N218">
            <v>6019.8204206864348</v>
          </cell>
          <cell r="O218">
            <v>0</v>
          </cell>
          <cell r="P218">
            <v>20431.129465507845</v>
          </cell>
          <cell r="Q218">
            <v>20000</v>
          </cell>
          <cell r="R218">
            <v>4100</v>
          </cell>
          <cell r="S218">
            <v>20000</v>
          </cell>
          <cell r="T218">
            <v>-10000</v>
          </cell>
          <cell r="U218">
            <v>10000</v>
          </cell>
          <cell r="V218">
            <v>10431.129465507845</v>
          </cell>
          <cell r="W218">
            <v>8200</v>
          </cell>
          <cell r="X218">
            <v>0</v>
          </cell>
          <cell r="Y218">
            <v>8200</v>
          </cell>
          <cell r="Z218">
            <v>2231.1294655078455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28200</v>
          </cell>
          <cell r="AF218">
            <v>20000</v>
          </cell>
          <cell r="AG218">
            <v>18200</v>
          </cell>
        </row>
        <row r="219">
          <cell r="B219" t="str">
            <v>Agrosuper Asia1021470</v>
          </cell>
          <cell r="C219" t="str">
            <v>Cerdo</v>
          </cell>
          <cell r="D219" t="str">
            <v>Agrosuper Asia</v>
          </cell>
          <cell r="E219">
            <v>1021470</v>
          </cell>
          <cell r="F219" t="str">
            <v>GO PernilM@ Cj 20k AK</v>
          </cell>
          <cell r="G219" t="str">
            <v>Pernil</v>
          </cell>
          <cell r="H219" t="str">
            <v>Pernil Mano</v>
          </cell>
          <cell r="I219">
            <v>0</v>
          </cell>
          <cell r="J219">
            <v>2108</v>
          </cell>
          <cell r="K219">
            <v>0.5146152823243515</v>
          </cell>
          <cell r="L219">
            <v>0</v>
          </cell>
          <cell r="M219">
            <v>21952.898000000001</v>
          </cell>
          <cell r="N219">
            <v>2550.0360000000001</v>
          </cell>
          <cell r="O219">
            <v>0</v>
          </cell>
          <cell r="P219">
            <v>24247.930400000001</v>
          </cell>
          <cell r="Q219">
            <v>22000</v>
          </cell>
          <cell r="R219">
            <v>22000</v>
          </cell>
          <cell r="S219">
            <v>22000</v>
          </cell>
          <cell r="T219">
            <v>0</v>
          </cell>
          <cell r="U219">
            <v>22000</v>
          </cell>
          <cell r="V219">
            <v>2247.9304000000011</v>
          </cell>
          <cell r="W219">
            <v>0</v>
          </cell>
          <cell r="X219">
            <v>0</v>
          </cell>
          <cell r="Y219">
            <v>0</v>
          </cell>
          <cell r="Z219">
            <v>2247.9304000000011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22000</v>
          </cell>
          <cell r="AF219">
            <v>22000</v>
          </cell>
          <cell r="AG219">
            <v>22000</v>
          </cell>
        </row>
        <row r="220">
          <cell r="B220" t="str">
            <v>Agro Sudamerica1021435</v>
          </cell>
          <cell r="C220" t="str">
            <v>Cerdo</v>
          </cell>
          <cell r="D220" t="str">
            <v>Agro Sudamerica</v>
          </cell>
          <cell r="E220">
            <v>1021435</v>
          </cell>
          <cell r="F220" t="str">
            <v>GO Gord Lom Tocino@ Cj 20k AS</v>
          </cell>
          <cell r="G220" t="str">
            <v>Grasas</v>
          </cell>
          <cell r="H220" t="str">
            <v>Grasa Gordura</v>
          </cell>
          <cell r="I220">
            <v>0</v>
          </cell>
          <cell r="J220">
            <v>0</v>
          </cell>
          <cell r="K220">
            <v>0.5146152823243515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18000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 t="b">
            <v>0</v>
          </cell>
          <cell r="AF220" t="b">
            <v>0</v>
          </cell>
          <cell r="AG220">
            <v>0</v>
          </cell>
        </row>
        <row r="221">
          <cell r="B221" t="str">
            <v>Agro Sudamerica1021433</v>
          </cell>
          <cell r="C221" t="str">
            <v>Cerdo</v>
          </cell>
          <cell r="D221" t="str">
            <v>Agro Sudamerica</v>
          </cell>
          <cell r="E221">
            <v>1021433</v>
          </cell>
          <cell r="F221" t="str">
            <v>GO PPPNA 59@ CJ 20K AS</v>
          </cell>
          <cell r="G221" t="str">
            <v>PIERNA PULPA</v>
          </cell>
          <cell r="H221" t="str">
            <v>PIERNA PULPA 59</v>
          </cell>
          <cell r="I221">
            <v>0</v>
          </cell>
          <cell r="J221">
            <v>0</v>
          </cell>
          <cell r="K221">
            <v>0.5146152823243515</v>
          </cell>
          <cell r="L221">
            <v>0</v>
          </cell>
          <cell r="M221">
            <v>1107.0439999999999</v>
          </cell>
          <cell r="N221">
            <v>0</v>
          </cell>
          <cell r="O221">
            <v>0</v>
          </cell>
          <cell r="P221">
            <v>1107.0439999999999</v>
          </cell>
          <cell r="Q221">
            <v>1040</v>
          </cell>
          <cell r="R221">
            <v>24000</v>
          </cell>
          <cell r="S221">
            <v>1040</v>
          </cell>
          <cell r="T221">
            <v>0</v>
          </cell>
          <cell r="U221">
            <v>1040</v>
          </cell>
          <cell r="V221">
            <v>67.043999999999869</v>
          </cell>
          <cell r="W221">
            <v>0</v>
          </cell>
          <cell r="X221">
            <v>0</v>
          </cell>
          <cell r="Y221">
            <v>0</v>
          </cell>
          <cell r="Z221">
            <v>67.043999999999869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1040</v>
          </cell>
          <cell r="AF221">
            <v>1040</v>
          </cell>
          <cell r="AG221">
            <v>1040</v>
          </cell>
        </row>
        <row r="222">
          <cell r="B222" t="str">
            <v>Agro Sudamerica1021385</v>
          </cell>
          <cell r="C222" t="str">
            <v>Cerdo</v>
          </cell>
          <cell r="D222" t="str">
            <v>Agro Sudamerica</v>
          </cell>
          <cell r="E222">
            <v>1021385</v>
          </cell>
          <cell r="F222" t="str">
            <v>GO Cue granel Esp CC@ Cj 20k AS</v>
          </cell>
          <cell r="G222" t="str">
            <v>Cueros</v>
          </cell>
          <cell r="H222" t="str">
            <v>Cuero Mixto</v>
          </cell>
          <cell r="I222">
            <v>101090</v>
          </cell>
          <cell r="J222">
            <v>120000</v>
          </cell>
          <cell r="K222">
            <v>0.5146152823243515</v>
          </cell>
          <cell r="L222">
            <v>52022.458890168695</v>
          </cell>
          <cell r="M222">
            <v>80338.430000000022</v>
          </cell>
          <cell r="N222">
            <v>52824.732742400003</v>
          </cell>
          <cell r="O222">
            <v>0</v>
          </cell>
          <cell r="P222">
            <v>179903.14835832873</v>
          </cell>
          <cell r="Q222">
            <v>107109</v>
          </cell>
          <cell r="R222">
            <v>24000</v>
          </cell>
          <cell r="S222">
            <v>107109</v>
          </cell>
          <cell r="T222">
            <v>0</v>
          </cell>
          <cell r="U222">
            <v>107109</v>
          </cell>
          <cell r="V222">
            <v>72794.148358328734</v>
          </cell>
          <cell r="W222">
            <v>72000</v>
          </cell>
          <cell r="X222">
            <v>0</v>
          </cell>
          <cell r="Y222">
            <v>72000</v>
          </cell>
          <cell r="Z222">
            <v>794.14835832873359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179109</v>
          </cell>
          <cell r="AF222">
            <v>179109</v>
          </cell>
          <cell r="AG222">
            <v>179109</v>
          </cell>
        </row>
        <row r="223">
          <cell r="B223" t="str">
            <v>Agro Sudamerica1021287</v>
          </cell>
          <cell r="C223" t="str">
            <v>Cerdo</v>
          </cell>
          <cell r="D223" t="str">
            <v>Agro Sudamerica</v>
          </cell>
          <cell r="E223">
            <v>1021287</v>
          </cell>
          <cell r="F223" t="str">
            <v>GO Lom Tocino@ Bo Cj AS</v>
          </cell>
          <cell r="G223" t="str">
            <v>Grasas</v>
          </cell>
          <cell r="H223" t="str">
            <v>Grasa Lomo Tocino</v>
          </cell>
          <cell r="I223">
            <v>0</v>
          </cell>
          <cell r="J223">
            <v>0</v>
          </cell>
          <cell r="K223">
            <v>0.5146152823243515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5000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 t="b">
            <v>0</v>
          </cell>
          <cell r="AF223" t="b">
            <v>0</v>
          </cell>
          <cell r="AG223">
            <v>0</v>
          </cell>
        </row>
        <row r="224">
          <cell r="B224" t="str">
            <v>Agro Sudamerica1021279</v>
          </cell>
          <cell r="C224" t="str">
            <v>Cerdo</v>
          </cell>
          <cell r="D224" t="str">
            <v>Agro Sudamerica</v>
          </cell>
          <cell r="E224">
            <v>1021279</v>
          </cell>
          <cell r="F224" t="str">
            <v>GO Hso Pecho@ Cj 10k SC</v>
          </cell>
          <cell r="G224" t="str">
            <v>Huesos</v>
          </cell>
          <cell r="H224" t="str">
            <v>Huesos Cuarto Centra</v>
          </cell>
          <cell r="I224">
            <v>0</v>
          </cell>
          <cell r="J224">
            <v>0</v>
          </cell>
          <cell r="K224">
            <v>0.5146152823243515</v>
          </cell>
          <cell r="L224">
            <v>0</v>
          </cell>
          <cell r="M224">
            <v>18015.965</v>
          </cell>
          <cell r="N224">
            <v>4542</v>
          </cell>
          <cell r="O224">
            <v>0</v>
          </cell>
          <cell r="P224">
            <v>22103.764999999999</v>
          </cell>
          <cell r="Q224">
            <v>24000</v>
          </cell>
          <cell r="R224">
            <v>24000</v>
          </cell>
          <cell r="S224">
            <v>0</v>
          </cell>
          <cell r="T224">
            <v>0</v>
          </cell>
          <cell r="U224">
            <v>0</v>
          </cell>
          <cell r="V224">
            <v>22103.764999999999</v>
          </cell>
          <cell r="W224">
            <v>0</v>
          </cell>
          <cell r="X224">
            <v>0</v>
          </cell>
          <cell r="Y224">
            <v>0</v>
          </cell>
          <cell r="Z224">
            <v>22103.764999999999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</row>
        <row r="225">
          <cell r="B225" t="str">
            <v>Agro Sudamerica1021263</v>
          </cell>
          <cell r="C225" t="str">
            <v>Cerdo</v>
          </cell>
          <cell r="D225" t="str">
            <v>Agro Sudamerica</v>
          </cell>
          <cell r="E225">
            <v>1021263</v>
          </cell>
          <cell r="F225" t="str">
            <v>GO PpPna 59@ Fi Cj 20k AS</v>
          </cell>
          <cell r="G225" t="str">
            <v>Pierna</v>
          </cell>
          <cell r="H225" t="str">
            <v>Pierna Pulpa</v>
          </cell>
          <cell r="I225">
            <v>0</v>
          </cell>
          <cell r="J225">
            <v>0</v>
          </cell>
          <cell r="K225">
            <v>0.5146152823243515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19800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 t="b">
            <v>0</v>
          </cell>
          <cell r="AF225" t="b">
            <v>0</v>
          </cell>
          <cell r="AG225">
            <v>0</v>
          </cell>
        </row>
        <row r="226">
          <cell r="B226" t="str">
            <v>Agro Sudamerica1021237</v>
          </cell>
          <cell r="C226" t="str">
            <v>Cerdo</v>
          </cell>
          <cell r="D226" t="str">
            <v>Agro Sudamerica</v>
          </cell>
          <cell r="E226">
            <v>1021237</v>
          </cell>
          <cell r="F226" t="str">
            <v>GO Triming 80/20@ Bo c/f Cj 20k AS</v>
          </cell>
          <cell r="G226" t="str">
            <v>Recortes</v>
          </cell>
          <cell r="H226" t="str">
            <v>Recortes No Magro</v>
          </cell>
          <cell r="I226">
            <v>0</v>
          </cell>
          <cell r="J226">
            <v>0</v>
          </cell>
          <cell r="K226">
            <v>0.5146152823243515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20300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 t="b">
            <v>0</v>
          </cell>
          <cell r="AF226" t="b">
            <v>0</v>
          </cell>
          <cell r="AG226">
            <v>0</v>
          </cell>
        </row>
        <row r="227">
          <cell r="B227" t="str">
            <v>Agrosuper Asia1021204</v>
          </cell>
          <cell r="C227" t="str">
            <v>Cerdo</v>
          </cell>
          <cell r="D227" t="str">
            <v>Agrosuper Asia</v>
          </cell>
          <cell r="E227">
            <v>1021204</v>
          </cell>
          <cell r="F227" t="str">
            <v>GO Lom Tocino@ Cj 20k AS</v>
          </cell>
          <cell r="G227" t="str">
            <v>Grasas</v>
          </cell>
          <cell r="H227" t="str">
            <v>Grasa Lomo Tocino</v>
          </cell>
          <cell r="I227">
            <v>0</v>
          </cell>
          <cell r="J227">
            <v>520</v>
          </cell>
          <cell r="K227">
            <v>0.5146152823243515</v>
          </cell>
          <cell r="L227">
            <v>0</v>
          </cell>
          <cell r="M227">
            <v>24520</v>
          </cell>
          <cell r="N227">
            <v>0</v>
          </cell>
          <cell r="O227">
            <v>0</v>
          </cell>
          <cell r="P227">
            <v>24520</v>
          </cell>
          <cell r="Q227">
            <v>24000</v>
          </cell>
          <cell r="R227">
            <v>24000</v>
          </cell>
          <cell r="S227">
            <v>24000</v>
          </cell>
          <cell r="T227">
            <v>0</v>
          </cell>
          <cell r="U227">
            <v>24000</v>
          </cell>
          <cell r="V227">
            <v>520</v>
          </cell>
          <cell r="W227">
            <v>0</v>
          </cell>
          <cell r="X227">
            <v>0</v>
          </cell>
          <cell r="Y227">
            <v>0</v>
          </cell>
          <cell r="Z227">
            <v>520</v>
          </cell>
          <cell r="AA227">
            <v>0</v>
          </cell>
          <cell r="AB227">
            <v>0</v>
          </cell>
          <cell r="AC227">
            <v>0</v>
          </cell>
          <cell r="AD227">
            <v>24000</v>
          </cell>
          <cell r="AE227">
            <v>48000</v>
          </cell>
          <cell r="AF227">
            <v>48000</v>
          </cell>
          <cell r="AG227">
            <v>48000</v>
          </cell>
        </row>
        <row r="228">
          <cell r="B228" t="str">
            <v>Agro Sudamerica1021187</v>
          </cell>
          <cell r="C228" t="str">
            <v>Cerdo</v>
          </cell>
          <cell r="D228" t="str">
            <v>Agro Sudamerica</v>
          </cell>
          <cell r="E228">
            <v>1021187</v>
          </cell>
          <cell r="F228" t="str">
            <v>GO Cue Back@ Cj 20k t-f AS</v>
          </cell>
          <cell r="G228" t="str">
            <v>Cueros</v>
          </cell>
          <cell r="H228" t="str">
            <v>Cuero Back</v>
          </cell>
          <cell r="I228">
            <v>33515</v>
          </cell>
          <cell r="J228">
            <v>24000</v>
          </cell>
          <cell r="K228">
            <v>0.5146152823243515</v>
          </cell>
          <cell r="L228">
            <v>17247.331187100641</v>
          </cell>
          <cell r="M228">
            <v>41361.823999999986</v>
          </cell>
          <cell r="N228">
            <v>12254.809953081553</v>
          </cell>
          <cell r="O228">
            <v>0</v>
          </cell>
          <cell r="P228">
            <v>69638.484144874019</v>
          </cell>
          <cell r="Q228">
            <v>72000</v>
          </cell>
          <cell r="R228">
            <v>24000</v>
          </cell>
          <cell r="S228">
            <v>48000</v>
          </cell>
          <cell r="T228">
            <v>0</v>
          </cell>
          <cell r="U228">
            <v>48000</v>
          </cell>
          <cell r="V228">
            <v>21638.484144874019</v>
          </cell>
          <cell r="W228">
            <v>0</v>
          </cell>
          <cell r="X228">
            <v>0</v>
          </cell>
          <cell r="Y228">
            <v>0</v>
          </cell>
          <cell r="Z228">
            <v>21638.484144874019</v>
          </cell>
          <cell r="AA228">
            <v>0</v>
          </cell>
          <cell r="AB228">
            <v>0</v>
          </cell>
          <cell r="AC228">
            <v>0</v>
          </cell>
          <cell r="AD228">
            <v>23996.01</v>
          </cell>
          <cell r="AE228">
            <v>71996.009999999995</v>
          </cell>
          <cell r="AF228">
            <v>71996.009999999995</v>
          </cell>
          <cell r="AG228">
            <v>71996.009999999995</v>
          </cell>
        </row>
        <row r="229">
          <cell r="B229" t="str">
            <v>Agrosuper Asia1021156</v>
          </cell>
          <cell r="C229" t="str">
            <v>Cerdo</v>
          </cell>
          <cell r="D229" t="str">
            <v>Agrosuper Asia</v>
          </cell>
          <cell r="E229">
            <v>1021156</v>
          </cell>
          <cell r="F229" t="str">
            <v>GO Hso Pecho@ Cj Lom Vet TJ</v>
          </cell>
          <cell r="G229" t="str">
            <v>Huesos</v>
          </cell>
          <cell r="H229" t="str">
            <v>Huesos Cuarto Centra</v>
          </cell>
          <cell r="I229">
            <v>7669</v>
          </cell>
          <cell r="J229">
            <v>0</v>
          </cell>
          <cell r="K229">
            <v>0.5146152823243515</v>
          </cell>
          <cell r="L229">
            <v>3946.5846001454515</v>
          </cell>
          <cell r="M229">
            <v>36701.910000000003</v>
          </cell>
          <cell r="N229">
            <v>4992.5200000000004</v>
          </cell>
          <cell r="O229">
            <v>0</v>
          </cell>
          <cell r="P229">
            <v>45141.762600145456</v>
          </cell>
          <cell r="Q229">
            <v>48000</v>
          </cell>
          <cell r="R229">
            <v>24000</v>
          </cell>
          <cell r="S229">
            <v>24000</v>
          </cell>
          <cell r="T229">
            <v>0</v>
          </cell>
          <cell r="U229">
            <v>24000</v>
          </cell>
          <cell r="V229">
            <v>21141.762600145456</v>
          </cell>
          <cell r="W229">
            <v>0</v>
          </cell>
          <cell r="X229">
            <v>0</v>
          </cell>
          <cell r="Y229">
            <v>0</v>
          </cell>
          <cell r="Z229">
            <v>21141.762600145456</v>
          </cell>
          <cell r="AA229">
            <v>0</v>
          </cell>
          <cell r="AB229">
            <v>0</v>
          </cell>
          <cell r="AC229">
            <v>0</v>
          </cell>
          <cell r="AD229">
            <v>24000</v>
          </cell>
          <cell r="AE229">
            <v>48000</v>
          </cell>
          <cell r="AF229">
            <v>67500</v>
          </cell>
          <cell r="AG229">
            <v>48000</v>
          </cell>
        </row>
        <row r="230">
          <cell r="B230" t="str">
            <v>Agrosuper Asia1021152</v>
          </cell>
          <cell r="C230" t="str">
            <v>Cerdo</v>
          </cell>
          <cell r="D230" t="str">
            <v>Agrosuper Asia</v>
          </cell>
          <cell r="E230">
            <v>1021152</v>
          </cell>
          <cell r="F230" t="str">
            <v>GO Hso Cogote@ Bo Cj 20k AK</v>
          </cell>
          <cell r="G230" t="str">
            <v>Huesos</v>
          </cell>
          <cell r="H230" t="str">
            <v>Huesos Cuarto Delant</v>
          </cell>
          <cell r="I230">
            <v>26610</v>
          </cell>
          <cell r="J230">
            <v>10994</v>
          </cell>
          <cell r="K230">
            <v>0.5146152823243515</v>
          </cell>
          <cell r="L230">
            <v>13693.912662650993</v>
          </cell>
          <cell r="M230">
            <v>26824.45</v>
          </cell>
          <cell r="N230">
            <v>6000</v>
          </cell>
          <cell r="O230">
            <v>0</v>
          </cell>
          <cell r="P230">
            <v>45918.362662650994</v>
          </cell>
          <cell r="Q230">
            <v>44000</v>
          </cell>
          <cell r="R230">
            <v>22000</v>
          </cell>
          <cell r="S230">
            <v>44000</v>
          </cell>
          <cell r="T230">
            <v>0</v>
          </cell>
          <cell r="U230">
            <v>44000</v>
          </cell>
          <cell r="V230">
            <v>1918.362662650994</v>
          </cell>
          <cell r="W230">
            <v>0</v>
          </cell>
          <cell r="X230">
            <v>0</v>
          </cell>
          <cell r="Y230">
            <v>0</v>
          </cell>
          <cell r="Z230">
            <v>1918.362662650994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44000</v>
          </cell>
          <cell r="AF230">
            <v>44000</v>
          </cell>
          <cell r="AG230">
            <v>44000</v>
          </cell>
        </row>
        <row r="231">
          <cell r="B231" t="str">
            <v>Agrosuper Asia1021151</v>
          </cell>
          <cell r="C231" t="str">
            <v>Cerdo</v>
          </cell>
          <cell r="D231" t="str">
            <v>Agrosuper Asia</v>
          </cell>
          <cell r="E231">
            <v>1021151</v>
          </cell>
          <cell r="F231" t="str">
            <v>GO Hso Cogote@ Bo Cj 20k TJ</v>
          </cell>
          <cell r="G231" t="str">
            <v>Huesos</v>
          </cell>
          <cell r="H231" t="str">
            <v>Huesos Cuarto Delant</v>
          </cell>
          <cell r="I231">
            <v>13772</v>
          </cell>
          <cell r="J231">
            <v>0</v>
          </cell>
          <cell r="K231">
            <v>0.5146152823243515</v>
          </cell>
          <cell r="L231">
            <v>7087.2816681709692</v>
          </cell>
          <cell r="M231">
            <v>25152.2</v>
          </cell>
          <cell r="N231">
            <v>10160</v>
          </cell>
          <cell r="O231">
            <v>0</v>
          </cell>
          <cell r="P231">
            <v>41383.481668170971</v>
          </cell>
          <cell r="Q231">
            <v>44000</v>
          </cell>
          <cell r="R231">
            <v>22000</v>
          </cell>
          <cell r="S231">
            <v>22000</v>
          </cell>
          <cell r="T231">
            <v>0</v>
          </cell>
          <cell r="U231">
            <v>22000</v>
          </cell>
          <cell r="V231">
            <v>19383.481668170971</v>
          </cell>
          <cell r="W231">
            <v>0</v>
          </cell>
          <cell r="X231">
            <v>0</v>
          </cell>
          <cell r="Y231">
            <v>0</v>
          </cell>
          <cell r="Z231">
            <v>19383.481668170971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22000</v>
          </cell>
          <cell r="AF231">
            <v>37600</v>
          </cell>
          <cell r="AG231">
            <v>22000</v>
          </cell>
        </row>
        <row r="232">
          <cell r="B232" t="str">
            <v>Agrosuper Asia1021150</v>
          </cell>
          <cell r="C232" t="str">
            <v>Cerdo</v>
          </cell>
          <cell r="D232" t="str">
            <v>Agrosuper Asia</v>
          </cell>
          <cell r="E232">
            <v>1021150</v>
          </cell>
          <cell r="F232" t="str">
            <v>GO Tira Hso Ctro@ Cj 20k AK</v>
          </cell>
          <cell r="G232" t="str">
            <v>Huesos</v>
          </cell>
          <cell r="H232" t="str">
            <v>Huesos Cuarto Centra</v>
          </cell>
          <cell r="I232">
            <v>5796</v>
          </cell>
          <cell r="J232">
            <v>0</v>
          </cell>
          <cell r="K232">
            <v>0.5146152823243515</v>
          </cell>
          <cell r="L232">
            <v>2982.7101763519413</v>
          </cell>
          <cell r="M232">
            <v>36867.85</v>
          </cell>
          <cell r="N232">
            <v>35155.9334077479</v>
          </cell>
          <cell r="O232">
            <v>0</v>
          </cell>
          <cell r="P232">
            <v>71490.900243325043</v>
          </cell>
          <cell r="Q232">
            <v>66000</v>
          </cell>
          <cell r="R232">
            <v>22000</v>
          </cell>
          <cell r="S232">
            <v>66000</v>
          </cell>
          <cell r="T232">
            <v>0</v>
          </cell>
          <cell r="U232">
            <v>66000</v>
          </cell>
          <cell r="V232">
            <v>5490.9002433250425</v>
          </cell>
          <cell r="W232">
            <v>0</v>
          </cell>
          <cell r="X232">
            <v>0</v>
          </cell>
          <cell r="Y232">
            <v>0</v>
          </cell>
          <cell r="Z232">
            <v>5490.9002433250425</v>
          </cell>
          <cell r="AA232">
            <v>0</v>
          </cell>
          <cell r="AB232">
            <v>0</v>
          </cell>
          <cell r="AC232">
            <v>0</v>
          </cell>
          <cell r="AD232">
            <v>22000</v>
          </cell>
          <cell r="AE232">
            <v>88000</v>
          </cell>
          <cell r="AF232">
            <v>88000</v>
          </cell>
          <cell r="AG232">
            <v>88000</v>
          </cell>
        </row>
        <row r="233">
          <cell r="B233" t="str">
            <v>Agrosuper Asia1021149</v>
          </cell>
          <cell r="C233" t="str">
            <v>Cerdo</v>
          </cell>
          <cell r="D233" t="str">
            <v>Agrosuper Asia</v>
          </cell>
          <cell r="E233">
            <v>1021149</v>
          </cell>
          <cell r="F233" t="str">
            <v>GO Tira Hso Ctro@ Cj 20k TJ</v>
          </cell>
          <cell r="G233" t="str">
            <v>Huesos</v>
          </cell>
          <cell r="H233" t="str">
            <v>Huesos Cuarto Centra</v>
          </cell>
          <cell r="I233">
            <v>65786</v>
          </cell>
          <cell r="J233">
            <v>0</v>
          </cell>
          <cell r="K233">
            <v>0.5146152823243515</v>
          </cell>
          <cell r="L233">
            <v>33854.480962989786</v>
          </cell>
          <cell r="M233">
            <v>13248</v>
          </cell>
          <cell r="N233">
            <v>0</v>
          </cell>
          <cell r="O233">
            <v>0</v>
          </cell>
          <cell r="P233">
            <v>47102.480962989786</v>
          </cell>
          <cell r="Q233">
            <v>88000</v>
          </cell>
          <cell r="R233">
            <v>22000</v>
          </cell>
          <cell r="S233">
            <v>44000</v>
          </cell>
          <cell r="T233">
            <v>0</v>
          </cell>
          <cell r="U233">
            <v>44000</v>
          </cell>
          <cell r="V233">
            <v>3102.4809629897863</v>
          </cell>
          <cell r="W233">
            <v>0</v>
          </cell>
          <cell r="X233">
            <v>0</v>
          </cell>
          <cell r="Y233">
            <v>0</v>
          </cell>
          <cell r="Z233">
            <v>3102.4809629897863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44000</v>
          </cell>
          <cell r="AF233">
            <v>37000</v>
          </cell>
          <cell r="AG233">
            <v>44000</v>
          </cell>
        </row>
        <row r="234">
          <cell r="B234" t="str">
            <v>Exportacion Directa1021136</v>
          </cell>
          <cell r="C234" t="str">
            <v>Cerdo</v>
          </cell>
          <cell r="D234" t="str">
            <v>Exportacion Directa</v>
          </cell>
          <cell r="E234">
            <v>1021136</v>
          </cell>
          <cell r="F234" t="str">
            <v>GO Tráquea@ Cj Lom Ctro AP</v>
          </cell>
          <cell r="G234" t="str">
            <v>Subprod</v>
          </cell>
          <cell r="H234" t="str">
            <v>Subprod Visceras</v>
          </cell>
          <cell r="I234">
            <v>4500</v>
          </cell>
          <cell r="J234">
            <v>4500</v>
          </cell>
          <cell r="K234">
            <v>0.86351453912600351</v>
          </cell>
          <cell r="L234">
            <v>3885.8154260670158</v>
          </cell>
          <cell r="M234">
            <v>6120</v>
          </cell>
          <cell r="N234">
            <v>1061.2173913043478</v>
          </cell>
          <cell r="O234">
            <v>0</v>
          </cell>
          <cell r="P234">
            <v>10960.91107824093</v>
          </cell>
          <cell r="Q234">
            <v>8500</v>
          </cell>
          <cell r="R234">
            <v>2600</v>
          </cell>
          <cell r="S234">
            <v>8500</v>
          </cell>
          <cell r="T234">
            <v>-2500</v>
          </cell>
          <cell r="U234">
            <v>6000</v>
          </cell>
          <cell r="V234">
            <v>4960.9110782409298</v>
          </cell>
          <cell r="W234">
            <v>2600</v>
          </cell>
          <cell r="X234">
            <v>0</v>
          </cell>
          <cell r="Y234">
            <v>2600</v>
          </cell>
          <cell r="Z234">
            <v>2360.9110782409298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11100</v>
          </cell>
          <cell r="AF234">
            <v>8500</v>
          </cell>
          <cell r="AG234">
            <v>8600</v>
          </cell>
        </row>
        <row r="235">
          <cell r="B235" t="str">
            <v>Agrosuper Shanghai1021115</v>
          </cell>
          <cell r="C235" t="str">
            <v>Cerdo</v>
          </cell>
          <cell r="D235" t="str">
            <v>Agrosuper Shanghai</v>
          </cell>
          <cell r="E235">
            <v>1021115</v>
          </cell>
          <cell r="F235" t="str">
            <v>GO Estómago Pouch@ 20k bca AS</v>
          </cell>
          <cell r="G235" t="str">
            <v>Subprod</v>
          </cell>
          <cell r="H235" t="str">
            <v>Subprod Visceras</v>
          </cell>
          <cell r="I235">
            <v>0</v>
          </cell>
          <cell r="J235">
            <v>0</v>
          </cell>
          <cell r="K235">
            <v>0.5146152823243515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24000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</row>
        <row r="236">
          <cell r="B236" t="str">
            <v>Agro Sudamerica1021111</v>
          </cell>
          <cell r="C236" t="str">
            <v>Cerdo</v>
          </cell>
          <cell r="D236" t="str">
            <v>Agro Sudamerica</v>
          </cell>
          <cell r="E236">
            <v>1021111</v>
          </cell>
          <cell r="F236" t="str">
            <v>GO Epiplón@ Cj 20k AS</v>
          </cell>
          <cell r="G236" t="str">
            <v>Grasas</v>
          </cell>
          <cell r="H236" t="str">
            <v>Grasa Interior</v>
          </cell>
          <cell r="I236">
            <v>4000</v>
          </cell>
          <cell r="J236">
            <v>7000</v>
          </cell>
          <cell r="K236">
            <v>0.5146152823243515</v>
          </cell>
          <cell r="L236">
            <v>2058.4611292974059</v>
          </cell>
          <cell r="M236">
            <v>11070.089000000004</v>
          </cell>
          <cell r="N236">
            <v>1052</v>
          </cell>
          <cell r="O236">
            <v>0</v>
          </cell>
          <cell r="P236">
            <v>14075.350129297409</v>
          </cell>
          <cell r="Q236">
            <v>8000</v>
          </cell>
          <cell r="R236">
            <v>2800</v>
          </cell>
          <cell r="S236">
            <v>8000</v>
          </cell>
          <cell r="T236">
            <v>0</v>
          </cell>
          <cell r="U236">
            <v>8000</v>
          </cell>
          <cell r="V236">
            <v>6075.3501292974088</v>
          </cell>
          <cell r="W236">
            <v>5600</v>
          </cell>
          <cell r="X236">
            <v>0</v>
          </cell>
          <cell r="Y236">
            <v>5600</v>
          </cell>
          <cell r="Z236">
            <v>475.35012929740878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13600</v>
          </cell>
          <cell r="AF236">
            <v>13600</v>
          </cell>
          <cell r="AG236">
            <v>13600</v>
          </cell>
        </row>
        <row r="237">
          <cell r="B237" t="str">
            <v>Agro Sudamerica1021106</v>
          </cell>
          <cell r="C237" t="str">
            <v>Cerdo</v>
          </cell>
          <cell r="D237" t="str">
            <v>Agro Sudamerica</v>
          </cell>
          <cell r="E237">
            <v>1021106</v>
          </cell>
          <cell r="F237" t="str">
            <v>GO Pana S/Corazón@ Cj 20k AS</v>
          </cell>
          <cell r="G237" t="str">
            <v>Subprod</v>
          </cell>
          <cell r="H237" t="str">
            <v>Subprod Visceras</v>
          </cell>
          <cell r="I237">
            <v>15894</v>
          </cell>
          <cell r="J237">
            <v>24000</v>
          </cell>
          <cell r="K237">
            <v>0.5146152823243515</v>
          </cell>
          <cell r="L237">
            <v>8179.2952972632429</v>
          </cell>
          <cell r="M237">
            <v>9283.8390000000018</v>
          </cell>
          <cell r="N237">
            <v>3728</v>
          </cell>
          <cell r="O237">
            <v>0</v>
          </cell>
          <cell r="P237">
            <v>20818.334297263245</v>
          </cell>
          <cell r="Q237">
            <v>0</v>
          </cell>
          <cell r="R237">
            <v>24000</v>
          </cell>
          <cell r="S237">
            <v>0</v>
          </cell>
          <cell r="T237">
            <v>0</v>
          </cell>
          <cell r="U237">
            <v>0</v>
          </cell>
          <cell r="V237">
            <v>20818.334297263245</v>
          </cell>
          <cell r="W237">
            <v>0</v>
          </cell>
          <cell r="X237">
            <v>0</v>
          </cell>
          <cell r="Y237">
            <v>0</v>
          </cell>
          <cell r="Z237">
            <v>20818.334297263245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</row>
        <row r="238">
          <cell r="B238" t="str">
            <v>Agro Sudamerica1021105</v>
          </cell>
          <cell r="C238" t="str">
            <v>Cerdo</v>
          </cell>
          <cell r="D238" t="str">
            <v>Agro Sudamerica</v>
          </cell>
          <cell r="E238">
            <v>1021105</v>
          </cell>
          <cell r="F238" t="str">
            <v>GO Pulmon@ Cj 20k bca AS</v>
          </cell>
          <cell r="G238" t="str">
            <v>Subprod</v>
          </cell>
          <cell r="H238" t="str">
            <v>Subprod Visceras</v>
          </cell>
          <cell r="I238">
            <v>54951</v>
          </cell>
          <cell r="J238">
            <v>48000</v>
          </cell>
          <cell r="K238">
            <v>0.5146152823243515</v>
          </cell>
          <cell r="L238">
            <v>28278.62437900544</v>
          </cell>
          <cell r="M238">
            <v>20046.497999999989</v>
          </cell>
          <cell r="N238">
            <v>13034</v>
          </cell>
          <cell r="O238">
            <v>0</v>
          </cell>
          <cell r="P238">
            <v>60055.722379005427</v>
          </cell>
          <cell r="Q238">
            <v>48000</v>
          </cell>
          <cell r="R238">
            <v>24000</v>
          </cell>
          <cell r="S238">
            <v>48000</v>
          </cell>
          <cell r="T238">
            <v>0</v>
          </cell>
          <cell r="U238">
            <v>48000</v>
          </cell>
          <cell r="V238">
            <v>12055.722379005427</v>
          </cell>
          <cell r="W238">
            <v>0</v>
          </cell>
          <cell r="X238">
            <v>0</v>
          </cell>
          <cell r="Y238">
            <v>0</v>
          </cell>
          <cell r="Z238">
            <v>12055.722379005427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48000</v>
          </cell>
          <cell r="AF238">
            <v>48000</v>
          </cell>
          <cell r="AG238">
            <v>48000</v>
          </cell>
        </row>
        <row r="239">
          <cell r="B239" t="str">
            <v>Agro Sudamerica1021101</v>
          </cell>
          <cell r="C239" t="str">
            <v>Cerdo</v>
          </cell>
          <cell r="D239" t="str">
            <v>Agro Sudamerica</v>
          </cell>
          <cell r="E239">
            <v>1021101</v>
          </cell>
          <cell r="F239" t="str">
            <v>GO Corazón Partido@ Cj t-f 20k AS</v>
          </cell>
          <cell r="G239" t="str">
            <v>Subprod</v>
          </cell>
          <cell r="H239" t="str">
            <v>Subprod Visceras</v>
          </cell>
          <cell r="I239">
            <v>24595</v>
          </cell>
          <cell r="J239">
            <v>24000</v>
          </cell>
          <cell r="K239">
            <v>0.5146152823243515</v>
          </cell>
          <cell r="L239">
            <v>12656.962868767425</v>
          </cell>
          <cell r="M239">
            <v>18884.262999999999</v>
          </cell>
          <cell r="N239">
            <v>15778.234999738708</v>
          </cell>
          <cell r="O239">
            <v>0</v>
          </cell>
          <cell r="P239">
            <v>45741.637368532261</v>
          </cell>
          <cell r="Q239">
            <v>36720</v>
          </cell>
          <cell r="R239">
            <v>8600</v>
          </cell>
          <cell r="S239">
            <v>36720</v>
          </cell>
          <cell r="T239">
            <v>-24000</v>
          </cell>
          <cell r="U239">
            <v>12720</v>
          </cell>
          <cell r="V239">
            <v>33021.637368532261</v>
          </cell>
          <cell r="W239">
            <v>25800</v>
          </cell>
          <cell r="X239">
            <v>-25800</v>
          </cell>
          <cell r="Y239">
            <v>0</v>
          </cell>
          <cell r="Z239">
            <v>33021.637368532261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62520</v>
          </cell>
          <cell r="AF239">
            <v>45320</v>
          </cell>
          <cell r="AG239">
            <v>12720</v>
          </cell>
        </row>
        <row r="240">
          <cell r="B240" t="str">
            <v>Agro Sudamerica1021092</v>
          </cell>
          <cell r="C240" t="str">
            <v>Cerdo</v>
          </cell>
          <cell r="D240" t="str">
            <v>Agro Sudamerica</v>
          </cell>
          <cell r="E240">
            <v>1021092</v>
          </cell>
          <cell r="F240" t="str">
            <v>GO Triming 85/15@ Cj t-f 20k AS</v>
          </cell>
          <cell r="G240" t="str">
            <v>Recortes</v>
          </cell>
          <cell r="H240" t="str">
            <v>Recortes No Magro</v>
          </cell>
          <cell r="I240">
            <v>101237</v>
          </cell>
          <cell r="J240">
            <v>48000</v>
          </cell>
          <cell r="K240">
            <v>0.5146152823243515</v>
          </cell>
          <cell r="L240">
            <v>52098.107336670371</v>
          </cell>
          <cell r="M240">
            <v>47488.43700000002</v>
          </cell>
          <cell r="N240">
            <v>26341.570244399998</v>
          </cell>
          <cell r="O240">
            <v>0</v>
          </cell>
          <cell r="P240">
            <v>123293.9575566304</v>
          </cell>
          <cell r="Q240">
            <v>120000</v>
          </cell>
          <cell r="R240">
            <v>24000</v>
          </cell>
          <cell r="S240">
            <v>120000</v>
          </cell>
          <cell r="T240">
            <v>-48000</v>
          </cell>
          <cell r="U240">
            <v>72000</v>
          </cell>
          <cell r="V240">
            <v>51293.957556630397</v>
          </cell>
          <cell r="W240">
            <v>48000</v>
          </cell>
          <cell r="X240">
            <v>-48000</v>
          </cell>
          <cell r="Y240">
            <v>0</v>
          </cell>
          <cell r="Z240">
            <v>51293.957556630397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168000</v>
          </cell>
          <cell r="AF240">
            <v>120000</v>
          </cell>
          <cell r="AG240">
            <v>72000</v>
          </cell>
        </row>
        <row r="241">
          <cell r="B241" t="str">
            <v>Agro Sudamerica1021085</v>
          </cell>
          <cell r="C241" t="str">
            <v>Cerdo</v>
          </cell>
          <cell r="D241" t="str">
            <v>Agro Sudamerica</v>
          </cell>
          <cell r="E241">
            <v>1021085</v>
          </cell>
          <cell r="F241" t="str">
            <v>GO Gord Esp@ Cj 20k AS</v>
          </cell>
          <cell r="G241" t="str">
            <v>Grasas</v>
          </cell>
          <cell r="H241" t="str">
            <v>Grasa Gordura</v>
          </cell>
          <cell r="I241">
            <v>45101</v>
          </cell>
          <cell r="J241">
            <v>48000</v>
          </cell>
          <cell r="K241">
            <v>0.5146152823243515</v>
          </cell>
          <cell r="L241">
            <v>23209.663848110577</v>
          </cell>
          <cell r="M241">
            <v>2899.0160000000001</v>
          </cell>
          <cell r="N241">
            <v>0</v>
          </cell>
          <cell r="O241">
            <v>0</v>
          </cell>
          <cell r="P241">
            <v>16108.679848110576</v>
          </cell>
          <cell r="Q241">
            <v>0</v>
          </cell>
          <cell r="R241">
            <v>24000</v>
          </cell>
          <cell r="S241">
            <v>0</v>
          </cell>
          <cell r="T241">
            <v>0</v>
          </cell>
          <cell r="U241">
            <v>0</v>
          </cell>
          <cell r="V241">
            <v>16108.679848110576</v>
          </cell>
          <cell r="W241">
            <v>0</v>
          </cell>
          <cell r="X241">
            <v>0</v>
          </cell>
          <cell r="Y241">
            <v>0</v>
          </cell>
          <cell r="Z241">
            <v>16108.679848110576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</row>
        <row r="242">
          <cell r="B242" t="str">
            <v>Agro Sudamerica1021082</v>
          </cell>
          <cell r="C242" t="str">
            <v>Cerdo</v>
          </cell>
          <cell r="D242" t="str">
            <v>Agro Sudamerica</v>
          </cell>
          <cell r="E242">
            <v>1021082</v>
          </cell>
          <cell r="F242" t="str">
            <v>GO Triming 70/30@ Cj 20k AS</v>
          </cell>
          <cell r="G242" t="str">
            <v>Recortes</v>
          </cell>
          <cell r="H242" t="str">
            <v>Recortes No Magro</v>
          </cell>
          <cell r="I242">
            <v>0</v>
          </cell>
          <cell r="J242">
            <v>0</v>
          </cell>
          <cell r="K242">
            <v>0.5146152823243515</v>
          </cell>
          <cell r="L242">
            <v>0</v>
          </cell>
          <cell r="M242">
            <v>1100.19</v>
          </cell>
          <cell r="N242">
            <v>5575</v>
          </cell>
          <cell r="O242">
            <v>0</v>
          </cell>
          <cell r="P242">
            <v>6117.6900000000005</v>
          </cell>
          <cell r="Q242">
            <v>35351</v>
          </cell>
          <cell r="R242">
            <v>21800</v>
          </cell>
          <cell r="S242">
            <v>0</v>
          </cell>
          <cell r="T242">
            <v>0</v>
          </cell>
          <cell r="U242">
            <v>0</v>
          </cell>
          <cell r="V242">
            <v>6117.6900000000005</v>
          </cell>
          <cell r="W242">
            <v>0</v>
          </cell>
          <cell r="X242">
            <v>0</v>
          </cell>
          <cell r="Y242">
            <v>0</v>
          </cell>
          <cell r="Z242">
            <v>6117.6900000000005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</row>
        <row r="243">
          <cell r="B243" t="str">
            <v>Agro Sudamerica1021078</v>
          </cell>
          <cell r="C243" t="str">
            <v>Cerdo</v>
          </cell>
          <cell r="D243" t="str">
            <v>Agro Sudamerica</v>
          </cell>
          <cell r="E243">
            <v>1021078</v>
          </cell>
          <cell r="F243" t="str">
            <v>GO Triming 80/20@ Cj 20k AS</v>
          </cell>
          <cell r="G243" t="str">
            <v>Recortes</v>
          </cell>
          <cell r="H243" t="str">
            <v>Recortes No Magro</v>
          </cell>
          <cell r="I243">
            <v>58142</v>
          </cell>
          <cell r="J243">
            <v>48000</v>
          </cell>
          <cell r="K243">
            <v>0.5146152823243515</v>
          </cell>
          <cell r="L243">
            <v>29920.761744902444</v>
          </cell>
          <cell r="M243">
            <v>57682.553000000014</v>
          </cell>
          <cell r="N243">
            <v>37044.828183999998</v>
          </cell>
          <cell r="O243">
            <v>0</v>
          </cell>
          <cell r="P243">
            <v>120943.66011050245</v>
          </cell>
          <cell r="Q243">
            <v>143000</v>
          </cell>
          <cell r="R243">
            <v>11000</v>
          </cell>
          <cell r="S243">
            <v>110000</v>
          </cell>
          <cell r="T243">
            <v>-48000</v>
          </cell>
          <cell r="U243">
            <v>62000</v>
          </cell>
          <cell r="V243">
            <v>58943.660110502446</v>
          </cell>
          <cell r="W243">
            <v>55000</v>
          </cell>
          <cell r="X243">
            <v>-55000</v>
          </cell>
          <cell r="Y243">
            <v>0</v>
          </cell>
          <cell r="Z243">
            <v>58943.660110502446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165000</v>
          </cell>
          <cell r="AF243">
            <v>110000</v>
          </cell>
          <cell r="AG243">
            <v>62000</v>
          </cell>
        </row>
        <row r="244">
          <cell r="B244" t="str">
            <v>Agro Sudamerica1021077</v>
          </cell>
          <cell r="C244" t="str">
            <v>Cerdo</v>
          </cell>
          <cell r="D244" t="str">
            <v>Agro Sudamerica</v>
          </cell>
          <cell r="E244">
            <v>1021077</v>
          </cell>
          <cell r="F244" t="str">
            <v>GO Gord chic@ Cj 20k AS</v>
          </cell>
          <cell r="G244" t="str">
            <v>Grasas</v>
          </cell>
          <cell r="H244" t="str">
            <v>Grasa Gordura</v>
          </cell>
          <cell r="I244">
            <v>3157</v>
          </cell>
          <cell r="J244">
            <v>0</v>
          </cell>
          <cell r="K244">
            <v>0.5146152823243515</v>
          </cell>
          <cell r="L244">
            <v>1624.6404462979776</v>
          </cell>
          <cell r="M244">
            <v>12184.29</v>
          </cell>
          <cell r="N244">
            <v>0</v>
          </cell>
          <cell r="O244">
            <v>0</v>
          </cell>
          <cell r="P244">
            <v>13808.930446297978</v>
          </cell>
          <cell r="Q244">
            <v>24000</v>
          </cell>
          <cell r="R244">
            <v>5600</v>
          </cell>
          <cell r="S244">
            <v>11200</v>
          </cell>
          <cell r="T244">
            <v>0</v>
          </cell>
          <cell r="U244">
            <v>11200</v>
          </cell>
          <cell r="V244">
            <v>2608.9304462979781</v>
          </cell>
          <cell r="W244">
            <v>0</v>
          </cell>
          <cell r="X244">
            <v>0</v>
          </cell>
          <cell r="Y244">
            <v>0</v>
          </cell>
          <cell r="Z244">
            <v>2608.9304462979781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11200</v>
          </cell>
          <cell r="AF244">
            <v>11200</v>
          </cell>
          <cell r="AG244">
            <v>11200</v>
          </cell>
        </row>
        <row r="245">
          <cell r="B245" t="str">
            <v>Agrosuper Asia1021046</v>
          </cell>
          <cell r="C245" t="str">
            <v>Cerdo</v>
          </cell>
          <cell r="D245" t="str">
            <v>Agrosuper Asia</v>
          </cell>
          <cell r="E245">
            <v>1021046</v>
          </cell>
          <cell r="F245" t="str">
            <v>GO PernilM C/M@ Cj 15k TJ</v>
          </cell>
          <cell r="G245" t="str">
            <v>Pernil</v>
          </cell>
          <cell r="H245" t="str">
            <v>Pernil Mano</v>
          </cell>
          <cell r="I245">
            <v>0</v>
          </cell>
          <cell r="J245">
            <v>0</v>
          </cell>
          <cell r="K245">
            <v>0.5146152823243515</v>
          </cell>
          <cell r="L245">
            <v>0</v>
          </cell>
          <cell r="M245">
            <v>23185.728999999999</v>
          </cell>
          <cell r="N245">
            <v>15373.377999999999</v>
          </cell>
          <cell r="O245">
            <v>0</v>
          </cell>
          <cell r="P245">
            <v>37021.769199999995</v>
          </cell>
          <cell r="Q245">
            <v>44000</v>
          </cell>
          <cell r="R245">
            <v>22000</v>
          </cell>
          <cell r="S245">
            <v>22000</v>
          </cell>
          <cell r="T245">
            <v>0</v>
          </cell>
          <cell r="U245">
            <v>22000</v>
          </cell>
          <cell r="V245">
            <v>15021.769199999995</v>
          </cell>
          <cell r="W245">
            <v>0</v>
          </cell>
          <cell r="X245">
            <v>0</v>
          </cell>
          <cell r="Y245">
            <v>0</v>
          </cell>
          <cell r="Z245">
            <v>15021.769199999995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22000</v>
          </cell>
          <cell r="AF245">
            <v>19500</v>
          </cell>
          <cell r="AG245">
            <v>22000</v>
          </cell>
        </row>
        <row r="246">
          <cell r="B246" t="str">
            <v>Agrosuper Asia1021045</v>
          </cell>
          <cell r="C246" t="str">
            <v>Cerdo</v>
          </cell>
          <cell r="D246" t="str">
            <v>Agrosuper Asia</v>
          </cell>
          <cell r="E246">
            <v>1021045</v>
          </cell>
          <cell r="F246" t="str">
            <v>GO PernilM C/M@ Cj 15k AK</v>
          </cell>
          <cell r="G246" t="str">
            <v>Pernil</v>
          </cell>
          <cell r="H246" t="str">
            <v>Pernil Mano</v>
          </cell>
          <cell r="I246">
            <v>0</v>
          </cell>
          <cell r="J246">
            <v>6801</v>
          </cell>
          <cell r="K246">
            <v>0.5146152823243515</v>
          </cell>
          <cell r="L246">
            <v>0</v>
          </cell>
          <cell r="M246">
            <v>2981.3980000000001</v>
          </cell>
          <cell r="N246">
            <v>1578.5039999999999</v>
          </cell>
          <cell r="O246">
            <v>0</v>
          </cell>
          <cell r="P246">
            <v>4402.0515999999998</v>
          </cell>
          <cell r="Q246">
            <v>0</v>
          </cell>
          <cell r="R246">
            <v>19200</v>
          </cell>
          <cell r="S246">
            <v>0</v>
          </cell>
          <cell r="T246">
            <v>0</v>
          </cell>
          <cell r="U246">
            <v>0</v>
          </cell>
          <cell r="V246">
            <v>4402.0515999999998</v>
          </cell>
          <cell r="W246">
            <v>0</v>
          </cell>
          <cell r="X246">
            <v>0</v>
          </cell>
          <cell r="Y246">
            <v>0</v>
          </cell>
          <cell r="Z246">
            <v>4402.0515999999998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</row>
        <row r="247">
          <cell r="B247" t="str">
            <v>Agro Sudamerica1021039</v>
          </cell>
          <cell r="C247" t="str">
            <v>Cerdo</v>
          </cell>
          <cell r="D247" t="str">
            <v>Agro Sudamerica</v>
          </cell>
          <cell r="E247">
            <v>1021039</v>
          </cell>
          <cell r="F247" t="str">
            <v>GO Cue Papda CP@ Cj 20k bca AS</v>
          </cell>
          <cell r="G247" t="str">
            <v>Cueros</v>
          </cell>
          <cell r="H247" t="str">
            <v>Cuero Papada</v>
          </cell>
          <cell r="I247">
            <v>47937</v>
          </cell>
          <cell r="J247">
            <v>48000</v>
          </cell>
          <cell r="K247">
            <v>0.5146152823243515</v>
          </cell>
          <cell r="L247">
            <v>24669.112788782437</v>
          </cell>
          <cell r="M247">
            <v>37203.079999999987</v>
          </cell>
          <cell r="N247">
            <v>5915</v>
          </cell>
          <cell r="O247">
            <v>0</v>
          </cell>
          <cell r="P247">
            <v>67195.692788782428</v>
          </cell>
          <cell r="Q247">
            <v>48000</v>
          </cell>
          <cell r="R247">
            <v>19700</v>
          </cell>
          <cell r="S247">
            <v>48000</v>
          </cell>
          <cell r="T247">
            <v>0</v>
          </cell>
          <cell r="U247">
            <v>48000</v>
          </cell>
          <cell r="V247">
            <v>19195.692788782428</v>
          </cell>
          <cell r="W247">
            <v>0</v>
          </cell>
          <cell r="X247">
            <v>0</v>
          </cell>
          <cell r="Y247">
            <v>0</v>
          </cell>
          <cell r="Z247">
            <v>19195.692788782428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48000</v>
          </cell>
          <cell r="AF247">
            <v>48000</v>
          </cell>
          <cell r="AG247">
            <v>48000</v>
          </cell>
        </row>
        <row r="248">
          <cell r="B248" t="str">
            <v>Agro Sudamerica1021023</v>
          </cell>
          <cell r="C248" t="str">
            <v>Cerdo</v>
          </cell>
          <cell r="D248" t="str">
            <v>Agro Sudamerica</v>
          </cell>
          <cell r="E248">
            <v>1021023</v>
          </cell>
          <cell r="F248" t="str">
            <v>GO Gord rebaje@ Bo Cj 20k AS</v>
          </cell>
          <cell r="G248" t="str">
            <v>Grasas</v>
          </cell>
          <cell r="H248" t="str">
            <v>Grasa Gordura</v>
          </cell>
          <cell r="I248">
            <v>121367</v>
          </cell>
          <cell r="J248">
            <v>0</v>
          </cell>
          <cell r="K248">
            <v>0.5146152823243515</v>
          </cell>
          <cell r="L248">
            <v>62457.312969859566</v>
          </cell>
          <cell r="M248">
            <v>55000.880000000012</v>
          </cell>
          <cell r="N248">
            <v>39101.171147525318</v>
          </cell>
          <cell r="O248">
            <v>0</v>
          </cell>
          <cell r="P248">
            <v>152649.24700263236</v>
          </cell>
          <cell r="Q248">
            <v>216000</v>
          </cell>
          <cell r="R248">
            <v>24000</v>
          </cell>
          <cell r="S248">
            <v>144000</v>
          </cell>
          <cell r="T248">
            <v>-72000</v>
          </cell>
          <cell r="U248">
            <v>72000</v>
          </cell>
          <cell r="V248">
            <v>80649.247002632357</v>
          </cell>
          <cell r="W248">
            <v>0</v>
          </cell>
          <cell r="X248">
            <v>-72000</v>
          </cell>
          <cell r="Y248">
            <v>0</v>
          </cell>
          <cell r="Z248">
            <v>80649.247002632357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144000</v>
          </cell>
          <cell r="AF248">
            <v>144000</v>
          </cell>
          <cell r="AG248">
            <v>72000</v>
          </cell>
        </row>
        <row r="249">
          <cell r="B249" t="str">
            <v>Agrosuper Asia1021012</v>
          </cell>
          <cell r="C249" t="str">
            <v>Cerdo</v>
          </cell>
          <cell r="D249" t="str">
            <v>Agrosuper Asia</v>
          </cell>
          <cell r="E249">
            <v>1021012</v>
          </cell>
          <cell r="F249" t="str">
            <v>GO Papda K@ Cj 20k AK</v>
          </cell>
          <cell r="G249" t="str">
            <v>Plancha</v>
          </cell>
          <cell r="H249" t="str">
            <v>Plancha s/Cuero</v>
          </cell>
          <cell r="I249">
            <v>86414</v>
          </cell>
          <cell r="J249">
            <v>88000</v>
          </cell>
          <cell r="K249">
            <v>0.5146152823243515</v>
          </cell>
          <cell r="L249">
            <v>44469.965006776511</v>
          </cell>
          <cell r="M249">
            <v>65504.205000000024</v>
          </cell>
          <cell r="N249">
            <v>0</v>
          </cell>
          <cell r="O249">
            <v>0</v>
          </cell>
          <cell r="P249">
            <v>109974.17000677653</v>
          </cell>
          <cell r="Q249">
            <v>66000</v>
          </cell>
          <cell r="R249">
            <v>22000</v>
          </cell>
          <cell r="S249">
            <v>66000</v>
          </cell>
          <cell r="T249">
            <v>0</v>
          </cell>
          <cell r="U249">
            <v>66000</v>
          </cell>
          <cell r="V249">
            <v>43974.170006776534</v>
          </cell>
          <cell r="W249">
            <v>22000</v>
          </cell>
          <cell r="X249">
            <v>0</v>
          </cell>
          <cell r="Y249">
            <v>22000</v>
          </cell>
          <cell r="Z249">
            <v>21974.170006776534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88000</v>
          </cell>
          <cell r="AF249">
            <v>107200</v>
          </cell>
          <cell r="AG249">
            <v>88000</v>
          </cell>
        </row>
        <row r="250">
          <cell r="B250" t="str">
            <v>Agro Sudamerica1021005</v>
          </cell>
          <cell r="C250" t="str">
            <v>Cerdo</v>
          </cell>
          <cell r="D250" t="str">
            <v>Agro Sudamerica</v>
          </cell>
          <cell r="E250">
            <v>1021005</v>
          </cell>
          <cell r="F250" t="str">
            <v>GO PpPal 77@ Bo Cj 20k AS</v>
          </cell>
          <cell r="G250" t="str">
            <v>Paleta</v>
          </cell>
          <cell r="H250" t="str">
            <v>Paleta Pulpa</v>
          </cell>
          <cell r="I250">
            <v>0</v>
          </cell>
          <cell r="J250">
            <v>0</v>
          </cell>
          <cell r="K250">
            <v>0.5146152823243515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24000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 t="b">
            <v>0</v>
          </cell>
          <cell r="AF250" t="b">
            <v>0</v>
          </cell>
          <cell r="AG250">
            <v>0</v>
          </cell>
        </row>
        <row r="251">
          <cell r="B251" t="str">
            <v>Agro Sudamerica1020993</v>
          </cell>
          <cell r="C251" t="str">
            <v>Cerdo</v>
          </cell>
          <cell r="D251" t="str">
            <v>Agro Sudamerica</v>
          </cell>
          <cell r="E251">
            <v>1020993</v>
          </cell>
          <cell r="F251" t="str">
            <v>GO Pal Nor@ Cj 20k AS</v>
          </cell>
          <cell r="G251" t="str">
            <v>Paleta</v>
          </cell>
          <cell r="H251" t="str">
            <v>Paleta Entera</v>
          </cell>
          <cell r="I251">
            <v>0</v>
          </cell>
          <cell r="J251">
            <v>0</v>
          </cell>
          <cell r="K251">
            <v>0.5146152823243515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1000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 t="b">
            <v>0</v>
          </cell>
          <cell r="AF251" t="b">
            <v>0</v>
          </cell>
          <cell r="AG251">
            <v>0</v>
          </cell>
        </row>
        <row r="252">
          <cell r="B252" t="str">
            <v>Exportacion Directa1020991</v>
          </cell>
          <cell r="C252" t="str">
            <v>Cerdo</v>
          </cell>
          <cell r="D252" t="str">
            <v>Exportacion Directa</v>
          </cell>
          <cell r="E252">
            <v>1020991</v>
          </cell>
          <cell r="F252" t="str">
            <v>GO Asiento C/g DA@ Cj 12k JP</v>
          </cell>
          <cell r="G252" t="str">
            <v>Pierna</v>
          </cell>
          <cell r="H252" t="str">
            <v>Pierna Pulpa Fina</v>
          </cell>
          <cell r="I252">
            <v>5000</v>
          </cell>
          <cell r="J252">
            <v>5000</v>
          </cell>
          <cell r="K252">
            <v>0.86351453912600351</v>
          </cell>
          <cell r="L252">
            <v>4317.5726956300177</v>
          </cell>
          <cell r="M252">
            <v>12748.244999999999</v>
          </cell>
          <cell r="N252">
            <v>2250.71</v>
          </cell>
          <cell r="O252">
            <v>6000</v>
          </cell>
          <cell r="P252">
            <v>13091.456695630015</v>
          </cell>
          <cell r="Q252">
            <v>7000</v>
          </cell>
          <cell r="R252">
            <v>3400</v>
          </cell>
          <cell r="S252">
            <v>7000</v>
          </cell>
          <cell r="T252">
            <v>-3000</v>
          </cell>
          <cell r="U252">
            <v>4000</v>
          </cell>
          <cell r="V252">
            <v>9091.456695630015</v>
          </cell>
          <cell r="W252">
            <v>6800</v>
          </cell>
          <cell r="X252">
            <v>-4000</v>
          </cell>
          <cell r="Y252">
            <v>2800</v>
          </cell>
          <cell r="Z252">
            <v>6291.456695630015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13800</v>
          </cell>
          <cell r="AF252">
            <v>10400</v>
          </cell>
          <cell r="AG252">
            <v>6800</v>
          </cell>
        </row>
        <row r="253">
          <cell r="B253" t="str">
            <v>Exportacion Directa1020990</v>
          </cell>
          <cell r="C253" t="str">
            <v>Cerdo</v>
          </cell>
          <cell r="D253" t="str">
            <v>Exportacion Directa</v>
          </cell>
          <cell r="E253">
            <v>1020990</v>
          </cell>
          <cell r="F253" t="str">
            <v>GO Ganso S/g S/abst DA@ Cj 12k AP</v>
          </cell>
          <cell r="G253" t="str">
            <v>Pierna</v>
          </cell>
          <cell r="H253" t="str">
            <v>Pierna Pulpa Fina</v>
          </cell>
          <cell r="I253">
            <v>5000</v>
          </cell>
          <cell r="J253">
            <v>5000</v>
          </cell>
          <cell r="K253">
            <v>0.86351453912600351</v>
          </cell>
          <cell r="L253">
            <v>4317.5726956300177</v>
          </cell>
          <cell r="M253">
            <v>6328.8819999999996</v>
          </cell>
          <cell r="N253">
            <v>0</v>
          </cell>
          <cell r="O253">
            <v>0</v>
          </cell>
          <cell r="P253">
            <v>10646.454695630018</v>
          </cell>
          <cell r="Q253">
            <v>3000</v>
          </cell>
          <cell r="R253">
            <v>2900</v>
          </cell>
          <cell r="S253">
            <v>3000</v>
          </cell>
          <cell r="T253">
            <v>0</v>
          </cell>
          <cell r="U253">
            <v>3000</v>
          </cell>
          <cell r="V253">
            <v>7646.4546956300183</v>
          </cell>
          <cell r="W253">
            <v>5800</v>
          </cell>
          <cell r="X253">
            <v>-3000</v>
          </cell>
          <cell r="Y253">
            <v>2800</v>
          </cell>
          <cell r="Z253">
            <v>4846.4546956300183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8800</v>
          </cell>
          <cell r="AF253">
            <v>8800</v>
          </cell>
          <cell r="AG253">
            <v>5800</v>
          </cell>
        </row>
        <row r="254">
          <cell r="B254" t="str">
            <v>Agro Sudamerica1020944</v>
          </cell>
          <cell r="C254" t="str">
            <v>Cerdo</v>
          </cell>
          <cell r="D254" t="str">
            <v>Agro Sudamerica</v>
          </cell>
          <cell r="E254">
            <v>1020944</v>
          </cell>
          <cell r="F254" t="str">
            <v>GO PpPna 59@ Fi Cj 20k AS</v>
          </cell>
          <cell r="G254" t="str">
            <v>Pierna</v>
          </cell>
          <cell r="H254" t="str">
            <v>Pierna Pulpa</v>
          </cell>
          <cell r="I254">
            <v>109356</v>
          </cell>
          <cell r="J254">
            <v>48000</v>
          </cell>
          <cell r="K254">
            <v>0.5146152823243515</v>
          </cell>
          <cell r="L254">
            <v>56276.268813861781</v>
          </cell>
          <cell r="M254">
            <v>38231.79099999999</v>
          </cell>
          <cell r="N254">
            <v>18414.336172646272</v>
          </cell>
          <cell r="O254">
            <v>0</v>
          </cell>
          <cell r="P254">
            <v>111080.96236924341</v>
          </cell>
          <cell r="Q254">
            <v>94960</v>
          </cell>
          <cell r="R254">
            <v>19200</v>
          </cell>
          <cell r="S254">
            <v>94960</v>
          </cell>
          <cell r="T254">
            <v>-24000</v>
          </cell>
          <cell r="U254">
            <v>70960</v>
          </cell>
          <cell r="V254">
            <v>40120.962369243411</v>
          </cell>
          <cell r="W254">
            <v>38400</v>
          </cell>
          <cell r="X254">
            <v>-38400</v>
          </cell>
          <cell r="Y254">
            <v>0</v>
          </cell>
          <cell r="Z254">
            <v>40120.962369243411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133360</v>
          </cell>
          <cell r="AF254">
            <v>94960</v>
          </cell>
          <cell r="AG254">
            <v>70960</v>
          </cell>
        </row>
        <row r="255">
          <cell r="B255" t="str">
            <v>Agro Sudamerica1020925</v>
          </cell>
          <cell r="C255" t="str">
            <v>Cerdo</v>
          </cell>
          <cell r="D255" t="str">
            <v>Agro Sudamerica</v>
          </cell>
          <cell r="E255">
            <v>1020925</v>
          </cell>
          <cell r="F255" t="str">
            <v>GO Grasa Forro Pna Limp@ Cj 20k AS</v>
          </cell>
          <cell r="G255" t="str">
            <v>Grasas</v>
          </cell>
          <cell r="H255" t="str">
            <v>Grasa Forro</v>
          </cell>
          <cell r="I255">
            <v>0</v>
          </cell>
          <cell r="J255">
            <v>0</v>
          </cell>
          <cell r="K255">
            <v>0.5146152823243515</v>
          </cell>
          <cell r="L255">
            <v>0</v>
          </cell>
          <cell r="M255">
            <v>77722.185000000012</v>
          </cell>
          <cell r="N255">
            <v>0</v>
          </cell>
          <cell r="O255">
            <v>0</v>
          </cell>
          <cell r="P255">
            <v>77722.185000000012</v>
          </cell>
          <cell r="Q255">
            <v>72000</v>
          </cell>
          <cell r="R255">
            <v>14000</v>
          </cell>
          <cell r="S255">
            <v>72000</v>
          </cell>
          <cell r="T255">
            <v>-24000</v>
          </cell>
          <cell r="U255">
            <v>48000</v>
          </cell>
          <cell r="V255">
            <v>29722.185000000012</v>
          </cell>
          <cell r="W255">
            <v>0</v>
          </cell>
          <cell r="X255">
            <v>-28000</v>
          </cell>
          <cell r="Y255">
            <v>0</v>
          </cell>
          <cell r="Z255">
            <v>29722.185000000012</v>
          </cell>
          <cell r="AA255">
            <v>0</v>
          </cell>
          <cell r="AB255">
            <v>0</v>
          </cell>
          <cell r="AC255">
            <v>0</v>
          </cell>
          <cell r="AD255">
            <v>23984.63</v>
          </cell>
          <cell r="AE255">
            <v>95984.63</v>
          </cell>
          <cell r="AF255">
            <v>95984.63</v>
          </cell>
          <cell r="AG255">
            <v>71984.63</v>
          </cell>
        </row>
        <row r="256">
          <cell r="B256" t="str">
            <v>Agro Sudamerica1020915</v>
          </cell>
          <cell r="C256" t="str">
            <v>Cerdo</v>
          </cell>
          <cell r="D256" t="str">
            <v>Agro Sudamerica</v>
          </cell>
          <cell r="E256">
            <v>1020915</v>
          </cell>
          <cell r="F256" t="str">
            <v>GO Pna Nor@ Bo Cj 20k AS</v>
          </cell>
          <cell r="G256" t="str">
            <v>Pierna</v>
          </cell>
          <cell r="H256" t="str">
            <v>Pierna Entera</v>
          </cell>
          <cell r="I256">
            <v>0</v>
          </cell>
          <cell r="J256">
            <v>0</v>
          </cell>
          <cell r="K256">
            <v>0.5146152823243515</v>
          </cell>
          <cell r="L256">
            <v>0</v>
          </cell>
          <cell r="M256">
            <v>54.92</v>
          </cell>
          <cell r="N256">
            <v>0</v>
          </cell>
          <cell r="O256">
            <v>0</v>
          </cell>
          <cell r="P256">
            <v>54.92</v>
          </cell>
          <cell r="Q256">
            <v>0</v>
          </cell>
          <cell r="R256">
            <v>2000</v>
          </cell>
          <cell r="S256">
            <v>0</v>
          </cell>
          <cell r="T256">
            <v>0</v>
          </cell>
          <cell r="U256">
            <v>0</v>
          </cell>
          <cell r="V256">
            <v>54.92</v>
          </cell>
          <cell r="W256">
            <v>0</v>
          </cell>
          <cell r="X256">
            <v>0</v>
          </cell>
          <cell r="Y256">
            <v>0</v>
          </cell>
          <cell r="Z256">
            <v>54.92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</row>
        <row r="257">
          <cell r="B257" t="str">
            <v>Exportacion Directa1020914</v>
          </cell>
          <cell r="C257" t="str">
            <v>Cerdo</v>
          </cell>
          <cell r="D257" t="str">
            <v>Exportacion Directa</v>
          </cell>
          <cell r="E257">
            <v>1020914</v>
          </cell>
          <cell r="F257" t="str">
            <v>GO Panc Lam 2.5mm@ Cj ch AP</v>
          </cell>
          <cell r="G257" t="str">
            <v>Panceta</v>
          </cell>
          <cell r="H257" t="str">
            <v>Panceta c/Cuero</v>
          </cell>
          <cell r="I257">
            <v>1000</v>
          </cell>
          <cell r="J257">
            <v>1000</v>
          </cell>
          <cell r="K257">
            <v>0.86351453912600351</v>
          </cell>
          <cell r="L257">
            <v>863.51453912600346</v>
          </cell>
          <cell r="M257">
            <v>5261.8</v>
          </cell>
          <cell r="N257">
            <v>4000</v>
          </cell>
          <cell r="O257">
            <v>2000</v>
          </cell>
          <cell r="P257">
            <v>7725.3145391260041</v>
          </cell>
          <cell r="Q257">
            <v>8000</v>
          </cell>
          <cell r="R257">
            <v>1600</v>
          </cell>
          <cell r="S257">
            <v>6400</v>
          </cell>
          <cell r="T257">
            <v>-2000</v>
          </cell>
          <cell r="U257">
            <v>4400</v>
          </cell>
          <cell r="V257">
            <v>3325.3145391260041</v>
          </cell>
          <cell r="W257">
            <v>0</v>
          </cell>
          <cell r="X257">
            <v>0</v>
          </cell>
          <cell r="Y257">
            <v>0</v>
          </cell>
          <cell r="Z257">
            <v>3325.3145391260041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6400</v>
          </cell>
          <cell r="AF257">
            <v>6400</v>
          </cell>
          <cell r="AG257">
            <v>4400</v>
          </cell>
        </row>
        <row r="258">
          <cell r="B258" t="str">
            <v>Agrosuper Asia1020905</v>
          </cell>
          <cell r="C258" t="str">
            <v>Cerdo</v>
          </cell>
          <cell r="D258" t="str">
            <v>Agrosuper Asia</v>
          </cell>
          <cell r="E258">
            <v>1020905</v>
          </cell>
          <cell r="F258" t="str">
            <v>GO Panc C/cue@ Cj Panc 230 AK</v>
          </cell>
          <cell r="G258" t="str">
            <v>Panceta</v>
          </cell>
          <cell r="H258" t="str">
            <v>Panceta c/Cuero</v>
          </cell>
          <cell r="I258">
            <v>10475</v>
          </cell>
          <cell r="J258">
            <v>0</v>
          </cell>
          <cell r="K258">
            <v>0.5146152823243515</v>
          </cell>
          <cell r="L258">
            <v>5390.5950823475823</v>
          </cell>
          <cell r="M258">
            <v>42096.506999999976</v>
          </cell>
          <cell r="N258">
            <v>19035.652030962854</v>
          </cell>
          <cell r="O258">
            <v>0</v>
          </cell>
          <cell r="P258">
            <v>64619.188910214129</v>
          </cell>
          <cell r="Q258">
            <v>110000</v>
          </cell>
          <cell r="R258">
            <v>22000</v>
          </cell>
          <cell r="S258">
            <v>44000</v>
          </cell>
          <cell r="T258">
            <v>0</v>
          </cell>
          <cell r="U258">
            <v>44000</v>
          </cell>
          <cell r="V258">
            <v>20619.188910214129</v>
          </cell>
          <cell r="W258">
            <v>0</v>
          </cell>
          <cell r="X258">
            <v>0</v>
          </cell>
          <cell r="Y258">
            <v>0</v>
          </cell>
          <cell r="Z258">
            <v>20619.188910214129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44000</v>
          </cell>
          <cell r="AF258">
            <v>44000</v>
          </cell>
          <cell r="AG258">
            <v>44000</v>
          </cell>
        </row>
        <row r="259">
          <cell r="B259" t="str">
            <v>Agrosuper Asia1020904</v>
          </cell>
          <cell r="C259" t="str">
            <v>Cerdo</v>
          </cell>
          <cell r="D259" t="str">
            <v>Agrosuper Asia</v>
          </cell>
          <cell r="E259">
            <v>1020904</v>
          </cell>
          <cell r="F259" t="str">
            <v>GO Panc C/cue@ Cj Panc 230 TJ</v>
          </cell>
          <cell r="G259" t="str">
            <v>Panceta</v>
          </cell>
          <cell r="H259" t="str">
            <v>Panceta c/Cuero</v>
          </cell>
          <cell r="I259">
            <v>79375</v>
          </cell>
          <cell r="J259">
            <v>0</v>
          </cell>
          <cell r="K259">
            <v>0.5146152823243515</v>
          </cell>
          <cell r="L259">
            <v>40847.588034495398</v>
          </cell>
          <cell r="M259">
            <v>3420.3980000000001</v>
          </cell>
          <cell r="N259">
            <v>28948.824851239118</v>
          </cell>
          <cell r="O259">
            <v>0</v>
          </cell>
          <cell r="P259">
            <v>70321.928400610603</v>
          </cell>
          <cell r="Q259">
            <v>154000</v>
          </cell>
          <cell r="R259">
            <v>22000</v>
          </cell>
          <cell r="S259">
            <v>66000</v>
          </cell>
          <cell r="T259">
            <v>0</v>
          </cell>
          <cell r="U259">
            <v>66000</v>
          </cell>
          <cell r="V259">
            <v>4321.9284006106027</v>
          </cell>
          <cell r="W259">
            <v>0</v>
          </cell>
          <cell r="X259">
            <v>0</v>
          </cell>
          <cell r="Y259">
            <v>0</v>
          </cell>
          <cell r="Z259">
            <v>4321.9284006106027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66000</v>
          </cell>
          <cell r="AF259">
            <v>66000</v>
          </cell>
          <cell r="AG259">
            <v>66000</v>
          </cell>
        </row>
        <row r="260">
          <cell r="B260" t="str">
            <v>Agro Sudamerica1020886</v>
          </cell>
          <cell r="C260" t="str">
            <v>Cerdo</v>
          </cell>
          <cell r="D260" t="str">
            <v>Agro Sudamerica</v>
          </cell>
          <cell r="E260">
            <v>1020886</v>
          </cell>
          <cell r="F260" t="str">
            <v>GO Panc Tecl Nor@ Cj 20k AS</v>
          </cell>
          <cell r="G260" t="str">
            <v>Panceta</v>
          </cell>
          <cell r="H260" t="str">
            <v>Panceta s/Cuero</v>
          </cell>
          <cell r="I260">
            <v>46554</v>
          </cell>
          <cell r="J260">
            <v>48000</v>
          </cell>
          <cell r="K260">
            <v>0.5146152823243515</v>
          </cell>
          <cell r="L260">
            <v>23957.399853327861</v>
          </cell>
          <cell r="M260">
            <v>22083.60999999999</v>
          </cell>
          <cell r="N260">
            <v>3303.4213286885524</v>
          </cell>
          <cell r="O260">
            <v>0</v>
          </cell>
          <cell r="P260">
            <v>49014.089049147551</v>
          </cell>
          <cell r="Q260">
            <v>24000</v>
          </cell>
          <cell r="R260">
            <v>14300</v>
          </cell>
          <cell r="S260">
            <v>24000</v>
          </cell>
          <cell r="T260">
            <v>0</v>
          </cell>
          <cell r="U260">
            <v>24000</v>
          </cell>
          <cell r="V260">
            <v>25014.089049147551</v>
          </cell>
          <cell r="W260">
            <v>14300</v>
          </cell>
          <cell r="X260">
            <v>0</v>
          </cell>
          <cell r="Y260">
            <v>14300</v>
          </cell>
          <cell r="Z260">
            <v>10714.089049147551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38300</v>
          </cell>
          <cell r="AF260">
            <v>38300</v>
          </cell>
          <cell r="AG260">
            <v>38300</v>
          </cell>
        </row>
        <row r="261">
          <cell r="B261" t="str">
            <v>Agro Sudamerica1020869</v>
          </cell>
          <cell r="C261" t="str">
            <v>Cerdo</v>
          </cell>
          <cell r="D261" t="str">
            <v>Agro Sudamerica</v>
          </cell>
          <cell r="E261">
            <v>1020869</v>
          </cell>
          <cell r="F261" t="str">
            <v>GO Cos 79@ Bo Cj 20k AS</v>
          </cell>
          <cell r="G261" t="str">
            <v>Cost-Pec</v>
          </cell>
          <cell r="H261" t="str">
            <v>Cost-Pec Entero</v>
          </cell>
          <cell r="I261">
            <v>0</v>
          </cell>
          <cell r="J261">
            <v>48000</v>
          </cell>
          <cell r="K261">
            <v>0.5146152823243515</v>
          </cell>
          <cell r="L261">
            <v>0</v>
          </cell>
          <cell r="M261">
            <v>76727.196000000025</v>
          </cell>
          <cell r="N261">
            <v>0</v>
          </cell>
          <cell r="O261">
            <v>0</v>
          </cell>
          <cell r="P261">
            <v>76727.196000000025</v>
          </cell>
          <cell r="Q261">
            <v>0</v>
          </cell>
          <cell r="R261">
            <v>15000</v>
          </cell>
          <cell r="S261">
            <v>0</v>
          </cell>
          <cell r="T261">
            <v>0</v>
          </cell>
          <cell r="U261">
            <v>0</v>
          </cell>
          <cell r="V261">
            <v>76727.196000000025</v>
          </cell>
          <cell r="W261">
            <v>75000</v>
          </cell>
          <cell r="X261">
            <v>0</v>
          </cell>
          <cell r="Y261">
            <v>75000</v>
          </cell>
          <cell r="Z261">
            <v>1727.1960000000254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75000</v>
          </cell>
          <cell r="AF261">
            <v>75000</v>
          </cell>
          <cell r="AG261">
            <v>75000</v>
          </cell>
        </row>
        <row r="262">
          <cell r="B262" t="str">
            <v>Agrosuper Asia1020861</v>
          </cell>
          <cell r="C262" t="str">
            <v>Cerdo</v>
          </cell>
          <cell r="D262" t="str">
            <v>Agrosuper Asia</v>
          </cell>
          <cell r="E262">
            <v>1020861</v>
          </cell>
          <cell r="F262" t="str">
            <v>GO Lom Vet@ Cj 12k TJ</v>
          </cell>
          <cell r="G262" t="str">
            <v>Lomo</v>
          </cell>
          <cell r="H262" t="str">
            <v>Lomo Vetado</v>
          </cell>
          <cell r="I262">
            <v>47020</v>
          </cell>
          <cell r="J262">
            <v>0</v>
          </cell>
          <cell r="K262">
            <v>0.5146152823243515</v>
          </cell>
          <cell r="L262">
            <v>24197.210574891007</v>
          </cell>
          <cell r="M262">
            <v>55962.222000000002</v>
          </cell>
          <cell r="N262">
            <v>58514.584540702366</v>
          </cell>
          <cell r="O262">
            <v>0</v>
          </cell>
          <cell r="P262">
            <v>132822.55866152313</v>
          </cell>
          <cell r="Q262">
            <v>166000</v>
          </cell>
          <cell r="R262">
            <v>19100</v>
          </cell>
          <cell r="S262">
            <v>114600</v>
          </cell>
          <cell r="T262">
            <v>0</v>
          </cell>
          <cell r="U262">
            <v>114600</v>
          </cell>
          <cell r="V262">
            <v>18222.55866152313</v>
          </cell>
          <cell r="W262">
            <v>0</v>
          </cell>
          <cell r="X262">
            <v>0</v>
          </cell>
          <cell r="Y262">
            <v>0</v>
          </cell>
          <cell r="Z262">
            <v>18222.55866152313</v>
          </cell>
          <cell r="AA262">
            <v>0</v>
          </cell>
          <cell r="AB262">
            <v>0</v>
          </cell>
          <cell r="AC262">
            <v>0</v>
          </cell>
          <cell r="AD262">
            <v>33012.01</v>
          </cell>
          <cell r="AE262">
            <v>147612.01</v>
          </cell>
          <cell r="AF262">
            <v>147612.01</v>
          </cell>
          <cell r="AG262">
            <v>147612.01</v>
          </cell>
        </row>
        <row r="263">
          <cell r="B263" t="str">
            <v>Agrosuper Asia1020860</v>
          </cell>
          <cell r="C263" t="str">
            <v>Cerdo</v>
          </cell>
          <cell r="D263" t="str">
            <v>Agrosuper Asia</v>
          </cell>
          <cell r="E263">
            <v>1020860</v>
          </cell>
          <cell r="F263" t="str">
            <v>GO Lom Vet@ Cj 12k AK</v>
          </cell>
          <cell r="G263" t="str">
            <v>Lomo</v>
          </cell>
          <cell r="H263" t="str">
            <v>Lomo Vetado</v>
          </cell>
          <cell r="I263">
            <v>26900</v>
          </cell>
          <cell r="J263">
            <v>0</v>
          </cell>
          <cell r="K263">
            <v>0.5146152823243515</v>
          </cell>
          <cell r="L263">
            <v>13843.151094525056</v>
          </cell>
          <cell r="M263">
            <v>28848.090999999997</v>
          </cell>
          <cell r="N263">
            <v>21680.986140785317</v>
          </cell>
          <cell r="O263">
            <v>0</v>
          </cell>
          <cell r="P263">
            <v>62204.129621231834</v>
          </cell>
          <cell r="Q263">
            <v>66000</v>
          </cell>
          <cell r="R263">
            <v>19300</v>
          </cell>
          <cell r="S263">
            <v>57900</v>
          </cell>
          <cell r="T263">
            <v>0</v>
          </cell>
          <cell r="U263">
            <v>57900</v>
          </cell>
          <cell r="V263">
            <v>4304.1296212318339</v>
          </cell>
          <cell r="W263">
            <v>0</v>
          </cell>
          <cell r="X263">
            <v>0</v>
          </cell>
          <cell r="Y263">
            <v>0</v>
          </cell>
          <cell r="Z263">
            <v>4304.1296212318339</v>
          </cell>
          <cell r="AA263">
            <v>0</v>
          </cell>
          <cell r="AB263">
            <v>0</v>
          </cell>
          <cell r="AC263">
            <v>0</v>
          </cell>
          <cell r="AD263">
            <v>44010.8</v>
          </cell>
          <cell r="AE263">
            <v>101910.8</v>
          </cell>
          <cell r="AF263">
            <v>101910.8</v>
          </cell>
          <cell r="AG263">
            <v>101910.8</v>
          </cell>
        </row>
        <row r="264">
          <cell r="B264" t="str">
            <v>Agro Sudamerica1020848</v>
          </cell>
          <cell r="C264" t="str">
            <v>Cerdo</v>
          </cell>
          <cell r="D264" t="str">
            <v>Agro Sudamerica</v>
          </cell>
          <cell r="E264">
            <v>1020848</v>
          </cell>
          <cell r="F264" t="str">
            <v>GO Lom Ctro 27@ Cj 20k AS</v>
          </cell>
          <cell r="G264" t="str">
            <v>Lomo</v>
          </cell>
          <cell r="H264" t="str">
            <v>Lomo Centro</v>
          </cell>
          <cell r="I264">
            <v>196356</v>
          </cell>
          <cell r="J264">
            <v>192000</v>
          </cell>
          <cell r="K264">
            <v>0.5146152823243515</v>
          </cell>
          <cell r="L264">
            <v>101047.79837608036</v>
          </cell>
          <cell r="M264">
            <v>133645.66800000006</v>
          </cell>
          <cell r="N264">
            <v>41007.406177664052</v>
          </cell>
          <cell r="O264">
            <v>0</v>
          </cell>
          <cell r="P264">
            <v>271600.13193597808</v>
          </cell>
          <cell r="Q264">
            <v>192000</v>
          </cell>
          <cell r="R264">
            <v>24000</v>
          </cell>
          <cell r="S264">
            <v>192000</v>
          </cell>
          <cell r="T264">
            <v>0</v>
          </cell>
          <cell r="U264">
            <v>192000</v>
          </cell>
          <cell r="V264">
            <v>79600.131935978075</v>
          </cell>
          <cell r="W264">
            <v>72000</v>
          </cell>
          <cell r="X264">
            <v>0</v>
          </cell>
          <cell r="Y264">
            <v>72000</v>
          </cell>
          <cell r="Z264">
            <v>7600.1319359780755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264000</v>
          </cell>
          <cell r="AF264">
            <v>264000</v>
          </cell>
          <cell r="AG264">
            <v>264000</v>
          </cell>
        </row>
        <row r="265">
          <cell r="B265" t="str">
            <v>Exportacion Directa1020810</v>
          </cell>
          <cell r="C265" t="str">
            <v>Cerdo</v>
          </cell>
          <cell r="D265" t="str">
            <v>Exportacion Directa</v>
          </cell>
          <cell r="E265">
            <v>1020810</v>
          </cell>
          <cell r="F265" t="str">
            <v>GO Recto@ Cj File AP</v>
          </cell>
          <cell r="G265" t="str">
            <v>Subprod</v>
          </cell>
          <cell r="H265" t="str">
            <v>Subprod Tripa</v>
          </cell>
          <cell r="I265">
            <v>0</v>
          </cell>
          <cell r="J265">
            <v>2000</v>
          </cell>
          <cell r="K265">
            <v>0.86351453912600351</v>
          </cell>
          <cell r="L265">
            <v>0</v>
          </cell>
          <cell r="M265">
            <v>2510.16</v>
          </cell>
          <cell r="N265">
            <v>0</v>
          </cell>
          <cell r="O265">
            <v>0</v>
          </cell>
          <cell r="P265">
            <v>2510.16</v>
          </cell>
          <cell r="Q265">
            <v>1000</v>
          </cell>
          <cell r="R265">
            <v>1100</v>
          </cell>
          <cell r="S265">
            <v>1000</v>
          </cell>
          <cell r="T265">
            <v>0</v>
          </cell>
          <cell r="U265">
            <v>1000</v>
          </cell>
          <cell r="V265">
            <v>1510.1599999999999</v>
          </cell>
          <cell r="W265">
            <v>1100</v>
          </cell>
          <cell r="X265">
            <v>0</v>
          </cell>
          <cell r="Y265">
            <v>1100</v>
          </cell>
          <cell r="Z265">
            <v>410.15999999999985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2100</v>
          </cell>
          <cell r="AF265">
            <v>2100</v>
          </cell>
          <cell r="AG265">
            <v>2100</v>
          </cell>
        </row>
        <row r="266">
          <cell r="B266" t="str">
            <v>Exportacion Directa1020802</v>
          </cell>
          <cell r="C266" t="str">
            <v>Cerdo</v>
          </cell>
          <cell r="D266" t="str">
            <v>Exportacion Directa</v>
          </cell>
          <cell r="E266">
            <v>1020802</v>
          </cell>
          <cell r="F266" t="str">
            <v>GO Panc S/tec N@ Fi Cj 20k AP</v>
          </cell>
          <cell r="G266" t="str">
            <v>Panceta</v>
          </cell>
          <cell r="H266" t="str">
            <v>Panceta s/Cuero</v>
          </cell>
          <cell r="I266">
            <v>45000</v>
          </cell>
          <cell r="J266">
            <v>45000</v>
          </cell>
          <cell r="K266">
            <v>0.86351453912600351</v>
          </cell>
          <cell r="L266">
            <v>38858.154260670155</v>
          </cell>
          <cell r="M266">
            <v>48497.851000000031</v>
          </cell>
          <cell r="N266">
            <v>0</v>
          </cell>
          <cell r="O266">
            <v>1000</v>
          </cell>
          <cell r="P266">
            <v>86356.005260670179</v>
          </cell>
          <cell r="Q266">
            <v>45500</v>
          </cell>
          <cell r="R266">
            <v>3600</v>
          </cell>
          <cell r="S266">
            <v>45500</v>
          </cell>
          <cell r="T266">
            <v>-10000</v>
          </cell>
          <cell r="U266">
            <v>35500</v>
          </cell>
          <cell r="V266">
            <v>50856.005260670179</v>
          </cell>
          <cell r="W266">
            <v>50400</v>
          </cell>
          <cell r="X266">
            <v>-30000</v>
          </cell>
          <cell r="Y266">
            <v>20400</v>
          </cell>
          <cell r="Z266">
            <v>30456.005260670179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95900</v>
          </cell>
          <cell r="AF266">
            <v>85100</v>
          </cell>
          <cell r="AG266">
            <v>55900</v>
          </cell>
        </row>
        <row r="267">
          <cell r="B267" t="str">
            <v>Exportacion Directa1020774</v>
          </cell>
          <cell r="C267" t="str">
            <v>Cerdo</v>
          </cell>
          <cell r="D267" t="str">
            <v>Exportacion Directa</v>
          </cell>
          <cell r="E267">
            <v>1020774</v>
          </cell>
          <cell r="F267" t="str">
            <v>GO Malaya Japon@ Va Cj JP</v>
          </cell>
          <cell r="G267" t="str">
            <v>Prolijado</v>
          </cell>
          <cell r="H267" t="str">
            <v>Prolijado Malaya</v>
          </cell>
          <cell r="I267">
            <v>7000</v>
          </cell>
          <cell r="J267">
            <v>7000</v>
          </cell>
          <cell r="K267">
            <v>0.86351453912600351</v>
          </cell>
          <cell r="L267">
            <v>6044.6017738820246</v>
          </cell>
          <cell r="M267">
            <v>8320</v>
          </cell>
          <cell r="N267">
            <v>1739</v>
          </cell>
          <cell r="O267">
            <v>2000</v>
          </cell>
          <cell r="P267">
            <v>13929.701773882025</v>
          </cell>
          <cell r="Q267">
            <v>7000</v>
          </cell>
          <cell r="R267">
            <v>1100</v>
          </cell>
          <cell r="S267">
            <v>7000</v>
          </cell>
          <cell r="T267">
            <v>0</v>
          </cell>
          <cell r="U267">
            <v>7000</v>
          </cell>
          <cell r="V267">
            <v>6929.701773882025</v>
          </cell>
          <cell r="W267">
            <v>6600</v>
          </cell>
          <cell r="X267">
            <v>-4000</v>
          </cell>
          <cell r="Y267">
            <v>2600</v>
          </cell>
          <cell r="Z267">
            <v>4329.701773882025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13600</v>
          </cell>
          <cell r="AF267">
            <v>13600</v>
          </cell>
          <cell r="AG267">
            <v>9600</v>
          </cell>
        </row>
        <row r="268">
          <cell r="B268" t="str">
            <v>Exportacion Directa1020758</v>
          </cell>
          <cell r="C268" t="str">
            <v>Cerdo</v>
          </cell>
          <cell r="D268" t="str">
            <v>Exportacion Directa</v>
          </cell>
          <cell r="E268">
            <v>1020758</v>
          </cell>
          <cell r="F268" t="str">
            <v>GO Lom Vet S/g@ Va Cj ch AP</v>
          </cell>
          <cell r="G268" t="str">
            <v>Lomo</v>
          </cell>
          <cell r="H268" t="str">
            <v>Lomo Vetado</v>
          </cell>
          <cell r="I268">
            <v>7000</v>
          </cell>
          <cell r="J268">
            <v>7000</v>
          </cell>
          <cell r="K268">
            <v>0.86351453912600351</v>
          </cell>
          <cell r="L268">
            <v>6044.6017738820246</v>
          </cell>
          <cell r="M268">
            <v>4205.8050000000003</v>
          </cell>
          <cell r="N268">
            <v>2580.1153881170212</v>
          </cell>
          <cell r="O268">
            <v>3000</v>
          </cell>
          <cell r="P268">
            <v>9572.5106231873433</v>
          </cell>
          <cell r="Q268">
            <v>7000</v>
          </cell>
          <cell r="R268">
            <v>3000</v>
          </cell>
          <cell r="S268">
            <v>7000</v>
          </cell>
          <cell r="T268">
            <v>0</v>
          </cell>
          <cell r="U268">
            <v>7000</v>
          </cell>
          <cell r="V268">
            <v>2572.5106231873433</v>
          </cell>
          <cell r="W268">
            <v>0</v>
          </cell>
          <cell r="X268">
            <v>0</v>
          </cell>
          <cell r="Y268">
            <v>0</v>
          </cell>
          <cell r="Z268">
            <v>2572.5106231873433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7000</v>
          </cell>
          <cell r="AF268">
            <v>7000</v>
          </cell>
          <cell r="AG268">
            <v>7000</v>
          </cell>
        </row>
        <row r="269">
          <cell r="B269" t="str">
            <v>Exportacion Directa1020731</v>
          </cell>
          <cell r="C269" t="str">
            <v>Cerdo</v>
          </cell>
          <cell r="D269" t="str">
            <v>Exportacion Directa</v>
          </cell>
          <cell r="E269">
            <v>1020731</v>
          </cell>
          <cell r="F269" t="str">
            <v>GO Panc S/tec/cue I@ Fi Cj Panc 4s AP</v>
          </cell>
          <cell r="G269" t="str">
            <v>Panceta</v>
          </cell>
          <cell r="H269" t="str">
            <v>Panceta s/Cuero</v>
          </cell>
          <cell r="I269">
            <v>17000</v>
          </cell>
          <cell r="J269">
            <v>17000</v>
          </cell>
          <cell r="K269">
            <v>0.86351453912600351</v>
          </cell>
          <cell r="L269">
            <v>14679.74716514206</v>
          </cell>
          <cell r="M269">
            <v>3933.8729999999996</v>
          </cell>
          <cell r="N269">
            <v>9168.7365352914312</v>
          </cell>
          <cell r="O269">
            <v>3500</v>
          </cell>
          <cell r="P269">
            <v>23365.483046904348</v>
          </cell>
          <cell r="Q269">
            <v>38500</v>
          </cell>
          <cell r="R269">
            <v>2600</v>
          </cell>
          <cell r="S269">
            <v>20800</v>
          </cell>
          <cell r="T269">
            <v>-5000</v>
          </cell>
          <cell r="U269">
            <v>15800</v>
          </cell>
          <cell r="V269">
            <v>7565.4830469043482</v>
          </cell>
          <cell r="W269">
            <v>5200</v>
          </cell>
          <cell r="X269">
            <v>-2000</v>
          </cell>
          <cell r="Y269">
            <v>3200</v>
          </cell>
          <cell r="Z269">
            <v>4365.4830469043482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26000</v>
          </cell>
          <cell r="AF269">
            <v>20800</v>
          </cell>
          <cell r="AG269">
            <v>19000</v>
          </cell>
        </row>
        <row r="270">
          <cell r="B270" t="str">
            <v>Exportacion Directa1020715</v>
          </cell>
          <cell r="C270" t="str">
            <v>Cerdo</v>
          </cell>
          <cell r="D270" t="str">
            <v>Exportacion Directa</v>
          </cell>
          <cell r="E270">
            <v>1020715</v>
          </cell>
          <cell r="F270" t="str">
            <v>GO Panc Tec C/cue@ Fi Cj Panc AP</v>
          </cell>
          <cell r="G270" t="str">
            <v>Panceta</v>
          </cell>
          <cell r="H270" t="str">
            <v>Panceta c/Cuero</v>
          </cell>
          <cell r="I270">
            <v>1000</v>
          </cell>
          <cell r="J270">
            <v>1000</v>
          </cell>
          <cell r="K270">
            <v>0.86351453912600351</v>
          </cell>
          <cell r="L270">
            <v>863.51453912600346</v>
          </cell>
          <cell r="M270">
            <v>1405.203</v>
          </cell>
          <cell r="N270">
            <v>1326.325237284145</v>
          </cell>
          <cell r="O270">
            <v>0</v>
          </cell>
          <cell r="P270">
            <v>3462.4102526817342</v>
          </cell>
          <cell r="Q270">
            <v>3000</v>
          </cell>
          <cell r="R270">
            <v>2000</v>
          </cell>
          <cell r="S270">
            <v>3000</v>
          </cell>
          <cell r="T270">
            <v>0</v>
          </cell>
          <cell r="U270">
            <v>3000</v>
          </cell>
          <cell r="V270">
            <v>462.41025268173416</v>
          </cell>
          <cell r="W270">
            <v>0</v>
          </cell>
          <cell r="X270">
            <v>0</v>
          </cell>
          <cell r="Y270">
            <v>0</v>
          </cell>
          <cell r="Z270">
            <v>462.41025268173416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3000</v>
          </cell>
          <cell r="AF270">
            <v>3000</v>
          </cell>
          <cell r="AG270">
            <v>3000</v>
          </cell>
        </row>
        <row r="271">
          <cell r="B271" t="str">
            <v>Exportacion Directa1020704</v>
          </cell>
          <cell r="C271" t="str">
            <v>Cerdo</v>
          </cell>
          <cell r="D271" t="str">
            <v>Exportacion Directa</v>
          </cell>
          <cell r="E271">
            <v>1020704</v>
          </cell>
          <cell r="F271" t="str">
            <v>GO File N@ Va Cj File AP</v>
          </cell>
          <cell r="G271" t="str">
            <v>Filete</v>
          </cell>
          <cell r="H271" t="str">
            <v>Filete c/Cabeza</v>
          </cell>
          <cell r="I271">
            <v>1000</v>
          </cell>
          <cell r="J271">
            <v>1000</v>
          </cell>
          <cell r="K271">
            <v>0.86351453912600351</v>
          </cell>
          <cell r="L271">
            <v>863.51453912600346</v>
          </cell>
          <cell r="M271">
            <v>100</v>
          </cell>
          <cell r="N271">
            <v>0</v>
          </cell>
          <cell r="O271">
            <v>0</v>
          </cell>
          <cell r="P271">
            <v>963.51453912600346</v>
          </cell>
          <cell r="Q271">
            <v>0</v>
          </cell>
          <cell r="R271">
            <v>800</v>
          </cell>
          <cell r="S271">
            <v>0</v>
          </cell>
          <cell r="T271">
            <v>0</v>
          </cell>
          <cell r="U271">
            <v>0</v>
          </cell>
          <cell r="V271">
            <v>963.51453912600346</v>
          </cell>
          <cell r="W271">
            <v>800</v>
          </cell>
          <cell r="X271">
            <v>0</v>
          </cell>
          <cell r="Y271">
            <v>800</v>
          </cell>
          <cell r="Z271">
            <v>163.51453912600346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800</v>
          </cell>
          <cell r="AF271">
            <v>800</v>
          </cell>
          <cell r="AG271">
            <v>800</v>
          </cell>
        </row>
        <row r="272">
          <cell r="B272" t="str">
            <v>Exportacion Directa1020681</v>
          </cell>
          <cell r="C272" t="str">
            <v>Cerdo</v>
          </cell>
          <cell r="D272" t="str">
            <v>Exportacion Directa</v>
          </cell>
          <cell r="E272">
            <v>1020681</v>
          </cell>
          <cell r="F272" t="str">
            <v>GO MM Loin D@ Fi Cj 12k AP</v>
          </cell>
          <cell r="G272" t="str">
            <v>Lomo</v>
          </cell>
          <cell r="H272" t="str">
            <v>Lomo MM Loin</v>
          </cell>
          <cell r="I272">
            <v>10000</v>
          </cell>
          <cell r="J272">
            <v>10000</v>
          </cell>
          <cell r="K272">
            <v>0.86351453912600351</v>
          </cell>
          <cell r="L272">
            <v>8635.1453912600355</v>
          </cell>
          <cell r="M272">
            <v>12782.039000000012</v>
          </cell>
          <cell r="N272">
            <v>1567.5739742201288</v>
          </cell>
          <cell r="O272">
            <v>5000</v>
          </cell>
          <cell r="P272">
            <v>17828.000968058161</v>
          </cell>
          <cell r="Q272">
            <v>12500</v>
          </cell>
          <cell r="R272">
            <v>3100</v>
          </cell>
          <cell r="S272">
            <v>12500</v>
          </cell>
          <cell r="T272">
            <v>-3000</v>
          </cell>
          <cell r="U272">
            <v>9500</v>
          </cell>
          <cell r="V272">
            <v>8328.0009680581607</v>
          </cell>
          <cell r="W272">
            <v>6200</v>
          </cell>
          <cell r="X272">
            <v>-3000</v>
          </cell>
          <cell r="Y272">
            <v>3200</v>
          </cell>
          <cell r="Z272">
            <v>5128.0009680581607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18700</v>
          </cell>
          <cell r="AF272">
            <v>15600</v>
          </cell>
          <cell r="AG272">
            <v>12700</v>
          </cell>
        </row>
        <row r="273">
          <cell r="B273" t="str">
            <v>Exportacion Directa1020678</v>
          </cell>
          <cell r="C273" t="str">
            <v>Cerdo</v>
          </cell>
          <cell r="D273" t="str">
            <v>Exportacion Directa</v>
          </cell>
          <cell r="E273">
            <v>1020678</v>
          </cell>
          <cell r="F273" t="str">
            <v>GO Lom Tec@ Va Cj Lom Ctro AP</v>
          </cell>
          <cell r="G273" t="str">
            <v>Lomo</v>
          </cell>
          <cell r="H273" t="str">
            <v>Lomo Centro</v>
          </cell>
          <cell r="I273">
            <v>0</v>
          </cell>
          <cell r="J273">
            <v>0</v>
          </cell>
          <cell r="K273">
            <v>0.86351453912600351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300</v>
          </cell>
          <cell r="R273">
            <v>500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 t="b">
            <v>0</v>
          </cell>
          <cell r="AF273" t="b">
            <v>0</v>
          </cell>
          <cell r="AG273">
            <v>0</v>
          </cell>
        </row>
        <row r="274">
          <cell r="B274" t="str">
            <v>Exportacion Directa1020665</v>
          </cell>
          <cell r="C274" t="str">
            <v>Cerdo</v>
          </cell>
          <cell r="D274" t="str">
            <v>Exportacion Directa</v>
          </cell>
          <cell r="E274">
            <v>1020665</v>
          </cell>
          <cell r="F274" t="str">
            <v>GO Posta Rosada 3P@ Va Cj t-f AP</v>
          </cell>
          <cell r="G274" t="str">
            <v>Pierna</v>
          </cell>
          <cell r="H274" t="str">
            <v>Pierna Pulpa Fina</v>
          </cell>
          <cell r="I274">
            <v>12457</v>
          </cell>
          <cell r="J274">
            <v>9000</v>
          </cell>
          <cell r="K274">
            <v>0.86351453912600351</v>
          </cell>
          <cell r="L274">
            <v>10756.800613892627</v>
          </cell>
          <cell r="M274">
            <v>7263.1460000000006</v>
          </cell>
          <cell r="N274">
            <v>6416.0999999999995</v>
          </cell>
          <cell r="O274">
            <v>5000</v>
          </cell>
          <cell r="P274">
            <v>18794.436613892627</v>
          </cell>
          <cell r="Q274">
            <v>12000</v>
          </cell>
          <cell r="R274">
            <v>2500</v>
          </cell>
          <cell r="S274">
            <v>12000</v>
          </cell>
          <cell r="T274">
            <v>-4000</v>
          </cell>
          <cell r="U274">
            <v>8000</v>
          </cell>
          <cell r="V274">
            <v>10794.436613892627</v>
          </cell>
          <cell r="W274">
            <v>10000</v>
          </cell>
          <cell r="X274">
            <v>-5000</v>
          </cell>
          <cell r="Y274">
            <v>5000</v>
          </cell>
          <cell r="Z274">
            <v>5794.4366138926271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22000</v>
          </cell>
          <cell r="AF274">
            <v>17000</v>
          </cell>
          <cell r="AG274">
            <v>13000</v>
          </cell>
        </row>
        <row r="275">
          <cell r="B275" t="str">
            <v>Exportacion Directa1020664</v>
          </cell>
          <cell r="C275" t="str">
            <v>Cerdo</v>
          </cell>
          <cell r="D275" t="str">
            <v>Exportacion Directa</v>
          </cell>
          <cell r="E275">
            <v>1020664</v>
          </cell>
          <cell r="F275" t="str">
            <v>GO Ganso C/asto C/abas S/g@ Va Cj JP</v>
          </cell>
          <cell r="G275" t="str">
            <v>Pierna</v>
          </cell>
          <cell r="H275" t="str">
            <v>Pierna Pulpa Fina</v>
          </cell>
          <cell r="I275">
            <v>9000</v>
          </cell>
          <cell r="J275">
            <v>9000</v>
          </cell>
          <cell r="K275">
            <v>0.86351453912600351</v>
          </cell>
          <cell r="L275">
            <v>7771.6308521340316</v>
          </cell>
          <cell r="M275">
            <v>3121.4340000000002</v>
          </cell>
          <cell r="N275">
            <v>440.16</v>
          </cell>
          <cell r="O275">
            <v>0</v>
          </cell>
          <cell r="P275">
            <v>11289.208852134032</v>
          </cell>
          <cell r="Q275">
            <v>11000</v>
          </cell>
          <cell r="R275">
            <v>2400</v>
          </cell>
          <cell r="S275">
            <v>11000</v>
          </cell>
          <cell r="T275">
            <v>-4000</v>
          </cell>
          <cell r="U275">
            <v>7000</v>
          </cell>
          <cell r="V275">
            <v>4289.208852134032</v>
          </cell>
          <cell r="W275">
            <v>2400</v>
          </cell>
          <cell r="X275">
            <v>0</v>
          </cell>
          <cell r="Y275">
            <v>2400</v>
          </cell>
          <cell r="Z275">
            <v>1889.208852134032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13400</v>
          </cell>
          <cell r="AF275">
            <v>11000</v>
          </cell>
          <cell r="AG275">
            <v>9400</v>
          </cell>
        </row>
        <row r="276">
          <cell r="B276" t="str">
            <v>Exportacion Directa1020662</v>
          </cell>
          <cell r="C276" t="str">
            <v>Cerdo</v>
          </cell>
          <cell r="D276" t="str">
            <v>Exportacion Directa</v>
          </cell>
          <cell r="E276">
            <v>1020662</v>
          </cell>
          <cell r="F276" t="str">
            <v>GO Ganso C/asto 3P@ Va Cj t-f AP</v>
          </cell>
          <cell r="G276" t="str">
            <v>Pierna</v>
          </cell>
          <cell r="H276" t="str">
            <v>Pierna Pulpa Fina</v>
          </cell>
          <cell r="I276">
            <v>27000</v>
          </cell>
          <cell r="J276">
            <v>20000</v>
          </cell>
          <cell r="K276">
            <v>0.86351453912600351</v>
          </cell>
          <cell r="L276">
            <v>23314.892556402094</v>
          </cell>
          <cell r="M276">
            <v>2762.2359999999994</v>
          </cell>
          <cell r="N276">
            <v>5478.42</v>
          </cell>
          <cell r="O276">
            <v>0</v>
          </cell>
          <cell r="P276">
            <v>31007.706556402096</v>
          </cell>
          <cell r="Q276">
            <v>20000</v>
          </cell>
          <cell r="R276">
            <v>5000</v>
          </cell>
          <cell r="S276">
            <v>20000</v>
          </cell>
          <cell r="T276">
            <v>-7000</v>
          </cell>
          <cell r="U276">
            <v>13000</v>
          </cell>
          <cell r="V276">
            <v>18007.706556402096</v>
          </cell>
          <cell r="W276">
            <v>15000</v>
          </cell>
          <cell r="X276">
            <v>-8000</v>
          </cell>
          <cell r="Y276">
            <v>7000</v>
          </cell>
          <cell r="Z276">
            <v>11007.706556402096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35000</v>
          </cell>
          <cell r="AF276">
            <v>30000</v>
          </cell>
          <cell r="AG276">
            <v>20000</v>
          </cell>
        </row>
        <row r="277">
          <cell r="B277" t="str">
            <v>Agro Sudamerica1020660</v>
          </cell>
          <cell r="C277" t="str">
            <v>Cerdo</v>
          </cell>
          <cell r="D277" t="str">
            <v>Agro Sudamerica</v>
          </cell>
          <cell r="E277">
            <v>1020660</v>
          </cell>
          <cell r="F277" t="str">
            <v>GO PERNILP@ BO CJ 20K AS</v>
          </cell>
          <cell r="G277" t="str">
            <v>PERNIL PIERNA</v>
          </cell>
          <cell r="H277" t="str">
            <v>PERNIL PIERNA NORMAL</v>
          </cell>
          <cell r="I277">
            <v>0</v>
          </cell>
          <cell r="J277">
            <v>0</v>
          </cell>
          <cell r="K277">
            <v>0.5146152823243515</v>
          </cell>
          <cell r="L277">
            <v>0</v>
          </cell>
          <cell r="M277">
            <v>166380.32200000001</v>
          </cell>
          <cell r="N277">
            <v>13527.12</v>
          </cell>
          <cell r="O277">
            <v>0</v>
          </cell>
          <cell r="P277">
            <v>178554.73</v>
          </cell>
          <cell r="Q277">
            <v>96000</v>
          </cell>
          <cell r="R277">
            <v>24000</v>
          </cell>
          <cell r="S277">
            <v>96000</v>
          </cell>
          <cell r="T277">
            <v>0</v>
          </cell>
          <cell r="U277">
            <v>96000</v>
          </cell>
          <cell r="V277">
            <v>82554.73000000001</v>
          </cell>
          <cell r="W277">
            <v>0</v>
          </cell>
          <cell r="X277">
            <v>0</v>
          </cell>
          <cell r="Y277">
            <v>0</v>
          </cell>
          <cell r="Z277">
            <v>82554.73000000001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96000</v>
          </cell>
          <cell r="AF277">
            <v>96000</v>
          </cell>
          <cell r="AG277">
            <v>96000</v>
          </cell>
        </row>
        <row r="278">
          <cell r="B278" t="str">
            <v>Exportacion Directa1020637</v>
          </cell>
          <cell r="C278" t="str">
            <v>Cerdo</v>
          </cell>
          <cell r="D278" t="str">
            <v>Exportacion Directa</v>
          </cell>
          <cell r="E278">
            <v>1020637</v>
          </cell>
          <cell r="F278" t="str">
            <v>GO Panc Tec S/cue@ Fi Cj ch AP</v>
          </cell>
          <cell r="G278" t="str">
            <v>Panceta</v>
          </cell>
          <cell r="H278" t="str">
            <v>Panceta s/Cuero</v>
          </cell>
          <cell r="I278">
            <v>220000</v>
          </cell>
          <cell r="J278">
            <v>220000</v>
          </cell>
          <cell r="K278">
            <v>0.86351453912600351</v>
          </cell>
          <cell r="L278">
            <v>189973.19860772078</v>
          </cell>
          <cell r="M278">
            <v>184773.61000000004</v>
          </cell>
          <cell r="N278">
            <v>64522.089019105973</v>
          </cell>
          <cell r="O278">
            <v>40450</v>
          </cell>
          <cell r="P278">
            <v>392366.6887249162</v>
          </cell>
          <cell r="Q278">
            <v>197960</v>
          </cell>
          <cell r="R278">
            <v>1800</v>
          </cell>
          <cell r="S278">
            <v>197960</v>
          </cell>
          <cell r="T278">
            <v>-70000</v>
          </cell>
          <cell r="U278">
            <v>127960</v>
          </cell>
          <cell r="V278">
            <v>264406.6887249162</v>
          </cell>
          <cell r="W278">
            <v>262800</v>
          </cell>
          <cell r="X278">
            <v>-100000</v>
          </cell>
          <cell r="Y278">
            <v>162800</v>
          </cell>
          <cell r="Z278">
            <v>101606.6887249162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460760</v>
          </cell>
          <cell r="AF278">
            <v>392360</v>
          </cell>
          <cell r="AG278">
            <v>290760</v>
          </cell>
        </row>
        <row r="279">
          <cell r="B279" t="str">
            <v>Exportacion Directa1020636</v>
          </cell>
          <cell r="C279" t="str">
            <v>Cerdo</v>
          </cell>
          <cell r="D279" t="str">
            <v>Exportacion Directa</v>
          </cell>
          <cell r="E279">
            <v>1020636</v>
          </cell>
          <cell r="F279" t="str">
            <v>GO File C/cab@ Va Cj 10k AP</v>
          </cell>
          <cell r="G279" t="str">
            <v>Filete</v>
          </cell>
          <cell r="H279" t="str">
            <v>Filete c/Cabeza</v>
          </cell>
          <cell r="I279">
            <v>21000</v>
          </cell>
          <cell r="J279">
            <v>21000</v>
          </cell>
          <cell r="K279">
            <v>0.86351453912600351</v>
          </cell>
          <cell r="L279">
            <v>18133.805321646072</v>
          </cell>
          <cell r="M279">
            <v>5571.65</v>
          </cell>
          <cell r="N279">
            <v>3611.1550241278296</v>
          </cell>
          <cell r="O279">
            <v>2500</v>
          </cell>
          <cell r="P279">
            <v>24455.494843361117</v>
          </cell>
          <cell r="Q279">
            <v>13000</v>
          </cell>
          <cell r="R279">
            <v>300</v>
          </cell>
          <cell r="S279">
            <v>13000</v>
          </cell>
          <cell r="T279">
            <v>0</v>
          </cell>
          <cell r="U279">
            <v>13000</v>
          </cell>
          <cell r="V279">
            <v>11455.494843361117</v>
          </cell>
          <cell r="W279">
            <v>11400</v>
          </cell>
          <cell r="X279">
            <v>0</v>
          </cell>
          <cell r="Y279">
            <v>11400</v>
          </cell>
          <cell r="Z279">
            <v>55.494843361117091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24400</v>
          </cell>
          <cell r="AF279">
            <v>24400</v>
          </cell>
          <cell r="AG279">
            <v>24400</v>
          </cell>
        </row>
        <row r="280">
          <cell r="B280" t="str">
            <v>Exportacion Directa1020620</v>
          </cell>
          <cell r="C280" t="str">
            <v>Cerdo</v>
          </cell>
          <cell r="D280" t="str">
            <v>Exportacion Directa</v>
          </cell>
          <cell r="E280">
            <v>1020620</v>
          </cell>
          <cell r="F280" t="str">
            <v>GO Lom Vet &lt;2.0@ Fi Cj AP</v>
          </cell>
          <cell r="G280" t="str">
            <v>Lomo</v>
          </cell>
          <cell r="H280" t="str">
            <v>Lomo Vetado</v>
          </cell>
          <cell r="I280">
            <v>104321</v>
          </cell>
          <cell r="J280">
            <v>40000</v>
          </cell>
          <cell r="K280">
            <v>0.86351453912600351</v>
          </cell>
          <cell r="L280">
            <v>90082.700236163815</v>
          </cell>
          <cell r="M280">
            <v>12342.550999999992</v>
          </cell>
          <cell r="N280">
            <v>22650.475138416143</v>
          </cell>
          <cell r="O280">
            <v>2500</v>
          </cell>
          <cell r="P280">
            <v>120310.67886073834</v>
          </cell>
          <cell r="Q280">
            <v>82700</v>
          </cell>
          <cell r="R280">
            <v>2700</v>
          </cell>
          <cell r="S280">
            <v>82700</v>
          </cell>
          <cell r="T280">
            <v>-15000</v>
          </cell>
          <cell r="U280">
            <v>67700</v>
          </cell>
          <cell r="V280">
            <v>52610.678860738335</v>
          </cell>
          <cell r="W280">
            <v>51300</v>
          </cell>
          <cell r="X280">
            <v>-20000</v>
          </cell>
          <cell r="Y280">
            <v>31300</v>
          </cell>
          <cell r="Z280">
            <v>21310.678860738335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134000</v>
          </cell>
          <cell r="AF280">
            <v>117800</v>
          </cell>
          <cell r="AG280">
            <v>99000</v>
          </cell>
        </row>
        <row r="281">
          <cell r="B281" t="str">
            <v>Exportacion Directa1020592</v>
          </cell>
          <cell r="C281" t="str">
            <v>Cerdo</v>
          </cell>
          <cell r="D281" t="str">
            <v>Exportacion Directa</v>
          </cell>
          <cell r="E281">
            <v>1020592</v>
          </cell>
          <cell r="F281" t="str">
            <v>GO Lom Vet &gt;2.0@ Fi Cj Lom Vet AP</v>
          </cell>
          <cell r="G281" t="str">
            <v>Lomo</v>
          </cell>
          <cell r="H281" t="str">
            <v>Lomo Vetado</v>
          </cell>
          <cell r="I281">
            <v>208239</v>
          </cell>
          <cell r="J281">
            <v>200000</v>
          </cell>
          <cell r="K281">
            <v>0.86351453912600351</v>
          </cell>
          <cell r="L281">
            <v>179817.40411305983</v>
          </cell>
          <cell r="M281">
            <v>32560.561999999994</v>
          </cell>
          <cell r="N281">
            <v>33301.565031401959</v>
          </cell>
          <cell r="O281">
            <v>18850</v>
          </cell>
          <cell r="P281">
            <v>223499.3746413216</v>
          </cell>
          <cell r="Q281">
            <v>179500</v>
          </cell>
          <cell r="R281">
            <v>2300</v>
          </cell>
          <cell r="S281">
            <v>179500</v>
          </cell>
          <cell r="T281">
            <v>-30000</v>
          </cell>
          <cell r="U281">
            <v>149500</v>
          </cell>
          <cell r="V281">
            <v>73999.374641321599</v>
          </cell>
          <cell r="W281">
            <v>73600</v>
          </cell>
          <cell r="X281">
            <v>-10000</v>
          </cell>
          <cell r="Y281">
            <v>63600</v>
          </cell>
          <cell r="Z281">
            <v>10399.374641321599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253100</v>
          </cell>
          <cell r="AF281">
            <v>223200</v>
          </cell>
          <cell r="AG281">
            <v>213100</v>
          </cell>
        </row>
        <row r="282">
          <cell r="B282" t="str">
            <v>Exportacion Directa1020589</v>
          </cell>
          <cell r="C282" t="str">
            <v>Cerdo</v>
          </cell>
          <cell r="D282" t="str">
            <v>Exportacion Directa</v>
          </cell>
          <cell r="E282">
            <v>1020589</v>
          </cell>
          <cell r="F282" t="str">
            <v>GO MM Loin S@ Fi Cj 12k AP</v>
          </cell>
          <cell r="G282" t="str">
            <v>Lomo</v>
          </cell>
          <cell r="H282" t="str">
            <v>Lomo MM Loin</v>
          </cell>
          <cell r="I282">
            <v>130000</v>
          </cell>
          <cell r="J282">
            <v>130000</v>
          </cell>
          <cell r="K282">
            <v>0.86351453912600351</v>
          </cell>
          <cell r="L282">
            <v>112256.89008638046</v>
          </cell>
          <cell r="M282">
            <v>19144.508000000005</v>
          </cell>
          <cell r="N282">
            <v>34743.125911394789</v>
          </cell>
          <cell r="O282">
            <v>10000</v>
          </cell>
          <cell r="P282">
            <v>152670.21140663579</v>
          </cell>
          <cell r="Q282">
            <v>112000</v>
          </cell>
          <cell r="R282">
            <v>18400</v>
          </cell>
          <cell r="S282">
            <v>112000</v>
          </cell>
          <cell r="T282">
            <v>-12000</v>
          </cell>
          <cell r="U282">
            <v>100000</v>
          </cell>
          <cell r="V282">
            <v>52670.21140663579</v>
          </cell>
          <cell r="W282">
            <v>36800</v>
          </cell>
          <cell r="X282">
            <v>-12000</v>
          </cell>
          <cell r="Y282">
            <v>24800</v>
          </cell>
          <cell r="Z282">
            <v>27870.21140663579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148800</v>
          </cell>
          <cell r="AF282">
            <v>148800</v>
          </cell>
          <cell r="AG282">
            <v>124800</v>
          </cell>
        </row>
        <row r="283">
          <cell r="B283" t="str">
            <v>Agro Sudamerica1020412</v>
          </cell>
          <cell r="C283" t="str">
            <v>Cerdo</v>
          </cell>
          <cell r="D283" t="str">
            <v>Agro Sudamerica</v>
          </cell>
          <cell r="E283">
            <v>1020412</v>
          </cell>
          <cell r="F283" t="str">
            <v>GO Cne Long@ Cj t-f AS</v>
          </cell>
          <cell r="G283" t="str">
            <v>Recortes</v>
          </cell>
          <cell r="H283" t="str">
            <v>Recortes No Magro</v>
          </cell>
          <cell r="I283">
            <v>95793</v>
          </cell>
          <cell r="J283">
            <v>72000</v>
          </cell>
          <cell r="K283">
            <v>0.5146152823243515</v>
          </cell>
          <cell r="L283">
            <v>49296.5417396966</v>
          </cell>
          <cell r="M283">
            <v>90860.407999999996</v>
          </cell>
          <cell r="N283">
            <v>78756.550441600004</v>
          </cell>
          <cell r="O283">
            <v>0</v>
          </cell>
          <cell r="P283">
            <v>211037.84513713661</v>
          </cell>
          <cell r="Q283">
            <v>165566</v>
          </cell>
          <cell r="R283">
            <v>11000</v>
          </cell>
          <cell r="S283">
            <v>165566</v>
          </cell>
          <cell r="T283">
            <v>0</v>
          </cell>
          <cell r="U283">
            <v>165566</v>
          </cell>
          <cell r="V283">
            <v>45471.84513713661</v>
          </cell>
          <cell r="W283">
            <v>44000</v>
          </cell>
          <cell r="X283">
            <v>-24000</v>
          </cell>
          <cell r="Y283">
            <v>20000</v>
          </cell>
          <cell r="Z283">
            <v>25471.84513713661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209566</v>
          </cell>
          <cell r="AF283">
            <v>209566</v>
          </cell>
          <cell r="AG283">
            <v>185566</v>
          </cell>
        </row>
        <row r="284">
          <cell r="B284" t="str">
            <v>Agro Sudamerica1020367</v>
          </cell>
          <cell r="C284" t="str">
            <v>Cerdo</v>
          </cell>
          <cell r="D284" t="str">
            <v>Agro Sudamerica</v>
          </cell>
          <cell r="E284">
            <v>1020367</v>
          </cell>
          <cell r="F284" t="str">
            <v>GO Gord Lom Tocino@ Cj t-f AS</v>
          </cell>
          <cell r="G284" t="str">
            <v>Grasas</v>
          </cell>
          <cell r="H284" t="str">
            <v>Grasa Gordura</v>
          </cell>
          <cell r="I284">
            <v>97940</v>
          </cell>
          <cell r="J284">
            <v>96000</v>
          </cell>
          <cell r="K284">
            <v>0.5146152823243515</v>
          </cell>
          <cell r="L284">
            <v>50401.420750846984</v>
          </cell>
          <cell r="M284">
            <v>67237.462999999974</v>
          </cell>
          <cell r="N284">
            <v>41120.787481600004</v>
          </cell>
          <cell r="O284">
            <v>0</v>
          </cell>
          <cell r="P284">
            <v>154647.59248428696</v>
          </cell>
          <cell r="Q284">
            <v>113000</v>
          </cell>
          <cell r="R284">
            <v>6100</v>
          </cell>
          <cell r="S284">
            <v>113000</v>
          </cell>
          <cell r="T284">
            <v>-24000</v>
          </cell>
          <cell r="U284">
            <v>89000</v>
          </cell>
          <cell r="V284">
            <v>65647.592484286957</v>
          </cell>
          <cell r="W284">
            <v>61000</v>
          </cell>
          <cell r="X284">
            <v>-24000</v>
          </cell>
          <cell r="Y284">
            <v>37000</v>
          </cell>
          <cell r="Z284">
            <v>28647.592484286957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174000</v>
          </cell>
          <cell r="AF284">
            <v>149600</v>
          </cell>
          <cell r="AG284">
            <v>126000</v>
          </cell>
        </row>
        <row r="285">
          <cell r="B285" t="str">
            <v>Agro Sudamerica1020352</v>
          </cell>
          <cell r="C285" t="str">
            <v>Cerdo</v>
          </cell>
          <cell r="D285" t="str">
            <v>Agro Sudamerica</v>
          </cell>
          <cell r="E285">
            <v>1020352</v>
          </cell>
          <cell r="F285" t="str">
            <v>GO Cue 20@ Cj 20k AS</v>
          </cell>
          <cell r="G285" t="str">
            <v>Cueros</v>
          </cell>
          <cell r="H285" t="str">
            <v>Cuero Panceta</v>
          </cell>
          <cell r="I285">
            <v>26056</v>
          </cell>
          <cell r="J285">
            <v>24000</v>
          </cell>
          <cell r="K285">
            <v>0.5146152823243515</v>
          </cell>
          <cell r="L285">
            <v>13408.815796243303</v>
          </cell>
          <cell r="M285">
            <v>32897.924000000021</v>
          </cell>
          <cell r="N285">
            <v>5514.7989159999997</v>
          </cell>
          <cell r="O285">
            <v>0</v>
          </cell>
          <cell r="P285">
            <v>51270.058820643324</v>
          </cell>
          <cell r="Q285">
            <v>48000</v>
          </cell>
          <cell r="R285">
            <v>22400</v>
          </cell>
          <cell r="S285">
            <v>48000</v>
          </cell>
          <cell r="T285">
            <v>0</v>
          </cell>
          <cell r="U285">
            <v>48000</v>
          </cell>
          <cell r="V285">
            <v>3270.058820643324</v>
          </cell>
          <cell r="W285">
            <v>0</v>
          </cell>
          <cell r="X285">
            <v>0</v>
          </cell>
          <cell r="Y285">
            <v>0</v>
          </cell>
          <cell r="Z285">
            <v>3270.058820643324</v>
          </cell>
          <cell r="AA285">
            <v>0</v>
          </cell>
          <cell r="AB285">
            <v>0</v>
          </cell>
          <cell r="AC285">
            <v>0</v>
          </cell>
          <cell r="AD285">
            <v>23990.9</v>
          </cell>
          <cell r="AE285">
            <v>71990.899999999994</v>
          </cell>
          <cell r="AF285">
            <v>71990.899999999994</v>
          </cell>
          <cell r="AG285">
            <v>71990.899999999994</v>
          </cell>
        </row>
        <row r="286">
          <cell r="B286" t="str">
            <v>Agro Sudamerica1020349</v>
          </cell>
          <cell r="C286" t="str">
            <v>Cerdo</v>
          </cell>
          <cell r="D286" t="str">
            <v>Agro Sudamerica</v>
          </cell>
          <cell r="E286">
            <v>1020349</v>
          </cell>
          <cell r="F286" t="str">
            <v>GO Papda@ Cj t-f AS</v>
          </cell>
          <cell r="G286" t="str">
            <v>Plancha</v>
          </cell>
          <cell r="H286" t="str">
            <v>Plancha s/Cuero</v>
          </cell>
          <cell r="I286">
            <v>0</v>
          </cell>
          <cell r="J286">
            <v>0</v>
          </cell>
          <cell r="K286">
            <v>0.5146152823243515</v>
          </cell>
          <cell r="L286">
            <v>0</v>
          </cell>
          <cell r="M286">
            <v>6044.1970000000001</v>
          </cell>
          <cell r="N286">
            <v>0</v>
          </cell>
          <cell r="O286">
            <v>0</v>
          </cell>
          <cell r="P286">
            <v>6044.1970000000001</v>
          </cell>
          <cell r="Q286">
            <v>0</v>
          </cell>
          <cell r="R286">
            <v>23500</v>
          </cell>
          <cell r="S286">
            <v>0</v>
          </cell>
          <cell r="T286">
            <v>0</v>
          </cell>
          <cell r="U286">
            <v>0</v>
          </cell>
          <cell r="V286">
            <v>6044.1970000000001</v>
          </cell>
          <cell r="W286">
            <v>0</v>
          </cell>
          <cell r="X286">
            <v>0</v>
          </cell>
          <cell r="Y286">
            <v>0</v>
          </cell>
          <cell r="Z286">
            <v>6044.1970000000001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</row>
        <row r="287">
          <cell r="B287" t="str">
            <v>Agro Sudamerica1020339</v>
          </cell>
          <cell r="C287" t="str">
            <v>Cerdo</v>
          </cell>
          <cell r="D287" t="str">
            <v>Agro Sudamerica</v>
          </cell>
          <cell r="E287">
            <v>1020339</v>
          </cell>
          <cell r="F287" t="str">
            <v>GO Lom Tocino@ Cj 20k AS</v>
          </cell>
          <cell r="G287" t="str">
            <v>Grasas</v>
          </cell>
          <cell r="H287" t="str">
            <v>Grasa Lomo Tocino</v>
          </cell>
          <cell r="I287">
            <v>0</v>
          </cell>
          <cell r="J287">
            <v>48000</v>
          </cell>
          <cell r="K287">
            <v>0.5146152823243515</v>
          </cell>
          <cell r="L287">
            <v>0</v>
          </cell>
          <cell r="M287">
            <v>104688.90700000006</v>
          </cell>
          <cell r="N287">
            <v>0</v>
          </cell>
          <cell r="O287">
            <v>0</v>
          </cell>
          <cell r="P287">
            <v>104688.90700000006</v>
          </cell>
          <cell r="Q287">
            <v>72000</v>
          </cell>
          <cell r="R287">
            <v>24000</v>
          </cell>
          <cell r="S287">
            <v>72000</v>
          </cell>
          <cell r="T287">
            <v>0</v>
          </cell>
          <cell r="U287">
            <v>72000</v>
          </cell>
          <cell r="V287">
            <v>32688.907000000065</v>
          </cell>
          <cell r="W287">
            <v>24000</v>
          </cell>
          <cell r="X287">
            <v>-24000</v>
          </cell>
          <cell r="Y287">
            <v>0</v>
          </cell>
          <cell r="Z287">
            <v>32688.907000000065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96000</v>
          </cell>
          <cell r="AF287">
            <v>96000</v>
          </cell>
          <cell r="AG287">
            <v>72000</v>
          </cell>
        </row>
        <row r="288">
          <cell r="B288" t="str">
            <v>Exportacion Directa1020326</v>
          </cell>
          <cell r="C288" t="str">
            <v>Cerdo</v>
          </cell>
          <cell r="D288" t="str">
            <v>Exportacion Directa</v>
          </cell>
          <cell r="E288">
            <v>1020326</v>
          </cell>
          <cell r="F288" t="str">
            <v>GO PpPal Pim@ Cj AP</v>
          </cell>
          <cell r="G288" t="str">
            <v>Paleta</v>
          </cell>
          <cell r="H288" t="str">
            <v>Paleta Pulpa</v>
          </cell>
          <cell r="I288">
            <v>120000</v>
          </cell>
          <cell r="J288">
            <v>120000</v>
          </cell>
          <cell r="K288">
            <v>0.86351453912600351</v>
          </cell>
          <cell r="L288">
            <v>103621.74469512042</v>
          </cell>
          <cell r="M288">
            <v>20890.38</v>
          </cell>
          <cell r="N288">
            <v>0</v>
          </cell>
          <cell r="O288">
            <v>0</v>
          </cell>
          <cell r="P288">
            <v>124512.12469512042</v>
          </cell>
          <cell r="Q288">
            <v>24000</v>
          </cell>
          <cell r="R288">
            <v>23800</v>
          </cell>
          <cell r="S288">
            <v>24000</v>
          </cell>
          <cell r="T288">
            <v>0</v>
          </cell>
          <cell r="U288">
            <v>24000</v>
          </cell>
          <cell r="V288">
            <v>100512.12469512042</v>
          </cell>
          <cell r="W288">
            <v>95200</v>
          </cell>
          <cell r="X288">
            <v>0</v>
          </cell>
          <cell r="Y288">
            <v>95200</v>
          </cell>
          <cell r="Z288">
            <v>5312.124695120423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119200</v>
          </cell>
          <cell r="AF288">
            <v>119200</v>
          </cell>
          <cell r="AG288">
            <v>119200</v>
          </cell>
        </row>
        <row r="289">
          <cell r="B289" t="str">
            <v>Exportacion Directa1020284</v>
          </cell>
          <cell r="C289" t="str">
            <v>Cerdo</v>
          </cell>
          <cell r="D289" t="str">
            <v>Exportacion Directa</v>
          </cell>
          <cell r="E289">
            <v>1020284</v>
          </cell>
          <cell r="F289" t="str">
            <v>GO Posta Negra 3P T@ Va Cj t-f JP</v>
          </cell>
          <cell r="G289" t="str">
            <v>Pierna</v>
          </cell>
          <cell r="H289" t="str">
            <v>Pierna Pulpa Fina</v>
          </cell>
          <cell r="I289">
            <v>10236</v>
          </cell>
          <cell r="J289">
            <v>8000</v>
          </cell>
          <cell r="K289">
            <v>0.86351453912600351</v>
          </cell>
          <cell r="L289">
            <v>8838.9348224937712</v>
          </cell>
          <cell r="M289">
            <v>3889.2619999999997</v>
          </cell>
          <cell r="N289">
            <v>8432.9</v>
          </cell>
          <cell r="O289">
            <v>5000</v>
          </cell>
          <cell r="P289">
            <v>15317.806822493771</v>
          </cell>
          <cell r="Q289">
            <v>10000</v>
          </cell>
          <cell r="R289">
            <v>2500</v>
          </cell>
          <cell r="S289">
            <v>10000</v>
          </cell>
          <cell r="T289">
            <v>-2500</v>
          </cell>
          <cell r="U289">
            <v>7500</v>
          </cell>
          <cell r="V289">
            <v>7817.8068224937706</v>
          </cell>
          <cell r="W289">
            <v>7500</v>
          </cell>
          <cell r="X289">
            <v>-5000</v>
          </cell>
          <cell r="Y289">
            <v>2500</v>
          </cell>
          <cell r="Z289">
            <v>5317.8068224937706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17500</v>
          </cell>
          <cell r="AF289">
            <v>15000</v>
          </cell>
          <cell r="AG289">
            <v>10000</v>
          </cell>
        </row>
        <row r="290">
          <cell r="B290" t="str">
            <v>Exportacion Directa1020110</v>
          </cell>
          <cell r="C290" t="str">
            <v>Cerdo</v>
          </cell>
          <cell r="D290" t="str">
            <v>Exportacion Directa</v>
          </cell>
          <cell r="E290">
            <v>1020110</v>
          </cell>
          <cell r="F290" t="str">
            <v>GO MM Loin L@ Cj 12k AP</v>
          </cell>
          <cell r="G290" t="str">
            <v>Lomo</v>
          </cell>
          <cell r="H290" t="str">
            <v>Lomo MM Loin</v>
          </cell>
          <cell r="I290">
            <v>370000</v>
          </cell>
          <cell r="J290">
            <v>350000</v>
          </cell>
          <cell r="K290">
            <v>0.86351453912600351</v>
          </cell>
          <cell r="L290">
            <v>319500.37947662128</v>
          </cell>
          <cell r="M290">
            <v>234856.34899999981</v>
          </cell>
          <cell r="N290">
            <v>102961.57878791685</v>
          </cell>
          <cell r="O290">
            <v>18600</v>
          </cell>
          <cell r="P290">
            <v>628422.14938574622</v>
          </cell>
          <cell r="Q290">
            <v>344740</v>
          </cell>
          <cell r="R290">
            <v>10000</v>
          </cell>
          <cell r="S290">
            <v>344740</v>
          </cell>
          <cell r="T290">
            <v>-40000</v>
          </cell>
          <cell r="U290">
            <v>304740</v>
          </cell>
          <cell r="V290">
            <v>323682.14938574622</v>
          </cell>
          <cell r="W290">
            <v>320000</v>
          </cell>
          <cell r="X290">
            <v>-110000</v>
          </cell>
          <cell r="Y290">
            <v>210000</v>
          </cell>
          <cell r="Z290">
            <v>113682.14938574622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664740</v>
          </cell>
          <cell r="AF290">
            <v>624740</v>
          </cell>
          <cell r="AG290">
            <v>514740</v>
          </cell>
        </row>
        <row r="291">
          <cell r="B291" t="str">
            <v>Exportacion Directa1020105</v>
          </cell>
          <cell r="C291" t="str">
            <v>Cerdo</v>
          </cell>
          <cell r="D291" t="str">
            <v>Exportacion Directa</v>
          </cell>
          <cell r="E291">
            <v>1020105</v>
          </cell>
          <cell r="F291" t="str">
            <v>GO Lom Tecla@ Cj Lom Ctro JP</v>
          </cell>
          <cell r="G291" t="str">
            <v>Lomo</v>
          </cell>
          <cell r="H291" t="str">
            <v>Lomo Centro</v>
          </cell>
          <cell r="I291">
            <v>70000</v>
          </cell>
          <cell r="J291">
            <v>70000</v>
          </cell>
          <cell r="K291">
            <v>0.86351453912600351</v>
          </cell>
          <cell r="L291">
            <v>60446.017738820243</v>
          </cell>
          <cell r="M291">
            <v>16190.404999999997</v>
          </cell>
          <cell r="N291">
            <v>0</v>
          </cell>
          <cell r="O291">
            <v>6000</v>
          </cell>
          <cell r="P291">
            <v>70636.422738820242</v>
          </cell>
          <cell r="Q291">
            <v>55000</v>
          </cell>
          <cell r="R291">
            <v>2500</v>
          </cell>
          <cell r="S291">
            <v>55000</v>
          </cell>
          <cell r="T291">
            <v>-20000</v>
          </cell>
          <cell r="U291">
            <v>35000</v>
          </cell>
          <cell r="V291">
            <v>35636.422738820242</v>
          </cell>
          <cell r="W291">
            <v>35000</v>
          </cell>
          <cell r="X291">
            <v>-15000</v>
          </cell>
          <cell r="Y291">
            <v>20000</v>
          </cell>
          <cell r="Z291">
            <v>15636.422738820242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90000</v>
          </cell>
          <cell r="AF291">
            <v>70000</v>
          </cell>
          <cell r="AG291">
            <v>55000</v>
          </cell>
        </row>
        <row r="292">
          <cell r="B292" t="str">
            <v>Agro Sudamerica1020086</v>
          </cell>
          <cell r="C292" t="str">
            <v>Cerdo</v>
          </cell>
          <cell r="D292" t="str">
            <v>Agro Sudamerica</v>
          </cell>
          <cell r="E292">
            <v>1020086</v>
          </cell>
          <cell r="F292" t="str">
            <v>GO Lom Ctro 27 S/f@ Va Cj t-f AS</v>
          </cell>
          <cell r="G292" t="str">
            <v>Lomo</v>
          </cell>
          <cell r="H292" t="str">
            <v>Lomo Centro</v>
          </cell>
          <cell r="I292">
            <v>6788</v>
          </cell>
          <cell r="J292">
            <v>0</v>
          </cell>
          <cell r="K292">
            <v>0.5146152823243515</v>
          </cell>
          <cell r="L292">
            <v>3493.2085364176978</v>
          </cell>
          <cell r="M292">
            <v>12048.342999999999</v>
          </cell>
          <cell r="N292">
            <v>23595.775678993981</v>
          </cell>
          <cell r="O292">
            <v>0</v>
          </cell>
          <cell r="P292">
            <v>36777.749647512283</v>
          </cell>
          <cell r="Q292">
            <v>72000</v>
          </cell>
          <cell r="R292">
            <v>24000</v>
          </cell>
          <cell r="S292">
            <v>24000</v>
          </cell>
          <cell r="T292">
            <v>0</v>
          </cell>
          <cell r="U292">
            <v>24000</v>
          </cell>
          <cell r="V292">
            <v>12777.749647512283</v>
          </cell>
          <cell r="W292">
            <v>0</v>
          </cell>
          <cell r="X292">
            <v>0</v>
          </cell>
          <cell r="Y292">
            <v>0</v>
          </cell>
          <cell r="Z292">
            <v>12777.749647512283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24000</v>
          </cell>
          <cell r="AF292">
            <v>24000</v>
          </cell>
          <cell r="AG292">
            <v>24000</v>
          </cell>
        </row>
        <row r="293">
          <cell r="B293" t="str">
            <v>Agro Sudamerica1020017</v>
          </cell>
          <cell r="C293" t="str">
            <v>Cerdo</v>
          </cell>
          <cell r="D293" t="str">
            <v>Agro Sudamerica</v>
          </cell>
          <cell r="E293">
            <v>1020017</v>
          </cell>
          <cell r="F293" t="str">
            <v>GO Chu Ctro@ Fi Cj 20k AS</v>
          </cell>
          <cell r="G293" t="str">
            <v>Chuleta</v>
          </cell>
          <cell r="H293" t="str">
            <v>Chuleta Centro</v>
          </cell>
          <cell r="I293">
            <v>41168</v>
          </cell>
          <cell r="J293">
            <v>24000</v>
          </cell>
          <cell r="K293">
            <v>0.5146152823243515</v>
          </cell>
          <cell r="L293">
            <v>21185.681942728901</v>
          </cell>
          <cell r="M293">
            <v>16336.463</v>
          </cell>
          <cell r="N293">
            <v>14607.481751785708</v>
          </cell>
          <cell r="O293">
            <v>0</v>
          </cell>
          <cell r="P293">
            <v>50668.878519336038</v>
          </cell>
          <cell r="Q293">
            <v>48000</v>
          </cell>
          <cell r="R293">
            <v>8100</v>
          </cell>
          <cell r="S293">
            <v>48000</v>
          </cell>
          <cell r="T293">
            <v>0</v>
          </cell>
          <cell r="U293">
            <v>48000</v>
          </cell>
          <cell r="V293">
            <v>2668.8785193360382</v>
          </cell>
          <cell r="W293">
            <v>0</v>
          </cell>
          <cell r="X293">
            <v>0</v>
          </cell>
          <cell r="Y293">
            <v>0</v>
          </cell>
          <cell r="Z293">
            <v>2668.8785193360382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48000</v>
          </cell>
          <cell r="AF293">
            <v>48000</v>
          </cell>
          <cell r="AG293">
            <v>48000</v>
          </cell>
        </row>
        <row r="294">
          <cell r="B294" t="str">
            <v>Agro Sudamerica1012819</v>
          </cell>
          <cell r="C294" t="str">
            <v>Pollo</v>
          </cell>
          <cell r="D294" t="str">
            <v>Agro Sudamerica</v>
          </cell>
          <cell r="E294">
            <v>1012819</v>
          </cell>
          <cell r="F294" t="str">
            <v>PO PPA ESP@CF CJ AS</v>
          </cell>
          <cell r="G294" t="str">
            <v>CARNE RECUPERADA PULPA</v>
          </cell>
          <cell r="H294" t="str">
            <v>CARNE RECUPERADA PULPA ESPECIAL</v>
          </cell>
          <cell r="I294">
            <v>0</v>
          </cell>
          <cell r="J294">
            <v>0</v>
          </cell>
          <cell r="K294">
            <v>0.5146152823243515</v>
          </cell>
          <cell r="L294">
            <v>0</v>
          </cell>
          <cell r="M294">
            <v>9271.6129999999994</v>
          </cell>
          <cell r="N294">
            <v>39000</v>
          </cell>
          <cell r="O294">
            <v>0</v>
          </cell>
          <cell r="P294">
            <v>44371.612999999998</v>
          </cell>
          <cell r="Q294">
            <v>72000</v>
          </cell>
          <cell r="R294">
            <v>24000</v>
          </cell>
          <cell r="S294">
            <v>24000</v>
          </cell>
          <cell r="T294">
            <v>0</v>
          </cell>
          <cell r="U294">
            <v>24000</v>
          </cell>
          <cell r="V294">
            <v>20371.612999999998</v>
          </cell>
          <cell r="W294">
            <v>0</v>
          </cell>
          <cell r="X294">
            <v>0</v>
          </cell>
          <cell r="Y294">
            <v>0</v>
          </cell>
          <cell r="Z294">
            <v>20371.612999999998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24000</v>
          </cell>
          <cell r="AF294">
            <v>24000</v>
          </cell>
          <cell r="AG294">
            <v>24000</v>
          </cell>
        </row>
        <row r="295">
          <cell r="B295" t="str">
            <v>Agro Sudamerica1012798</v>
          </cell>
          <cell r="C295" t="str">
            <v>Pollo</v>
          </cell>
          <cell r="D295" t="str">
            <v>Agro Sudamerica</v>
          </cell>
          <cell r="E295">
            <v>1012798</v>
          </cell>
          <cell r="F295" t="str">
            <v>PO GARRA LARG@CJ20 KG AS</v>
          </cell>
          <cell r="G295" t="str">
            <v>PATAS GARRAS</v>
          </cell>
          <cell r="H295" t="str">
            <v>PATAS GARRAS EXP</v>
          </cell>
          <cell r="I295">
            <v>0</v>
          </cell>
          <cell r="J295">
            <v>0</v>
          </cell>
          <cell r="K295">
            <v>0.5146152823243515</v>
          </cell>
          <cell r="L295">
            <v>0</v>
          </cell>
          <cell r="M295">
            <v>1100</v>
          </cell>
          <cell r="N295">
            <v>0</v>
          </cell>
          <cell r="O295">
            <v>0</v>
          </cell>
          <cell r="P295">
            <v>1100</v>
          </cell>
          <cell r="Q295">
            <v>1000</v>
          </cell>
          <cell r="R295">
            <v>24000</v>
          </cell>
          <cell r="S295">
            <v>1000</v>
          </cell>
          <cell r="T295">
            <v>0</v>
          </cell>
          <cell r="U295">
            <v>1000</v>
          </cell>
          <cell r="V295">
            <v>100</v>
          </cell>
          <cell r="W295">
            <v>0</v>
          </cell>
          <cell r="X295">
            <v>0</v>
          </cell>
          <cell r="Y295">
            <v>0</v>
          </cell>
          <cell r="Z295">
            <v>100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1000</v>
          </cell>
          <cell r="AF295">
            <v>1000</v>
          </cell>
          <cell r="AG295">
            <v>1000</v>
          </cell>
        </row>
        <row r="296">
          <cell r="B296" t="str">
            <v>Agro Sudamerica1012782</v>
          </cell>
          <cell r="C296" t="str">
            <v>Pollo</v>
          </cell>
          <cell r="D296" t="str">
            <v>Agro Sudamerica</v>
          </cell>
          <cell r="E296">
            <v>1012782</v>
          </cell>
          <cell r="F296" t="str">
            <v>PO Pch Piel@CF Cj 18 k</v>
          </cell>
          <cell r="G296" t="str">
            <v>Subprod</v>
          </cell>
          <cell r="H296" t="str">
            <v>Subprod Piel</v>
          </cell>
          <cell r="I296">
            <v>0</v>
          </cell>
          <cell r="J296">
            <v>0</v>
          </cell>
          <cell r="K296">
            <v>0.5146152823243515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2600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 t="b">
            <v>0</v>
          </cell>
          <cell r="AF296" t="b">
            <v>0</v>
          </cell>
          <cell r="AG296">
            <v>0</v>
          </cell>
        </row>
        <row r="297">
          <cell r="B297" t="str">
            <v>Agro Sudamerica1012778</v>
          </cell>
          <cell r="C297" t="str">
            <v>Pollo</v>
          </cell>
          <cell r="D297" t="str">
            <v>Agro Sudamerica</v>
          </cell>
          <cell r="E297">
            <v>1012778</v>
          </cell>
          <cell r="F297" t="str">
            <v>PO Corazón@ Placa Cj 19kg SD</v>
          </cell>
          <cell r="G297" t="str">
            <v>Menudencias</v>
          </cell>
          <cell r="H297" t="str">
            <v>Menudencias Corazón</v>
          </cell>
          <cell r="I297">
            <v>0</v>
          </cell>
          <cell r="J297">
            <v>20492</v>
          </cell>
          <cell r="K297">
            <v>0.5146152823243515</v>
          </cell>
          <cell r="L297">
            <v>0</v>
          </cell>
          <cell r="M297">
            <v>11455.953000000001</v>
          </cell>
          <cell r="N297">
            <v>3000</v>
          </cell>
          <cell r="O297">
            <v>0</v>
          </cell>
          <cell r="P297">
            <v>14155.953000000001</v>
          </cell>
          <cell r="Q297">
            <v>0</v>
          </cell>
          <cell r="R297">
            <v>17800</v>
          </cell>
          <cell r="S297">
            <v>0</v>
          </cell>
          <cell r="T297">
            <v>0</v>
          </cell>
          <cell r="U297">
            <v>0</v>
          </cell>
          <cell r="V297">
            <v>14155.953000000001</v>
          </cell>
          <cell r="W297">
            <v>0</v>
          </cell>
          <cell r="X297">
            <v>0</v>
          </cell>
          <cell r="Y297">
            <v>0</v>
          </cell>
          <cell r="Z297">
            <v>14155.953000000001</v>
          </cell>
          <cell r="AA297">
            <v>0</v>
          </cell>
          <cell r="AB297">
            <v>0</v>
          </cell>
          <cell r="AC297">
            <v>0</v>
          </cell>
          <cell r="AD297">
            <v>24017.284</v>
          </cell>
          <cell r="AE297">
            <v>24017.284</v>
          </cell>
          <cell r="AF297">
            <v>24017.284</v>
          </cell>
          <cell r="AG297">
            <v>24017.284</v>
          </cell>
        </row>
        <row r="298">
          <cell r="B298" t="str">
            <v>Agro Mexico1012764</v>
          </cell>
          <cell r="C298" t="str">
            <v>Pollo</v>
          </cell>
          <cell r="D298" t="str">
            <v>Agro Mexico</v>
          </cell>
          <cell r="E298">
            <v>1012764</v>
          </cell>
          <cell r="F298" t="str">
            <v>PO Ppa Esp@ Bo Cj 20k AS</v>
          </cell>
          <cell r="G298" t="str">
            <v>Carne Recuperada</v>
          </cell>
          <cell r="H298" t="str">
            <v>Carne Recuperada Pulpa</v>
          </cell>
          <cell r="I298">
            <v>0</v>
          </cell>
          <cell r="J298">
            <v>5195</v>
          </cell>
          <cell r="K298">
            <v>0.5146152823243515</v>
          </cell>
          <cell r="L298">
            <v>0</v>
          </cell>
          <cell r="M298">
            <v>23994.505999999998</v>
          </cell>
          <cell r="N298">
            <v>0</v>
          </cell>
          <cell r="O298">
            <v>0</v>
          </cell>
          <cell r="P298">
            <v>23994.505999999998</v>
          </cell>
          <cell r="Q298">
            <v>24000</v>
          </cell>
          <cell r="R298">
            <v>24000</v>
          </cell>
          <cell r="S298">
            <v>0</v>
          </cell>
          <cell r="T298">
            <v>0</v>
          </cell>
          <cell r="U298">
            <v>0</v>
          </cell>
          <cell r="V298">
            <v>23994.505999999998</v>
          </cell>
          <cell r="W298">
            <v>0</v>
          </cell>
          <cell r="X298">
            <v>0</v>
          </cell>
          <cell r="Y298">
            <v>0</v>
          </cell>
          <cell r="Z298">
            <v>23994.505999999998</v>
          </cell>
          <cell r="AA298">
            <v>0</v>
          </cell>
          <cell r="AB298">
            <v>0</v>
          </cell>
          <cell r="AC298">
            <v>0</v>
          </cell>
          <cell r="AD298">
            <v>24005.13</v>
          </cell>
          <cell r="AE298">
            <v>24005.13</v>
          </cell>
          <cell r="AF298">
            <v>24005.13</v>
          </cell>
          <cell r="AG298">
            <v>24005.13</v>
          </cell>
        </row>
        <row r="299">
          <cell r="B299" t="str">
            <v>Agro Sudamerica1012763</v>
          </cell>
          <cell r="C299" t="str">
            <v>Pollo</v>
          </cell>
          <cell r="D299" t="str">
            <v>Agro Sudamerica</v>
          </cell>
          <cell r="E299">
            <v>1012763</v>
          </cell>
          <cell r="F299" t="str">
            <v>PO Pana S/cora blo@Cj 20kg AS</v>
          </cell>
          <cell r="G299" t="str">
            <v>Menudencias</v>
          </cell>
          <cell r="H299" t="str">
            <v>Menudencias Pana</v>
          </cell>
          <cell r="I299">
            <v>0</v>
          </cell>
          <cell r="J299">
            <v>0</v>
          </cell>
          <cell r="K299">
            <v>0.5146152823243515</v>
          </cell>
          <cell r="L299">
            <v>0</v>
          </cell>
          <cell r="M299">
            <v>22841.753999999994</v>
          </cell>
          <cell r="N299">
            <v>0</v>
          </cell>
          <cell r="O299">
            <v>0</v>
          </cell>
          <cell r="P299">
            <v>22841.753999999994</v>
          </cell>
          <cell r="Q299">
            <v>24000</v>
          </cell>
          <cell r="R299">
            <v>21300</v>
          </cell>
          <cell r="S299">
            <v>21300</v>
          </cell>
          <cell r="T299">
            <v>0</v>
          </cell>
          <cell r="U299">
            <v>21300</v>
          </cell>
          <cell r="V299">
            <v>1541.7539999999935</v>
          </cell>
          <cell r="W299">
            <v>0</v>
          </cell>
          <cell r="X299">
            <v>0</v>
          </cell>
          <cell r="Y299">
            <v>0</v>
          </cell>
          <cell r="Z299">
            <v>1541.7539999999935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21300</v>
          </cell>
          <cell r="AF299">
            <v>21300</v>
          </cell>
          <cell r="AG299">
            <v>21300</v>
          </cell>
        </row>
        <row r="300">
          <cell r="B300" t="str">
            <v>Agro Sudamerica1012744</v>
          </cell>
          <cell r="C300" t="str">
            <v>Pollo</v>
          </cell>
          <cell r="D300" t="str">
            <v>Agro Sudamerica</v>
          </cell>
          <cell r="E300">
            <v>1012744</v>
          </cell>
          <cell r="F300" t="str">
            <v>PO Pch Deh NMr@SD Cj 20kg AS</v>
          </cell>
          <cell r="G300" t="str">
            <v>Pechuga Desh</v>
          </cell>
          <cell r="H300" t="str">
            <v>Pechuga Desh s/Piel</v>
          </cell>
          <cell r="I300">
            <v>80617</v>
          </cell>
          <cell r="J300">
            <v>96000</v>
          </cell>
          <cell r="K300">
            <v>0.5146152823243515</v>
          </cell>
          <cell r="L300">
            <v>41486.740215142243</v>
          </cell>
          <cell r="M300">
            <v>7112.7639999999992</v>
          </cell>
          <cell r="N300">
            <v>0</v>
          </cell>
          <cell r="O300">
            <v>0</v>
          </cell>
          <cell r="P300">
            <v>48599.504215142239</v>
          </cell>
          <cell r="Q300">
            <v>0</v>
          </cell>
          <cell r="R300">
            <v>50</v>
          </cell>
          <cell r="S300">
            <v>0</v>
          </cell>
          <cell r="T300">
            <v>0</v>
          </cell>
          <cell r="U300">
            <v>0</v>
          </cell>
          <cell r="V300">
            <v>48599.504215142239</v>
          </cell>
          <cell r="W300">
            <v>48550</v>
          </cell>
          <cell r="X300">
            <v>0</v>
          </cell>
          <cell r="Y300">
            <v>48550</v>
          </cell>
          <cell r="Z300">
            <v>49.504215142238536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48550</v>
          </cell>
          <cell r="AF300">
            <v>48550</v>
          </cell>
          <cell r="AG300">
            <v>48550</v>
          </cell>
        </row>
        <row r="301">
          <cell r="B301" t="str">
            <v>Agro Sudamerica1012719</v>
          </cell>
          <cell r="C301" t="str">
            <v>Pollo</v>
          </cell>
          <cell r="D301" t="str">
            <v>Agro Sudamerica</v>
          </cell>
          <cell r="E301">
            <v>1012719</v>
          </cell>
          <cell r="F301" t="str">
            <v>PO Ppa Esp@ 2 Blox10kg CJ AS SD</v>
          </cell>
          <cell r="G301" t="str">
            <v>Carne Recuperada</v>
          </cell>
          <cell r="H301" t="str">
            <v>Carne Recuperada ADM</v>
          </cell>
          <cell r="I301">
            <v>167307</v>
          </cell>
          <cell r="J301">
            <v>167307</v>
          </cell>
          <cell r="K301">
            <v>0.5146152823243515</v>
          </cell>
          <cell r="L301">
            <v>86098.739039840279</v>
          </cell>
          <cell r="M301">
            <v>692.52199999999993</v>
          </cell>
          <cell r="N301">
            <v>0</v>
          </cell>
          <cell r="O301">
            <v>0</v>
          </cell>
          <cell r="P301">
            <v>86791.261039840276</v>
          </cell>
          <cell r="Q301">
            <v>0</v>
          </cell>
          <cell r="R301">
            <v>22600</v>
          </cell>
          <cell r="S301">
            <v>0</v>
          </cell>
          <cell r="T301">
            <v>0</v>
          </cell>
          <cell r="U301">
            <v>0</v>
          </cell>
          <cell r="V301">
            <v>86791.261039840276</v>
          </cell>
          <cell r="W301">
            <v>67800</v>
          </cell>
          <cell r="X301">
            <v>0</v>
          </cell>
          <cell r="Y301">
            <v>67800</v>
          </cell>
          <cell r="Z301">
            <v>18991.261039840276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67800</v>
          </cell>
          <cell r="AF301">
            <v>67800</v>
          </cell>
          <cell r="AG301">
            <v>67800</v>
          </cell>
        </row>
        <row r="302">
          <cell r="B302" t="str">
            <v>Agro Sudamerica1012699</v>
          </cell>
          <cell r="C302" t="str">
            <v>Pollo</v>
          </cell>
          <cell r="D302" t="str">
            <v>Agro Sudamerica</v>
          </cell>
          <cell r="E302">
            <v>1012699</v>
          </cell>
          <cell r="F302" t="str">
            <v>PO Tru- Ctro Ala 4x10NMr@Bo Cj 20k SD</v>
          </cell>
          <cell r="G302" t="str">
            <v>Ala</v>
          </cell>
          <cell r="H302" t="str">
            <v>Ala Trutro</v>
          </cell>
          <cell r="I302">
            <v>0</v>
          </cell>
          <cell r="J302">
            <v>0</v>
          </cell>
          <cell r="K302">
            <v>0.5146152823243515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50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 t="b">
            <v>0</v>
          </cell>
          <cell r="AF302" t="b">
            <v>0</v>
          </cell>
          <cell r="AG302">
            <v>0</v>
          </cell>
        </row>
        <row r="303">
          <cell r="B303" t="str">
            <v>Agro Sudamerica1012698</v>
          </cell>
          <cell r="C303" t="str">
            <v>Pollo</v>
          </cell>
          <cell r="D303" t="str">
            <v>Agro Sudamerica</v>
          </cell>
          <cell r="E303">
            <v>1012698</v>
          </cell>
          <cell r="F303" t="str">
            <v>PO File 4x10 NMr SD@ CJ AS</v>
          </cell>
          <cell r="G303" t="str">
            <v>Filete</v>
          </cell>
          <cell r="H303" t="str">
            <v>Filete</v>
          </cell>
          <cell r="I303">
            <v>0</v>
          </cell>
          <cell r="J303">
            <v>0</v>
          </cell>
          <cell r="K303">
            <v>0.5146152823243515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50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 t="b">
            <v>0</v>
          </cell>
          <cell r="AF303" t="b">
            <v>0</v>
          </cell>
          <cell r="AG303">
            <v>0</v>
          </cell>
        </row>
        <row r="304">
          <cell r="B304" t="str">
            <v>Agrosuper Brasil1012674</v>
          </cell>
          <cell r="C304" t="str">
            <v>Pollo</v>
          </cell>
          <cell r="D304" t="str">
            <v>Agrosuper Brasil</v>
          </cell>
          <cell r="E304">
            <v>1012674</v>
          </cell>
          <cell r="F304" t="str">
            <v>PO Corazon@Pla Cj 19k</v>
          </cell>
          <cell r="G304" t="str">
            <v>Menudencias</v>
          </cell>
          <cell r="H304" t="str">
            <v>Menudencias Corazón</v>
          </cell>
          <cell r="I304">
            <v>53480</v>
          </cell>
          <cell r="J304">
            <v>47221</v>
          </cell>
          <cell r="K304">
            <v>0.71181248753751014</v>
          </cell>
          <cell r="L304">
            <v>38067.731833506041</v>
          </cell>
          <cell r="M304">
            <v>48552.602000000006</v>
          </cell>
          <cell r="N304">
            <v>12000</v>
          </cell>
          <cell r="O304">
            <v>47990</v>
          </cell>
          <cell r="P304">
            <v>49430.33383350604</v>
          </cell>
          <cell r="Q304">
            <v>24000</v>
          </cell>
          <cell r="R304">
            <v>24000</v>
          </cell>
          <cell r="S304">
            <v>24000</v>
          </cell>
          <cell r="T304">
            <v>0</v>
          </cell>
          <cell r="U304">
            <v>24000</v>
          </cell>
          <cell r="V304">
            <v>25430.33383350604</v>
          </cell>
          <cell r="W304">
            <v>24000</v>
          </cell>
          <cell r="X304">
            <v>-24000</v>
          </cell>
          <cell r="Y304">
            <v>0</v>
          </cell>
          <cell r="Z304">
            <v>25430.33383350604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48000</v>
          </cell>
          <cell r="AF304">
            <v>48000</v>
          </cell>
          <cell r="AG304">
            <v>24000</v>
          </cell>
        </row>
        <row r="305">
          <cell r="B305" t="str">
            <v>Agrosuper Asia1012612</v>
          </cell>
          <cell r="C305" t="str">
            <v>Pollo</v>
          </cell>
          <cell r="D305" t="str">
            <v>Agrosuper Asia</v>
          </cell>
          <cell r="E305">
            <v>1012612</v>
          </cell>
          <cell r="F305" t="str">
            <v>PO Ppa Esp Blo@ Bo Cj 20k AS</v>
          </cell>
          <cell r="G305" t="str">
            <v>Carne Recuperada</v>
          </cell>
          <cell r="H305" t="str">
            <v>Carne Recuperada Pul</v>
          </cell>
          <cell r="I305">
            <v>1178133</v>
          </cell>
          <cell r="J305">
            <v>1200000</v>
          </cell>
          <cell r="K305">
            <v>0.5146152823243515</v>
          </cell>
          <cell r="L305">
            <v>606285.24641063518</v>
          </cell>
          <cell r="M305">
            <v>156410.50700000004</v>
          </cell>
          <cell r="N305">
            <v>300574</v>
          </cell>
          <cell r="O305">
            <v>0</v>
          </cell>
          <cell r="P305">
            <v>1033212.3534106354</v>
          </cell>
          <cell r="Q305">
            <v>400000</v>
          </cell>
          <cell r="R305">
            <v>25000</v>
          </cell>
          <cell r="S305">
            <v>400000</v>
          </cell>
          <cell r="T305">
            <v>0</v>
          </cell>
          <cell r="U305">
            <v>400000</v>
          </cell>
          <cell r="V305">
            <v>633212.35341063538</v>
          </cell>
          <cell r="W305">
            <v>625000</v>
          </cell>
          <cell r="X305">
            <v>-300000</v>
          </cell>
          <cell r="Y305">
            <v>325000</v>
          </cell>
          <cell r="Z305">
            <v>308212.35341063538</v>
          </cell>
          <cell r="AA305">
            <v>0</v>
          </cell>
          <cell r="AB305">
            <v>0</v>
          </cell>
          <cell r="AC305">
            <v>0</v>
          </cell>
          <cell r="AD305">
            <v>221977.08000000002</v>
          </cell>
          <cell r="AE305">
            <v>1246977.08</v>
          </cell>
          <cell r="AF305">
            <v>1246977.08</v>
          </cell>
          <cell r="AG305">
            <v>946977.08000000007</v>
          </cell>
        </row>
        <row r="306">
          <cell r="B306" t="str">
            <v>Agro Sudamerica1012602</v>
          </cell>
          <cell r="C306" t="str">
            <v>Pollo</v>
          </cell>
          <cell r="D306" t="str">
            <v>Agro Sudamerica</v>
          </cell>
          <cell r="E306">
            <v>1012602</v>
          </cell>
          <cell r="F306" t="str">
            <v>PO Ala Ctro NMr IQF@ Cj 20k AS</v>
          </cell>
          <cell r="G306" t="str">
            <v>Ala</v>
          </cell>
          <cell r="H306" t="str">
            <v>Ala Centro</v>
          </cell>
          <cell r="I306">
            <v>0</v>
          </cell>
          <cell r="J306">
            <v>0</v>
          </cell>
          <cell r="K306">
            <v>0.5146152823243515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24000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 t="b">
            <v>0</v>
          </cell>
          <cell r="AF306" t="b">
            <v>0</v>
          </cell>
          <cell r="AG306">
            <v>0</v>
          </cell>
        </row>
        <row r="307">
          <cell r="B307" t="str">
            <v>Agro Sudamerica1012601</v>
          </cell>
          <cell r="C307" t="str">
            <v>Pollo</v>
          </cell>
          <cell r="D307" t="str">
            <v>Agro Sudamerica</v>
          </cell>
          <cell r="E307">
            <v>1012601</v>
          </cell>
          <cell r="F307" t="str">
            <v>PO PANA S/CORAZON@ CJ 18K AS</v>
          </cell>
          <cell r="G307" t="str">
            <v>MENUDENCIAS PANA</v>
          </cell>
          <cell r="H307" t="str">
            <v>MENUDENCIAS PANA S/CORAZÓN</v>
          </cell>
          <cell r="I307">
            <v>0</v>
          </cell>
          <cell r="J307">
            <v>0</v>
          </cell>
          <cell r="K307">
            <v>0.5146152823243515</v>
          </cell>
          <cell r="L307">
            <v>0</v>
          </cell>
          <cell r="M307">
            <v>21645.791999999998</v>
          </cell>
          <cell r="N307">
            <v>2354</v>
          </cell>
          <cell r="O307">
            <v>0</v>
          </cell>
          <cell r="P307">
            <v>23764.391999999996</v>
          </cell>
          <cell r="Q307">
            <v>24000</v>
          </cell>
          <cell r="R307">
            <v>24000</v>
          </cell>
          <cell r="S307">
            <v>0</v>
          </cell>
          <cell r="T307">
            <v>0</v>
          </cell>
          <cell r="U307">
            <v>0</v>
          </cell>
          <cell r="V307">
            <v>23764.391999999996</v>
          </cell>
          <cell r="W307">
            <v>0</v>
          </cell>
          <cell r="X307">
            <v>0</v>
          </cell>
          <cell r="Y307">
            <v>0</v>
          </cell>
          <cell r="Z307">
            <v>23764.391999999996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</row>
        <row r="308">
          <cell r="B308" t="str">
            <v>Agrosuper Shanghai1012598</v>
          </cell>
          <cell r="C308" t="str">
            <v>Pollo</v>
          </cell>
          <cell r="D308" t="str">
            <v>Agrosuper Shanghai</v>
          </cell>
          <cell r="E308">
            <v>1012598</v>
          </cell>
          <cell r="F308" t="str">
            <v>GA Garra G Large B@ Cj 20k AS</v>
          </cell>
          <cell r="G308" t="str">
            <v>Patas</v>
          </cell>
          <cell r="H308" t="str">
            <v>Patas Garras</v>
          </cell>
          <cell r="I308">
            <v>0</v>
          </cell>
          <cell r="J308">
            <v>0</v>
          </cell>
          <cell r="K308">
            <v>0.5146152823243515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6500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</row>
        <row r="309">
          <cell r="B309" t="str">
            <v>Agro Sudamerica1012556</v>
          </cell>
          <cell r="C309" t="str">
            <v>Pollo</v>
          </cell>
          <cell r="D309" t="str">
            <v>Agro Sudamerica</v>
          </cell>
          <cell r="E309">
            <v>1012556</v>
          </cell>
          <cell r="F309" t="str">
            <v>PO CDM 14% proteina@ Cj 20k AS</v>
          </cell>
          <cell r="G309" t="str">
            <v>Carne Recuperada</v>
          </cell>
          <cell r="H309" t="str">
            <v>Carne Recuperada ADM</v>
          </cell>
          <cell r="I309">
            <v>252000</v>
          </cell>
          <cell r="J309">
            <v>168991</v>
          </cell>
          <cell r="K309">
            <v>0.5146152823243515</v>
          </cell>
          <cell r="L309">
            <v>129683.05114573658</v>
          </cell>
          <cell r="M309">
            <v>23145.496999999999</v>
          </cell>
          <cell r="N309">
            <v>60000</v>
          </cell>
          <cell r="O309">
            <v>0</v>
          </cell>
          <cell r="P309">
            <v>206828.54814573657</v>
          </cell>
          <cell r="Q309">
            <v>168000</v>
          </cell>
          <cell r="R309">
            <v>24000</v>
          </cell>
          <cell r="S309">
            <v>168000</v>
          </cell>
          <cell r="T309">
            <v>0</v>
          </cell>
          <cell r="U309">
            <v>168000</v>
          </cell>
          <cell r="V309">
            <v>38828.548145736568</v>
          </cell>
          <cell r="W309">
            <v>24000</v>
          </cell>
          <cell r="X309">
            <v>-24000</v>
          </cell>
          <cell r="Y309">
            <v>0</v>
          </cell>
          <cell r="Z309">
            <v>38828.548145736568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192000</v>
          </cell>
          <cell r="AF309">
            <v>192000</v>
          </cell>
          <cell r="AG309">
            <v>168000</v>
          </cell>
        </row>
        <row r="310">
          <cell r="B310" t="str">
            <v>Agro Sudamerica1012552</v>
          </cell>
          <cell r="C310" t="str">
            <v>Pollo</v>
          </cell>
          <cell r="D310" t="str">
            <v>Agro Sudamerica</v>
          </cell>
          <cell r="E310">
            <v>1012552</v>
          </cell>
          <cell r="F310" t="str">
            <v>PO PchDeh Random@ Cj 10k AS</v>
          </cell>
          <cell r="G310" t="str">
            <v>Pechuga Desh</v>
          </cell>
          <cell r="H310" t="str">
            <v>Pechuga Desh s/Piel</v>
          </cell>
          <cell r="I310">
            <v>312240</v>
          </cell>
          <cell r="J310">
            <v>316000</v>
          </cell>
          <cell r="K310">
            <v>0.5146152823243515</v>
          </cell>
          <cell r="L310">
            <v>160683.47575295551</v>
          </cell>
          <cell r="M310">
            <v>12760</v>
          </cell>
          <cell r="N310">
            <v>0</v>
          </cell>
          <cell r="O310">
            <v>0</v>
          </cell>
          <cell r="P310">
            <v>173443.47575295551</v>
          </cell>
          <cell r="Q310">
            <v>0</v>
          </cell>
          <cell r="R310">
            <v>50</v>
          </cell>
          <cell r="S310">
            <v>0</v>
          </cell>
          <cell r="T310">
            <v>0</v>
          </cell>
          <cell r="U310">
            <v>0</v>
          </cell>
          <cell r="V310">
            <v>173443.47575295551</v>
          </cell>
          <cell r="W310">
            <v>173400</v>
          </cell>
          <cell r="X310">
            <v>0</v>
          </cell>
          <cell r="Y310">
            <v>173400</v>
          </cell>
          <cell r="Z310">
            <v>43.475752955506323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173400</v>
          </cell>
          <cell r="AF310">
            <v>173400</v>
          </cell>
          <cell r="AG310">
            <v>173400</v>
          </cell>
        </row>
        <row r="311">
          <cell r="B311" t="str">
            <v>Agrosuper Shanghai1012504</v>
          </cell>
          <cell r="C311" t="str">
            <v>Pollo</v>
          </cell>
          <cell r="D311" t="str">
            <v>Agrosuper Shanghai</v>
          </cell>
          <cell r="E311">
            <v>1012504</v>
          </cell>
          <cell r="F311" t="str">
            <v>PO Garra Economy@ Cj 20k AS</v>
          </cell>
          <cell r="G311" t="str">
            <v>Patas</v>
          </cell>
          <cell r="H311" t="str">
            <v>Patas Garras</v>
          </cell>
          <cell r="I311">
            <v>0</v>
          </cell>
          <cell r="J311">
            <v>0</v>
          </cell>
          <cell r="K311">
            <v>0.5146152823243515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21700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</row>
        <row r="312">
          <cell r="B312" t="str">
            <v>Agrosuper Shanghai1012503</v>
          </cell>
          <cell r="C312" t="str">
            <v>Pollo</v>
          </cell>
          <cell r="D312" t="str">
            <v>Agrosuper Shanghai</v>
          </cell>
          <cell r="E312">
            <v>1012503</v>
          </cell>
          <cell r="F312" t="str">
            <v>PO Garra M B@ Cj 20k AS</v>
          </cell>
          <cell r="G312" t="str">
            <v>Patas</v>
          </cell>
          <cell r="H312" t="str">
            <v>Patas Garras</v>
          </cell>
          <cell r="I312">
            <v>0</v>
          </cell>
          <cell r="J312">
            <v>0</v>
          </cell>
          <cell r="K312">
            <v>0.5146152823243515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22500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</row>
        <row r="313">
          <cell r="B313" t="str">
            <v>Agrosuper Shanghai1012502</v>
          </cell>
          <cell r="C313" t="str">
            <v>Pollo</v>
          </cell>
          <cell r="D313" t="str">
            <v>Agrosuper Shanghai</v>
          </cell>
          <cell r="E313">
            <v>1012502</v>
          </cell>
          <cell r="F313" t="str">
            <v>PO Garra Large B@ Cj 20k AS</v>
          </cell>
          <cell r="G313" t="str">
            <v>Patas</v>
          </cell>
          <cell r="H313" t="str">
            <v>Patas Garras</v>
          </cell>
          <cell r="I313">
            <v>0</v>
          </cell>
          <cell r="J313">
            <v>0</v>
          </cell>
          <cell r="K313">
            <v>0.5146152823243515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14000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</row>
        <row r="314">
          <cell r="B314" t="str">
            <v>Agrosuper Asia1012469</v>
          </cell>
          <cell r="C314" t="str">
            <v>Pollo</v>
          </cell>
          <cell r="D314" t="str">
            <v>Agrosuper Asia</v>
          </cell>
          <cell r="E314">
            <v>1012469</v>
          </cell>
          <cell r="F314" t="str">
            <v>PO Tru Ctro Ala 60-80 8x5 Mr@ Fi Cj AS</v>
          </cell>
          <cell r="G314" t="str">
            <v>Ala</v>
          </cell>
          <cell r="H314" t="str">
            <v>Ala Trutro-Centro</v>
          </cell>
          <cell r="I314">
            <v>0</v>
          </cell>
          <cell r="J314">
            <v>0</v>
          </cell>
          <cell r="K314">
            <v>0.5146152823243515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24000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 t="b">
            <v>0</v>
          </cell>
          <cell r="AF314" t="b">
            <v>0</v>
          </cell>
          <cell r="AG314">
            <v>0</v>
          </cell>
        </row>
        <row r="315">
          <cell r="B315" t="str">
            <v>Agrosuper Shanghai1012455</v>
          </cell>
          <cell r="C315" t="str">
            <v>Pollo</v>
          </cell>
          <cell r="D315" t="str">
            <v>Agrosuper Shanghai</v>
          </cell>
          <cell r="E315">
            <v>1012455</v>
          </cell>
          <cell r="F315" t="str">
            <v>PO Ctro Pta Ala Choice@ Cj 20k AS</v>
          </cell>
          <cell r="G315" t="str">
            <v>Ala</v>
          </cell>
          <cell r="H315" t="str">
            <v>Ala Centro-Punta</v>
          </cell>
          <cell r="I315">
            <v>0</v>
          </cell>
          <cell r="J315">
            <v>0</v>
          </cell>
          <cell r="K315">
            <v>0.5146152823243515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21000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</row>
        <row r="316">
          <cell r="B316" t="str">
            <v>Agrosuper Shanghai1012454</v>
          </cell>
          <cell r="C316" t="str">
            <v>Pollo</v>
          </cell>
          <cell r="D316" t="str">
            <v>Agrosuper Shanghai</v>
          </cell>
          <cell r="E316">
            <v>1012454</v>
          </cell>
          <cell r="F316" t="str">
            <v>PO Ctro Pta Ala@ Cj 20k AS</v>
          </cell>
          <cell r="G316" t="str">
            <v>Ala</v>
          </cell>
          <cell r="H316" t="str">
            <v>Ala Centro-Punta</v>
          </cell>
          <cell r="I316">
            <v>0</v>
          </cell>
          <cell r="J316">
            <v>0</v>
          </cell>
          <cell r="K316">
            <v>0.5146152823243515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24000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</row>
        <row r="317">
          <cell r="B317" t="str">
            <v>Agrosuper Shanghai1012452</v>
          </cell>
          <cell r="C317" t="str">
            <v>Pollo</v>
          </cell>
          <cell r="D317" t="str">
            <v>Agrosuper Shanghai</v>
          </cell>
          <cell r="E317">
            <v>1012452</v>
          </cell>
          <cell r="F317" t="str">
            <v>PO Ala Media Grado B@ Cj AS</v>
          </cell>
          <cell r="G317" t="str">
            <v>Ala</v>
          </cell>
          <cell r="H317" t="str">
            <v>Ala Centro</v>
          </cell>
          <cell r="I317">
            <v>0</v>
          </cell>
          <cell r="J317">
            <v>0</v>
          </cell>
          <cell r="K317">
            <v>0.5146152823243515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20000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</row>
        <row r="318">
          <cell r="B318" t="str">
            <v>Agrosuper Shanghai1012448</v>
          </cell>
          <cell r="C318" t="str">
            <v>Pollo</v>
          </cell>
          <cell r="D318" t="str">
            <v>Agrosuper Shanghai</v>
          </cell>
          <cell r="E318">
            <v>1012448</v>
          </cell>
          <cell r="F318" t="str">
            <v>PO Garra Economy@ Cj 20k AS</v>
          </cell>
          <cell r="G318" t="str">
            <v>Patas</v>
          </cell>
          <cell r="H318" t="str">
            <v>Patas Garras</v>
          </cell>
          <cell r="I318">
            <v>0</v>
          </cell>
          <cell r="J318">
            <v>0</v>
          </cell>
          <cell r="K318">
            <v>0.5146152823243515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23500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</row>
        <row r="319">
          <cell r="B319" t="str">
            <v>Agrosuper Shanghai1012424</v>
          </cell>
          <cell r="C319" t="str">
            <v>Pollo</v>
          </cell>
          <cell r="D319" t="str">
            <v>Agrosuper Shanghai</v>
          </cell>
          <cell r="E319">
            <v>1012424</v>
          </cell>
          <cell r="F319" t="str">
            <v>PO Ctro-Pta-Ala@ Cj 20k AS</v>
          </cell>
          <cell r="G319" t="str">
            <v>Ala</v>
          </cell>
          <cell r="H319" t="str">
            <v>Ala Centro-Punta</v>
          </cell>
          <cell r="I319">
            <v>0</v>
          </cell>
          <cell r="J319">
            <v>0</v>
          </cell>
          <cell r="K319">
            <v>0.5146152823243515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24000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</row>
        <row r="320">
          <cell r="B320" t="str">
            <v>Agrosuper Shanghai1012423</v>
          </cell>
          <cell r="C320" t="str">
            <v>Pollo</v>
          </cell>
          <cell r="D320" t="str">
            <v>Agrosuper Shanghai</v>
          </cell>
          <cell r="E320">
            <v>1012423</v>
          </cell>
          <cell r="F320" t="str">
            <v>PO Ctro-Pta-Ala Choice@ Cj 20k AS</v>
          </cell>
          <cell r="G320" t="str">
            <v>Ala</v>
          </cell>
          <cell r="H320" t="str">
            <v>Ala Centro-Punta</v>
          </cell>
          <cell r="I320">
            <v>0</v>
          </cell>
          <cell r="J320">
            <v>0</v>
          </cell>
          <cell r="K320">
            <v>0.5146152823243515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24000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</row>
        <row r="321">
          <cell r="B321" t="str">
            <v>Agro Sudamerica1012375</v>
          </cell>
          <cell r="C321" t="str">
            <v>Pollo</v>
          </cell>
          <cell r="D321" t="str">
            <v>Agro Sudamerica</v>
          </cell>
          <cell r="E321">
            <v>1012375</v>
          </cell>
          <cell r="F321" t="str">
            <v>PO Pech c/h c/p@ Cj 16k AS</v>
          </cell>
          <cell r="G321" t="str">
            <v>Pechuga</v>
          </cell>
          <cell r="H321" t="str">
            <v>Pechuga Entera</v>
          </cell>
          <cell r="I321">
            <v>0</v>
          </cell>
          <cell r="J321">
            <v>0</v>
          </cell>
          <cell r="K321">
            <v>0.5146152823243515</v>
          </cell>
          <cell r="L321">
            <v>0</v>
          </cell>
          <cell r="M321">
            <v>7275.969000000001</v>
          </cell>
          <cell r="N321">
            <v>0</v>
          </cell>
          <cell r="O321">
            <v>0</v>
          </cell>
          <cell r="P321">
            <v>7275.969000000001</v>
          </cell>
          <cell r="Q321">
            <v>7276</v>
          </cell>
          <cell r="R321">
            <v>24000</v>
          </cell>
          <cell r="S321">
            <v>0</v>
          </cell>
          <cell r="T321">
            <v>0</v>
          </cell>
          <cell r="U321">
            <v>0</v>
          </cell>
          <cell r="V321">
            <v>7275.969000000001</v>
          </cell>
          <cell r="W321">
            <v>0</v>
          </cell>
          <cell r="X321">
            <v>0</v>
          </cell>
          <cell r="Y321">
            <v>0</v>
          </cell>
          <cell r="Z321">
            <v>7275.969000000001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</row>
        <row r="322">
          <cell r="B322" t="str">
            <v>Agrosuper Brasil1012362</v>
          </cell>
          <cell r="C322" t="str">
            <v>Pollo</v>
          </cell>
          <cell r="D322" t="str">
            <v>Agrosuper Brasil</v>
          </cell>
          <cell r="E322">
            <v>1012362</v>
          </cell>
          <cell r="F322" t="str">
            <v>PO Corazon@ Cj 18k AS</v>
          </cell>
          <cell r="G322" t="str">
            <v>Menudencias</v>
          </cell>
          <cell r="H322" t="str">
            <v>Menudencias Corazón</v>
          </cell>
          <cell r="I322">
            <v>74125</v>
          </cell>
          <cell r="J322">
            <v>72000</v>
          </cell>
          <cell r="K322">
            <v>0.71181248753751014</v>
          </cell>
          <cell r="L322">
            <v>52763.100638717937</v>
          </cell>
          <cell r="M322">
            <v>42516</v>
          </cell>
          <cell r="N322">
            <v>21584.975363393103</v>
          </cell>
          <cell r="O322">
            <v>0</v>
          </cell>
          <cell r="P322">
            <v>114705.57846577173</v>
          </cell>
          <cell r="Q322">
            <v>72000</v>
          </cell>
          <cell r="R322">
            <v>24000</v>
          </cell>
          <cell r="S322">
            <v>72000</v>
          </cell>
          <cell r="T322">
            <v>-48000</v>
          </cell>
          <cell r="U322">
            <v>24000</v>
          </cell>
          <cell r="V322">
            <v>90705.57846577173</v>
          </cell>
          <cell r="W322">
            <v>72000</v>
          </cell>
          <cell r="X322">
            <v>-72000</v>
          </cell>
          <cell r="Y322">
            <v>0</v>
          </cell>
          <cell r="Z322">
            <v>90705.57846577173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144000</v>
          </cell>
          <cell r="AF322">
            <v>96000</v>
          </cell>
          <cell r="AG322">
            <v>24000</v>
          </cell>
        </row>
        <row r="323">
          <cell r="B323" t="str">
            <v>Agro Sudamerica1012342</v>
          </cell>
          <cell r="C323" t="str">
            <v>Pollo</v>
          </cell>
          <cell r="D323" t="str">
            <v>Agro Sudamerica</v>
          </cell>
          <cell r="E323">
            <v>1012342</v>
          </cell>
          <cell r="F323" t="str">
            <v>PO Corazon@ Cj 18k AS</v>
          </cell>
          <cell r="G323" t="str">
            <v>Menudencias</v>
          </cell>
          <cell r="H323" t="str">
            <v>Menudencias Corazón</v>
          </cell>
          <cell r="I323">
            <v>0</v>
          </cell>
          <cell r="J323">
            <v>0</v>
          </cell>
          <cell r="K323">
            <v>0.5146152823243515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24000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 t="b">
            <v>0</v>
          </cell>
          <cell r="AF323" t="b">
            <v>0</v>
          </cell>
          <cell r="AG323">
            <v>0</v>
          </cell>
        </row>
        <row r="324">
          <cell r="B324" t="str">
            <v>Agro Sudamerica1012283</v>
          </cell>
          <cell r="C324" t="str">
            <v>Pollo</v>
          </cell>
          <cell r="D324" t="str">
            <v>Agro Sudamerica</v>
          </cell>
          <cell r="E324">
            <v>1012283</v>
          </cell>
          <cell r="F324" t="str">
            <v>PO Pana S/Corazón@ Cj 20k AS</v>
          </cell>
          <cell r="G324" t="str">
            <v>Menudencias</v>
          </cell>
          <cell r="H324" t="str">
            <v>Menudencias Pana</v>
          </cell>
          <cell r="I324">
            <v>24000</v>
          </cell>
          <cell r="J324">
            <v>24000</v>
          </cell>
          <cell r="K324">
            <v>0.5146152823243515</v>
          </cell>
          <cell r="L324">
            <v>12350.766775784436</v>
          </cell>
          <cell r="M324">
            <v>27120.182999999994</v>
          </cell>
          <cell r="N324">
            <v>9187</v>
          </cell>
          <cell r="O324">
            <v>0</v>
          </cell>
          <cell r="P324">
            <v>47739.249775784432</v>
          </cell>
          <cell r="Q324">
            <v>48000</v>
          </cell>
          <cell r="R324">
            <v>23800</v>
          </cell>
          <cell r="S324">
            <v>47600</v>
          </cell>
          <cell r="T324">
            <v>0</v>
          </cell>
          <cell r="U324">
            <v>47600</v>
          </cell>
          <cell r="V324">
            <v>139.24977578443213</v>
          </cell>
          <cell r="W324">
            <v>0</v>
          </cell>
          <cell r="X324">
            <v>0</v>
          </cell>
          <cell r="Y324">
            <v>0</v>
          </cell>
          <cell r="Z324">
            <v>139.24977578443213</v>
          </cell>
          <cell r="AA324">
            <v>0</v>
          </cell>
          <cell r="AB324">
            <v>0</v>
          </cell>
          <cell r="AC324">
            <v>0</v>
          </cell>
          <cell r="AD324">
            <v>23995.67</v>
          </cell>
          <cell r="AE324">
            <v>71595.67</v>
          </cell>
          <cell r="AF324">
            <v>71595.67</v>
          </cell>
          <cell r="AG324">
            <v>71595.67</v>
          </cell>
        </row>
        <row r="325">
          <cell r="B325" t="str">
            <v>Agro Sudamerica1012208</v>
          </cell>
          <cell r="C325" t="str">
            <v>Pollo</v>
          </cell>
          <cell r="D325" t="str">
            <v>Agro Sudamerica</v>
          </cell>
          <cell r="E325">
            <v>1012208</v>
          </cell>
          <cell r="F325" t="str">
            <v>GA S/m@ Bo Cj AS</v>
          </cell>
          <cell r="G325" t="str">
            <v>Reproductor</v>
          </cell>
          <cell r="H325" t="str">
            <v>Reproductor Gallina</v>
          </cell>
          <cell r="I325">
            <v>36109</v>
          </cell>
          <cell r="J325">
            <v>24000</v>
          </cell>
          <cell r="K325">
            <v>0.5146152823243515</v>
          </cell>
          <cell r="L325">
            <v>18582.243229450007</v>
          </cell>
          <cell r="M325">
            <v>1513.747999999996</v>
          </cell>
          <cell r="N325">
            <v>2700</v>
          </cell>
          <cell r="O325">
            <v>0</v>
          </cell>
          <cell r="P325">
            <v>22525.991229450003</v>
          </cell>
          <cell r="Q325">
            <v>24000</v>
          </cell>
          <cell r="R325">
            <v>24000</v>
          </cell>
          <cell r="S325">
            <v>0</v>
          </cell>
          <cell r="U325">
            <v>0</v>
          </cell>
          <cell r="V325">
            <v>22525.991229450003</v>
          </cell>
          <cell r="W325">
            <v>0</v>
          </cell>
          <cell r="X325">
            <v>0</v>
          </cell>
          <cell r="Y325">
            <v>0</v>
          </cell>
          <cell r="Z325">
            <v>22525.991229450003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</row>
        <row r="326">
          <cell r="B326" t="str">
            <v>Agro Sudamerica1012207</v>
          </cell>
          <cell r="C326" t="str">
            <v>Pollo</v>
          </cell>
          <cell r="D326" t="str">
            <v>Agro Sudamerica</v>
          </cell>
          <cell r="E326">
            <v>1012207</v>
          </cell>
          <cell r="F326" t="str">
            <v>PO Ctre Mrps@ Bo 12x1k Cj AS</v>
          </cell>
          <cell r="G326" t="str">
            <v>Menudencias</v>
          </cell>
          <cell r="H326" t="str">
            <v>Menudencias Contre</v>
          </cell>
          <cell r="I326">
            <v>6296</v>
          </cell>
          <cell r="J326">
            <v>16592</v>
          </cell>
          <cell r="K326">
            <v>0.5146152823243515</v>
          </cell>
          <cell r="L326">
            <v>3240.0178175141168</v>
          </cell>
          <cell r="M326">
            <v>23916</v>
          </cell>
          <cell r="N326">
            <v>11220</v>
          </cell>
          <cell r="O326">
            <v>0</v>
          </cell>
          <cell r="P326">
            <v>37254.017817514119</v>
          </cell>
          <cell r="Q326">
            <v>24000</v>
          </cell>
          <cell r="R326">
            <v>22000</v>
          </cell>
          <cell r="S326">
            <v>24000</v>
          </cell>
          <cell r="T326">
            <v>0</v>
          </cell>
          <cell r="U326">
            <v>24000</v>
          </cell>
          <cell r="V326">
            <v>13254.017817514119</v>
          </cell>
          <cell r="W326">
            <v>0</v>
          </cell>
          <cell r="X326">
            <v>0</v>
          </cell>
          <cell r="Y326">
            <v>0</v>
          </cell>
          <cell r="Z326">
            <v>13254.017817514119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24000</v>
          </cell>
          <cell r="AF326">
            <v>24000</v>
          </cell>
          <cell r="AG326">
            <v>24000</v>
          </cell>
        </row>
        <row r="327">
          <cell r="B327" t="str">
            <v>Agro Sudamerica1012058</v>
          </cell>
          <cell r="C327" t="str">
            <v>Pollo</v>
          </cell>
          <cell r="D327" t="str">
            <v>Agro Sudamerica</v>
          </cell>
          <cell r="E327">
            <v>1012058</v>
          </cell>
          <cell r="F327" t="str">
            <v>GA C/M@BO CJ AS</v>
          </cell>
          <cell r="G327" t="str">
            <v>MUESTRA</v>
          </cell>
          <cell r="H327" t="str">
            <v>MUESTRA</v>
          </cell>
          <cell r="I327">
            <v>0</v>
          </cell>
          <cell r="J327">
            <v>0</v>
          </cell>
          <cell r="K327">
            <v>0.5146152823243515</v>
          </cell>
          <cell r="L327">
            <v>0</v>
          </cell>
          <cell r="M327">
            <v>85.14</v>
          </cell>
          <cell r="N327">
            <v>0</v>
          </cell>
          <cell r="O327">
            <v>0</v>
          </cell>
          <cell r="P327">
            <v>85.14</v>
          </cell>
          <cell r="Q327">
            <v>85</v>
          </cell>
          <cell r="R327">
            <v>24000</v>
          </cell>
          <cell r="S327">
            <v>85</v>
          </cell>
          <cell r="T327">
            <v>0</v>
          </cell>
          <cell r="U327">
            <v>85</v>
          </cell>
          <cell r="V327">
            <v>0.14000000000000057</v>
          </cell>
          <cell r="W327">
            <v>0</v>
          </cell>
          <cell r="X327">
            <v>0</v>
          </cell>
          <cell r="Y327">
            <v>0</v>
          </cell>
          <cell r="Z327">
            <v>0.14000000000000057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85</v>
          </cell>
          <cell r="AF327">
            <v>85</v>
          </cell>
          <cell r="AG327">
            <v>85</v>
          </cell>
        </row>
        <row r="328">
          <cell r="B328" t="str">
            <v>Agrosuper Asia1012012</v>
          </cell>
          <cell r="C328" t="str">
            <v>Pollo</v>
          </cell>
          <cell r="D328" t="str">
            <v>Agrosuper Asia</v>
          </cell>
          <cell r="E328">
            <v>1012012</v>
          </cell>
          <cell r="F328" t="str">
            <v>PO Ala Ctro Mr@ Fi Cj 18k AS</v>
          </cell>
          <cell r="G328" t="str">
            <v>Ala</v>
          </cell>
          <cell r="H328" t="str">
            <v>Ala Centro</v>
          </cell>
          <cell r="I328">
            <v>0</v>
          </cell>
          <cell r="J328">
            <v>0</v>
          </cell>
          <cell r="K328">
            <v>0.5146152823243515</v>
          </cell>
          <cell r="L328">
            <v>0</v>
          </cell>
          <cell r="M328">
            <v>599.28</v>
          </cell>
          <cell r="N328">
            <v>0</v>
          </cell>
          <cell r="O328">
            <v>0</v>
          </cell>
          <cell r="P328">
            <v>599.28</v>
          </cell>
          <cell r="Q328">
            <v>0</v>
          </cell>
          <cell r="R328">
            <v>19200</v>
          </cell>
          <cell r="S328">
            <v>0</v>
          </cell>
          <cell r="T328">
            <v>0</v>
          </cell>
          <cell r="U328">
            <v>0</v>
          </cell>
          <cell r="V328">
            <v>599.28</v>
          </cell>
          <cell r="W328">
            <v>0</v>
          </cell>
          <cell r="X328">
            <v>0</v>
          </cell>
          <cell r="Y328">
            <v>0</v>
          </cell>
          <cell r="Z328">
            <v>599.28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</row>
        <row r="329">
          <cell r="B329" t="str">
            <v>Agrosuper Shanghai1011968</v>
          </cell>
          <cell r="C329" t="str">
            <v>Pollo</v>
          </cell>
          <cell r="D329" t="str">
            <v>Agrosuper Shanghai</v>
          </cell>
          <cell r="E329">
            <v>1011968</v>
          </cell>
          <cell r="F329" t="str">
            <v>PO Garra L A@ Bo Cj 20k AS</v>
          </cell>
          <cell r="G329" t="str">
            <v>Patas</v>
          </cell>
          <cell r="H329" t="str">
            <v>Patas Garras</v>
          </cell>
          <cell r="I329">
            <v>0</v>
          </cell>
          <cell r="J329">
            <v>0</v>
          </cell>
          <cell r="K329">
            <v>0.5146152823243515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18000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</row>
        <row r="330">
          <cell r="B330" t="str">
            <v>Agro Sudamerica1011939</v>
          </cell>
          <cell r="C330" t="str">
            <v>Pollo</v>
          </cell>
          <cell r="D330" t="str">
            <v>Agro Sudamerica</v>
          </cell>
          <cell r="E330">
            <v>1011939</v>
          </cell>
          <cell r="F330" t="str">
            <v>PO Tru Larg@ NNII Cj 15k</v>
          </cell>
          <cell r="G330" t="str">
            <v>Trutro</v>
          </cell>
          <cell r="H330" t="str">
            <v>Trutro Largo</v>
          </cell>
          <cell r="I330">
            <v>0</v>
          </cell>
          <cell r="J330">
            <v>0</v>
          </cell>
          <cell r="K330">
            <v>0.5146152823243515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24000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 t="b">
            <v>0</v>
          </cell>
          <cell r="AF330" t="b">
            <v>0</v>
          </cell>
          <cell r="AG330">
            <v>0</v>
          </cell>
        </row>
        <row r="331">
          <cell r="B331" t="str">
            <v>Agro Sudamerica1011888</v>
          </cell>
          <cell r="C331" t="str">
            <v>Pollo</v>
          </cell>
          <cell r="D331" t="str">
            <v>Agro Sudamerica</v>
          </cell>
          <cell r="E331">
            <v>1011888</v>
          </cell>
          <cell r="F331" t="str">
            <v>PO Piel de pollo@ CJ As</v>
          </cell>
          <cell r="G331" t="str">
            <v>Subprod</v>
          </cell>
          <cell r="H331" t="str">
            <v>Subprod Piel</v>
          </cell>
          <cell r="I331">
            <v>0</v>
          </cell>
          <cell r="J331">
            <v>0</v>
          </cell>
          <cell r="K331">
            <v>0.5146152823243515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300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 t="b">
            <v>0</v>
          </cell>
          <cell r="AF331" t="b">
            <v>0</v>
          </cell>
          <cell r="AG331">
            <v>0</v>
          </cell>
        </row>
        <row r="332">
          <cell r="B332" t="str">
            <v>Agrosuper Shanghai1011586</v>
          </cell>
          <cell r="C332" t="str">
            <v>Pollo</v>
          </cell>
          <cell r="D332" t="str">
            <v>Agrosuper Shanghai</v>
          </cell>
          <cell r="E332">
            <v>1011586</v>
          </cell>
          <cell r="F332" t="str">
            <v>PO Ala Media B 4x10@ Cj 20k AS</v>
          </cell>
          <cell r="G332" t="str">
            <v>Ala</v>
          </cell>
          <cell r="H332" t="str">
            <v>Ala Centro</v>
          </cell>
          <cell r="I332">
            <v>0</v>
          </cell>
          <cell r="J332">
            <v>0</v>
          </cell>
          <cell r="K332">
            <v>0.5146152823243515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24000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</row>
        <row r="333">
          <cell r="B333" t="str">
            <v>Agro Sudamerica1011582</v>
          </cell>
          <cell r="C333" t="str">
            <v>Pollo</v>
          </cell>
          <cell r="D333" t="str">
            <v>Agro Sudamerica</v>
          </cell>
          <cell r="E333">
            <v>1011582</v>
          </cell>
          <cell r="F333" t="str">
            <v>GA S/m@ Gr Cj bca AS</v>
          </cell>
          <cell r="G333" t="str">
            <v>Reproductor</v>
          </cell>
          <cell r="H333" t="str">
            <v>Reproductor Gallina</v>
          </cell>
          <cell r="I333">
            <v>0</v>
          </cell>
          <cell r="J333">
            <v>0</v>
          </cell>
          <cell r="K333">
            <v>0.5146152823243515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8100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 t="b">
            <v>0</v>
          </cell>
          <cell r="AF333" t="b">
            <v>0</v>
          </cell>
          <cell r="AG333">
            <v>0</v>
          </cell>
        </row>
        <row r="334">
          <cell r="B334" t="str">
            <v>Agrosuper Brasil1011560</v>
          </cell>
          <cell r="C334" t="str">
            <v>Pollo</v>
          </cell>
          <cell r="D334" t="str">
            <v>Agrosuper Brasil</v>
          </cell>
          <cell r="E334">
            <v>1011560</v>
          </cell>
          <cell r="F334" t="str">
            <v>PO Corazón@ Bo Cj 18k AS</v>
          </cell>
          <cell r="G334" t="str">
            <v>Menudencias</v>
          </cell>
          <cell r="H334" t="str">
            <v>Menudencias Corazón</v>
          </cell>
          <cell r="I334">
            <v>6882</v>
          </cell>
          <cell r="J334">
            <v>2995</v>
          </cell>
          <cell r="K334">
            <v>0.71181248753751014</v>
          </cell>
          <cell r="L334">
            <v>4898.6935392331452</v>
          </cell>
          <cell r="M334">
            <v>26712</v>
          </cell>
          <cell r="N334">
            <v>0</v>
          </cell>
          <cell r="O334">
            <v>0</v>
          </cell>
          <cell r="P334">
            <v>31610.693539233143</v>
          </cell>
          <cell r="Q334">
            <v>24000</v>
          </cell>
          <cell r="R334">
            <v>24000</v>
          </cell>
          <cell r="S334">
            <v>24000</v>
          </cell>
          <cell r="T334">
            <v>0</v>
          </cell>
          <cell r="U334">
            <v>24000</v>
          </cell>
          <cell r="V334">
            <v>7610.6935392331434</v>
          </cell>
          <cell r="W334">
            <v>0</v>
          </cell>
          <cell r="X334">
            <v>0</v>
          </cell>
          <cell r="Y334">
            <v>0</v>
          </cell>
          <cell r="Z334">
            <v>7610.6935392331434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24000</v>
          </cell>
          <cell r="AF334">
            <v>24000</v>
          </cell>
          <cell r="AG334">
            <v>24000</v>
          </cell>
        </row>
        <row r="335">
          <cell r="B335" t="str">
            <v>Agro Sudamerica1011558</v>
          </cell>
          <cell r="C335" t="str">
            <v>Pollo</v>
          </cell>
          <cell r="D335" t="str">
            <v>Agro Sudamerica</v>
          </cell>
          <cell r="E335">
            <v>1011558</v>
          </cell>
          <cell r="F335" t="str">
            <v>PO Ppa Esp@ 2 blo x 10k Cj AS</v>
          </cell>
          <cell r="G335" t="str">
            <v>Carne Recuperada</v>
          </cell>
          <cell r="H335" t="str">
            <v>Carne Recuperada Pul</v>
          </cell>
          <cell r="I335">
            <v>1055967</v>
          </cell>
          <cell r="J335">
            <v>1056000</v>
          </cell>
          <cell r="K335">
            <v>0.5146152823243515</v>
          </cell>
          <cell r="L335">
            <v>543416.75583019853</v>
          </cell>
          <cell r="M335">
            <v>37465.790000000008</v>
          </cell>
          <cell r="N335">
            <v>34426</v>
          </cell>
          <cell r="O335">
            <v>0</v>
          </cell>
          <cell r="P335">
            <v>611865.94583019859</v>
          </cell>
          <cell r="Q335">
            <v>72000</v>
          </cell>
          <cell r="R335">
            <v>24000</v>
          </cell>
          <cell r="S335">
            <v>72000</v>
          </cell>
          <cell r="T335">
            <v>0</v>
          </cell>
          <cell r="U335">
            <v>72000</v>
          </cell>
          <cell r="V335">
            <v>539865.94583019859</v>
          </cell>
          <cell r="W335">
            <v>528000</v>
          </cell>
          <cell r="X335">
            <v>0</v>
          </cell>
          <cell r="Y335">
            <v>528000</v>
          </cell>
          <cell r="Z335">
            <v>11865.945830198587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600000</v>
          </cell>
          <cell r="AF335">
            <v>600000</v>
          </cell>
          <cell r="AG335">
            <v>600000</v>
          </cell>
        </row>
        <row r="336">
          <cell r="B336" t="str">
            <v>Agro Sudamerica1011431</v>
          </cell>
          <cell r="C336" t="str">
            <v>Pollo</v>
          </cell>
          <cell r="D336" t="str">
            <v>Agro Sudamerica</v>
          </cell>
          <cell r="E336">
            <v>1011431</v>
          </cell>
          <cell r="F336" t="str">
            <v>PO Corazón@ Bo 20k Cj SP</v>
          </cell>
          <cell r="G336" t="str">
            <v>Menudencias</v>
          </cell>
          <cell r="H336" t="str">
            <v>Menudencias Corazón</v>
          </cell>
          <cell r="I336">
            <v>0</v>
          </cell>
          <cell r="J336">
            <v>0</v>
          </cell>
          <cell r="K336">
            <v>0.5146152823243515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24000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 t="b">
            <v>0</v>
          </cell>
          <cell r="AF336" t="b">
            <v>0</v>
          </cell>
          <cell r="AG336">
            <v>0</v>
          </cell>
        </row>
        <row r="337">
          <cell r="B337" t="str">
            <v>Agro Sudamerica1011422</v>
          </cell>
          <cell r="C337" t="str">
            <v>Pollo</v>
          </cell>
          <cell r="D337" t="str">
            <v>Agro Sudamerica</v>
          </cell>
          <cell r="E337">
            <v>1011422</v>
          </cell>
          <cell r="F337" t="str">
            <v>PO Pch Piel Pim 50 ppm@ Cj 14 AS</v>
          </cell>
          <cell r="G337" t="str">
            <v>Subprod</v>
          </cell>
          <cell r="H337" t="str">
            <v>Subprod Piel</v>
          </cell>
          <cell r="I337">
            <v>0</v>
          </cell>
          <cell r="J337">
            <v>0</v>
          </cell>
          <cell r="K337">
            <v>0.5146152823243515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24000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 t="b">
            <v>0</v>
          </cell>
          <cell r="AF337" t="b">
            <v>0</v>
          </cell>
          <cell r="AG337">
            <v>0</v>
          </cell>
        </row>
        <row r="338">
          <cell r="B338" t="str">
            <v>Agro Sudamerica1011421</v>
          </cell>
          <cell r="C338" t="str">
            <v>Pollo</v>
          </cell>
          <cell r="D338" t="str">
            <v>Agro Sudamerica</v>
          </cell>
          <cell r="E338">
            <v>1011421</v>
          </cell>
          <cell r="F338" t="str">
            <v>PO Ppa Esp 50 Pim@ Cj 20k AS</v>
          </cell>
          <cell r="G338" t="str">
            <v>Carne Recuperada</v>
          </cell>
          <cell r="H338" t="str">
            <v>Carne Recuperada Pul</v>
          </cell>
          <cell r="I338">
            <v>418785</v>
          </cell>
          <cell r="J338">
            <v>408000</v>
          </cell>
          <cell r="K338">
            <v>0.5146152823243515</v>
          </cell>
          <cell r="L338">
            <v>215513.16100820355</v>
          </cell>
          <cell r="M338">
            <v>157259.61999999994</v>
          </cell>
          <cell r="N338">
            <v>0</v>
          </cell>
          <cell r="O338">
            <v>0</v>
          </cell>
          <cell r="P338">
            <v>372772.78100820351</v>
          </cell>
          <cell r="Q338">
            <v>144000</v>
          </cell>
          <cell r="R338">
            <v>24000</v>
          </cell>
          <cell r="S338">
            <v>144000</v>
          </cell>
          <cell r="T338">
            <v>0</v>
          </cell>
          <cell r="U338">
            <v>144000</v>
          </cell>
          <cell r="V338">
            <v>228772.78100820351</v>
          </cell>
          <cell r="W338">
            <v>216000</v>
          </cell>
          <cell r="X338">
            <v>0</v>
          </cell>
          <cell r="Y338">
            <v>216000</v>
          </cell>
          <cell r="Z338">
            <v>12772.781008203514</v>
          </cell>
          <cell r="AA338">
            <v>0</v>
          </cell>
          <cell r="AB338">
            <v>0</v>
          </cell>
          <cell r="AC338">
            <v>0</v>
          </cell>
          <cell r="AD338">
            <v>47986.89</v>
          </cell>
          <cell r="AE338">
            <v>407986.89</v>
          </cell>
          <cell r="AF338">
            <v>407986.89</v>
          </cell>
          <cell r="AG338">
            <v>407986.89</v>
          </cell>
        </row>
        <row r="339">
          <cell r="B339" t="str">
            <v>Agro Sudamerica1011290</v>
          </cell>
          <cell r="C339" t="str">
            <v>Pollo</v>
          </cell>
          <cell r="D339" t="str">
            <v>Agro Sudamerica</v>
          </cell>
          <cell r="E339">
            <v>1011290</v>
          </cell>
          <cell r="F339" t="str">
            <v>PO Pch Piel@ Cj 20k AS</v>
          </cell>
          <cell r="G339" t="str">
            <v>Subprod</v>
          </cell>
          <cell r="H339" t="str">
            <v>Subprod Piel</v>
          </cell>
          <cell r="I339">
            <v>45872</v>
          </cell>
          <cell r="J339">
            <v>48000</v>
          </cell>
          <cell r="K339">
            <v>0.5146152823243515</v>
          </cell>
          <cell r="L339">
            <v>23606.432230782651</v>
          </cell>
          <cell r="M339">
            <v>17437.615000000002</v>
          </cell>
          <cell r="N339">
            <v>6400</v>
          </cell>
          <cell r="O339">
            <v>0</v>
          </cell>
          <cell r="P339">
            <v>46804.047230782657</v>
          </cell>
          <cell r="Q339">
            <v>24000</v>
          </cell>
          <cell r="R339">
            <v>16000</v>
          </cell>
          <cell r="S339">
            <v>24000</v>
          </cell>
          <cell r="T339">
            <v>0</v>
          </cell>
          <cell r="U339">
            <v>24000</v>
          </cell>
          <cell r="V339">
            <v>22804.047230782657</v>
          </cell>
          <cell r="W339">
            <v>16000</v>
          </cell>
          <cell r="X339">
            <v>0</v>
          </cell>
          <cell r="Y339">
            <v>16000</v>
          </cell>
          <cell r="Z339">
            <v>6804.0472307826567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40000</v>
          </cell>
          <cell r="AF339">
            <v>40000</v>
          </cell>
          <cell r="AG339">
            <v>40000</v>
          </cell>
        </row>
        <row r="340">
          <cell r="B340" t="str">
            <v>Agro Sudamerica1011250</v>
          </cell>
          <cell r="C340" t="str">
            <v>Pollo</v>
          </cell>
          <cell r="D340" t="str">
            <v>Agro Sudamerica</v>
          </cell>
          <cell r="E340">
            <v>1011250</v>
          </cell>
          <cell r="F340" t="str">
            <v>PO PchDeh NMr s/cal 4x10@ Cj 20k Am AS</v>
          </cell>
          <cell r="G340" t="str">
            <v>Pechuga Desh</v>
          </cell>
          <cell r="H340" t="str">
            <v>Pechuga Desh s/Piel</v>
          </cell>
          <cell r="I340">
            <v>0</v>
          </cell>
          <cell r="J340">
            <v>0</v>
          </cell>
          <cell r="K340">
            <v>0.5146152823243515</v>
          </cell>
          <cell r="L340">
            <v>0</v>
          </cell>
          <cell r="M340">
            <v>1632.6000000000001</v>
          </cell>
          <cell r="N340">
            <v>0</v>
          </cell>
          <cell r="O340">
            <v>0</v>
          </cell>
          <cell r="P340">
            <v>1632.6000000000001</v>
          </cell>
          <cell r="Q340">
            <v>0</v>
          </cell>
          <cell r="R340">
            <v>20400</v>
          </cell>
          <cell r="S340">
            <v>0</v>
          </cell>
          <cell r="T340">
            <v>0</v>
          </cell>
          <cell r="U340">
            <v>0</v>
          </cell>
          <cell r="V340">
            <v>1632.6000000000001</v>
          </cell>
          <cell r="W340">
            <v>0</v>
          </cell>
          <cell r="X340">
            <v>0</v>
          </cell>
          <cell r="Y340">
            <v>0</v>
          </cell>
          <cell r="Z340">
            <v>1632.6000000000001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</row>
        <row r="341">
          <cell r="B341" t="str">
            <v>Agro Sudamerica1011105</v>
          </cell>
          <cell r="C341" t="str">
            <v>Pollo</v>
          </cell>
          <cell r="D341" t="str">
            <v>Agro Sudamerica</v>
          </cell>
          <cell r="E341">
            <v>1011105</v>
          </cell>
          <cell r="F341" t="str">
            <v>PO Tru-Ctro Ala 60-80 4x10 NMr@ Cj20k AS</v>
          </cell>
          <cell r="G341" t="str">
            <v>Trutro</v>
          </cell>
          <cell r="H341" t="str">
            <v>Trutro Largo</v>
          </cell>
          <cell r="I341">
            <v>0</v>
          </cell>
          <cell r="J341">
            <v>0</v>
          </cell>
          <cell r="K341">
            <v>0.5146152823243515</v>
          </cell>
          <cell r="L341">
            <v>0</v>
          </cell>
          <cell r="M341">
            <v>4045.22</v>
          </cell>
          <cell r="N341">
            <v>0</v>
          </cell>
          <cell r="O341">
            <v>0</v>
          </cell>
          <cell r="P341">
            <v>4045.22</v>
          </cell>
          <cell r="Q341">
            <v>0</v>
          </cell>
          <cell r="R341">
            <v>10000</v>
          </cell>
          <cell r="S341">
            <v>0</v>
          </cell>
          <cell r="T341">
            <v>0</v>
          </cell>
          <cell r="U341">
            <v>0</v>
          </cell>
          <cell r="V341">
            <v>4045.22</v>
          </cell>
          <cell r="W341">
            <v>0</v>
          </cell>
          <cell r="X341">
            <v>0</v>
          </cell>
          <cell r="Y341">
            <v>0</v>
          </cell>
          <cell r="Z341">
            <v>4045.22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</row>
        <row r="342">
          <cell r="B342" t="str">
            <v>Agro Sudamerica1011047</v>
          </cell>
          <cell r="C342" t="str">
            <v>Pollo</v>
          </cell>
          <cell r="D342" t="str">
            <v>Agro Sudamerica</v>
          </cell>
          <cell r="E342">
            <v>1011047</v>
          </cell>
          <cell r="F342" t="str">
            <v>PO PchDeh &gt;170g NMr@ Cj 10k SP</v>
          </cell>
          <cell r="G342" t="str">
            <v>Pechuga Desh</v>
          </cell>
          <cell r="H342" t="str">
            <v>Pechuga Desh s/Piel</v>
          </cell>
          <cell r="I342">
            <v>0</v>
          </cell>
          <cell r="J342">
            <v>0</v>
          </cell>
          <cell r="K342">
            <v>0.5146152823243515</v>
          </cell>
          <cell r="L342">
            <v>0</v>
          </cell>
          <cell r="M342">
            <v>40</v>
          </cell>
          <cell r="N342">
            <v>0</v>
          </cell>
          <cell r="O342">
            <v>0</v>
          </cell>
          <cell r="P342">
            <v>40</v>
          </cell>
          <cell r="Q342">
            <v>0</v>
          </cell>
          <cell r="R342">
            <v>24000</v>
          </cell>
          <cell r="S342">
            <v>0</v>
          </cell>
          <cell r="T342">
            <v>0</v>
          </cell>
          <cell r="U342">
            <v>0</v>
          </cell>
          <cell r="V342">
            <v>40</v>
          </cell>
          <cell r="W342">
            <v>0</v>
          </cell>
          <cell r="X342">
            <v>0</v>
          </cell>
          <cell r="Y342">
            <v>0</v>
          </cell>
          <cell r="Z342">
            <v>40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</row>
        <row r="343">
          <cell r="B343" t="str">
            <v>Agro Sudamerica1011042</v>
          </cell>
          <cell r="C343" t="str">
            <v>Pollo</v>
          </cell>
          <cell r="D343" t="str">
            <v>Agro Sudamerica</v>
          </cell>
          <cell r="E343">
            <v>1011042</v>
          </cell>
          <cell r="F343" t="str">
            <v>PO Pta Espinaz@ Cj 10k AS</v>
          </cell>
          <cell r="G343" t="str">
            <v>Cazuela</v>
          </cell>
          <cell r="H343" t="str">
            <v>Cazuela Espinazo</v>
          </cell>
          <cell r="I343">
            <v>72000</v>
          </cell>
          <cell r="J343">
            <v>72000</v>
          </cell>
          <cell r="K343">
            <v>0.5146152823243515</v>
          </cell>
          <cell r="L343">
            <v>37052.30032735331</v>
          </cell>
          <cell r="M343">
            <v>15560</v>
          </cell>
          <cell r="N343">
            <v>5380</v>
          </cell>
          <cell r="O343">
            <v>0</v>
          </cell>
          <cell r="P343">
            <v>57454.30032735331</v>
          </cell>
          <cell r="Q343">
            <v>24000</v>
          </cell>
          <cell r="R343">
            <v>24000</v>
          </cell>
          <cell r="S343">
            <v>24000</v>
          </cell>
          <cell r="T343">
            <v>0</v>
          </cell>
          <cell r="U343">
            <v>24000</v>
          </cell>
          <cell r="V343">
            <v>33454.30032735331</v>
          </cell>
          <cell r="W343">
            <v>24000</v>
          </cell>
          <cell r="X343">
            <v>0</v>
          </cell>
          <cell r="Y343">
            <v>24000</v>
          </cell>
          <cell r="Z343">
            <v>9454.3003273533104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48000</v>
          </cell>
          <cell r="AF343">
            <v>48000</v>
          </cell>
          <cell r="AG343">
            <v>48000</v>
          </cell>
        </row>
        <row r="344">
          <cell r="B344" t="str">
            <v>Agro Sudamerica1010877</v>
          </cell>
          <cell r="C344" t="str">
            <v>Pollo</v>
          </cell>
          <cell r="D344" t="str">
            <v>Agro Sudamerica</v>
          </cell>
          <cell r="E344">
            <v>1010877</v>
          </cell>
          <cell r="F344" t="str">
            <v>PO Molleja Mrps@ Cj 10k AS</v>
          </cell>
          <cell r="G344" t="str">
            <v>Menudencias</v>
          </cell>
          <cell r="H344" t="str">
            <v>Menudencias Contre</v>
          </cell>
          <cell r="I344">
            <v>128781</v>
          </cell>
          <cell r="J344">
            <v>66116</v>
          </cell>
          <cell r="K344">
            <v>0.5146152823243515</v>
          </cell>
          <cell r="L344">
            <v>66272.670673012311</v>
          </cell>
          <cell r="M344">
            <v>57420</v>
          </cell>
          <cell r="N344">
            <v>31850</v>
          </cell>
          <cell r="O344">
            <v>0</v>
          </cell>
          <cell r="P344">
            <v>152357.67067301233</v>
          </cell>
          <cell r="Q344">
            <v>15639</v>
          </cell>
          <cell r="R344">
            <v>24000</v>
          </cell>
          <cell r="S344">
            <v>15639</v>
          </cell>
          <cell r="T344">
            <v>0</v>
          </cell>
          <cell r="U344">
            <v>15639</v>
          </cell>
          <cell r="V344">
            <v>136718.67067301233</v>
          </cell>
          <cell r="W344">
            <v>120000</v>
          </cell>
          <cell r="X344">
            <v>0</v>
          </cell>
          <cell r="Y344">
            <v>120000</v>
          </cell>
          <cell r="Z344">
            <v>16718.670673012326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135639</v>
          </cell>
          <cell r="AF344">
            <v>135639</v>
          </cell>
          <cell r="AG344">
            <v>135639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grosuper.sharepoint.com/sites/PlanesdeventaVVII/Shared%20Documents/General/Colaboraci&#243;n%20PV%20-%20Proyecci&#243;n/Semana%2020%20(Plan%20de%20ventas)/Pedidos%20por%20despachar%20-%20Distribuci&#243;n%20Inter%20-%20Log&#237;stic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grosuper.sharepoint.com/sites/PlanesdeventaVVII/Shared%20Documents/General/Colaboraci&#243;n%20PV%20-%20Proyecci&#243;n/Semana%2020%20(Plan%20de%20ventas)/Pedidos%20por%20despachar%20-%20Distribuci&#243;n%20Inter%20-%20Log&#237;stic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grosuper.sharepoint.com/sites/PlanesdeventaVVII/Shared%20Documents/General/Colaboraci&#243;n%20PV%20-%20Proyecci&#243;n/Semana%2020%20(Plan%20de%20ventas)/Pedidos%20por%20despachar%20-%20Distribuci&#243;n%20Inter%20-%20Log&#237;stic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grosuper.sharepoint.com/sites/PlanesdeventaVVII/Shared%20Documents/General/Colaboraci&#243;n%20PV%20-%20Proyecci&#243;n/Semana%2021%20(Planes%20de%20venta%20Junio)/Stock%20-%20Inventarios%20-%20Distribuci&#243;n%20Inter.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to Gonzalez, Robinson Ignacio" refreshedDate="44700.971378009257" createdVersion="7" refreshedVersion="7" minRefreshableVersion="3" recordCount="1147" xr:uid="{58AC1552-0C68-432F-8E51-9D2E38984145}">
  <cacheSource type="worksheet">
    <worksheetSource name="Tabla2" r:id="rId2"/>
  </cacheSource>
  <cacheFields count="12">
    <cacheField name="Oficina Material" numFmtId="0">
      <sharedItems containsBlank="1"/>
    </cacheField>
    <cacheField name="Oficina" numFmtId="0">
      <sharedItems containsBlank="1" count="8">
        <s v="AGROSUPER ASIA"/>
        <s v="AGROSUPER SHANGHAI"/>
        <s v="AGRO SUDAMERICA"/>
        <s v="AGRO AMERICA"/>
        <s v="AGRO MEXICO"/>
        <s v="ANDES ASIA"/>
        <s v="AGRO EUROPA"/>
        <m/>
      </sharedItems>
    </cacheField>
    <cacheField name="Tipo de venta" numFmtId="0">
      <sharedItems containsBlank="1" count="3">
        <s v="VVDD"/>
        <s v="VVLL"/>
        <m/>
      </sharedItems>
    </cacheField>
    <cacheField name="Pedido" numFmtId="0">
      <sharedItems containsString="0" containsBlank="1" containsNumber="1" containsInteger="1" minValue="40296143" maxValue="40326075" count="470">
        <n v="40325085"/>
        <n v="40325084"/>
        <n v="40325083"/>
        <n v="40325075"/>
        <n v="40325071"/>
        <n v="40325067"/>
        <n v="40325066"/>
        <n v="40325028"/>
        <n v="40325005"/>
        <n v="40325004"/>
        <n v="40324987"/>
        <n v="40324974"/>
        <n v="40324483"/>
        <n v="40324482"/>
        <n v="40324192"/>
        <n v="40324077"/>
        <n v="40324068"/>
        <n v="40324064"/>
        <n v="40324061"/>
        <n v="40324052"/>
        <n v="40324049"/>
        <n v="40324039"/>
        <n v="40324033"/>
        <n v="40324031"/>
        <n v="40324026"/>
        <n v="40324023"/>
        <n v="40324020"/>
        <n v="40324016"/>
        <n v="40324004"/>
        <n v="40324001"/>
        <n v="40323998"/>
        <n v="40323992"/>
        <n v="40323989"/>
        <n v="40323987"/>
        <n v="40323986"/>
        <n v="40323985"/>
        <n v="40323969"/>
        <n v="40323965"/>
        <n v="40323953"/>
        <n v="40323950"/>
        <n v="40323947"/>
        <n v="40323944"/>
        <n v="40323940"/>
        <n v="40323937"/>
        <n v="40323934"/>
        <n v="40323931"/>
        <n v="40323928"/>
        <n v="40323925"/>
        <n v="40323922"/>
        <n v="40323919"/>
        <n v="40322776"/>
        <n v="40322754"/>
        <n v="40322742"/>
        <n v="40322737"/>
        <n v="40322730"/>
        <n v="40322724"/>
        <n v="40322312"/>
        <n v="40322298"/>
        <n v="40322240"/>
        <n v="40322239"/>
        <n v="40322170"/>
        <n v="40322058"/>
        <n v="40322054"/>
        <n v="40321430"/>
        <n v="40321429"/>
        <n v="40321409"/>
        <n v="40320656"/>
        <n v="40320171"/>
        <n v="40320170"/>
        <n v="40320169"/>
        <n v="40319004"/>
        <n v="40318534"/>
        <n v="40318316"/>
        <n v="40318306"/>
        <n v="40318304"/>
        <n v="40318303"/>
        <n v="40318296"/>
        <n v="40318089"/>
        <n v="40317439"/>
        <n v="40317063"/>
        <n v="40316577"/>
        <n v="40316576"/>
        <n v="40316559"/>
        <n v="40316533"/>
        <n v="40316475"/>
        <n v="40316437"/>
        <n v="40316368"/>
        <n v="40316352"/>
        <n v="40316341"/>
        <n v="40316265"/>
        <n v="40316261"/>
        <n v="40314203"/>
        <n v="40313446"/>
        <n v="40311943"/>
        <n v="40311562"/>
        <n v="40311561"/>
        <n v="40311560"/>
        <n v="40311557"/>
        <n v="40311556"/>
        <n v="40309980"/>
        <n v="40298018"/>
        <n v="40298017"/>
        <n v="40324411"/>
        <n v="40324053"/>
        <n v="40324034"/>
        <n v="40324013"/>
        <n v="40324007"/>
        <n v="40323997"/>
        <n v="40323996"/>
        <n v="40323990"/>
        <n v="40323970"/>
        <n v="40323962"/>
        <n v="40323959"/>
        <n v="40323956"/>
        <n v="40323941"/>
        <n v="40323938"/>
        <n v="40323935"/>
        <n v="40323929"/>
        <n v="40323926"/>
        <n v="40323923"/>
        <n v="40323920"/>
        <n v="40323917"/>
        <n v="40323914"/>
        <n v="40321414"/>
        <n v="40321413"/>
        <n v="40321412"/>
        <n v="40321411"/>
        <n v="40321410"/>
        <n v="40320172"/>
        <n v="40318311"/>
        <n v="40316328"/>
        <n v="40313283"/>
        <n v="40313282"/>
        <n v="40311570"/>
        <n v="40311569"/>
        <n v="40311568"/>
        <n v="40311567"/>
        <n v="40311566"/>
        <n v="40311565"/>
        <n v="40311426"/>
        <n v="40325070"/>
        <n v="40324556"/>
        <n v="40324555"/>
        <n v="40322779"/>
        <n v="40322778"/>
        <n v="40322765"/>
        <n v="40322750"/>
        <n v="40322749"/>
        <n v="40322744"/>
        <n v="40322278"/>
        <n v="40322235"/>
        <n v="40322201"/>
        <n v="40322199"/>
        <n v="40322198"/>
        <n v="40322145"/>
        <n v="40322138"/>
        <n v="40322135"/>
        <n v="40322123"/>
        <n v="40322091"/>
        <n v="40322069"/>
        <n v="40322025"/>
        <n v="40322006"/>
        <n v="40322005"/>
        <n v="40321997"/>
        <n v="40321992"/>
        <n v="40321973"/>
        <n v="40320655"/>
        <n v="40318513"/>
        <n v="40316609"/>
        <n v="40316564"/>
        <n v="40316517"/>
        <n v="40316501"/>
        <n v="40316485"/>
        <n v="40315831"/>
        <n v="40315086"/>
        <n v="40315084"/>
        <n v="40315083"/>
        <n v="40313076"/>
        <n v="40312143"/>
        <n v="40311206"/>
        <n v="40303828"/>
        <n v="40301797"/>
        <n v="40324057"/>
        <n v="40324042"/>
        <n v="40324036"/>
        <n v="40323988"/>
        <n v="40323968"/>
        <n v="40319683"/>
        <n v="40316303"/>
        <n v="40325151"/>
        <n v="40325090"/>
        <n v="40325081"/>
        <n v="40325069"/>
        <n v="40325068"/>
        <n v="40325011"/>
        <n v="40325010"/>
        <n v="40325008"/>
        <n v="40325007"/>
        <n v="40325006"/>
        <n v="40324985"/>
        <n v="40322775"/>
        <n v="40322747"/>
        <n v="40322746"/>
        <n v="40322741"/>
        <n v="40322740"/>
        <n v="40322729"/>
        <n v="40322728"/>
        <n v="40322248"/>
        <n v="40322247"/>
        <n v="40322246"/>
        <n v="40322245"/>
        <n v="40322244"/>
        <n v="40322243"/>
        <n v="40322242"/>
        <n v="40322241"/>
        <n v="40322224"/>
        <n v="40322186"/>
        <n v="40322146"/>
        <n v="40322055"/>
        <n v="40322053"/>
        <n v="40322052"/>
        <n v="40322047"/>
        <n v="40322037"/>
        <n v="40322010"/>
        <n v="40320430"/>
        <n v="40317082"/>
        <n v="40317061"/>
        <n v="40316605"/>
        <n v="40316578"/>
        <n v="40316570"/>
        <n v="40316556"/>
        <n v="40316469"/>
        <n v="40316468"/>
        <n v="40316369"/>
        <n v="40315665"/>
        <n v="40311926"/>
        <n v="40325884"/>
        <n v="40325883"/>
        <n v="40325043"/>
        <n v="40324183"/>
        <n v="40324182"/>
        <n v="40324181"/>
        <n v="40324149"/>
        <n v="40324133"/>
        <n v="40324132"/>
        <n v="40324124"/>
        <n v="40324123"/>
        <n v="40324121"/>
        <n v="40324101"/>
        <n v="40324100"/>
        <n v="40324099"/>
        <n v="40324093"/>
        <n v="40324089"/>
        <n v="40324088"/>
        <n v="40323897"/>
        <n v="40323896"/>
        <n v="40323883"/>
        <n v="40323882"/>
        <n v="40323347"/>
        <n v="40323346"/>
        <n v="40323194"/>
        <n v="40323145"/>
        <n v="40323143"/>
        <n v="40323136"/>
        <n v="40323104"/>
        <n v="40323099"/>
        <n v="40323094"/>
        <n v="40322894"/>
        <n v="40322892"/>
        <n v="40322882"/>
        <n v="40322868"/>
        <n v="40322855"/>
        <n v="40322854"/>
        <n v="40322850"/>
        <n v="40322841"/>
        <n v="40322822"/>
        <n v="40322821"/>
        <n v="40322820"/>
        <n v="40322819"/>
        <n v="40320422"/>
        <n v="40320421"/>
        <n v="40320414"/>
        <n v="40320408"/>
        <n v="40320183"/>
        <n v="40320182"/>
        <n v="40320181"/>
        <n v="40320180"/>
        <n v="40318293"/>
        <n v="40317523"/>
        <n v="40317271"/>
        <n v="40317185"/>
        <n v="40317122"/>
        <n v="40317113"/>
        <n v="40315889"/>
        <n v="40315869"/>
        <n v="40312251"/>
        <n v="40311030"/>
        <n v="40301624"/>
        <n v="40296143"/>
        <n v="40325887"/>
        <n v="40325432"/>
        <n v="40324487"/>
        <n v="40324211"/>
        <n v="40324208"/>
        <n v="40324203"/>
        <n v="40323994"/>
        <n v="40322895"/>
        <n v="40322891"/>
        <n v="40321170"/>
        <n v="40320663"/>
        <n v="40319005"/>
        <n v="40317538"/>
        <n v="40317117"/>
        <n v="40314651"/>
        <n v="40314649"/>
        <n v="40324072"/>
        <n v="40323889"/>
        <n v="40323886"/>
        <n v="40323877"/>
        <n v="40323771"/>
        <n v="40323770"/>
        <n v="40323186"/>
        <n v="40323134"/>
        <n v="40323133"/>
        <n v="40323132"/>
        <n v="40322887"/>
        <n v="40321435"/>
        <n v="40320409"/>
        <n v="40319002"/>
        <n v="40319001"/>
        <n v="40318800"/>
        <n v="40317485"/>
        <n v="40317450"/>
        <n v="40317193"/>
        <n v="40317190"/>
        <n v="40317168"/>
        <n v="40316759"/>
        <n v="40316722"/>
        <n v="40315838"/>
        <n v="40314202"/>
        <n v="40314079"/>
        <n v="40313455"/>
        <n v="40313378"/>
        <n v="40309503"/>
        <n v="40308889"/>
        <n v="40308879"/>
        <n v="40308878"/>
        <n v="40308877"/>
        <n v="40308874"/>
        <n v="40304857"/>
        <n v="40302774"/>
        <n v="40302766"/>
        <n v="40302114"/>
        <n v="40324571"/>
        <n v="40324570"/>
        <n v="40324569"/>
        <n v="40324568"/>
        <n v="40324566"/>
        <n v="40324395"/>
        <n v="40322768"/>
        <n v="40322760"/>
        <n v="40322757"/>
        <n v="40322745"/>
        <n v="40322738"/>
        <n v="40322735"/>
        <n v="40322734"/>
        <n v="40322732"/>
        <n v="40322731"/>
        <n v="40322303"/>
        <n v="40322289"/>
        <n v="40322203"/>
        <n v="40322202"/>
        <n v="40322157"/>
        <n v="40322124"/>
        <n v="40322090"/>
        <n v="40322073"/>
        <n v="40322072"/>
        <n v="40322071"/>
        <n v="40322070"/>
        <n v="40318082"/>
        <n v="40317928"/>
        <n v="40316887"/>
        <n v="40316397"/>
        <n v="40316389"/>
        <n v="40316010"/>
        <n v="40307554"/>
        <n v="40301334"/>
        <n v="40301136"/>
        <n v="40324491"/>
        <n v="40321166"/>
        <n v="40316755"/>
        <n v="40316172"/>
        <n v="40315839"/>
        <n v="40323139"/>
        <n v="40323138"/>
        <n v="40322851"/>
        <n v="40317855"/>
        <n v="40310987"/>
        <n v="40324185"/>
        <n v="40323348"/>
        <n v="40323135"/>
        <n v="40322852"/>
        <n v="40322848"/>
        <n v="40317540"/>
        <n v="40317536"/>
        <n v="40317507"/>
        <n v="40325094"/>
        <n v="40324216"/>
        <n v="40324215"/>
        <n v="40324084"/>
        <n v="40323339"/>
        <n v="40323137"/>
        <n v="40323120"/>
        <n v="40322898"/>
        <n v="40322897"/>
        <n v="40322873"/>
        <n v="40322842"/>
        <n v="40321171"/>
        <n v="40318074"/>
        <n v="40318073"/>
        <n v="40318070"/>
        <n v="40317521"/>
        <n v="40317195"/>
        <n v="40317194"/>
        <n v="40317176"/>
        <n v="40317115"/>
        <n v="40316730"/>
        <n v="40313102"/>
        <n v="40311634"/>
        <n v="40311154"/>
        <n v="40310589"/>
        <n v="40310641"/>
        <n v="40313447"/>
        <n v="40315840"/>
        <n v="40315841"/>
        <n v="40316474"/>
        <n v="40317301"/>
        <n v="40321157"/>
        <n v="40321436"/>
        <n v="40322011"/>
        <n v="40322118"/>
        <n v="40322189"/>
        <n v="40322294"/>
        <n v="40322748"/>
        <n v="40323188"/>
        <n v="40323343"/>
        <n v="40323757"/>
        <n v="40323881"/>
        <n v="40323884"/>
        <n v="40323915"/>
        <n v="40323945"/>
        <n v="40323948"/>
        <n v="40324014"/>
        <n v="40324062"/>
        <n v="40324071"/>
        <n v="40324200"/>
        <n v="40324212"/>
        <n v="40324484"/>
        <n v="40324489"/>
        <n v="40324549"/>
        <n v="40324550"/>
        <n v="40324551"/>
        <n v="40324552"/>
        <n v="40324553"/>
        <n v="40324981"/>
        <n v="40325012"/>
        <n v="40325013"/>
        <n v="40325152"/>
        <n v="40326075"/>
        <m/>
      </sharedItems>
    </cacheField>
    <cacheField name="Status del pedido" numFmtId="0">
      <sharedItems containsBlank="1" count="3">
        <s v="DESPACHADO"/>
        <s v="PROGRAMADO"/>
        <m/>
      </sharedItems>
    </cacheField>
    <cacheField name="Material" numFmtId="0">
      <sharedItems containsString="0" containsBlank="1" containsNumber="1" containsInteger="1" minValue="1010877" maxValue="1100574" count="197">
        <n v="1021012"/>
        <n v="1023037"/>
        <n v="1022887"/>
        <n v="1022930"/>
        <n v="1022885"/>
        <n v="1030686"/>
        <n v="1012763"/>
        <n v="1022619"/>
        <n v="1020828"/>
        <n v="1030658"/>
        <n v="1030337"/>
        <n v="1023343"/>
        <n v="1023302"/>
        <n v="1021874"/>
        <n v="1020412"/>
        <n v="1021555"/>
        <n v="1021272"/>
        <n v="1021270"/>
        <n v="1012788"/>
        <n v="1011150"/>
        <n v="1012278"/>
        <n v="1011127"/>
        <n v="1021735"/>
        <n v="1022541"/>
        <n v="1022637"/>
        <n v="1022748"/>
        <n v="1022856"/>
        <n v="1021905"/>
        <n v="1030683"/>
        <n v="1022639"/>
        <n v="1021766"/>
        <n v="1021732"/>
        <n v="1022914"/>
        <n v="1022767"/>
        <n v="1021936"/>
        <n v="1012764"/>
        <n v="1020944"/>
        <n v="1022142"/>
        <n v="1022398"/>
        <n v="1022515"/>
        <n v="1022751"/>
        <n v="1022863"/>
        <n v="1022864"/>
        <n v="1022865"/>
        <n v="1021925"/>
        <n v="1021924"/>
        <n v="1021921"/>
        <n v="1023265"/>
        <n v="1022621"/>
        <n v="1022918"/>
        <n v="1021731"/>
        <n v="1012518"/>
        <n v="1021664"/>
        <n v="1022169"/>
        <n v="1023034"/>
        <n v="1023306"/>
        <n v="1022941"/>
        <n v="1012534"/>
        <n v="1021976"/>
        <n v="1012326"/>
        <n v="1021931"/>
        <n v="1021952"/>
        <n v="1022866"/>
        <n v="1022561"/>
        <n v="1021987"/>
        <n v="1022413"/>
        <n v="1022570"/>
        <n v="1023123"/>
        <n v="1023184"/>
        <n v="1022141"/>
        <n v="1022907"/>
        <n v="1021596"/>
        <n v="1023102"/>
        <n v="1022989"/>
        <n v="1021026"/>
        <n v="1022101"/>
        <n v="1021260"/>
        <n v="1012612"/>
        <n v="1022183"/>
        <n v="1012455"/>
        <n v="1011586"/>
        <n v="1030685"/>
        <n v="1022212"/>
        <n v="1022417"/>
        <n v="1022388"/>
        <n v="1023093"/>
        <n v="1021774"/>
        <n v="1022099"/>
        <n v="1021767"/>
        <n v="1022940"/>
        <n v="1012503"/>
        <n v="1012448"/>
        <n v="1011969"/>
        <n v="1022096"/>
        <n v="1022125"/>
        <n v="1021738"/>
        <n v="1012451"/>
        <n v="1022291"/>
        <n v="1023291"/>
        <n v="1021115"/>
        <n v="1030792"/>
        <n v="1023324"/>
        <n v="1023038"/>
        <n v="1030535"/>
        <n v="1021150"/>
        <n v="1022414"/>
        <n v="1022381"/>
        <n v="1023111"/>
        <n v="1021149"/>
        <n v="1022640"/>
        <n v="1022080"/>
        <n v="1022753"/>
        <n v="1022607"/>
        <n v="1012163"/>
        <n v="1012164"/>
        <n v="1012161"/>
        <n v="1012159"/>
        <n v="1023190"/>
        <n v="1030773"/>
        <n v="1012147"/>
        <n v="1012167"/>
        <n v="1012145"/>
        <n v="1012109"/>
        <n v="1012108"/>
        <n v="1012601"/>
        <n v="1023353"/>
        <n v="1022858"/>
        <n v="1012483"/>
        <n v="1021023"/>
        <n v="1030379"/>
        <n v="1021538"/>
        <n v="1012158"/>
        <n v="1012165"/>
        <n v="1010885"/>
        <n v="1012110"/>
        <n v="1012522"/>
        <n v="1012521"/>
        <n v="1011701"/>
        <n v="1030224"/>
        <n v="1012207"/>
        <n v="1010877"/>
        <n v="1021398"/>
        <n v="1012488"/>
        <n v="1012724"/>
        <n v="1012730"/>
        <n v="1012532"/>
        <n v="1012107"/>
        <n v="1010888"/>
        <n v="1011748"/>
        <n v="1012112"/>
        <n v="1012524"/>
        <n v="1012745"/>
        <n v="1021092"/>
        <n v="1011421"/>
        <n v="1030670"/>
        <n v="1021385"/>
        <n v="1030355"/>
        <n v="1021433"/>
        <n v="1020853"/>
        <n v="1011558"/>
        <n v="1012719"/>
        <n v="1021263"/>
        <n v="1030265"/>
        <n v="1021622"/>
        <n v="1021623"/>
        <n v="1022384"/>
        <n v="1021639"/>
        <n v="1030424"/>
        <n v="1030388"/>
        <n v="1012527"/>
        <n v="1011967"/>
        <n v="1023283"/>
        <n v="1022945"/>
        <n v="1023307"/>
        <n v="1012778"/>
        <n v="1011582"/>
        <n v="1021187"/>
        <n v="1010886"/>
        <n v="1011250"/>
        <n v="1100574"/>
        <n v="1100573"/>
        <n v="1012038"/>
        <n v="1030239"/>
        <n v="1012523"/>
        <n v="1023276"/>
        <n v="1023274"/>
        <n v="1012115"/>
        <n v="1021105"/>
        <n v="1030784"/>
        <n v="1030360"/>
        <n v="1012556"/>
        <n v="1022636"/>
        <n v="1022709"/>
        <n v="1012283"/>
        <n v="1023110"/>
        <n v="1011105"/>
        <m/>
      </sharedItems>
    </cacheField>
    <cacheField name="Nave" numFmtId="0">
      <sharedItems containsBlank="1" count="20">
        <s v="MSC JEWEL"/>
        <s v="MSC ELISA"/>
        <s v="CISNES"/>
        <s v="SEASPAN OCEANIA"/>
        <s v="MAERSK SALINA"/>
        <s v="MSC AINO"/>
        <s v="CMA CGM ARKANSAS"/>
        <s v="COSCO SHIPPING VOLGA"/>
        <s v="EVER LEGEND"/>
        <s v="GSL ELEFTHERIA"/>
        <s v="MAERSK BRATAN"/>
        <s v="MAERSK BUTON"/>
        <s v="MAERSK LAUNCESTON"/>
        <s v="EVER LEGEND 0569-050W"/>
        <s v="MSC ELISA FA218R"/>
        <s v="CMA CGM ARKANSAS 2216N"/>
        <s v="MAERSK BRATAN 220N"/>
        <s v="CMA CGM ARKANSAS / 0WCBWN1MA"/>
        <s v="MSC ELISA FA212A"/>
        <m/>
      </sharedItems>
    </cacheField>
    <cacheField name="Pto Destino" numFmtId="0">
      <sharedItems containsBlank="1" containsMixedTypes="1" containsNumber="1" containsInteger="1" minValue="162" maxValue="162"/>
    </cacheField>
    <cacheField name="ETD" numFmtId="14">
      <sharedItems containsDate="1" containsBlank="1" containsMixedTypes="1" minDate="2022-05-20T00:00:00" maxDate="1900-01-08T23:50:04" count="20">
        <d v="2022-05-20T00:00:00"/>
        <m/>
        <d v="2022-05-29T00:00:00"/>
        <d v="2022-05-22T00:00:00"/>
        <d v="2022-05-25T00:00:00"/>
        <d v="2022-05-21T00:00:00"/>
        <d v="2022-05-27T00:00:00"/>
        <d v="2022-05-23T00:00:00"/>
        <s v="5-25-2022"/>
        <s v="5-29-2022"/>
        <s v="5-28-2022"/>
        <s v="5-27-2022"/>
        <s v="5-24-2022"/>
        <n v="44701" u="1"/>
        <n v="44710" u="1"/>
        <n v="44708" u="1"/>
        <n v="44706" u="1"/>
        <n v="44704" u="1"/>
        <n v="44702" u="1"/>
        <n v="44703" u="1"/>
      </sharedItems>
    </cacheField>
    <cacheField name="Naviera" numFmtId="0">
      <sharedItems containsBlank="1" count="10">
        <s v="HAPAG LLOYD"/>
        <s v="ONE"/>
        <s v="MSC"/>
        <s v="CMA CGM"/>
        <s v="COSCO"/>
        <s v="MAERSK"/>
        <s v="HAMBURG SUD"/>
        <s v="EVERGREEN"/>
        <s v="SEALAND"/>
        <m/>
      </sharedItems>
    </cacheField>
    <cacheField name="Kilos" numFmtId="41">
      <sharedItems containsString="0" containsBlank="1" containsNumber="1" minValue="0" maxValue="52943.85"/>
    </cacheField>
    <cacheField name="Ubicación (puerto / Planta)" numFmtId="0">
      <sharedItems containsBlank="1" count="3">
        <s v="Puerto"/>
        <s v="Plan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to Gonzalez, Robinson Ignacio" refreshedDate="44701.492066782404" createdVersion="7" refreshedVersion="7" minRefreshableVersion="3" recordCount="1700" xr:uid="{98A90BD0-7D94-4EA4-9419-6F7CC94914F4}">
  <cacheSource type="worksheet">
    <worksheetSource name="Tabla24" r:id="rId2"/>
  </cacheSource>
  <cacheFields count="16">
    <cacheField name="Oficina" numFmtId="0">
      <sharedItems containsBlank="1" count="6">
        <s v="AGROSUPER BRASIL"/>
        <s v="AGRO SUDAMERICA"/>
        <s v="EXPORTACION DIRECTA"/>
        <s v="AGROSUPER SHANGHAI"/>
        <s v="AGROSUPER ASIA"/>
        <m/>
      </sharedItems>
    </cacheField>
    <cacheField name="Sector" numFmtId="0">
      <sharedItems containsString="0" containsBlank="1" containsNumber="1" containsInteger="1" minValue="1" maxValue="3" count="4">
        <n v="2"/>
        <n v="1"/>
        <n v="3"/>
        <m/>
      </sharedItems>
    </cacheField>
    <cacheField name="Pedido" numFmtId="0">
      <sharedItems containsString="0" containsBlank="1" containsNumber="1" containsInteger="1" minValue="40302775" maxValue="40325909" count="396">
        <n v="40303932"/>
        <n v="40305195"/>
        <n v="40317552"/>
        <n v="40317553"/>
        <n v="40317554"/>
        <n v="40317555"/>
        <n v="40317556"/>
        <n v="40317897"/>
        <n v="40317898"/>
        <n v="40317899"/>
        <n v="40317900"/>
        <n v="40317901"/>
        <n v="40317902"/>
        <n v="40317904"/>
        <n v="40317908"/>
        <n v="40323652"/>
        <n v="40323653"/>
        <n v="40308880"/>
        <n v="40308881"/>
        <n v="40308891"/>
        <n v="40308892"/>
        <n v="40308893"/>
        <n v="40314068"/>
        <n v="40314076"/>
        <n v="40314078"/>
        <n v="40314080"/>
        <n v="40314081"/>
        <n v="40314082"/>
        <n v="40314084"/>
        <n v="40318181"/>
        <n v="40320628"/>
        <n v="40320910"/>
        <n v="40321157"/>
        <n v="40321158"/>
        <n v="40321159"/>
        <n v="40321160"/>
        <n v="40321172"/>
        <n v="40321173"/>
        <n v="40321454"/>
        <n v="40322319"/>
        <n v="40322320"/>
        <n v="40323641"/>
        <n v="40323661"/>
        <n v="40323662"/>
        <n v="40323757"/>
        <n v="40324085"/>
        <n v="40324478"/>
        <n v="40325056"/>
        <n v="40302775"/>
        <n v="40304735"/>
        <n v="40305532"/>
        <n v="40307456"/>
        <n v="40308766"/>
        <n v="40308782"/>
        <n v="40308783"/>
        <n v="40309591"/>
        <n v="40311323"/>
        <n v="40311433"/>
        <n v="40311446"/>
        <n v="40312529"/>
        <n v="40312852"/>
        <n v="40313092"/>
        <n v="40313093"/>
        <n v="40313444"/>
        <n v="40313445"/>
        <n v="40313448"/>
        <n v="40313457"/>
        <n v="40314168"/>
        <n v="40314169"/>
        <n v="40314170"/>
        <n v="40314171"/>
        <n v="40314196"/>
        <n v="40314653"/>
        <n v="40315352"/>
        <n v="40316170"/>
        <n v="40316721"/>
        <n v="40318366"/>
        <n v="40318371"/>
        <n v="40318386"/>
        <n v="40318539"/>
        <n v="40318801"/>
        <n v="40320629"/>
        <n v="40321175"/>
        <n v="40323177"/>
        <n v="40323185"/>
        <n v="40323190"/>
        <n v="40323192"/>
        <n v="40323193"/>
        <n v="40323200"/>
        <n v="40323659"/>
        <n v="40323665"/>
        <n v="40323756"/>
        <n v="40323761"/>
        <n v="40323762"/>
        <n v="40323763"/>
        <n v="40323764"/>
        <n v="40323765"/>
        <n v="40324199"/>
        <n v="40324200"/>
        <n v="40324201"/>
        <n v="40324204"/>
        <n v="40324205"/>
        <n v="40324206"/>
        <n v="40324207"/>
        <n v="40324209"/>
        <n v="40324210"/>
        <n v="40324212"/>
        <n v="40325113"/>
        <n v="40325115"/>
        <n v="40323181"/>
        <n v="40314137"/>
        <n v="40319247"/>
        <n v="40319250"/>
        <n v="40319256"/>
        <n v="40319257"/>
        <n v="40319262"/>
        <n v="40319263"/>
        <n v="40319268"/>
        <n v="40319269"/>
        <n v="40319270"/>
        <n v="40319271"/>
        <n v="40319275"/>
        <n v="40325154"/>
        <n v="40325162"/>
        <n v="40325163"/>
        <n v="40325577"/>
        <n v="40325593"/>
        <n v="40325604"/>
        <n v="40325606"/>
        <n v="40325609"/>
        <n v="40325613"/>
        <n v="40325618"/>
        <n v="40325622"/>
        <n v="40325626"/>
        <n v="40325627"/>
        <n v="40325628"/>
        <n v="40325636"/>
        <n v="40325639"/>
        <n v="40325647"/>
        <n v="40313077"/>
        <n v="40316390"/>
        <n v="40320653"/>
        <n v="40321977"/>
        <n v="40321979"/>
        <n v="40321988"/>
        <n v="40322000"/>
        <n v="40322001"/>
        <n v="40322002"/>
        <n v="40322003"/>
        <n v="40322304"/>
        <n v="40322305"/>
        <n v="40322766"/>
        <n v="40322767"/>
        <n v="40322786"/>
        <n v="40310641"/>
        <n v="40316367"/>
        <n v="40316460"/>
        <n v="40316470"/>
        <n v="40316471"/>
        <n v="40316476"/>
        <n v="40316502"/>
        <n v="40316521"/>
        <n v="40316566"/>
        <n v="40316569"/>
        <n v="40316573"/>
        <n v="40316580"/>
        <n v="40316674"/>
        <n v="40316675"/>
        <n v="40316883"/>
        <n v="40320646"/>
        <n v="40321149"/>
        <n v="40321974"/>
        <n v="40321975"/>
        <n v="40322007"/>
        <n v="40322012"/>
        <n v="40322013"/>
        <n v="40322014"/>
        <n v="40322015"/>
        <n v="40322016"/>
        <n v="40322017"/>
        <n v="40322018"/>
        <n v="40322019"/>
        <n v="40322029"/>
        <n v="40322031"/>
        <n v="40322032"/>
        <n v="40322033"/>
        <n v="40322042"/>
        <n v="40322048"/>
        <n v="40322050"/>
        <n v="40322051"/>
        <n v="40322056"/>
        <n v="40322057"/>
        <n v="40322059"/>
        <n v="40322060"/>
        <n v="40322061"/>
        <n v="40322062"/>
        <n v="40322063"/>
        <n v="40322064"/>
        <n v="40322066"/>
        <n v="40322074"/>
        <n v="40322079"/>
        <n v="40322080"/>
        <n v="40322082"/>
        <n v="40322084"/>
        <n v="40322085"/>
        <n v="40322086"/>
        <n v="40322087"/>
        <n v="40322088"/>
        <n v="40322089"/>
        <n v="40322092"/>
        <n v="40322094"/>
        <n v="40322096"/>
        <n v="40322099"/>
        <n v="40322101"/>
        <n v="40322102"/>
        <n v="40322103"/>
        <n v="40322104"/>
        <n v="40322105"/>
        <n v="40322106"/>
        <n v="40322107"/>
        <n v="40322108"/>
        <n v="40322109"/>
        <n v="40322110"/>
        <n v="40322111"/>
        <n v="40322116"/>
        <n v="40322118"/>
        <n v="40322119"/>
        <n v="40322120"/>
        <n v="40322121"/>
        <n v="40322125"/>
        <n v="40322126"/>
        <n v="40322129"/>
        <n v="40322130"/>
        <n v="40322131"/>
        <n v="40322132"/>
        <n v="40322133"/>
        <n v="40322136"/>
        <n v="40322139"/>
        <n v="40322140"/>
        <n v="40322141"/>
        <n v="40322142"/>
        <n v="40322147"/>
        <n v="40322148"/>
        <n v="40322149"/>
        <n v="40322153"/>
        <n v="40322156"/>
        <n v="40322158"/>
        <n v="40322159"/>
        <n v="40322160"/>
        <n v="40322161"/>
        <n v="40322162"/>
        <n v="40322163"/>
        <n v="40322164"/>
        <n v="40322172"/>
        <n v="40322173"/>
        <n v="40322176"/>
        <n v="40322179"/>
        <n v="40322183"/>
        <n v="40322184"/>
        <n v="40322188"/>
        <n v="40322189"/>
        <n v="40322190"/>
        <n v="40322191"/>
        <n v="40322192"/>
        <n v="40322194"/>
        <n v="40322195"/>
        <n v="40322196"/>
        <n v="40322197"/>
        <n v="40322204"/>
        <n v="40322205"/>
        <n v="40322206"/>
        <n v="40322207"/>
        <n v="40322208"/>
        <n v="40322209"/>
        <n v="40322210"/>
        <n v="40322211"/>
        <n v="40322212"/>
        <n v="40322214"/>
        <n v="40322225"/>
        <n v="40322226"/>
        <n v="40322227"/>
        <n v="40322249"/>
        <n v="40322250"/>
        <n v="40322251"/>
        <n v="40322252"/>
        <n v="40322253"/>
        <n v="40322254"/>
        <n v="40322255"/>
        <n v="40322256"/>
        <n v="40322257"/>
        <n v="40322258"/>
        <n v="40322259"/>
        <n v="40322260"/>
        <n v="40322261"/>
        <n v="40322262"/>
        <n v="40322263"/>
        <n v="40322264"/>
        <n v="40322265"/>
        <n v="40322267"/>
        <n v="40322275"/>
        <n v="40322723"/>
        <n v="40322725"/>
        <n v="40322726"/>
        <n v="40322727"/>
        <n v="40322736"/>
        <n v="40322739"/>
        <n v="40322752"/>
        <n v="40322753"/>
        <n v="40322756"/>
        <n v="40322758"/>
        <n v="40322759"/>
        <n v="40322762"/>
        <n v="40322763"/>
        <n v="40322764"/>
        <n v="40322771"/>
        <n v="40322772"/>
        <n v="40322773"/>
        <n v="40322774"/>
        <n v="40322780"/>
        <n v="40322781"/>
        <n v="40324390"/>
        <n v="40324391"/>
        <n v="40324392"/>
        <n v="40324404"/>
        <n v="40324405"/>
        <n v="40324406"/>
        <n v="40324975"/>
        <n v="40324980"/>
        <n v="40324982"/>
        <n v="40324983"/>
        <n v="40324984"/>
        <n v="40325909"/>
        <n v="40322291"/>
        <n v="40322292"/>
        <n v="40315085"/>
        <n v="40324526"/>
        <n v="40324527"/>
        <n v="40324528"/>
        <n v="40324529"/>
        <n v="40324530"/>
        <n v="40324531"/>
        <n v="40324532"/>
        <n v="40324533"/>
        <n v="40324535"/>
        <n v="40324538"/>
        <n v="40324539"/>
        <n v="40324540"/>
        <n v="40324541"/>
        <n v="40324542"/>
        <n v="40324549"/>
        <n v="40324550"/>
        <n v="40324551"/>
        <n v="40324552"/>
        <n v="40324553"/>
        <n v="40324554"/>
        <n v="40312153"/>
        <n v="40312154"/>
        <n v="40315654"/>
        <n v="40315664"/>
        <n v="40315669"/>
        <n v="40315818"/>
        <n v="40315828"/>
        <n v="40317060"/>
        <n v="40318994"/>
        <n v="40324544"/>
        <n v="40324574"/>
        <n v="40324576"/>
        <n v="40324989"/>
        <n v="40324993"/>
        <n v="40324996"/>
        <n v="40324997"/>
        <n v="40324998"/>
        <n v="40325009"/>
        <n v="40325014"/>
        <n v="40325015"/>
        <n v="40325016"/>
        <n v="40325017"/>
        <n v="40325018"/>
        <n v="40325019"/>
        <n v="40325020"/>
        <n v="40325021"/>
        <n v="40325022"/>
        <n v="40325065"/>
        <n v="40325077"/>
        <n v="40325078"/>
        <n v="40325079"/>
        <n v="40325080"/>
        <n v="40325148"/>
        <n v="40325149"/>
        <n v="40325150"/>
        <n v="40325152"/>
        <n v="40325377"/>
        <n v="40325378"/>
        <n v="40325379"/>
        <n v="40325380"/>
        <m/>
      </sharedItems>
    </cacheField>
    <cacheField name="Status" numFmtId="0">
      <sharedItems containsBlank="1" count="3">
        <s v="CONFIRMADO"/>
        <s v="A PROGRAMAR"/>
        <m/>
      </sharedItems>
    </cacheField>
    <cacheField name="Pto Destino" numFmtId="0">
      <sharedItems containsBlank="1" count="28">
        <s v="000322 SANTA CATARINA , TERRES"/>
        <s v="000314 ITÁ, TERRESTRE"/>
        <s v="000312 SÃO BORJA , TERRESTRE"/>
        <s v="000218 CARTAGENA, PUERTO"/>
        <s v="000059 CALLAO, PUERTO"/>
        <s v="000435 MANZANILLO, PANAMA"/>
        <s v="000074 MONTEVIDEO, TERRESTRE"/>
        <s v="000158 CAUCEDO, PUERTO"/>
        <s v="000027 GUAYAQUIL, PUERTO"/>
        <s v="000541 POSORJA, PUERTO"/>
        <s v="000206 CALDERA, PUERTO"/>
        <s v="000009 COMODORO RIVADAVIA, TER"/>
        <s v="000061 SAN JUAN, PUERTO MARÍTI"/>
        <s v="000023 BUENAVENTURA, PUERTO"/>
        <s v="4000 OSAKA(JAPÓN)"/>
        <s v="1000 TOKYO (ADUANA PRINCIPAL)J"/>
        <s v="6040 HAKATA(JAPÓN)"/>
        <s v="000020 YANTIAN, CHINA"/>
        <s v="000209 NANSHA, PUERTO"/>
        <s v="000302 TIANJIN XINGANG, CHINA"/>
        <s v="000021 SHANGHAI, CHINA"/>
        <s v="000087 QINGDAO, PUERTO"/>
        <s v="000382 NINGBO, PUERTO"/>
        <s v="000162 MANILA, PUERTO"/>
        <s v="000522 CEBU, PHILIPPINES"/>
        <s v="000045 BUSAN {PUSAN}, PUERTO"/>
        <s v="000205 SINGAPUR, PUERTO"/>
        <m/>
      </sharedItems>
    </cacheField>
    <cacheField name="Tipo venta" numFmtId="0">
      <sharedItems containsBlank="1" count="3">
        <s v="EX"/>
        <s v="NA"/>
        <m/>
      </sharedItems>
    </cacheField>
    <cacheField name="Material" numFmtId="0">
      <sharedItems containsString="0" containsBlank="1" containsNumber="1" containsInteger="1" minValue="1010877" maxValue="1030720" count="151">
        <n v="1022218"/>
        <n v="1023336"/>
        <n v="1023334"/>
        <n v="1022217"/>
        <n v="1022273"/>
        <n v="1011421"/>
        <n v="1011558"/>
        <n v="1012719"/>
        <n v="1011290"/>
        <n v="1012207"/>
        <n v="1010877"/>
        <n v="1012362"/>
        <n v="1011042"/>
        <n v="1012552"/>
        <n v="1021639"/>
        <n v="1022847"/>
        <n v="1021385"/>
        <n v="1022855"/>
        <n v="1023329"/>
        <n v="1021078"/>
        <n v="1020352"/>
        <n v="1021819"/>
        <n v="1020848"/>
        <n v="1021976"/>
        <n v="1021092"/>
        <n v="1020367"/>
        <n v="1020412"/>
        <n v="1021077"/>
        <n v="1020944"/>
        <n v="1020349"/>
        <n v="1022150"/>
        <n v="1021082"/>
        <n v="1021039"/>
        <n v="1021101"/>
        <n v="1022409"/>
        <n v="1022709"/>
        <n v="1023355"/>
        <n v="1021023"/>
        <n v="1030720"/>
        <n v="1020110"/>
        <n v="1020592"/>
        <n v="1020636"/>
        <n v="1020637"/>
        <n v="1020758"/>
        <n v="1020810"/>
        <n v="1022901"/>
        <n v="1023194"/>
        <n v="1023301"/>
        <n v="1020105"/>
        <n v="1020589"/>
        <n v="1023352"/>
        <n v="1022472"/>
        <n v="1021603"/>
        <n v="1022587"/>
        <n v="1022326"/>
        <n v="1023349"/>
        <n v="1020802"/>
        <n v="1023350"/>
        <n v="1020662"/>
        <n v="1020731"/>
        <n v="1020326"/>
        <n v="1022919"/>
        <n v="1021533"/>
        <n v="1020620"/>
        <n v="1022499"/>
        <n v="1020914"/>
        <n v="1023163"/>
        <n v="1020774"/>
        <n v="1020284"/>
        <n v="1020681"/>
        <n v="1020990"/>
        <n v="1022370"/>
        <n v="1022664"/>
        <n v="1022931"/>
        <n v="1020665"/>
        <n v="1020991"/>
        <n v="1022371"/>
        <n v="1022313"/>
        <n v="1012451"/>
        <n v="1011967"/>
        <n v="1011968"/>
        <n v="1012503"/>
        <n v="1011586"/>
        <n v="1012504"/>
        <n v="1011969"/>
        <n v="1012455"/>
        <n v="1022640"/>
        <n v="1022193"/>
        <n v="1023093"/>
        <n v="1021731"/>
        <n v="1022753"/>
        <n v="1021735"/>
        <n v="1022748"/>
        <n v="1022183"/>
        <n v="1022388"/>
        <n v="1022096"/>
        <n v="1022080"/>
        <n v="1022414"/>
        <n v="1022373"/>
        <n v="1022099"/>
        <n v="1022381"/>
        <n v="1022856"/>
        <n v="1021738"/>
        <n v="1021971"/>
        <n v="1022940"/>
        <n v="1023362"/>
        <n v="1023363"/>
        <n v="1023368"/>
        <n v="1022125"/>
        <n v="1021767"/>
        <n v="1022568"/>
        <n v="1022541"/>
        <n v="1021732"/>
        <n v="1021737"/>
        <n v="1022636"/>
        <n v="1021774"/>
        <n v="1022945"/>
        <n v="1022417"/>
        <n v="1023306"/>
        <n v="1021766"/>
        <n v="1022637"/>
        <n v="1022169"/>
        <n v="1022033"/>
        <n v="1022212"/>
        <n v="1022639"/>
        <n v="1022186"/>
        <n v="1022378"/>
        <n v="1022291"/>
        <n v="1023291"/>
        <n v="1023110"/>
        <n v="1030683"/>
        <n v="1012612"/>
        <n v="1023283"/>
        <n v="1021665"/>
        <n v="1021470"/>
        <n v="1020860"/>
        <n v="1023037"/>
        <n v="1023038"/>
        <n v="1023397"/>
        <n v="1021046"/>
        <n v="1021655"/>
        <n v="1023144"/>
        <n v="1023307"/>
        <n v="1023326"/>
        <n v="1023183"/>
        <n v="1020861"/>
        <n v="1021149"/>
        <n v="1022885"/>
        <n v="1022887"/>
        <n v="1021012"/>
        <m/>
      </sharedItems>
    </cacheField>
    <cacheField name="Descripción" numFmtId="0">
      <sharedItems containsBlank="1"/>
    </cacheField>
    <cacheField name="Nivel 2" numFmtId="0">
      <sharedItems containsBlank="1"/>
    </cacheField>
    <cacheField name="Fecha programa" numFmtId="0">
      <sharedItems containsNonDate="0" containsDate="1" containsString="0" containsBlank="1" minDate="2022-05-20T00:00:00" maxDate="2022-06-03T00:00:00" count="15">
        <d v="2022-06-01T00:00:00"/>
        <d v="2022-05-26T00:00:00"/>
        <d v="2022-05-21T00:00:00"/>
        <d v="2022-05-25T00:00:00"/>
        <d v="2022-05-27T00:00:00"/>
        <d v="2022-05-28T00:00:00"/>
        <d v="2022-05-20T00:00:00"/>
        <d v="2022-06-02T00:00:00"/>
        <d v="2022-05-24T00:00:00"/>
        <d v="2022-05-31T00:00:00"/>
        <d v="2022-05-22T00:00:00"/>
        <d v="2022-05-29T00:00:00"/>
        <d v="2022-05-30T00:00:00"/>
        <d v="2022-05-23T00:00:00"/>
        <m/>
      </sharedItems>
    </cacheField>
    <cacheField name="Cuantos centros 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Kilos stock" numFmtId="0">
      <sharedItems containsString="0" containsBlank="1" containsNumber="1" containsInteger="1" minValue="0" maxValue="25000"/>
    </cacheField>
    <cacheField name="Congelando" numFmtId="0">
      <sharedItems containsString="0" containsBlank="1" containsNumber="1" minValue="0" maxValue="24000" count="23">
        <n v="0"/>
        <n v="24000"/>
        <n v="23000"/>
        <n v="6000"/>
        <n v="11000"/>
        <n v="4000"/>
        <n v="3000"/>
        <n v="4850"/>
        <n v="2000"/>
        <n v="2150"/>
        <n v="5000"/>
        <n v="500"/>
        <n v="23500"/>
        <n v="11400"/>
        <n v="2200"/>
        <n v="17814.947"/>
        <n v="4100"/>
        <n v="3500"/>
        <n v="2500"/>
        <n v="13000"/>
        <n v="22509.142"/>
        <n v="22000"/>
        <m/>
      </sharedItems>
    </cacheField>
    <cacheField name="Kilos producción mes n" numFmtId="0">
      <sharedItems containsString="0" containsBlank="1" containsNumber="1" minValue="0" maxValue="25000"/>
    </cacheField>
    <cacheField name="Total Kilos" numFmtId="0">
      <sharedItems containsSemiMixedTypes="0" containsString="0" containsNumber="1" minValue="0" maxValue="25000"/>
    </cacheField>
    <cacheField name="ETD" numFmtId="0">
      <sharedItems containsDate="1" containsBlank="1" containsMixedTypes="1" minDate="2022-05-23T00:00:00" maxDate="2022-06-02T00:00:00" count="10">
        <m/>
        <d v="2022-05-23T00:00:00"/>
        <d v="2022-05-25T00:00:00"/>
        <d v="2022-05-26T00:00:00"/>
        <d v="2022-05-27T00:00:00"/>
        <d v="2022-05-30T00:00:00"/>
        <d v="2022-05-24T00:00:00"/>
        <s v="JUNIO"/>
        <d v="2022-05-29T00:00:00"/>
        <d v="2022-06-0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to Gonzalez, Robinson Ignacio" refreshedDate="44701.521274074075" createdVersion="7" refreshedVersion="7" minRefreshableVersion="3" recordCount="524" xr:uid="{580FDD2F-1838-475A-A06F-F6974E0A6613}">
  <cacheSource type="worksheet">
    <worksheetSource ref="A2:P526" sheet="CONF - AP (zarpe mes n y n+1) " r:id="rId2"/>
  </cacheSource>
  <cacheFields count="16">
    <cacheField name="Oficina" numFmtId="0">
      <sharedItems count="5">
        <s v="AGROSUPER BRASIL"/>
        <s v="AGRO SUDAMERICA"/>
        <s v="EXPORTACION DIRECTA"/>
        <s v="AGROSUPER SHANGHAI"/>
        <s v="AGROSUPER ASIA"/>
      </sharedItems>
    </cacheField>
    <cacheField name="Sector" numFmtId="0">
      <sharedItems containsSemiMixedTypes="0" containsString="0" containsNumber="1" containsInteger="1" minValue="1" maxValue="3" count="3">
        <n v="2"/>
        <n v="1"/>
        <n v="3"/>
      </sharedItems>
    </cacheField>
    <cacheField name="Pedido" numFmtId="0">
      <sharedItems containsSemiMixedTypes="0" containsString="0" containsNumber="1" containsInteger="1" minValue="40302775" maxValue="40325909"/>
    </cacheField>
    <cacheField name="Status" numFmtId="0">
      <sharedItems count="2">
        <s v="CONFIRMADO"/>
        <s v="A PROGRAMAR"/>
      </sharedItems>
    </cacheField>
    <cacheField name="Pto Destino" numFmtId="0">
      <sharedItems count="27">
        <s v="000322 SANTA CATARINA , TERRES"/>
        <s v="000314 ITÁ, TERRESTRE"/>
        <s v="000312 SÃO BORJA , TERRESTRE"/>
        <s v="000218 CARTAGENA, PUERTO"/>
        <s v="000059 CALLAO, PUERTO"/>
        <s v="000435 MANZANILLO, PANAMA"/>
        <s v="000074 MONTEVIDEO, TERRESTRE"/>
        <s v="000158 CAUCEDO, PUERTO"/>
        <s v="000027 GUAYAQUIL, PUERTO"/>
        <s v="000541 POSORJA, PUERTO"/>
        <s v="000206 CALDERA, PUERTO"/>
        <s v="000009 COMODORO RIVADAVIA, TER"/>
        <s v="000061 SAN JUAN, PUERTO MARÍTI"/>
        <s v="000023 BUENAVENTURA, PUERTO"/>
        <s v="4000 OSAKA(JAPÓN)"/>
        <s v="1000 TOKYO (ADUANA PRINCIPAL)J"/>
        <s v="6040 HAKATA(JAPÓN)"/>
        <s v="000020 YANTIAN, CHINA"/>
        <s v="000209 NANSHA, PUERTO"/>
        <s v="000302 TIANJIN XINGANG, CHINA"/>
        <s v="000021 SHANGHAI, CHINA"/>
        <s v="000087 QINGDAO, PUERTO"/>
        <s v="000382 NINGBO, PUERTO"/>
        <s v="000162 MANILA, PUERTO"/>
        <s v="000522 CEBU, PHILIPPINES"/>
        <s v="000045 BUSAN {PUSAN}, PUERTO"/>
        <s v="000205 SINGAPUR, PUERTO"/>
      </sharedItems>
    </cacheField>
    <cacheField name="Tipo venta" numFmtId="0">
      <sharedItems count="2">
        <s v="EX"/>
        <s v="NA"/>
      </sharedItems>
    </cacheField>
    <cacheField name="Material" numFmtId="0">
      <sharedItems containsSemiMixedTypes="0" containsString="0" containsNumber="1" containsInteger="1" minValue="1010877" maxValue="1030720" count="150">
        <n v="1022218"/>
        <n v="1023336"/>
        <n v="1023334"/>
        <n v="1022217"/>
        <n v="1022273"/>
        <n v="1011421"/>
        <n v="1011558"/>
        <n v="1012719"/>
        <n v="1011290"/>
        <n v="1012207"/>
        <n v="1010877"/>
        <n v="1012362"/>
        <n v="1011042"/>
        <n v="1012552"/>
        <n v="1021639"/>
        <n v="1022847"/>
        <n v="1021385"/>
        <n v="1022855"/>
        <n v="1023329"/>
        <n v="1021078"/>
        <n v="1020352"/>
        <n v="1021819"/>
        <n v="1020848"/>
        <n v="1021976"/>
        <n v="1021092"/>
        <n v="1020367"/>
        <n v="1020412"/>
        <n v="1021077"/>
        <n v="1020944"/>
        <n v="1020349"/>
        <n v="1022150"/>
        <n v="1021082"/>
        <n v="1021039"/>
        <n v="1021101"/>
        <n v="1022409"/>
        <n v="1022709"/>
        <n v="1023355"/>
        <n v="1021023"/>
        <n v="1030720"/>
        <n v="1020110"/>
        <n v="1020592"/>
        <n v="1020636"/>
        <n v="1020637"/>
        <n v="1020758"/>
        <n v="1020810"/>
        <n v="1022901"/>
        <n v="1023194"/>
        <n v="1023301"/>
        <n v="1020105"/>
        <n v="1020589"/>
        <n v="1023352"/>
        <n v="1022472"/>
        <n v="1021603"/>
        <n v="1022587"/>
        <n v="1022326"/>
        <n v="1023349"/>
        <n v="1020802"/>
        <n v="1023350"/>
        <n v="1020662"/>
        <n v="1020731"/>
        <n v="1020326"/>
        <n v="1022919"/>
        <n v="1021533"/>
        <n v="1020620"/>
        <n v="1022499"/>
        <n v="1020914"/>
        <n v="1023163"/>
        <n v="1020774"/>
        <n v="1020284"/>
        <n v="1020681"/>
        <n v="1020990"/>
        <n v="1022370"/>
        <n v="1022664"/>
        <n v="1022931"/>
        <n v="1020665"/>
        <n v="1020991"/>
        <n v="1022371"/>
        <n v="1022313"/>
        <n v="1012451"/>
        <n v="1011967"/>
        <n v="1011968"/>
        <n v="1012503"/>
        <n v="1011586"/>
        <n v="1012504"/>
        <n v="1011969"/>
        <n v="1012455"/>
        <n v="1022640"/>
        <n v="1022193"/>
        <n v="1023093"/>
        <n v="1021731"/>
        <n v="1022753"/>
        <n v="1021735"/>
        <n v="1022748"/>
        <n v="1022183"/>
        <n v="1022388"/>
        <n v="1022096"/>
        <n v="1022080"/>
        <n v="1022414"/>
        <n v="1022373"/>
        <n v="1022099"/>
        <n v="1022381"/>
        <n v="1022856"/>
        <n v="1021738"/>
        <n v="1021971"/>
        <n v="1022940"/>
        <n v="1023362"/>
        <n v="1023363"/>
        <n v="1023368"/>
        <n v="1022125"/>
        <n v="1021767"/>
        <n v="1022568"/>
        <n v="1022541"/>
        <n v="1021732"/>
        <n v="1021737"/>
        <n v="1022636"/>
        <n v="1021774"/>
        <n v="1022945"/>
        <n v="1022417"/>
        <n v="1023306"/>
        <n v="1021766"/>
        <n v="1022637"/>
        <n v="1022169"/>
        <n v="1022033"/>
        <n v="1022212"/>
        <n v="1022639"/>
        <n v="1022186"/>
        <n v="1022378"/>
        <n v="1022291"/>
        <n v="1023291"/>
        <n v="1023110"/>
        <n v="1030683"/>
        <n v="1012612"/>
        <n v="1023283"/>
        <n v="1021665"/>
        <n v="1021470"/>
        <n v="1020860"/>
        <n v="1023037"/>
        <n v="1023038"/>
        <n v="1023397"/>
        <n v="1021046"/>
        <n v="1021655"/>
        <n v="1023144"/>
        <n v="1023307"/>
        <n v="1023326"/>
        <n v="1023183"/>
        <n v="1020861"/>
        <n v="1021149"/>
        <n v="1022885"/>
        <n v="1022887"/>
        <n v="1021012"/>
      </sharedItems>
    </cacheField>
    <cacheField name="Descripción" numFmtId="0">
      <sharedItems/>
    </cacheField>
    <cacheField name="Nivel 2" numFmtId="0">
      <sharedItems/>
    </cacheField>
    <cacheField name="Fecha programa" numFmtId="14">
      <sharedItems containsSemiMixedTypes="0" containsNonDate="0" containsDate="1" containsString="0" minDate="2022-05-20T00:00:00" maxDate="2022-06-03T00:00:00" count="14">
        <d v="2022-06-01T00:00:00"/>
        <d v="2022-05-26T00:00:00"/>
        <d v="2022-05-21T00:00:00"/>
        <d v="2022-05-25T00:00:00"/>
        <d v="2022-05-27T00:00:00"/>
        <d v="2022-05-28T00:00:00"/>
        <d v="2022-05-20T00:00:00"/>
        <d v="2022-06-02T00:00:00"/>
        <d v="2022-05-24T00:00:00"/>
        <d v="2022-05-31T00:00:00"/>
        <d v="2022-05-22T00:00:00"/>
        <d v="2022-05-29T00:00:00"/>
        <d v="2022-05-30T00:00:00"/>
        <d v="2022-05-23T00:00:00"/>
      </sharedItems>
    </cacheField>
    <cacheField name="Cuantos centros 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Kilos stock" numFmtId="0">
      <sharedItems containsSemiMixedTypes="0" containsString="0" containsNumber="1" containsInteger="1" minValue="0" maxValue="25000"/>
    </cacheField>
    <cacheField name="Congelando" numFmtId="0">
      <sharedItems containsSemiMixedTypes="0" containsString="0" containsNumber="1" minValue="0" maxValue="24000" count="22">
        <n v="0"/>
        <n v="24000"/>
        <n v="23000"/>
        <n v="6000"/>
        <n v="11000"/>
        <n v="4000"/>
        <n v="3000"/>
        <n v="4850"/>
        <n v="2000"/>
        <n v="2150"/>
        <n v="5000"/>
        <n v="500"/>
        <n v="23500"/>
        <n v="11400"/>
        <n v="2200"/>
        <n v="17814.947"/>
        <n v="4100"/>
        <n v="3500"/>
        <n v="2500"/>
        <n v="13000"/>
        <n v="22509.142"/>
        <n v="22000"/>
      </sharedItems>
    </cacheField>
    <cacheField name="Kilos producción mes n" numFmtId="0">
      <sharedItems containsSemiMixedTypes="0" containsString="0" containsNumber="1" minValue="0" maxValue="25000"/>
    </cacheField>
    <cacheField name="Total Kilos" numFmtId="0">
      <sharedItems containsSemiMixedTypes="0" containsString="0" containsNumber="1" minValue="500" maxValue="25000"/>
    </cacheField>
    <cacheField name="ETD" numFmtId="14">
      <sharedItems containsDate="1" containsBlank="1" containsMixedTypes="1" minDate="2022-05-23T00:00:00" maxDate="2022-06-02T00:00:00" count="10">
        <m/>
        <d v="2022-05-23T00:00:00"/>
        <d v="2022-05-25T00:00:00"/>
        <d v="2022-05-26T00:00:00"/>
        <d v="2022-05-27T00:00:00"/>
        <d v="2022-05-30T00:00:00"/>
        <d v="2022-05-24T00:00:00"/>
        <s v="JUNIO"/>
        <d v="2022-05-29T00:00:00"/>
        <d v="2022-06-0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to Gonzalez, Robinson Ignacio" refreshedDate="44707.837318171296" createdVersion="7" refreshedVersion="7" minRefreshableVersion="3" recordCount="1200" xr:uid="{730D19DA-2475-4A09-8765-4E9A6A6E5496}">
  <cacheSource type="worksheet">
    <worksheetSource name="Tabla1" r:id="rId2"/>
  </cacheSource>
  <cacheFields count="5">
    <cacheField name="Sector" numFmtId="0">
      <sharedItems containsString="0" containsBlank="1" containsNumber="1" containsInteger="1" minValue="1" maxValue="10"/>
    </cacheField>
    <cacheField name="Oficina" numFmtId="0">
      <sharedItems containsBlank="1" count="20">
        <s v="Africa"/>
        <s v="Am. Del Norte"/>
        <s v="Am. Del Sur"/>
        <s v="Brasil"/>
        <s v="China"/>
        <s v="Europa"/>
        <s v="Japón AA CCEE"/>
        <s v="Korea"/>
        <s v="México"/>
        <s v="Nacional"/>
        <s v="Pendiente"/>
        <s v="Filipinas"/>
        <s v="Hong Kong"/>
        <s v="Japón AA Basico"/>
        <s v="Nippon Basico"/>
        <s v="Nippon CCEE"/>
        <s v="Rusia"/>
        <s v="Singapur"/>
        <s v="Uruguay"/>
        <m/>
      </sharedItems>
    </cacheField>
    <cacheField name="Material" numFmtId="0">
      <sharedItems containsString="0" containsBlank="1" containsNumber="1" containsInteger="1" minValue="1010048" maxValue="1100732" count="792">
        <n v="1011042"/>
        <n v="1011558"/>
        <n v="1012207"/>
        <n v="1010885"/>
        <n v="1011250"/>
        <n v="1011701"/>
        <n v="1012107"/>
        <n v="1012108"/>
        <n v="1012109"/>
        <n v="1012110"/>
        <n v="1012111"/>
        <n v="1012112"/>
        <n v="1012147"/>
        <n v="1012148"/>
        <n v="1012157"/>
        <n v="1012158"/>
        <n v="1012159"/>
        <n v="1012160"/>
        <n v="1012161"/>
        <n v="1012163"/>
        <n v="1012164"/>
        <n v="1012165"/>
        <n v="1012167"/>
        <n v="1012483"/>
        <n v="1012518"/>
        <n v="1012519"/>
        <n v="1012520"/>
        <n v="1012521"/>
        <n v="1012522"/>
        <n v="1012523"/>
        <n v="1012524"/>
        <n v="1012532"/>
        <n v="1012601"/>
        <n v="1012602"/>
        <n v="1012627"/>
        <n v="1012166"/>
        <n v="1012038"/>
        <n v="1012694"/>
        <n v="1012622"/>
        <n v="1012623"/>
        <n v="1012625"/>
        <n v="1012313"/>
        <n v="1012400"/>
        <n v="1012399"/>
        <n v="1010887"/>
        <n v="1010888"/>
        <n v="1012300"/>
        <n v="1011897"/>
        <n v="1012401"/>
        <n v="1012115"/>
        <n v="1010877"/>
        <n v="1011290"/>
        <n v="1011421"/>
        <n v="1011422"/>
        <n v="1012208"/>
        <n v="1012362"/>
        <n v="1012552"/>
        <n v="1012283"/>
        <n v="1012719"/>
        <n v="1012488"/>
        <n v="1011582"/>
        <n v="1012763"/>
        <n v="1011567"/>
        <n v="1011560"/>
        <n v="1012674"/>
        <n v="1011417"/>
        <n v="1011586"/>
        <n v="1011967"/>
        <n v="1011968"/>
        <n v="1011969"/>
        <n v="1012005"/>
        <n v="1012434"/>
        <n v="1012448"/>
        <n v="1012452"/>
        <n v="1012455"/>
        <n v="1012502"/>
        <n v="1012503"/>
        <n v="1012504"/>
        <n v="1012525"/>
        <n v="1012526"/>
        <n v="1012527"/>
        <n v="1012598"/>
        <n v="1012681"/>
        <n v="1012424"/>
        <n v="1012451"/>
        <n v="1011748"/>
        <n v="1012724"/>
        <n v="1012730"/>
        <n v="1012745"/>
        <n v="1012145"/>
        <n v="1012326"/>
        <n v="1011379"/>
        <n v="1012012"/>
        <n v="1011127"/>
        <n v="1011614"/>
        <n v="1012534"/>
        <n v="1011047"/>
        <n v="1011150"/>
        <n v="1012278"/>
        <n v="1012764"/>
        <n v="1012725"/>
        <n v="1010078"/>
        <n v="1010143"/>
        <n v="1010176"/>
        <n v="1010204"/>
        <n v="1010291"/>
        <n v="1010431"/>
        <n v="1010792"/>
        <n v="1011138"/>
        <n v="1011139"/>
        <n v="1011140"/>
        <n v="1011141"/>
        <n v="1011142"/>
        <n v="1011143"/>
        <n v="1011144"/>
        <n v="1011145"/>
        <n v="1011146"/>
        <n v="1011156"/>
        <n v="1011157"/>
        <n v="1011330"/>
        <n v="1011331"/>
        <n v="1011626"/>
        <n v="1011627"/>
        <n v="1011629"/>
        <n v="1011632"/>
        <n v="1011672"/>
        <n v="1011678"/>
        <n v="1011680"/>
        <n v="1011700"/>
        <n v="1011770"/>
        <n v="1012017"/>
        <n v="1012018"/>
        <n v="1012330"/>
        <n v="1012387"/>
        <n v="1012558"/>
        <n v="1012559"/>
        <n v="1012608"/>
        <n v="1012646"/>
        <n v="1012654"/>
        <n v="1012695"/>
        <n v="1011697"/>
        <n v="1011638"/>
        <n v="1012693"/>
        <n v="1012250"/>
        <n v="1010048"/>
        <n v="1010695"/>
        <n v="1012577"/>
        <n v="1011928"/>
        <n v="1010130"/>
        <n v="1012684"/>
        <n v="1012683"/>
        <n v="1012685"/>
        <n v="1010227"/>
        <n v="1012059"/>
        <n v="1012571"/>
        <n v="1010707"/>
        <n v="1012757"/>
        <n v="1012193"/>
        <n v="1012774"/>
        <n v="1012761"/>
        <n v="1010243"/>
        <n v="1012778"/>
        <n v="1012629"/>
        <n v="1012373"/>
        <n v="1011364"/>
        <n v="1012752"/>
        <n v="1012756"/>
        <n v="1012788"/>
        <n v="1012782"/>
        <n v="1012773"/>
        <n v="1012364"/>
        <n v="1012493"/>
        <n v="1012612"/>
        <n v="1020822"/>
        <n v="1020828"/>
        <n v="1021538"/>
        <n v="1021539"/>
        <n v="1022619"/>
        <n v="1022883"/>
        <n v="1023190"/>
        <n v="1023274"/>
        <n v="1023273"/>
        <n v="1021260"/>
        <n v="1020878"/>
        <n v="1021398"/>
        <n v="1023050"/>
        <n v="1021140"/>
        <n v="1022760"/>
        <n v="1020017"/>
        <n v="1020339"/>
        <n v="1020349"/>
        <n v="1020352"/>
        <n v="1020367"/>
        <n v="1020412"/>
        <n v="1020869"/>
        <n v="1020886"/>
        <n v="1020925"/>
        <n v="1020944"/>
        <n v="1021023"/>
        <n v="1021039"/>
        <n v="1021078"/>
        <n v="1021082"/>
        <n v="1021105"/>
        <n v="1021106"/>
        <n v="1021111"/>
        <n v="1021187"/>
        <n v="1021385"/>
        <n v="1021622"/>
        <n v="1022149"/>
        <n v="1022150"/>
        <n v="1022196"/>
        <n v="1022197"/>
        <n v="1022847"/>
        <n v="1022855"/>
        <n v="1022921"/>
        <n v="1022922"/>
        <n v="1022996"/>
        <n v="1021092"/>
        <n v="1022384"/>
        <n v="1021976"/>
        <n v="1021085"/>
        <n v="1020848"/>
        <n v="1021101"/>
        <n v="1021639"/>
        <n v="1022705"/>
        <n v="1022409"/>
        <n v="1021077"/>
        <n v="1021868"/>
        <n v="1023312"/>
        <n v="1023331"/>
        <n v="1022709"/>
        <n v="1022406"/>
        <n v="1022569"/>
        <n v="1020993"/>
        <n v="1023295"/>
        <n v="1023355"/>
        <n v="1022047"/>
        <n v="1021864"/>
        <n v="1022217"/>
        <n v="1022218"/>
        <n v="1022273"/>
        <n v="1023329"/>
        <n v="1023336"/>
        <n v="1023334"/>
        <n v="1021731"/>
        <n v="1021732"/>
        <n v="1021733"/>
        <n v="1021735"/>
        <n v="1021737"/>
        <n v="1021738"/>
        <n v="1021739"/>
        <n v="1021766"/>
        <n v="1021767"/>
        <n v="1021774"/>
        <n v="1021905"/>
        <n v="1021971"/>
        <n v="1021992"/>
        <n v="1022033"/>
        <n v="1022073"/>
        <n v="1022080"/>
        <n v="1022096"/>
        <n v="1022099"/>
        <n v="1022125"/>
        <n v="1022169"/>
        <n v="1022183"/>
        <n v="1022186"/>
        <n v="1022193"/>
        <n v="1022212"/>
        <n v="1022291"/>
        <n v="1022340"/>
        <n v="1022373"/>
        <n v="1022378"/>
        <n v="1022379"/>
        <n v="1022381"/>
        <n v="1022388"/>
        <n v="1022414"/>
        <n v="1022415"/>
        <n v="1022416"/>
        <n v="1022417"/>
        <n v="1022541"/>
        <n v="1022636"/>
        <n v="1022637"/>
        <n v="1022639"/>
        <n v="1022640"/>
        <n v="1022645"/>
        <n v="1022646"/>
        <n v="1022748"/>
        <n v="1022753"/>
        <n v="1022856"/>
        <n v="1022936"/>
        <n v="1022939"/>
        <n v="1022940"/>
        <n v="1022941"/>
        <n v="1022943"/>
        <n v="1022945"/>
        <n v="1023034"/>
        <n v="1023035"/>
        <n v="1023093"/>
        <n v="1023110"/>
        <n v="1023111"/>
        <n v="1023126"/>
        <n v="1023132"/>
        <n v="1023157"/>
        <n v="1022568"/>
        <n v="1022389"/>
        <n v="1023290"/>
        <n v="1022813"/>
        <n v="1023306"/>
        <n v="1023291"/>
        <n v="1022100"/>
        <n v="1020853"/>
        <n v="1022145"/>
        <n v="1022304"/>
        <n v="1021433"/>
        <n v="1023264"/>
        <n v="1022858"/>
        <n v="1021115"/>
        <n v="1023183"/>
        <n v="1021921"/>
        <n v="1021924"/>
        <n v="1021925"/>
        <n v="1022128"/>
        <n v="1022141"/>
        <n v="1022142"/>
        <n v="1022293"/>
        <n v="1022398"/>
        <n v="1022515"/>
        <n v="1022561"/>
        <n v="1022621"/>
        <n v="1022751"/>
        <n v="1022863"/>
        <n v="1022864"/>
        <n v="1022865"/>
        <n v="1022866"/>
        <n v="1023123"/>
        <n v="1023184"/>
        <n v="1022794"/>
        <n v="1021929"/>
        <n v="1021931"/>
        <n v="1021936"/>
        <n v="1021952"/>
        <n v="1021987"/>
        <n v="1022101"/>
        <n v="1022413"/>
        <n v="1022750"/>
        <n v="1022914"/>
        <n v="1022918"/>
        <n v="1022989"/>
        <n v="1023102"/>
        <n v="1023247"/>
        <n v="1022767"/>
        <n v="1023265"/>
        <n v="1022570"/>
        <n v="1022550"/>
        <n v="1023166"/>
        <n v="1021944"/>
        <n v="1021945"/>
        <n v="1020860"/>
        <n v="1020861"/>
        <n v="1020904"/>
        <n v="1021012"/>
        <n v="1021045"/>
        <n v="1021046"/>
        <n v="1021149"/>
        <n v="1021150"/>
        <n v="1021151"/>
        <n v="1021152"/>
        <n v="1021156"/>
        <n v="1021470"/>
        <n v="1021664"/>
        <n v="1021665"/>
        <n v="1022283"/>
        <n v="1022607"/>
        <n v="1022885"/>
        <n v="1022887"/>
        <n v="1022930"/>
        <n v="1022985"/>
        <n v="1022986"/>
        <n v="1023037"/>
        <n v="1023038"/>
        <n v="1023144"/>
        <n v="1020905"/>
        <n v="1023090"/>
        <n v="1023169"/>
        <n v="1023283"/>
        <n v="1022182"/>
        <n v="1021026"/>
        <n v="1021270"/>
        <n v="1021272"/>
        <n v="1021555"/>
        <n v="1022854"/>
        <n v="1023257"/>
        <n v="1020845"/>
        <n v="1022115"/>
        <n v="1021874"/>
        <n v="1023302"/>
        <n v="1021980"/>
        <n v="1021596"/>
        <n v="1023319"/>
        <n v="1022907"/>
        <n v="1023318"/>
        <n v="1023324"/>
        <n v="1023343"/>
        <n v="1023383"/>
        <n v="1023375"/>
        <n v="1022657"/>
        <n v="1020020"/>
        <n v="1020028"/>
        <n v="1020077"/>
        <n v="1020089"/>
        <n v="1020092"/>
        <n v="1020181"/>
        <n v="1020187"/>
        <n v="1020299"/>
        <n v="1020391"/>
        <n v="1020440"/>
        <n v="1020470"/>
        <n v="1021394"/>
        <n v="1021477"/>
        <n v="1021588"/>
        <n v="1021620"/>
        <n v="1021771"/>
        <n v="1021772"/>
        <n v="1021773"/>
        <n v="1021997"/>
        <n v="1022108"/>
        <n v="1022330"/>
        <n v="1022344"/>
        <n v="1022476"/>
        <n v="1022546"/>
        <n v="1022559"/>
        <n v="1022638"/>
        <n v="1022643"/>
        <n v="1022656"/>
        <n v="1022761"/>
        <n v="1022933"/>
        <n v="1022935"/>
        <n v="1023108"/>
        <n v="1023112"/>
        <n v="1023134"/>
        <n v="1023153"/>
        <n v="1023181"/>
        <n v="1023256"/>
        <n v="1022380"/>
        <n v="1022823"/>
        <n v="1022770"/>
        <n v="1022535"/>
        <n v="1020010"/>
        <n v="1022558"/>
        <n v="1020003"/>
        <n v="1020027"/>
        <n v="1023268"/>
        <n v="1022083"/>
        <n v="1023267"/>
        <n v="1020447"/>
        <n v="1022853"/>
        <n v="1020001"/>
        <n v="1022889"/>
        <n v="1020067"/>
        <n v="1020417"/>
        <n v="1020252"/>
        <n v="1022675"/>
        <n v="1022676"/>
        <n v="1022746"/>
        <n v="1021334"/>
        <n v="1022390"/>
        <n v="1022391"/>
        <n v="1020253"/>
        <n v="1023277"/>
        <n v="1020013"/>
        <n v="1020421"/>
        <n v="1023297"/>
        <n v="1020014"/>
        <n v="1020042"/>
        <n v="1020085"/>
        <n v="1020090"/>
        <n v="1020103"/>
        <n v="1020236"/>
        <n v="1020265"/>
        <n v="1020316"/>
        <n v="1020335"/>
        <n v="1020350"/>
        <n v="1020409"/>
        <n v="1020426"/>
        <n v="1020611"/>
        <n v="1020631"/>
        <n v="1021267"/>
        <n v="1022227"/>
        <n v="1022232"/>
        <n v="1022301"/>
        <n v="1022345"/>
        <n v="1023071"/>
        <n v="1020245"/>
        <n v="1020442"/>
        <n v="1023145"/>
        <n v="1023092"/>
        <n v="1020369"/>
        <n v="1020433"/>
        <n v="1023298"/>
        <n v="1022466"/>
        <n v="1023285"/>
        <n v="1020298"/>
        <n v="1020439"/>
        <n v="1020614"/>
        <n v="1020340"/>
        <n v="1023299"/>
        <n v="1023304"/>
        <n v="1020357"/>
        <n v="1020136"/>
        <n v="1020177"/>
        <n v="1020446"/>
        <n v="1020158"/>
        <n v="1022857"/>
        <n v="1022277"/>
        <n v="1023275"/>
        <n v="1022084"/>
        <n v="1021495"/>
        <n v="1023338"/>
        <n v="1020346"/>
        <n v="1023263"/>
        <n v="1023309"/>
        <n v="1023310"/>
        <n v="1022025"/>
        <n v="1023339"/>
        <n v="1023340"/>
        <n v="1020038"/>
        <n v="1020105"/>
        <n v="1020110"/>
        <n v="1020326"/>
        <n v="1020589"/>
        <n v="1020592"/>
        <n v="1020620"/>
        <n v="1020636"/>
        <n v="1020637"/>
        <n v="1022901"/>
        <n v="1020284"/>
        <n v="1020662"/>
        <n v="1020665"/>
        <n v="1020678"/>
        <n v="1020681"/>
        <n v="1020704"/>
        <n v="1020715"/>
        <n v="1020731"/>
        <n v="1020758"/>
        <n v="1020774"/>
        <n v="1020802"/>
        <n v="1020810"/>
        <n v="1020914"/>
        <n v="1020990"/>
        <n v="1020991"/>
        <n v="1021136"/>
        <n v="1021533"/>
        <n v="1021603"/>
        <n v="1021609"/>
        <n v="1022313"/>
        <n v="1022326"/>
        <n v="1022370"/>
        <n v="1022371"/>
        <n v="1022472"/>
        <n v="1022499"/>
        <n v="1022587"/>
        <n v="1022600"/>
        <n v="1022664"/>
        <n v="1022919"/>
        <n v="1022931"/>
        <n v="1022987"/>
        <n v="1022990"/>
        <n v="1023051"/>
        <n v="1023055"/>
        <n v="1023163"/>
        <n v="1023194"/>
        <n v="1022896"/>
        <n v="1023301"/>
        <n v="1020664"/>
        <n v="1022869"/>
        <n v="1023350"/>
        <n v="1023349"/>
        <n v="1023353"/>
        <n v="1023351"/>
        <n v="1023352"/>
        <n v="1021237"/>
        <n v="1021263"/>
        <n v="1021435"/>
        <n v="1021550"/>
        <n v="1021819"/>
        <n v="1022654"/>
        <n v="1022359"/>
        <n v="1021655"/>
        <n v="1022928"/>
        <n v="1023314"/>
        <n v="1023276"/>
        <n v="1023308"/>
        <n v="1021635"/>
        <n v="1023124"/>
        <n v="1023362"/>
        <n v="1023363"/>
        <n v="1023364"/>
        <n v="1023365"/>
        <n v="1023366"/>
        <n v="1023367"/>
        <n v="1023368"/>
        <n v="1022792"/>
        <n v="1023397"/>
        <n v="1023217"/>
        <n v="1023233"/>
        <n v="1023410"/>
        <n v="1023307"/>
        <n v="1023326"/>
        <n v="1030332"/>
        <n v="1030355"/>
        <n v="1030378"/>
        <n v="1030498"/>
        <n v="1030635"/>
        <n v="1030720"/>
        <n v="1030744"/>
        <n v="1030228"/>
        <n v="1030239"/>
        <n v="1030370"/>
        <n v="1030379"/>
        <n v="1030424"/>
        <n v="1030735"/>
        <n v="1030773"/>
        <n v="1030360"/>
        <n v="1030376"/>
        <n v="1030784"/>
        <n v="1030785"/>
        <n v="1030783"/>
        <n v="1030321"/>
        <n v="1030461"/>
        <n v="1030452"/>
        <n v="1030782"/>
        <n v="1030224"/>
        <n v="1030545"/>
        <n v="1030670"/>
        <n v="1030188"/>
        <n v="1030388"/>
        <n v="1030419"/>
        <n v="1030535"/>
        <n v="1030566"/>
        <n v="1030683"/>
        <n v="1030684"/>
        <n v="1030685"/>
        <n v="1030686"/>
        <n v="1030506"/>
        <n v="1030791"/>
        <n v="1030525"/>
        <n v="1030265"/>
        <n v="1030710"/>
        <n v="1030711"/>
        <n v="1030555"/>
        <n v="1030542"/>
        <n v="1030337"/>
        <n v="1030658"/>
        <n v="1030327"/>
        <n v="1030792"/>
        <n v="1030009"/>
        <n v="1030078"/>
        <n v="1030095"/>
        <n v="1030108"/>
        <n v="1030114"/>
        <n v="1030255"/>
        <n v="1030319"/>
        <n v="1030425"/>
        <n v="1030444"/>
        <n v="1030445"/>
        <n v="1030760"/>
        <n v="1030762"/>
        <n v="1030657"/>
        <n v="1030221"/>
        <n v="1030757"/>
        <n v="1030083"/>
        <n v="1030722"/>
        <n v="1030702"/>
        <n v="1030010"/>
        <n v="1030428"/>
        <n v="1030198"/>
        <n v="1030117"/>
        <n v="1030786"/>
        <n v="1030726"/>
        <n v="1030018"/>
        <n v="1030788"/>
        <n v="1030801"/>
        <n v="1030446"/>
        <n v="1030799"/>
        <n v="1030803"/>
        <n v="1030809"/>
        <n v="1030810"/>
        <n v="1100572"/>
        <n v="1100602"/>
        <n v="1100570"/>
        <n v="1100574"/>
        <n v="1100573"/>
        <n v="1100407"/>
        <n v="1100408"/>
        <n v="1100680"/>
        <n v="1100397"/>
        <n v="1100444"/>
        <n v="1100007"/>
        <n v="1100039"/>
        <n v="1100041"/>
        <n v="1100193"/>
        <n v="1100266"/>
        <n v="1100267"/>
        <n v="1100334"/>
        <n v="1100339"/>
        <n v="1100343"/>
        <n v="1100346"/>
        <n v="1100350"/>
        <n v="1100364"/>
        <n v="1100365"/>
        <n v="1100372"/>
        <n v="1100373"/>
        <n v="1100393"/>
        <n v="1100394"/>
        <n v="1100396"/>
        <n v="1100399"/>
        <n v="1100402"/>
        <n v="1100411"/>
        <n v="1100412"/>
        <n v="1100418"/>
        <n v="1100419"/>
        <n v="1100423"/>
        <n v="1100439"/>
        <n v="1100440"/>
        <n v="1100442"/>
        <n v="1100447"/>
        <n v="1100448"/>
        <n v="1100449"/>
        <n v="1100479"/>
        <n v="1100490"/>
        <n v="1100494"/>
        <n v="1100521"/>
        <n v="1100522"/>
        <n v="1100523"/>
        <n v="1100524"/>
        <n v="1100533"/>
        <n v="1100534"/>
        <n v="1100535"/>
        <n v="1100536"/>
        <n v="1100539"/>
        <n v="1100545"/>
        <n v="1100547"/>
        <n v="1100554"/>
        <n v="1100558"/>
        <n v="1100559"/>
        <n v="1100575"/>
        <n v="1100580"/>
        <n v="1100581"/>
        <n v="1100582"/>
        <n v="1100585"/>
        <n v="1100586"/>
        <n v="1100587"/>
        <n v="1100588"/>
        <n v="1100590"/>
        <n v="1100592"/>
        <n v="1100593"/>
        <n v="1100598"/>
        <n v="1100600"/>
        <n v="1100601"/>
        <n v="1100609"/>
        <n v="1100621"/>
        <n v="1100635"/>
        <n v="1100639"/>
        <n v="1100640"/>
        <n v="1100646"/>
        <n v="1100647"/>
        <n v="1100649"/>
        <n v="1100650"/>
        <n v="1100651"/>
        <n v="1100652"/>
        <n v="1100655"/>
        <n v="1100658"/>
        <n v="1100659"/>
        <n v="1100661"/>
        <n v="1100666"/>
        <n v="1100667"/>
        <n v="1100681"/>
        <n v="1100682"/>
        <n v="1100683"/>
        <n v="1100684"/>
        <n v="1100691"/>
        <n v="1100692"/>
        <n v="1100693"/>
        <n v="1100694"/>
        <n v="1100709"/>
        <n v="1100238"/>
        <n v="1100702"/>
        <n v="1100677"/>
        <n v="1100700"/>
        <n v="1100701"/>
        <n v="1100732"/>
        <m/>
      </sharedItems>
    </cacheField>
    <cacheField name="Ubicación del stock" numFmtId="0">
      <sharedItems containsBlank="1"/>
    </cacheField>
    <cacheField name="Kilos" numFmtId="0">
      <sharedItems containsString="0" containsBlank="1" containsNumber="1" containsInteger="1" minValue="0" maxValue="2169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to Gonzalez, Robinson Ignacio" refreshedDate="44742.111876273149" createdVersion="7" refreshedVersion="8" minRefreshableVersion="3" recordCount="299" xr:uid="{ABC89804-847B-4A46-BE9D-240574CD412E}">
  <cacheSource type="worksheet">
    <worksheetSource name="Tabla1"/>
  </cacheSource>
  <cacheFields count="55">
    <cacheField name="Llave" numFmtId="0">
      <sharedItems/>
    </cacheField>
    <cacheField name="Sector" numFmtId="0">
      <sharedItems count="4">
        <s v="Cerdo"/>
        <s v="Pavo"/>
        <s v="Pollo"/>
        <s v="Elaborado"/>
      </sharedItems>
    </cacheField>
    <cacheField name="Oficina" numFmtId="0">
      <sharedItems count="8">
        <s v="Agro Sudamerica"/>
        <s v="Agrosuper Asia"/>
        <s v="Agrosuper Brasil"/>
        <s v="Agrosuper Shanghai"/>
        <s v="Exportacion Directa"/>
        <s v="Agro Mexico"/>
        <s v="Agro Europa" u="1"/>
        <s v="Africa" u="1"/>
      </sharedItems>
    </cacheField>
    <cacheField name="Material" numFmtId="0">
      <sharedItems containsSemiMixedTypes="0" containsString="0" containsNumber="1" containsInteger="1" minValue="1010877" maxValue="1100408" count="305">
        <n v="1020017"/>
        <n v="1021279"/>
        <n v="1020339"/>
        <n v="1020349"/>
        <n v="1020352"/>
        <n v="1020367"/>
        <n v="1020412"/>
        <n v="1021980"/>
        <n v="1020848"/>
        <n v="1020869"/>
        <n v="1020886"/>
        <n v="1020915"/>
        <n v="1020925"/>
        <n v="1020944"/>
        <n v="1021023"/>
        <n v="1021039"/>
        <n v="1021077"/>
        <n v="1021078"/>
        <n v="1021082"/>
        <n v="1021085"/>
        <n v="1021092"/>
        <n v="1021101"/>
        <n v="1021105"/>
        <n v="1021106"/>
        <n v="1021111"/>
        <n v="1021187"/>
        <n v="1021237"/>
        <n v="1021263"/>
        <n v="1021287"/>
        <n v="1021385"/>
        <n v="1021435"/>
        <n v="1021550"/>
        <n v="1021622"/>
        <n v="1021623"/>
        <n v="1021639"/>
        <n v="1021819"/>
        <n v="1021820"/>
        <n v="1021868"/>
        <n v="1021903"/>
        <n v="1021976"/>
        <n v="1022047"/>
        <n v="1022149"/>
        <n v="1022150"/>
        <n v="1022196"/>
        <n v="1022197"/>
        <n v="1022247"/>
        <n v="1022384"/>
        <n v="1022406"/>
        <n v="1022409"/>
        <n v="1022569"/>
        <n v="1022654"/>
        <n v="1022705"/>
        <n v="1022709"/>
        <n v="1022847"/>
        <n v="1022855"/>
        <n v="1022920"/>
        <n v="1022921"/>
        <n v="1022922"/>
        <n v="1022928"/>
        <n v="1022996"/>
        <n v="1023312"/>
        <n v="1023331"/>
        <n v="1023355"/>
        <n v="1020860"/>
        <n v="1020861"/>
        <n v="1020904"/>
        <n v="1020905"/>
        <n v="1021012"/>
        <n v="1021045"/>
        <n v="1021046"/>
        <n v="1021149"/>
        <n v="1021150"/>
        <n v="1021151"/>
        <n v="1021152"/>
        <n v="1021156"/>
        <n v="1021204"/>
        <n v="1021470"/>
        <n v="1021655"/>
        <n v="1021664"/>
        <n v="1021665"/>
        <n v="1022182"/>
        <n v="1022283"/>
        <n v="1022607"/>
        <n v="1022885"/>
        <n v="1022887"/>
        <n v="1022930"/>
        <n v="1022985"/>
        <n v="1022986"/>
        <n v="1023037"/>
        <n v="1023038"/>
        <n v="1023090"/>
        <n v="1023144"/>
        <n v="1023183"/>
        <n v="1023283"/>
        <n v="1023305"/>
        <n v="1023307"/>
        <n v="1023326"/>
        <n v="1021864"/>
        <n v="1022217"/>
        <n v="1022218"/>
        <n v="1022273"/>
        <n v="1023329"/>
        <n v="1023334"/>
        <n v="1023336"/>
        <n v="1023109"/>
        <n v="1021115"/>
        <n v="1021731"/>
        <n v="1021733"/>
        <n v="1021735"/>
        <n v="1021738"/>
        <n v="1021765"/>
        <n v="1021992"/>
        <n v="1022073"/>
        <n v="1022096"/>
        <n v="1022125"/>
        <n v="1022183"/>
        <n v="1022186"/>
        <n v="1022291"/>
        <n v="1022373"/>
        <n v="1022378"/>
        <n v="1022379"/>
        <n v="1022381"/>
        <n v="1022389"/>
        <n v="1022414"/>
        <n v="1022415"/>
        <n v="1022417"/>
        <n v="1022541"/>
        <n v="1022637"/>
        <n v="1022748"/>
        <n v="1022851"/>
        <n v="1022856"/>
        <n v="1022945"/>
        <n v="1023034"/>
        <n v="1023093"/>
        <n v="1023111"/>
        <n v="1023131"/>
        <n v="1023306"/>
        <n v="1020105"/>
        <n v="1020110"/>
        <n v="1020284"/>
        <n v="1020326"/>
        <n v="1020589"/>
        <n v="1020592"/>
        <n v="1020620"/>
        <n v="1020636"/>
        <n v="1020637"/>
        <n v="1020662"/>
        <n v="1020664"/>
        <n v="1020665"/>
        <n v="1020678"/>
        <n v="1020681"/>
        <n v="1020704"/>
        <n v="1020715"/>
        <n v="1020731"/>
        <n v="1020758"/>
        <n v="1020774"/>
        <n v="1020802"/>
        <n v="1020810"/>
        <n v="1020914"/>
        <n v="1020990"/>
        <n v="1020991"/>
        <n v="1021136"/>
        <n v="1021533"/>
        <n v="1021603"/>
        <n v="1021609"/>
        <n v="1022282"/>
        <n v="1022313"/>
        <n v="1022326"/>
        <n v="1022370"/>
        <n v="1022371"/>
        <n v="1022472"/>
        <n v="1022499"/>
        <n v="1022587"/>
        <n v="1022600"/>
        <n v="1022664"/>
        <n v="1022817"/>
        <n v="1022869"/>
        <n v="1022901"/>
        <n v="1022919"/>
        <n v="1022931"/>
        <n v="1022987"/>
        <n v="1022990"/>
        <n v="1023051"/>
        <n v="1023055"/>
        <n v="1023163"/>
        <n v="1023194"/>
        <n v="1023301"/>
        <n v="1023349"/>
        <n v="1023350"/>
        <n v="1023351"/>
        <n v="1023352"/>
        <n v="1030224"/>
        <n v="1030332"/>
        <n v="1030498"/>
        <n v="1030545"/>
        <n v="1030670"/>
        <n v="1030720"/>
        <n v="1030732"/>
        <n v="1030739"/>
        <n v="1030780"/>
        <n v="1030309"/>
        <n v="1030535"/>
        <n v="1030542"/>
        <n v="1010877"/>
        <n v="1011042"/>
        <n v="1011047"/>
        <n v="1011250"/>
        <n v="1011290"/>
        <n v="1011421"/>
        <n v="1011422"/>
        <n v="1011558"/>
        <n v="1011582"/>
        <n v="1011888"/>
        <n v="1011939"/>
        <n v="1012207"/>
        <n v="1012208"/>
        <n v="1012283"/>
        <n v="1012362"/>
        <n v="1012552"/>
        <n v="1012556"/>
        <n v="1012602"/>
        <n v="1012698"/>
        <n v="1012699"/>
        <n v="1012719"/>
        <n v="1012744"/>
        <n v="1012763"/>
        <n v="1012778"/>
        <n v="1012012"/>
        <n v="1012612"/>
        <n v="1011560"/>
        <n v="1012674"/>
        <n v="1011586"/>
        <n v="1011968"/>
        <n v="1012312"/>
        <n v="1012448"/>
        <n v="1012452"/>
        <n v="1012455"/>
        <n v="1012502"/>
        <n v="1012503"/>
        <n v="1012504"/>
        <n v="1012598"/>
        <n v="1012764"/>
        <n v="1030525"/>
        <n v="1030230"/>
        <n v="1030672"/>
        <n v="1021905"/>
        <n v="1021971"/>
        <n v="1022418"/>
        <n v="1022605"/>
        <n v="1022842"/>
        <n v="1022844"/>
        <n v="1022943"/>
        <n v="1022995"/>
        <n v="1023110"/>
        <n v="1023370"/>
        <n v="1023371"/>
        <n v="1023372"/>
        <n v="1023397"/>
        <n v="1100407"/>
        <n v="1100408"/>
        <n v="1030419"/>
        <n v="1012424"/>
        <n v="1012454"/>
        <n v="1021005"/>
        <n v="1022102"/>
        <n v="1020993"/>
        <n v="1022767"/>
        <n v="1021740"/>
        <n v="1022388"/>
        <n v="1022646"/>
        <n v="1023035"/>
        <n v="1023362"/>
        <n v="1023363"/>
        <n v="1023364"/>
        <n v="1023365"/>
        <n v="1023366"/>
        <n v="1023367"/>
        <n v="1023368"/>
        <n v="1023166"/>
        <n v="1011105"/>
        <n v="1030661"/>
        <n v="1030736"/>
        <n v="1030755"/>
        <n v="1030576"/>
        <n v="1030740"/>
        <n v="1012342"/>
        <n v="1011431"/>
        <n v="1011566"/>
        <n v="1012423"/>
        <n v="1022781"/>
        <n v="1022782"/>
        <n v="1022783"/>
        <n v="1022784"/>
        <n v="1022786"/>
        <n v="1023295"/>
        <n v="1011127" u="1"/>
        <n v="1023270" u="1"/>
        <n v="1030355" u="1"/>
        <n v="1030378" u="1"/>
        <n v="1030635" u="1"/>
        <n v="1030744" u="1"/>
        <n v="1021710" u="1"/>
        <n v="1030788" u="1"/>
        <n v="1022780" u="1"/>
        <n v="1020828" u="1"/>
      </sharedItems>
    </cacheField>
    <cacheField name="Descripción" numFmtId="0">
      <sharedItems count="283">
        <s v="GO Chu Ctro@ Fi Cj 20k AS"/>
        <s v="GO Hso Pecho@ Cj 10k SC"/>
        <s v="GO Lom Tocino@ Cj 20k AS"/>
        <s v="GO Papda@ Cj t-f AS"/>
        <s v="GO Cue 20@ Cj 20k AS"/>
        <s v="GO Gord Lom Tocino@ Cj t-f AS"/>
        <s v="GO Cne Long@ Cj t-f AS"/>
        <s v="GO BB Ribs Grd B@ Fi Cj 20k AS"/>
        <s v="GO Lom Ctro 27@ Cj 20k AS"/>
        <s v="GO Cos 79@ Bo Cj 20k AS"/>
        <s v="GO Panc Tecl Nor@ Cj 20k AS"/>
        <s v="GO Pna Nor@ Bo Cj 20k AS"/>
        <s v="GO Grasa Forro Pna Limp@ Cj 20k AS"/>
        <s v="GO PpPna 59@ Fi Cj 20k AS"/>
        <s v="GO Gord rebaje@ Bo Cj 20k AS"/>
        <s v="GO Cue Papda CP@ Cj 20k bca AS"/>
        <s v="GO Gord chic@ Cj 20k AS"/>
        <s v="GO Triming 80/20@ Cj 20k AS"/>
        <s v="GO Triming 70/30@ Cj 20k AS"/>
        <s v="GO Gord Esp@ Cj 20k AS"/>
        <s v="GO Triming 85/15@ Cj t-f 20k AS"/>
        <s v="GO Corazón Partido@ Cj t-f 20k AS"/>
        <s v="GO Pulmon@ Cj 20k bca AS"/>
        <s v="GO Pana S/Corazón@ Cj 20k AS"/>
        <s v="GO Epiplón@ Cj 20k AS"/>
        <s v="GO Cue Back@ Cj 20k t-f AS"/>
        <s v="GO Triming 80/20@ Bo c/f Cj 20k AS"/>
        <s v="GO Lom Tocino@ Bo Cj AS"/>
        <s v="GO Cue granel Esp CC@ Cj 20k AS"/>
        <s v="GO Gord Lom Tocino@ Cj 20k AS"/>
        <s v="GO Triming 85/15@ Cj 20k AS"/>
        <s v="GO BB Ribs 20-24 Oz@ Cj 10k AS"/>
        <s v="GO BB Ribs 24 oz@ Cj 10k AS"/>
        <s v="GO File C/cab@ Cj 5k AS"/>
        <s v="GO Lom Ctro 27@ Fi Cj 20k AS"/>
        <s v="GO Lom Vet 44@ Fi Cj 20k AS"/>
        <s v="GO PpPna 54@ Cj 20k AS"/>
        <s v="GO Corazón Partido@ Cj 10k AS"/>
        <s v="GO PpPal 77@ Cj 20k AS"/>
        <s v="GO Triming Panc@ Cj 20k AS"/>
        <s v="GO Plancha Rebaje Ent@ Cj 20k AS"/>
        <s v="GO Forro Pal@ Cj 20k AS"/>
        <s v="GO Pna Forro@ Cj 20k AS"/>
        <s v="GO Triming 60/40@ Bo Cj AS"/>
        <s v="GO BB Ribs Grd B@ Fi Cj 10k AS"/>
        <s v="GO Patas B@ Bo Cj 20 k AS"/>
        <s v="GO Tripa s/Cal# Bidon AS"/>
        <s v="GO BB Ribs 24-28 Oz@ Cj 10k AS"/>
        <s v="GO Triming 90/10@ Cj 20k AS"/>
        <s v="GO Mantec@ Cj 20k AS"/>
        <s v="GO PpPna 57@ Bo Cj AS"/>
        <s v="GO Cne Falda Pan@ CJ 20k AS"/>
        <s v="GO Grasa Forro Pal@ Cj 20k AS"/>
        <s v="GO Gord rebaje@ Cj 20k AS"/>
        <s v="GO Cue Granel Esp CC@Cj 20k AS"/>
        <s v="GO Visual Triming@ Cj 20k AS"/>
        <s v="GO File C/cab@Cj 20k AS"/>
        <s v="GO Lom Vet 44@ Bo Cj 20k AS"/>
        <s v="GO Pulmon@ Cj 20k AS"/>
        <s v="GO Lom Vet@ Cj 12k AK"/>
        <s v="GO Lom Vet@ Cj 12k TJ"/>
        <s v="GO Panc C/cue@ Cj Panc 230 TJ"/>
        <s v="GO Panc C/cue@ Cj Panc 230 AK"/>
        <s v="GO Papda K@ Cj 20k AK"/>
        <s v="GO PernilM C/M@ Cj 15k AK"/>
        <s v="GO PernilM C/M@ Cj 15k TJ"/>
        <s v="GO Tira Hso Ctro@ Cj 20k TJ"/>
        <s v="GO Tira Hso Ctro@ Cj 20k AK"/>
        <s v="GO Hso Cogote@ Bo Cj 20k TJ"/>
        <s v="GO Hso Cogote@ Bo Cj 20k AK"/>
        <s v="GO Hso Pecho@ Cj Lom Vet TJ"/>
        <s v="GO PernilM@ Cj 20k AK"/>
        <s v="GO Estómago Pouch@ Bo Cj 10k AS"/>
        <s v="GO Pecho S/cue K@ Cj 20k TJ"/>
        <s v="GO Pecho S/cue K@ Cj 20k AK"/>
        <s v="GO Malaya 5-6mm@ Bo Cj 9k AS"/>
        <s v="GO Platead Lom TF@ Cj 10k AK (TS)"/>
        <s v="GO Panc S/cue@ Cj Panc TJ"/>
        <s v="GO Panc S/cue@ Cj Panc AK"/>
        <s v="GO Panc S/cue Hem@ Cj Panc TJ AS"/>
        <s v="GO Lom Vet Mad@ Cj 8,5k TJ"/>
        <s v="GO Panc S/cue Mad@ Cj 16,4k Panc TJ"/>
        <s v="GO Panc S/cue@ Cj Panc 16k AS"/>
        <s v="GO Lom Vet@ Cj 8k AS"/>
        <s v="GO Panc S/cue S/h@ Cj Panc 16k AS"/>
        <s v="GO Papda C/Cue granel@ Bo Cj AS"/>
        <s v="GO Pech S/Cue@ Vp Cj AS"/>
        <s v="GO Grasa Chaleco@ Cj 10k AS"/>
        <s v="GO Mucosa # Isotanque AS"/>
        <s v="GO Cue Papda CP@ Cj 20k AS"/>
        <s v="GO Lom Tocino@ Bo Cj 20k AS"/>
        <s v="GO Grasa Forro Pna Limp@ Bo Cj AS"/>
        <s v="Cue granel Esp CC@ Cj 20k AS"/>
        <s v="GO Reco 20/80 @ Cj 20k AS"/>
        <s v="GO Estómago Pouch@ 20k bca AS"/>
        <s v="GO PernilM@ Cj 20k AS"/>
        <s v="GO PpPna 59@ Cj 20k AS"/>
        <s v="GO Patas@ Cj 20k AS"/>
        <s v="GO Patas B@ Cj 20k AS"/>
        <s v="GO Sternum Bones@ Bo Cj 10k AS"/>
        <s v="GO PernilM C/M@ Cj 20k AS"/>
        <s v="GO PernilP@ Bo Cj 20k AS"/>
        <s v="GO Resto Tira Hso Ctro@ Bo Cj 20k AS"/>
        <s v="GO PernilM B@ Bo Cj 20k AS"/>
        <s v="GO Reco 60/40 @ Cj 20k AS"/>
        <s v="GO Resto Tira Hso@ Fi Cj 10k AS"/>
        <s v="GO PpPal 77@ Bo Cj AS"/>
        <s v="GO Gord Esp@ Bo Cj 10k AS"/>
        <s v="GO Cue 20@ Bo Cj 20k AS"/>
        <s v="GO Caz Ent@ Bo Cj 10k AS"/>
        <s v="GO Reco 85/15 @ Cj 20k AS"/>
        <s v="GO Cue granel@ Bo Cj 20k AS"/>
        <s v="GO Hso Escapula@ Cj 15kg AS"/>
        <s v="GO Manos@ Cj 10k AS"/>
        <s v="GO Pal Nor@ Cj 20k AS"/>
        <s v="GO Reco 10/90 @ Cj 20k AS"/>
        <s v="GO Forro Pal@ Bo Cj 20k AS"/>
        <s v="GO Cordon Lom@ Bo Cj 20k AS"/>
        <s v="GO Grasa Forro Pna Limp@ Bo Cj 20k AS"/>
        <s v="GO Pna S/Hso C/Cue@ Cj 20k AS"/>
        <s v="GO Lom Tecla@ Cj Lom Ctro JP"/>
        <s v="GO MM Loin L@ Cj 12k AP"/>
        <s v="GO Posta Negra 3P T@ Va Cj t-f JP"/>
        <s v="GO PpPal Pim@ Cj AP"/>
        <s v="GO MM Loin S@ Fi Cj 12k AP"/>
        <s v="GO Lom Vet &gt;2.0@ Fi Cj Lom Vet AP"/>
        <s v="GO Lom Vet &lt;2.0@ Fi Cj AP"/>
        <s v="GO File C/cab@ Va Cj 10k AP"/>
        <s v="GO Panc Tec S/cue@ Fi Cj ch AP"/>
        <s v="GO Ganso C/asto 3P@ Va Cj t-f AP"/>
        <s v="GO Ganso C/asto C/abas S/g@ Va Cj JP"/>
        <s v="GO Posta Rosada 3P@ Va Cj t-f AP"/>
        <s v="GO Lom Tec@ Va Cj Lom Ctro AP"/>
        <s v="GO MM Loin D@ Fi Cj 12k AP"/>
        <s v="GO File N@ Va Cj File AP"/>
        <s v="GO Panc Tec C/cue@ Fi Cj Panc AP"/>
        <s v="GO Panc S/tec/cue I@ Fi Cj Panc 4s AP"/>
        <s v="GO Lom Vet S/g@ Va Cj ch AP"/>
        <s v="GO Malaya Japon@ Va Cj JP"/>
        <s v="GO Panc S/tec N@ Fi Cj 20k AP"/>
        <s v="GO Recto@ Cj File AP"/>
        <s v="GO Panc Lam 2.5mm@ Cj ch AP"/>
        <s v="GO Ganso S/g S/abst DA@ Cj 12k AP"/>
        <s v="GO Asiento C/g DA@ Cj 12k JP"/>
        <s v="GO Tráquea@ Cj Lom Ctro AP"/>
        <s v="GO Panc Mit@ Va Cj 20k AP"/>
        <s v="GO MM Loin L (MC4-5)@ Fi Cj ch JP"/>
        <s v="GO File C/cab@ IWP Cj 10k SC"/>
        <s v="GO Malaya Japon@ Vp Fi Cj 20k AP"/>
        <s v="GO CC Loin T@ Fi Cj AP"/>
        <s v="GO CC Loin L (S/T)@ Fi Cj AP"/>
        <s v="GO MM Loin LL (29-32 VP)@ Bo Cj AP"/>
        <s v="GO Panc S/tec SP@ Fi Cj AP"/>
        <s v="GO Lom Ctro S/Tecla(OY)Mit@ Cj Tf 20k AP"/>
        <s v="GO Lom Vet Mit@ 4 Bo Cj 10k AP"/>
        <s v="GO CC Loin L (S/T) 45@ Fi Cj AP"/>
        <s v="GO Lom Vet 2 a 2,3k@ Fi Verd Cj AP"/>
        <s v="GO CC Loin L (S/T) (DF)@ Fi Cj AP"/>
        <s v="GO Lom Vet L@ VP Cj Lom Vet Mad AP"/>
        <s v="GO Hso Pecho@ Cj 10k AP"/>
        <s v="GO Panc Tec S/Cue L@ Fi CJ Ch AP"/>
        <s v="GO MM LOIN S VP@ Cj 10k AP"/>
        <s v="GO File C/cab 6x1@ VP Cj AP"/>
        <s v="GO Lom Tocino@ Bo Cj 20k AP"/>
        <s v="GO Panc Tec S/cue VP@ Cj ch AP"/>
        <s v="GO Lom Vet L@ Fi Cj Lom Vet AP"/>
        <s v="GO Lom Vet M@ Fi Cj Lom Vet AP"/>
        <s v="GO Lom Vet &gt;2.0@ Fi Cj 8k AP"/>
        <s v="GO Cne Falda Panc@ Bo Cj AP"/>
        <s v="GO CC Loin LL@ Bo Cj Lom Mad AP"/>
        <s v="GO Lom Tecla VP@ Cj Lom Ctro"/>
        <s v="Lom Vet &gt;2.0@ VP Cj Lom Vet AP"/>
        <s v="GO Panc S/tec L @VP Cj AP"/>
        <s v="GO Panc Tec S/cue@ R VP Cj ch AP"/>
        <s v="PV Tru Larg@ Bo Cj 15k AS"/>
        <s v="PV Tru Ala@ Ex Bo Cj AS"/>
        <s v="PV Contre@ Bo Cj 10k AS"/>
        <s v="PV TruDeh Cort S/h S/p@ Bo Cj AS"/>
        <s v="PV PchDeh S/p c/f MA@ Cj 15k AS"/>
        <s v="PV Piel Tru@ Bo Cj AS"/>
        <s v="PV PchDeh Mrps C/piel@ Cj 18k AS"/>
        <s v="PV MA Tru Ala@ Bo Cj 15k AS"/>
        <s v="PV Pch Ent c/p s/m@ Bo Cj 20k AS"/>
        <s v="PV Cog MA 15 kg@ Bo Cj 15k SO"/>
        <s v="PV Tru Larg MA@ Bo Cj SO"/>
        <s v="PV PchDeh S/p S/f@ Bo Cj 15k SO"/>
        <s v="PO Molleja Mrps@ Cj 10k AS"/>
        <s v="PO Pta Espinaz@ Cj 10k AS"/>
        <s v="PO PchDeh &gt;170g NMr@ Cj 10k SP"/>
        <s v="PO PchDeh NMr s/cal 4x10@ Cj 20k Am AS"/>
        <s v="PO Pch Piel@ Cj 20k AS"/>
        <s v="PO Ppa Esp 50 Pim@ Cj 20k AS"/>
        <s v="PO Pch Piel Pim 50 ppm@ Cj 14 AS"/>
        <s v="PO Ppa Esp@ 2 blo x 10k Cj AS"/>
        <s v="GA S/m@ Gr Cj bca AS"/>
        <s v="PO Piel de pollo@ CJ As"/>
        <s v="PO Tru Larg@ NNII Cj 15k"/>
        <s v="PO Ctre Mrps@ Bo 12x1k Cj AS"/>
        <s v="GA S/m@ Bo Cj AS"/>
        <s v="PO Pana S/Corazón@ Cj 20k AS"/>
        <s v="PO Corazon@ Cj 18k AS"/>
        <s v="PO PchDeh Random@ Cj 10k AS"/>
        <s v="PO CDM 14% proteina@ Cj 20k AS"/>
        <s v="PO Ala Ctro NMr IQF@ Cj 20k AS"/>
        <s v="PO File 4x10 NMr SD@ CJ AS"/>
        <s v="PO Tru- Ctro Ala 4x10NMr@Bo Cj 20k SD"/>
        <s v="PO Ppa Esp@ 2 Blox10kg CJ AS SD"/>
        <s v="PO Pch Deh NMr@SD Cj 20kg AS"/>
        <s v="PO Pana S/cora blo@Cj 20kg AS"/>
        <s v="PO Corazón@ Placa Cj 19kg SD"/>
        <s v="PO Ala Ctro Mr@ Fi Cj 18k AS"/>
        <s v="PO Ppa Esp Blo@ Bo Cj 20k AS"/>
        <s v="PO Corazón@ Bo Cj 18k AS"/>
        <s v="PO Corazon@Pla Cj 19k"/>
        <s v="PO Ala Media B 4x10@ Cj 20k AS"/>
        <s v="PO Garra L A@ Bo Cj 20k AS"/>
        <s v="PO Piel @ Cj 20k AS MUESTRA SAG"/>
        <s v="PO Garra Economy@ Cj 20k AS"/>
        <s v="PO Ala Media Grado B@ Cj AS"/>
        <s v="PO Ctro Pta Ala Choice@ Cj 20k AS"/>
        <s v="PO Garra Large B@ Cj 20k AS"/>
        <s v="PO Garra M B@ Cj 20k AS"/>
        <s v="GA Garra G Large B@ Cj 20k AS"/>
        <s v="PO Ppa Esp@ Bo Cj 20k AS"/>
        <s v="PV Tru Ala@ Ex blo Cj 15k SO"/>
        <s v="Pv Piel Tru@ Bo Cj So"/>
        <s v="PV Tru Larg He@ Ex Bo Cj 15K AS"/>
        <s v="GO Cue Back@ Cj 20k bca AS"/>
        <s v="GO Tripa s/Cal # Bidon AS"/>
        <s v="GO Recto Tubo Crud@ Cj 10k AS"/>
        <s v="GO Triming Lomo@ Cj 20k AS"/>
        <s v="GO Cordon Lom@ CJ 20k AS"/>
        <s v="GO Lom Ctro@ Cj 16k AS"/>
        <s v="GO Panc Tec /C cue S/H@ Cj 20k AS"/>
        <s v="GO Pna Forro@ Bo Cj 20k AS"/>
        <s v="GO Pna Nor@ Cj 20k AS"/>
        <s v="Nugg Pollo Uru@ Bo Cj 1k SH"/>
        <s v="Nugg Pollo Uru@ Film 2.5k SH"/>
        <s v="PV Hígad@ Bo Cj 15k SO"/>
        <s v="PO Ctro-Pta-Ala@ Cj 20k AS"/>
        <s v="PO Ctro Pta Ala@ Cj 20k AS"/>
        <s v="GO PpPal 77@ Bo Cj 20k AS"/>
        <s v="GO Pecho S/cue K@ Cj 20k AS"/>
        <s v="GO Gord Esp@ 20kg AA"/>
        <s v="GO Mixto Hso@ Bo Cj 10k AS"/>
        <s v="GO Pecho Belly S/p@ Vp Cj AS"/>
        <s v="GO Belly Strip@ Cj 20k AS"/>
        <s v="GO Cuarto Delant @ COM Cj AS"/>
        <s v="GO Cuarto Trasero @ COM Cj AS"/>
        <s v="GO Manos @ COM Cj 20k AS"/>
        <s v="GO Mantec @ COM Cj AS"/>
        <s v="GO Patas @ COM Cj 20k AS"/>
        <s v="GO Cab Ent @ COM Cj 20k AS"/>
        <s v="GO Cuarto Central @ COM Cj AS"/>
        <s v="PO Tru-Ctro Ala 60-80 4x10 NMr@ Cj20k AS"/>
        <s v="PV PchDeh S/p c/f MA@ Bo Cj 16k SO"/>
        <s v="PV PchDeh c/p@ Cj 17,5k AS"/>
        <s v="PV Osob@ Cj 14k AS"/>
        <s v="PV Muestra Piel Tru Cor@ Bo Cj 15k AS"/>
        <s v="PV PchDeh S/p S/ten C/f@ Cj 20k AS"/>
        <s v="PO Corazón@ Bo 20k Cj SP"/>
        <s v="PO Garra Lag@Cj 20 kg Muestra"/>
        <s v="PO Ctro-Pta-Ala Choice@ Cj 20k AS"/>
        <s v="GO TRIPA CALIB 32/35# BO BIDON AS"/>
        <s v="GO TRIPA CALIB 35/38# BO BIDON AS"/>
        <s v="GO TRIPA CALIB 38/40# BO BIDON AS"/>
        <s v="GO TRIPA CALIB 40/42# BO BIN AS"/>
        <s v="GO Trip Calib Tub 35/39 Azul# Bidon AS"/>
        <s v="GO Trip Calib Tub 37/40 Azul# Cj AS"/>
        <s v="GO Reco 70/30 @ Cj 20k AS" u="1"/>
        <s v="PV Rabadilla@ Bo Cj 10K AS" u="1"/>
        <s v="GO Trip Calib Tub -/35 Rojo# Cj AS" u="1"/>
        <s v="PV Cog MA@ Bo Cj 10k AS" u="1"/>
        <s v="PV Cab Ent MA@ Cj 15k AS" u="1"/>
        <s v="PV Pta Ala MA@ Bo Cj AS" u="1"/>
        <s v="GO Tripa Nat Sal Calib 35/39 A# Bidon Tubing AS" u="1"/>
        <s v="PV Tru Ala@ Ex Bo Cj SO" u="1"/>
        <s v="PO PchDeh Random Mr Mex@ Cj 10k AS" u="1"/>
        <s v="GO Tripa Calib 30/32# Bo Bidon AS" u="1"/>
        <s v="GO Tripa Sal Cal 38-40 Ex# Bidon AS" u="1"/>
        <s v="PV Rabadilla@ Bo Cj 10K SO" u="1"/>
        <s v="PV Contre@ Bo Cj 10k SO" u="1"/>
        <s v="PV Corazón@ Blo 10k Cj AS" u="1"/>
      </sharedItems>
    </cacheField>
    <cacheField name="Nivel Jer. 2" numFmtId="0">
      <sharedItems count="33">
        <s v="Chuleta"/>
        <s v="Huesos"/>
        <s v="Grasas"/>
        <s v="Plancha"/>
        <s v="Cueros"/>
        <s v="Recortes"/>
        <s v="Lomo"/>
        <s v="Cost-Pec"/>
        <s v="Panceta"/>
        <s v="Pierna"/>
        <s v="Subprod"/>
        <s v="Filete"/>
        <s v="Paleta"/>
        <s v="Pernil"/>
        <s v="Prolijado"/>
        <s v="Muestra"/>
        <s v="Trutro"/>
        <s v="Ala"/>
        <s v="Menudencias"/>
        <s v="Trutro Desh"/>
        <s v="Pech Desh"/>
        <s v="Pech"/>
        <s v="Cazuela"/>
        <s v="Pechuga Desh"/>
        <s v="Carne Recuperada"/>
        <s v="Reproductor"/>
        <s v="Patas"/>
        <s v="Centro"/>
        <s v="Empanizado"/>
        <s v="Vara Gordo"/>
        <s v="Cabeza"/>
        <s v="Muestras"/>
        <s v="Varios" u="1"/>
      </sharedItems>
    </cacheField>
    <cacheField name="Nivel Jer. 3" numFmtId="0">
      <sharedItems count="74">
        <s v="Chuleta Centro"/>
        <s v="Huesos Cuarto Centra"/>
        <s v="Grasa Lomo Tocino"/>
        <s v="Plancha s/Cuero"/>
        <s v="Cuero Panceta"/>
        <s v="Grasa Gordura"/>
        <s v="Recortes No Magro"/>
        <s v="Chuleta Huesos"/>
        <s v="Lomo Centro"/>
        <s v="Cost-Pec Entero"/>
        <s v="Panceta s/Cuero"/>
        <s v="Pierna Entera"/>
        <s v="Grasa Forro"/>
        <s v="Pierna Pulpa"/>
        <s v="Cuero Papada"/>
        <s v="Subprod Visceras"/>
        <s v="Grasa Interior"/>
        <s v="Cuero Back"/>
        <s v="Cuero Mixto"/>
        <s v="Filete c/Cabeza"/>
        <s v="Lomo Vetado"/>
        <s v="Pierna Pulpa Fina"/>
        <s v="Paleta Pulpa"/>
        <s v="Cuero Forro"/>
        <s v="Subprod Patas-Manos"/>
        <s v="Subprod Tripa"/>
        <s v="Panceta c/Cuero"/>
        <s v="Pernil Mano"/>
        <s v="Huesos Cuarto Delant"/>
        <s v="Prolijado Malaya"/>
        <s v="Prolijado Plateada"/>
        <s v="Plancha c/Cuero"/>
        <s v="Subprod Grasa"/>
        <s v="Subprod Proteína y O"/>
        <s v="Pernil Pierna"/>
        <s v="Chuleta Cazuela"/>
        <s v="Paleta Entera"/>
        <s v="Lomo MM Loin"/>
        <s v="Lomo CC Loin"/>
        <s v="Muestra"/>
        <s v="Trutro Largo"/>
        <s v="Ala Trutro"/>
        <s v="Menudencias Contre"/>
        <s v="Trutro Desh Corto"/>
        <s v="Pech Desh s/Piel"/>
        <s v="Recortes Piel"/>
        <s v="Pech Desh c/Piel"/>
        <s v="Pech Entera"/>
        <s v="Menudencias Cogote"/>
        <s v="Cazuela Espinazo"/>
        <s v="Pechuga Desh s/Piel"/>
        <s v="Subprod Piel"/>
        <s v="Carne Recuperada Pul"/>
        <s v="Reproductor Gallina"/>
        <s v="Menudencias Pana"/>
        <s v="Menudencias Corazón"/>
        <s v="Carne Recuperada ADM"/>
        <s v="Ala Centro"/>
        <s v="Filete"/>
        <s v="Patas Garras"/>
        <s v="Ala Centro-Punta"/>
        <s v="Carne Recuperada Pulpa"/>
        <s v="Recortes Magro"/>
        <s v="Empanizados Nuggets"/>
        <s v="Menudencias Hígado"/>
        <s v="Vara Cuarto Delanter"/>
        <s v="Vara Cuarto Trasero"/>
        <s v="Cabeza Entera"/>
        <s v="Vara Cuarto Central"/>
        <s v="Trutro Osobuco"/>
        <s v="Muestras"/>
        <s v="Ala Punta" u="1"/>
        <s v="Menudencias Cabeza" u="1"/>
        <s v="Varios Carcasa" u="1"/>
      </sharedItems>
    </cacheField>
    <cacheField name="Demanda" numFmtId="0">
      <sharedItems containsNonDate="0" containsString="0" containsBlank="1"/>
    </cacheField>
    <cacheField name=" RV Producción mes n+1" numFmtId="41">
      <sharedItems containsSemiMixedTypes="0" containsString="0" containsNumber="1" containsInteger="1" minValue="0" maxValue="1425349"/>
    </cacheField>
    <cacheField name=" RV  Venta mes n+1" numFmtId="41">
      <sharedItems containsSemiMixedTypes="0" containsString="0" containsNumber="1" containsInteger="1" minValue="0" maxValue="1400000"/>
    </cacheField>
    <cacheField name="% Uti. producción" numFmtId="9">
      <sharedItems containsSemiMixedTypes="0" containsString="0" containsNumber="1" minValue="0.3938052388111854" maxValue="0.7577362385835783"/>
    </cacheField>
    <cacheField name="Producción disponible" numFmtId="41">
      <sharedItems containsSemiMixedTypes="0" containsString="0" containsNumber="1" minValue="0" maxValue="633338.6802953122"/>
    </cacheField>
    <cacheField name="Stock al día" numFmtId="41">
      <sharedItems containsSemiMixedTypes="0" containsString="0" containsNumber="1" minValue="0" maxValue="258308.68499999991"/>
    </cacheField>
    <cacheField name="Por producir mes N" numFmtId="41">
      <sharedItems containsSemiMixedTypes="0" containsString="0" containsNumber="1" minValue="0" maxValue="182000"/>
    </cacheField>
    <cacheField name="Producción por despachar mes N" numFmtId="41">
      <sharedItems containsSemiMixedTypes="0" containsString="0" containsNumber="1" containsInteger="1" minValue="0" maxValue="24000"/>
    </cacheField>
    <cacheField name="Total disponible" numFmtId="41">
      <sharedItems containsSemiMixedTypes="0" containsString="0" containsNumber="1" minValue="0" maxValue="983418.58833428426"/>
    </cacheField>
    <cacheField name="Delay" numFmtId="41">
      <sharedItems containsSemiMixedTypes="0" containsString="0" containsNumber="1" containsInteger="1" minValue="0" maxValue="805840"/>
    </cacheField>
    <cacheField name="Vol. prom. Por contenedor" numFmtId="41">
      <sharedItems containsSemiMixedTypes="0" containsString="0" containsNumber="1" minValue="0" maxValue="25000"/>
    </cacheField>
    <cacheField name="Atraso a facturar" numFmtId="41">
      <sharedItems containsSemiMixedTypes="0" containsString="0" containsNumber="1" minValue="0" maxValue="805840"/>
    </cacheField>
    <cacheField name="Ajuste atraso" numFmtId="166">
      <sharedItems containsNonDate="0" containsString="0" containsBlank="1"/>
    </cacheField>
    <cacheField name="Facturación atraso" numFmtId="41">
      <sharedItems containsSemiMixedTypes="0" containsString="0" containsNumber="1" minValue="0" maxValue="805840"/>
    </cacheField>
    <cacheField name="Producción para venta nueva" numFmtId="41">
      <sharedItems containsSemiMixedTypes="0" containsString="0" containsNumber="1" minValue="0" maxValue="333418.58833428426"/>
    </cacheField>
    <cacheField name="Venta del mes" numFmtId="41">
      <sharedItems containsSemiMixedTypes="0" containsString="0" containsNumber="1" minValue="0" maxValue="325000"/>
    </cacheField>
    <cacheField name="Ajuste venta nueva" numFmtId="166">
      <sharedItems containsNonDate="0" containsString="0" containsBlank="1"/>
    </cacheField>
    <cacheField name="Facturación Venta nueva" numFmtId="41">
      <sharedItems containsSemiMixedTypes="0" containsString="0" containsNumber="1" minValue="0" maxValue="325000"/>
    </cacheField>
    <cacheField name="Saldo Volumen disponible" numFmtId="41">
      <sharedItems containsSemiMixedTypes="0" containsString="0" containsNumber="1" minValue="0" maxValue="166412.0813203362"/>
    </cacheField>
    <cacheField name="Disponible a facturar sin venta" numFmtId="0">
      <sharedItems containsSemiMixedTypes="0" containsString="0" containsNumber="1" minValue="0" maxValue="144000"/>
    </cacheField>
    <cacheField name="En puerto a facturar" numFmtId="41">
      <sharedItems containsSemiMixedTypes="0" containsString="0" containsNumber="1" containsInteger="1" minValue="0" maxValue="0"/>
    </cacheField>
    <cacheField name="Plan Irrestricto" numFmtId="41">
      <sharedItems containsSemiMixedTypes="0" containsString="0" containsNumber="1" minValue="0" maxValue="975000"/>
    </cacheField>
    <cacheField name="Plan Ajustado" numFmtId="41">
      <sharedItems containsSemiMixedTypes="0" containsString="0" containsNumber="1" minValue="0" maxValue="975000"/>
    </cacheField>
    <cacheField name="Motivo Ajuste" numFmtId="41">
      <sharedItems containsNonDate="0" containsString="0" containsBlank="1"/>
    </cacheField>
    <cacheField name="Precio venta nueva" numFmtId="164">
      <sharedItems containsSemiMixedTypes="0" containsString="0" containsNumber="1" minValue="0" maxValue="12.287000000000001"/>
    </cacheField>
    <cacheField name="Precio Atraso" numFmtId="0">
      <sharedItems containsSemiMixedTypes="0" containsString="0" containsNumber="1" minValue="0" maxValue="14.556213017751501"/>
    </cacheField>
    <cacheField name="Precio ponderado" numFmtId="164">
      <sharedItems containsSemiMixedTypes="0" containsString="0" containsNumber="1" minValue="0" maxValue="14.556213017751501"/>
    </cacheField>
    <cacheField name="Neto" numFmtId="41">
      <sharedItems containsSemiMixedTypes="0" containsString="0" containsNumber="1" minValue="0" maxValue="2861348.5833603693"/>
    </cacheField>
    <cacheField name="Precio Ultima facturación" numFmtId="0">
      <sharedItems containsSemiMixedTypes="0" containsString="0" containsNumber="1" minValue="0" maxValue="15.31"/>
    </cacheField>
    <cacheField name="Desv ABS Precio" numFmtId="9">
      <sharedItems containsMixedTypes="1" containsNumber="1" minValue="0" maxValue="0.88235294117647078"/>
    </cacheField>
    <cacheField name="Plan Enero" numFmtId="41">
      <sharedItems containsSemiMixedTypes="0" containsString="0" containsNumber="1" containsInteger="1" minValue="0" maxValue="660000"/>
    </cacheField>
    <cacheField name="Plan Febrero" numFmtId="41">
      <sharedItems containsSemiMixedTypes="0" containsString="0" containsNumber="1" containsInteger="1" minValue="0" maxValue="696000"/>
    </cacheField>
    <cacheField name="Plan Marzo" numFmtId="41">
      <sharedItems containsSemiMixedTypes="0" containsString="0" containsNumber="1" containsInteger="1" minValue="0" maxValue="950000"/>
    </cacheField>
    <cacheField name="Plan Abril" numFmtId="41">
      <sharedItems containsSemiMixedTypes="0" containsString="0" containsNumber="1" containsInteger="1" minValue="0" maxValue="1100000"/>
    </cacheField>
    <cacheField name="Plan Mayo" numFmtId="41">
      <sharedItems containsSemiMixedTypes="0" containsString="0" containsNumber="1" containsInteger="1" minValue="0" maxValue="1291866"/>
    </cacheField>
    <cacheField name="Plan Jun" numFmtId="41">
      <sharedItems containsSemiMixedTypes="0" containsString="0" containsNumber="1" containsInteger="1" minValue="0" maxValue="1074071"/>
    </cacheField>
    <cacheField name="Neto Ene" numFmtId="42">
      <sharedItems containsSemiMixedTypes="0" containsString="0" containsNumber="1" minValue="0" maxValue="4448231.7450000001"/>
    </cacheField>
    <cacheField name="Neto Feb" numFmtId="0">
      <sharedItems containsSemiMixedTypes="0" containsString="0" containsNumber="1" containsInteger="1" minValue="0" maxValue="3883485"/>
    </cacheField>
    <cacheField name="Neto Mar" numFmtId="0">
      <sharedItems containsSemiMixedTypes="0" containsString="0" containsNumber="1" containsInteger="1" minValue="0" maxValue="2975000"/>
    </cacheField>
    <cacheField name="Neto Abr" numFmtId="0">
      <sharedItems containsSemiMixedTypes="0" containsString="0" containsNumber="1" containsInteger="1" minValue="0" maxValue="4283678"/>
    </cacheField>
    <cacheField name="Neto May" numFmtId="0">
      <sharedItems containsSemiMixedTypes="0" containsString="0" containsNumber="1" containsInteger="1" minValue="0" maxValue="3723805"/>
    </cacheField>
    <cacheField name="Neto Jun" numFmtId="0">
      <sharedItems containsSemiMixedTypes="0" containsString="0" containsNumber="1" minValue="0" maxValue="2830975"/>
    </cacheField>
    <cacheField name="OBS" numFmtId="41">
      <sharedItems containsBlank="1"/>
    </cacheField>
    <cacheField name="Salidas anticipadas" numFmtId="41">
      <sharedItems containsSemiMixedTypes="0" containsString="0" containsNumber="1" containsInteger="1" minValue="0" maxValue="0"/>
    </cacheField>
    <cacheField name="venta nueva" numFmtId="41">
      <sharedItems/>
    </cacheField>
    <cacheField name="Producción nueva" numFmtId="41">
      <sharedItems/>
    </cacheField>
    <cacheField name="Dif. ultimos planes" numFmtId="0" formula="'Plan Irrestricto'-AVERAGE('Plan Mayo','Plan Abril','Plan Marzo')" databaseField="0"/>
    <cacheField name="Precio" numFmtId="0" formula="Neto/'Plan Ajustad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to Gonzalez, Robinson Ignacio" refreshedDate="44777.013830439813" createdVersion="8" refreshedVersion="8" minRefreshableVersion="3" recordCount="310" xr:uid="{BE0546D0-8B24-407B-91A3-4AFFA8F475FC}">
  <cacheSource type="worksheet">
    <worksheetSource name="Tabla145"/>
  </cacheSource>
  <cacheFields count="80">
    <cacheField name="Llave" numFmtId="0">
      <sharedItems/>
    </cacheField>
    <cacheField name="Sector" numFmtId="0">
      <sharedItems count="4">
        <s v="Cerdo"/>
        <s v="Pavo"/>
        <s v="Pollo"/>
        <s v="Elaborado"/>
      </sharedItems>
    </cacheField>
    <cacheField name="Oficina" numFmtId="0">
      <sharedItems count="6">
        <s v="Agro Sudamerica"/>
        <s v="Agrosuper Asia"/>
        <s v="Agrosuper Brasil"/>
        <s v="Agrosuper Shanghai"/>
        <s v="Exportacion Directa"/>
        <s v="Agro Mexico"/>
      </sharedItems>
    </cacheField>
    <cacheField name="Material" numFmtId="0">
      <sharedItems containsSemiMixedTypes="0" containsString="0" containsNumber="1" containsInteger="1" minValue="1010877" maxValue="1100408"/>
    </cacheField>
    <cacheField name="Descripción" numFmtId="0">
      <sharedItems/>
    </cacheField>
    <cacheField name="Nivel Jer. 2" numFmtId="0">
      <sharedItems/>
    </cacheField>
    <cacheField name="Nivel Jer. 3" numFmtId="0">
      <sharedItems/>
    </cacheField>
    <cacheField name=" RV Producción mes n+1" numFmtId="41">
      <sharedItems containsSemiMixedTypes="0" containsString="0" containsNumber="1" containsInteger="1" minValue="0" maxValue="1503671"/>
    </cacheField>
    <cacheField name=" RV  Venta mes n+1" numFmtId="41">
      <sharedItems containsSemiMixedTypes="0" containsString="0" containsNumber="1" containsInteger="1" minValue="0" maxValue="1300000"/>
    </cacheField>
    <cacheField name="% Uti. producción" numFmtId="9">
      <sharedItems containsSemiMixedTypes="0" containsString="0" containsNumber="1" minValue="0.45719439678473212" maxValue="0.87158319035419651"/>
    </cacheField>
    <cacheField name="Producción disponible" numFmtId="41">
      <sharedItems containsSemiMixedTypes="0" containsString="0" containsNumber="1" minValue="0" maxValue="730114.4"/>
    </cacheField>
    <cacheField name="Stock al día" numFmtId="41">
      <sharedItems containsSemiMixedTypes="0" containsString="0" containsNumber="1" containsInteger="1" minValue="0" maxValue="363111"/>
    </cacheField>
    <cacheField name="Por producir mes N" numFmtId="41">
      <sharedItems containsSemiMixedTypes="0" containsString="0" containsNumber="1" minValue="0" maxValue="440000"/>
    </cacheField>
    <cacheField name="Producción por despachar mes N" numFmtId="41">
      <sharedItems containsSemiMixedTypes="0" containsString="0" containsNumber="1" containsInteger="1" minValue="0" maxValue="168620"/>
    </cacheField>
    <cacheField name="Total disponible" numFmtId="41">
      <sharedItems containsSemiMixedTypes="0" containsString="0" containsNumber="1" minValue="-1256" maxValue="1148101.9558076949"/>
    </cacheField>
    <cacheField name="Delay" numFmtId="41">
      <sharedItems containsSemiMixedTypes="0" containsString="0" containsNumber="1" containsInteger="1" minValue="0" maxValue="1100000"/>
    </cacheField>
    <cacheField name="Vol. prom. Por contenedor" numFmtId="41">
      <sharedItems containsString="0" containsBlank="1" containsNumber="1" minValue="0" maxValue="25000"/>
    </cacheField>
    <cacheField name="Atraso a facturar" numFmtId="41">
      <sharedItems containsSemiMixedTypes="0" containsString="0" containsNumber="1" minValue="0" maxValue="1100000"/>
    </cacheField>
    <cacheField name="Ajuste atraso" numFmtId="166">
      <sharedItems containsString="0" containsBlank="1" containsNumber="1" containsInteger="1" minValue="-600000" maxValue="0"/>
    </cacheField>
    <cacheField name="Facturación atraso" numFmtId="41">
      <sharedItems containsSemiMixedTypes="0" containsString="0" containsNumber="1" minValue="0" maxValue="596000"/>
    </cacheField>
    <cacheField name="Producción para venta nueva" numFmtId="41">
      <sharedItems containsSemiMixedTypes="0" containsString="0" containsNumber="1" minValue="-1256" maxValue="648101.95580769493"/>
    </cacheField>
    <cacheField name="Venta del mes" numFmtId="41">
      <sharedItems containsSemiMixedTypes="0" containsString="0" containsNumber="1" minValue="0" maxValue="625000"/>
    </cacheField>
    <cacheField name="Ajuste venta nueva" numFmtId="166">
      <sharedItems containsString="0" containsBlank="1" containsNumber="1" containsInteger="1" minValue="-264000" maxValue="144000"/>
    </cacheField>
    <cacheField name="Facturación Venta nueva" numFmtId="41">
      <sharedItems containsSemiMixedTypes="0" containsString="0" containsNumber="1" minValue="-216" maxValue="432000"/>
    </cacheField>
    <cacheField name="Saldo Volumen disponible" numFmtId="41">
      <sharedItems containsSemiMixedTypes="0" containsString="0" containsNumber="1" minValue="-128847" maxValue="494904.1458"/>
    </cacheField>
    <cacheField name="Disponible stock sin venta" numFmtId="0">
      <sharedItems containsSemiMixedTypes="0" containsString="0" containsNumber="1" minValue="0" maxValue="48000"/>
    </cacheField>
    <cacheField name="Ajuste stock sin venta" numFmtId="0">
      <sharedItems containsSemiMixedTypes="0" containsString="0" containsNumber="1" containsInteger="1" minValue="-30500" maxValue="0"/>
    </cacheField>
    <cacheField name="Facturación stock" numFmtId="0">
      <sharedItems containsSemiMixedTypes="0" containsString="0" containsNumber="1" minValue="0" maxValue="48000"/>
    </cacheField>
    <cacheField name="En puerto a facturar" numFmtId="41">
      <sharedItems containsSemiMixedTypes="0" containsString="0" containsNumber="1" minValue="0" maxValue="370324.5"/>
    </cacheField>
    <cacheField name="Plan Irrestricto Inicial" numFmtId="41">
      <sharedItems containsSemiMixedTypes="0" containsString="0" containsNumber="1" minValue="0" maxValue="1570324.5"/>
    </cacheField>
    <cacheField name="Plan Irrestricto" numFmtId="41">
      <sharedItems containsSemiMixedTypes="0" containsString="0" containsNumber="1" minValue="0" maxValue="2095324.5"/>
    </cacheField>
    <cacheField name="Puerto " numFmtId="41">
      <sharedItems containsSemiMixedTypes="0" containsString="0" containsNumber="1" minValue="0" maxValue="370324.5"/>
    </cacheField>
    <cacheField name="Atraso" numFmtId="41">
      <sharedItems containsSemiMixedTypes="0" containsString="0" containsNumber="1" minValue="0" maxValue="596000"/>
    </cacheField>
    <cacheField name="Venta nueva" numFmtId="41">
      <sharedItems containsSemiMixedTypes="0" containsString="0" containsNumber="1" minValue="0" maxValue="1225000"/>
    </cacheField>
    <cacheField name="Plan Ajustado" numFmtId="41">
      <sharedItems containsSemiMixedTypes="0" containsString="0" containsNumber="1" minValue="0" maxValue="1295324.5"/>
    </cacheField>
    <cacheField name=" Atraso ajustado" numFmtId="41">
      <sharedItems containsSemiMixedTypes="0" containsString="0" containsNumber="1" minValue="0" maxValue="596000"/>
    </cacheField>
    <cacheField name="Venta nueva Ajustado" numFmtId="41">
      <sharedItems containsSemiMixedTypes="0" containsString="0" containsNumber="1" minValue="-216" maxValue="432000"/>
    </cacheField>
    <cacheField name="Motivo Ajuste" numFmtId="0">
      <sharedItems containsBlank="1" containsMixedTypes="1" containsNumber="1" containsInteger="1" minValue="0" maxValue="0"/>
    </cacheField>
    <cacheField name="Ajustado por" numFmtId="0">
      <sharedItems containsBlank="1"/>
    </cacheField>
    <cacheField name="Usa produdicción o stock ¿?" numFmtId="41">
      <sharedItems/>
    </cacheField>
    <cacheField name="Necesidad" numFmtId="41">
      <sharedItems containsSemiMixedTypes="0" containsString="0" containsNumber="1" minValue="0" maxValue="1028000"/>
    </cacheField>
    <cacheField name="Stock Plan" numFmtId="41">
      <sharedItems containsSemiMixedTypes="0" containsString="0" containsNumber="1" minValue="0" maxValue="338670"/>
    </cacheField>
    <cacheField name="Producción nueva" numFmtId="41">
      <sharedItems containsSemiMixedTypes="0" containsString="0" containsNumber="1" minValue="0" maxValue="860368"/>
    </cacheField>
    <cacheField name="Fecha limite producción" numFmtId="14">
      <sharedItems containsSemiMixedTypes="0" containsNonDate="0" containsDate="1" containsString="0" minDate="2022-08-13T00:00:00" maxDate="2022-08-28T00:00:00"/>
    </cacheField>
    <cacheField name="Precio venta nueva" numFmtId="164">
      <sharedItems containsSemiMixedTypes="0" containsString="0" containsNumber="1" minValue="-0.1050591368323141" maxValue="13.401"/>
    </cacheField>
    <cacheField name="Precio Atraso" numFmtId="164">
      <sharedItems containsSemiMixedTypes="0" containsString="0" containsNumber="1" minValue="0" maxValue="14.556213017751501"/>
    </cacheField>
    <cacheField name="Precio ponderado" numFmtId="164">
      <sharedItems containsSemiMixedTypes="0" containsString="0" containsNumber="1" minValue="0" maxValue="14.556213017751501"/>
    </cacheField>
    <cacheField name="Neto" numFmtId="41">
      <sharedItems containsSemiMixedTypes="0" containsString="0" containsNumber="1" minValue="0" maxValue="3189145.0660000001"/>
    </cacheField>
    <cacheField name="Precio Ultima facturación" numFmtId="164">
      <sharedItems containsSemiMixedTypes="0" containsString="0" containsNumber="1" minValue="-0.1050591368323141" maxValue="17.372897435897436"/>
    </cacheField>
    <cacheField name="Desv ABS Precio" numFmtId="9">
      <sharedItems containsMixedTypes="1" containsNumber="1" minValue="0" maxValue="1.0212708488741156"/>
    </cacheField>
    <cacheField name="Ajuste precio IC" numFmtId="164">
      <sharedItems containsSemiMixedTypes="0" containsString="0" containsNumber="1" minValue="0" maxValue="12.580466530612203"/>
    </cacheField>
    <cacheField name="Precio Final" numFmtId="164">
      <sharedItems containsSemiMixedTypes="0" containsString="0" containsNumber="1" minValue="0" maxValue="14.556213017751501"/>
    </cacheField>
    <cacheField name="OB Ajuste precio" numFmtId="9">
      <sharedItems containsBlank="1"/>
    </cacheField>
    <cacheField name="Verificador precio 1" numFmtId="9">
      <sharedItems/>
    </cacheField>
    <cacheField name="Verificador precio 2 vta nueva" numFmtId="9">
      <sharedItems/>
    </cacheField>
    <cacheField name="Plan Enero" numFmtId="41">
      <sharedItems containsSemiMixedTypes="0" containsString="0" containsNumber="1" containsInteger="1" minValue="0" maxValue="660000"/>
    </cacheField>
    <cacheField name="Plan Febrero" numFmtId="41">
      <sharedItems containsSemiMixedTypes="0" containsString="0" containsNumber="1" containsInteger="1" minValue="0" maxValue="696000"/>
    </cacheField>
    <cacheField name="Plan Marzo" numFmtId="41">
      <sharedItems containsSemiMixedTypes="0" containsString="0" containsNumber="1" containsInteger="1" minValue="0" maxValue="950000"/>
    </cacheField>
    <cacheField name="Plan Abril" numFmtId="41">
      <sharedItems containsSemiMixedTypes="0" containsString="0" containsNumber="1" containsInteger="1" minValue="0" maxValue="1100000"/>
    </cacheField>
    <cacheField name="Plan Mayo" numFmtId="41">
      <sharedItems containsSemiMixedTypes="0" containsString="0" containsNumber="1" containsInteger="1" minValue="0" maxValue="1291866"/>
    </cacheField>
    <cacheField name="Plan Jun" numFmtId="41">
      <sharedItems containsSemiMixedTypes="0" containsString="0" containsNumber="1" containsInteger="1" minValue="0" maxValue="1074071"/>
    </cacheField>
    <cacheField name="Neto Ene" numFmtId="42">
      <sharedItems containsSemiMixedTypes="0" containsString="0" containsNumber="1" minValue="0" maxValue="4448231.7450000001"/>
    </cacheField>
    <cacheField name="Neto Feb" numFmtId="0">
      <sharedItems containsSemiMixedTypes="0" containsString="0" containsNumber="1" containsInteger="1" minValue="0" maxValue="3883485"/>
    </cacheField>
    <cacheField name="Neto Mar" numFmtId="0">
      <sharedItems containsSemiMixedTypes="0" containsString="0" containsNumber="1" containsInteger="1" minValue="0" maxValue="2975000"/>
    </cacheField>
    <cacheField name="Neto Abr" numFmtId="0">
      <sharedItems containsSemiMixedTypes="0" containsString="0" containsNumber="1" containsInteger="1" minValue="0" maxValue="4283678"/>
    </cacheField>
    <cacheField name="Neto May" numFmtId="0">
      <sharedItems containsSemiMixedTypes="0" containsString="0" containsNumber="1" containsInteger="1" minValue="0" maxValue="3723805"/>
    </cacheField>
    <cacheField name="Neto Jun" numFmtId="0">
      <sharedItems containsSemiMixedTypes="0" containsString="0" containsNumber="1" minValue="0" maxValue="2830975"/>
    </cacheField>
    <cacheField name="OBS" numFmtId="41">
      <sharedItems containsBlank="1"/>
    </cacheField>
    <cacheField name="Producción disponible mes n-1" numFmtId="41">
      <sharedItems containsSemiMixedTypes="0" containsString="0" containsNumber="1" minValue="0" maxValue="816201.04419230518"/>
    </cacheField>
    <cacheField name="Saldo mes n-1" numFmtId="41">
      <sharedItems containsSemiMixedTypes="0" containsString="0" containsNumber="1" minValue="-109647" maxValue="1039303.0000000001"/>
    </cacheField>
    <cacheField name="Asignación mes n+2" numFmtId="41">
      <sharedItems containsSemiMixedTypes="0" containsString="0" containsNumber="1" minValue="0" maxValue="1000000"/>
    </cacheField>
    <cacheField name="Ponderación mes n+2" numFmtId="41">
      <sharedItems containsSemiMixedTypes="0" containsString="0" containsNumber="1" minValue="0" maxValue="800000"/>
    </cacheField>
    <cacheField name="Irrstricto mes n+2" numFmtId="41">
      <sharedItems containsSemiMixedTypes="0" containsString="0" containsNumber="1" minValue="-109647" maxValue="1427918.2372670225"/>
    </cacheField>
    <cacheField name="Saldo mes n+2" numFmtId="41">
      <sharedItems containsSemiMixedTypes="0" containsString="0" containsNumber="1" minValue="0" maxValue="461384.76273297769"/>
    </cacheField>
    <cacheField name="Asignación mes n+3" numFmtId="41">
      <sharedItems containsSemiMixedTypes="0" containsString="0" containsNumber="1" minValue="0" maxValue="971000"/>
    </cacheField>
    <cacheField name="Ponderación mes n+3" numFmtId="41">
      <sharedItems containsSemiMixedTypes="0" containsString="0" containsNumber="1" minValue="0" maxValue="720000"/>
    </cacheField>
    <cacheField name="Irrstricto mes n+3" numFmtId="41">
      <sharedItems containsSemiMixedTypes="0" containsString="0" containsNumber="1" minValue="0" maxValue="920000"/>
    </cacheField>
    <cacheField name="Saldo mes n+3" numFmtId="41">
      <sharedItems containsSemiMixedTypes="0" containsString="0" containsNumber="1" minValue="0" maxValue="527064.24072202505"/>
    </cacheField>
    <cacheField name="Saldo mes n+4" numFmtId="41">
      <sharedItems containsSemiMixedTypes="0" containsString="0" containsNumber="1" minValue="0" maxValue="1503671"/>
    </cacheField>
    <cacheField name="Saldo mes n+5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rientos Duarte, Marco Alejandro" refreshedDate="44860.748483101852" createdVersion="8" refreshedVersion="7" minRefreshableVersion="3" recordCount="335" xr:uid="{02CCD3DF-41EC-474D-8DC8-B02C80E233CF}">
  <cacheSource type="worksheet">
    <worksheetSource name="Tabla14"/>
  </cacheSource>
  <cacheFields count="43">
    <cacheField name="Llave" numFmtId="0">
      <sharedItems/>
    </cacheField>
    <cacheField name="Sector" numFmtId="0">
      <sharedItems count="4">
        <s v="Elaborado"/>
        <s v="Pavo"/>
        <s v="Cerdo"/>
        <s v="Pollo"/>
      </sharedItems>
    </cacheField>
    <cacheField name="Oficina" numFmtId="0">
      <sharedItems count="6">
        <s v="Agro Sudamerica"/>
        <s v="Agro Mexico"/>
        <s v="Agrosuper Brasil"/>
        <s v="Agrosuper Asia"/>
        <s v="Agrosuper Shanghai"/>
        <s v="Exportacion Directa"/>
      </sharedItems>
    </cacheField>
    <cacheField name="Material" numFmtId="0">
      <sharedItems containsSemiMixedTypes="0" containsString="0" containsNumber="1" containsInteger="1" minValue="1010877" maxValue="1100408"/>
    </cacheField>
    <cacheField name="Descripción" numFmtId="0">
      <sharedItems/>
    </cacheField>
    <cacheField name="Nivel Jer. 2" numFmtId="0">
      <sharedItems containsBlank="1" count="46">
        <s v="Empanizado"/>
        <s v="Pech Desh"/>
        <s v="Trutro"/>
        <s v="Ala"/>
        <s v="Trutro Desh"/>
        <s v="Carne Recuperada"/>
        <s v="Pech"/>
        <s v="Recortes"/>
        <s v="PECH DESH S/PIEL"/>
        <s v="Menudencias"/>
        <s v="SUBPROD VISCERAS"/>
        <s v="PALETA PULPA"/>
        <s v="RECORTES NO MAGRO"/>
        <s v="Huesos"/>
        <s v="Subprod"/>
        <s v="Cabeza"/>
        <s v="Plancha"/>
        <s v="Pierna"/>
        <s v="Grasas"/>
        <s v="GRASA GORDURA"/>
        <s v="Centro"/>
        <s v="Paleta"/>
        <s v="Vara Gordo"/>
        <s v="Panceta"/>
        <s v="Lomo"/>
        <s v="Cueros"/>
        <s v="Filete"/>
        <s v="Cost-Pec"/>
        <s v="GRASA LOMO TOCINO"/>
        <s v="Muestra"/>
        <s v="Prolijado"/>
        <s v="Chuleta"/>
        <s v="Pernil"/>
        <m/>
        <s v="CUERO MIXTO"/>
        <s v="PIERNA PULPA"/>
        <s v="PERNIL PIERNA"/>
        <s v="CARNE RECUPERADA PULPA"/>
        <s v="PATAS GARRAS"/>
        <s v="Pechuga Desh"/>
        <s v="MENUDENCIAS PANA"/>
        <s v="Patas"/>
        <s v="Pechuga"/>
        <s v="Reproductor"/>
        <s v="Cazuela"/>
        <s v="Muestras" u="1"/>
      </sharedItems>
    </cacheField>
    <cacheField name="Nivel Jer. 3" numFmtId="0">
      <sharedItems containsBlank="1" count="91">
        <s v="Empanizados Nuggets"/>
        <s v="Pech Desh s/Piel"/>
        <s v="Trutro Largo"/>
        <s v="Ala Trutro"/>
        <s v="Trutro Desh Corto"/>
        <s v="Carne Recuperada"/>
        <s v="Pech Entera"/>
        <s v="Trutro Osobuco"/>
        <s v="Pech Desh c/Piel"/>
        <s v="Recortes Piel"/>
        <s v="PECH DESH S/PIEL NORMAL"/>
        <s v="Menudencias Contre"/>
        <s v="Menudencias Hígado"/>
        <s v="Menudencias Cogote"/>
        <s v="SUBPROD VISCERAS BAZO"/>
        <s v="PALETA PULPA 77"/>
        <s v="RECORTES NO MAGRO TRIMING 70/30"/>
        <s v="Huesos Cuarto Traser"/>
        <s v="Subprod Visceras"/>
        <s v="Subprod Patas-Manos"/>
        <s v="Cabeza Entera"/>
        <s v="Plancha s/Cuero"/>
        <s v="Pierna Pulpa"/>
        <s v="Grasa Lomo Tocino"/>
        <s v="SUBPROD GRASA GORDURA REBAJE"/>
        <s v="Grasa Gordura"/>
        <s v="RECORTES NO MAGRO TRIMING 90/10"/>
        <s v="Lomo Centro"/>
        <s v="Paleta Entera"/>
        <s v="Pierna Entera"/>
        <s v="Vara Cuarto Central"/>
        <s v="Grasa Interior"/>
        <s v="Vara Cuarto Trasero"/>
        <s v="Vara Cuarto Delanter"/>
        <s v="Panceta s/Cuero"/>
        <s v="Lomo Vetado"/>
        <s v="RECORTES NO MAGRO TRIMING 60/40"/>
        <s v="Cuero Mixto"/>
        <s v="Cuero Papada"/>
        <s v="RECORTES NO MAGRO TRIMING 80/20"/>
        <s v="Filete c/Cabeza"/>
        <s v="Subprod Proteína y O"/>
        <s v="Lomo CC Loin"/>
        <s v="Subprod Tripa"/>
        <s v="Subprod Grasa"/>
        <s v="Cost-Pec Entero"/>
        <s v="Plancha c/Cuero"/>
        <s v="Grasa Forro"/>
        <s v="Cuero Forro"/>
        <s v="Recortes No Magro"/>
        <s v="Panceta c/Cuero"/>
        <s v="SUBPROD GRASA GORDURA LOMO TOCINO"/>
        <s v="Lomo MM Loin"/>
        <s v="Huesos Cuarto Centra"/>
        <s v="Recortes Magro"/>
        <s v="Muestra"/>
        <s v="Huesos Cuarto Delant"/>
        <s v="Prolijado Plateada"/>
        <s v="Chuleta Huesos"/>
        <s v="Chuleta Cazuela"/>
        <s v="Cuero Panceta"/>
        <s v="Paleta Pulpa"/>
        <s v="Pernil Mano"/>
        <s v="Prolijado Malaya"/>
        <s v="Pernil Pierna"/>
        <s v="Cuero Back"/>
        <s v="Pierna Pulpa Fina"/>
        <m/>
        <s v="CUERO GRANEL ESPECIAL"/>
        <s v="PIERNA PULPA 59"/>
        <s v="PERNIL PIERNA NORMAL"/>
        <s v="Chuleta Centro"/>
        <s v="CARNE RECUPERADA PULPA ESPECIAL"/>
        <s v="PATAS GARRAS EXP"/>
        <s v="Subprod Piel"/>
        <s v="Menudencias Corazón"/>
        <s v="Carne Recuperada Pulpa"/>
        <s v="Menudencias Pana"/>
        <s v="Pechuga Desh s/Piel"/>
        <s v="Carne Recuperada ADM"/>
        <s v="Filete"/>
        <s v="Carne Recuperada Pul"/>
        <s v="Ala Centro"/>
        <s v="MENUDENCIAS PANA S/CORAZÓN"/>
        <s v="Patas Garras"/>
        <s v="Ala Trutro-Centro"/>
        <s v="Ala Centro-Punta"/>
        <s v="Pechuga Entera"/>
        <s v="Reproductor Gallina"/>
        <s v="Cazuela Espinazo"/>
        <s v="Muestras" u="1"/>
      </sharedItems>
    </cacheField>
    <cacheField name=" RV Producción mes n+1" numFmtId="41">
      <sharedItems containsSemiMixedTypes="0" containsString="0" containsNumber="1" containsInteger="1" minValue="0" maxValue="1178133"/>
    </cacheField>
    <cacheField name=" RV  Venta mes n+1" numFmtId="41">
      <sharedItems containsSemiMixedTypes="0" containsString="0" containsNumber="1" containsInteger="1" minValue="0" maxValue="902558"/>
    </cacheField>
    <cacheField name="% Uti. producción" numFmtId="9">
      <sharedItems containsSemiMixedTypes="0" containsString="0" containsNumber="1" minValue="0.5146152823243515" maxValue="0.86351453912600351"/>
    </cacheField>
    <cacheField name="Producción disponible" numFmtId="41">
      <sharedItems containsSemiMixedTypes="0" containsString="0" containsNumber="1" minValue="0" maxValue="606285.24641063518"/>
    </cacheField>
    <cacheField name="Stock al día" numFmtId="41">
      <sharedItems containsSemiMixedTypes="0" containsString="0" containsNumber="1" minValue="-24000" maxValue="234856.34899999981"/>
    </cacheField>
    <cacheField name="Por producir mes N" numFmtId="41">
      <sharedItems containsSemiMixedTypes="0" containsString="0" containsNumber="1" minValue="-5" maxValue="300574"/>
    </cacheField>
    <cacheField name="Producción por despachar mes N" numFmtId="41">
      <sharedItems containsSemiMixedTypes="0" containsString="0" containsNumber="1" containsInteger="1" minValue="0" maxValue="72000"/>
    </cacheField>
    <cacheField name="Total disponible" numFmtId="41">
      <sharedItems containsSemiMixedTypes="0" containsString="0" containsNumber="1" minValue="0" maxValue="1033212.3534106354"/>
    </cacheField>
    <cacheField name="Delay" numFmtId="41">
      <sharedItems containsSemiMixedTypes="0" containsString="0" containsNumber="1" minValue="0" maxValue="400000"/>
    </cacheField>
    <cacheField name="Vol. prom. Por contenedor" numFmtId="0">
      <sharedItems containsSemiMixedTypes="0" containsString="0" containsNumber="1" containsInteger="1" minValue="50" maxValue="25000"/>
    </cacheField>
    <cacheField name="Atraso a facturar" numFmtId="41">
      <sharedItems containsSemiMixedTypes="0" containsString="0" containsNumber="1" containsInteger="1" minValue="0" maxValue="400000"/>
    </cacheField>
    <cacheField name="Ajuste atraso" numFmtId="166">
      <sharedItems containsString="0" containsBlank="1" containsNumber="1" containsInteger="1" minValue="-72000" maxValue="-24000"/>
    </cacheField>
    <cacheField name="Facturación atraso" numFmtId="41">
      <sharedItems containsSemiMixedTypes="0" containsString="0" containsNumber="1" containsInteger="1" minValue="0" maxValue="400000"/>
    </cacheField>
    <cacheField name="Producción para venta nueva" numFmtId="41">
      <sharedItems containsSemiMixedTypes="0" containsString="0" containsNumber="1" minValue="0" maxValue="633212.35341063538"/>
    </cacheField>
    <cacheField name="Venta del mes" numFmtId="41">
      <sharedItems containsSemiMixedTypes="0" containsString="0" containsNumber="1" containsInteger="1" minValue="0" maxValue="625000"/>
    </cacheField>
    <cacheField name="Ajuste venta nueva" numFmtId="166">
      <sharedItems containsString="0" containsBlank="1" containsNumber="1" containsInteger="1" minValue="-100000" maxValue="-24000"/>
    </cacheField>
    <cacheField name="Facturación Venta nueva" numFmtId="41">
      <sharedItems containsSemiMixedTypes="0" containsString="0" containsNumber="1" containsInteger="1" minValue="0" maxValue="625000"/>
    </cacheField>
    <cacheField name="Saldo Volumen disponible" numFmtId="41">
      <sharedItems containsSemiMixedTypes="0" containsString="0" containsNumber="1" minValue="0" maxValue="117422.98322781944"/>
    </cacheField>
    <cacheField name="Disponible stock sin venta" numFmtId="41">
      <sharedItems containsSemiMixedTypes="0" containsString="0" containsNumber="1" containsInteger="1" minValue="0" maxValue="24000"/>
    </cacheField>
    <cacheField name="Ajuste stock sin venta" numFmtId="41">
      <sharedItems containsNonDate="0" containsString="0" containsBlank="1"/>
    </cacheField>
    <cacheField name="Facturación stock" numFmtId="41">
      <sharedItems containsSemiMixedTypes="0" containsString="0" containsNumber="1" containsInteger="1" minValue="0" maxValue="24000"/>
    </cacheField>
    <cacheField name="En puerto a facturar" numFmtId="41">
      <sharedItems containsSemiMixedTypes="0" containsString="0" containsNumber="1" minValue="0" maxValue="221977.08000000002"/>
    </cacheField>
    <cacheField name="Plan Irrestricto Inicial" numFmtId="41">
      <sharedItems containsMixedTypes="1" containsNumber="1" minValue="0" maxValue="1246977.08"/>
    </cacheField>
    <cacheField name="Plan Irrestricto (DATO)" numFmtId="41">
      <sharedItems containsMixedTypes="1" containsNumber="1" minValue="0" maxValue="1246977.08"/>
    </cacheField>
    <cacheField name="Plan Ajustado" numFmtId="41">
      <sharedItems containsSemiMixedTypes="0" containsString="0" containsNumber="1" minValue="0" maxValue="1246977.08"/>
    </cacheField>
    <cacheField name="Motivo Ajuste" numFmtId="0">
      <sharedItems containsBlank="1" containsMixedTypes="1" containsNumber="1" containsInteger="1" minValue="0" maxValue="0" count="5">
        <m/>
        <s v="Otros"/>
        <s v="Tasa de Permisos"/>
        <s v="Cota de producción"/>
        <n v="0" u="1"/>
      </sharedItems>
    </cacheField>
    <cacheField name="OBS" numFmtId="0">
      <sharedItems containsBlank="1" containsMixedTypes="1" containsNumber="1" containsInteger="1" minValue="0" maxValue="0" count="6">
        <m/>
        <s v="Lead Time congelado"/>
        <s v="Atraso 48 tn"/>
        <s v="Tasa productiva"/>
        <s v="Sin pedido en sistema hoy"/>
        <n v="0" u="1"/>
      </sharedItems>
    </cacheField>
    <cacheField name="Dif. ultimos planes" numFmtId="0" formula="#NAME?-AVERAGE(#NAME?,#NAME?,#NAME?)" databaseField="0"/>
    <cacheField name="Precio" numFmtId="0" formula="#NAME?/'Plan Ajustado'" databaseField="0"/>
    <cacheField name="Precio a faturar atraso" numFmtId="0" formula=" ('Atraso a facturar'*#NAME?)/'Atraso a facturar'" databaseField="0"/>
    <cacheField name="Nuevos pedios a facturar" numFmtId="0" formula="'Plan Ajustado'-'Atraso a facturar'-'En puerto a facturar'" databaseField="0"/>
    <cacheField name="Producción a utilizar" numFmtId="0" formula="'Plan Ajustado'-'Stock al día'" databaseField="0"/>
    <cacheField name="Precio Junio" numFmtId="0" formula="#NAME?/#NAME?" databaseField="0"/>
    <cacheField name="Precio Mayo" numFmtId="0" formula="#NAME?/#NAME?" databaseField="0"/>
    <cacheField name="Precio Abril " numFmtId="0" formula="#NAME?/#NAME?" databaseField="0"/>
    <cacheField name="Ajuste Total" numFmtId="0" formula="'Plan Ajustado'-'Plan Irrestricto (DATO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7">
  <r>
    <s v="AGROSUPER ASIA 1021012"/>
    <x v="0"/>
    <x v="0"/>
    <x v="0"/>
    <x v="0"/>
    <x v="0"/>
    <x v="0"/>
    <s v="BUSAN {PUSAN}, PUERTO"/>
    <x v="0"/>
    <x v="0"/>
    <n v="22017.1"/>
    <x v="0"/>
  </r>
  <r>
    <s v="AGROSUPER ASIA 1021012"/>
    <x v="0"/>
    <x v="0"/>
    <x v="1"/>
    <x v="0"/>
    <x v="0"/>
    <x v="0"/>
    <s v="BUSAN {PUSAN}, PUERTO"/>
    <x v="0"/>
    <x v="0"/>
    <n v="22018.91"/>
    <x v="0"/>
  </r>
  <r>
    <s v="AGROSUPER ASIA 1021012"/>
    <x v="0"/>
    <x v="0"/>
    <x v="2"/>
    <x v="0"/>
    <x v="0"/>
    <x v="0"/>
    <s v="BUSAN {PUSAN}, PUERTO"/>
    <x v="0"/>
    <x v="0"/>
    <n v="22005.25"/>
    <x v="0"/>
  </r>
  <r>
    <s v="AGROSUPER ASIA 1023037"/>
    <x v="0"/>
    <x v="0"/>
    <x v="3"/>
    <x v="0"/>
    <x v="1"/>
    <x v="0"/>
    <s v="BUSAN {PUSAN}, PUERTO"/>
    <x v="0"/>
    <x v="1"/>
    <n v="22009.759999999998"/>
    <x v="0"/>
  </r>
  <r>
    <s v="AGROSUPER ASIA 1022887"/>
    <x v="0"/>
    <x v="0"/>
    <x v="4"/>
    <x v="0"/>
    <x v="2"/>
    <x v="0"/>
    <s v="BUSAN {PUSAN}, PUERTO"/>
    <x v="0"/>
    <x v="2"/>
    <n v="22000.78"/>
    <x v="0"/>
  </r>
  <r>
    <s v="AGROSUPER ASIA 1022887"/>
    <x v="0"/>
    <x v="0"/>
    <x v="5"/>
    <x v="0"/>
    <x v="2"/>
    <x v="0"/>
    <s v="BUSAN {PUSAN}, PUERTO"/>
    <x v="0"/>
    <x v="1"/>
    <n v="22012.19"/>
    <x v="0"/>
  </r>
  <r>
    <s v="AGROSUPER ASIA 1022887"/>
    <x v="0"/>
    <x v="0"/>
    <x v="6"/>
    <x v="0"/>
    <x v="2"/>
    <x v="0"/>
    <s v="BUSAN {PUSAN}, PUERTO"/>
    <x v="0"/>
    <x v="0"/>
    <n v="22004.48"/>
    <x v="0"/>
  </r>
  <r>
    <s v="AGROSUPER ASIA 1022930"/>
    <x v="0"/>
    <x v="0"/>
    <x v="7"/>
    <x v="0"/>
    <x v="3"/>
    <x v="0"/>
    <s v="BUSAN {PUSAN}, PUERTO"/>
    <x v="0"/>
    <x v="1"/>
    <n v="22018.2"/>
    <x v="0"/>
  </r>
  <r>
    <s v="AGROSUPER ASIA 1022885"/>
    <x v="0"/>
    <x v="0"/>
    <x v="8"/>
    <x v="0"/>
    <x v="4"/>
    <x v="0"/>
    <s v="BUSAN {PUSAN}, PUERTO"/>
    <x v="0"/>
    <x v="1"/>
    <n v="22015.53"/>
    <x v="0"/>
  </r>
  <r>
    <s v="AGROSUPER ASIA 1022885"/>
    <x v="0"/>
    <x v="0"/>
    <x v="9"/>
    <x v="0"/>
    <x v="4"/>
    <x v="0"/>
    <s v="BUSAN {PUSAN}, PUERTO"/>
    <x v="0"/>
    <x v="1"/>
    <n v="22018.2"/>
    <x v="0"/>
  </r>
  <r>
    <s v="AGROSUPER SHANGHAI 1030686"/>
    <x v="1"/>
    <x v="1"/>
    <x v="10"/>
    <x v="0"/>
    <x v="5"/>
    <x v="0"/>
    <s v="TIANJIN XINGANG, CHINA"/>
    <x v="0"/>
    <x v="2"/>
    <n v="24000"/>
    <x v="0"/>
  </r>
  <r>
    <s v="AGROSUPER ASIA 1023037"/>
    <x v="0"/>
    <x v="0"/>
    <x v="11"/>
    <x v="0"/>
    <x v="1"/>
    <x v="0"/>
    <s v="BUSAN {PUSAN}, PUERTO"/>
    <x v="0"/>
    <x v="0"/>
    <n v="22011.37"/>
    <x v="0"/>
  </r>
  <r>
    <s v="AGRO SUDAMERICA 1012763"/>
    <x v="2"/>
    <x v="0"/>
    <x v="12"/>
    <x v="0"/>
    <x v="6"/>
    <x v="0"/>
    <s v="CALLAO, PUERTO"/>
    <x v="1"/>
    <x v="2"/>
    <n v="23996.04"/>
    <x v="0"/>
  </r>
  <r>
    <s v="AGRO SUDAMERICA 1012763"/>
    <x v="2"/>
    <x v="0"/>
    <x v="13"/>
    <x v="0"/>
    <x v="6"/>
    <x v="0"/>
    <s v="CALLAO, PUERTO"/>
    <x v="1"/>
    <x v="2"/>
    <n v="23987.81"/>
    <x v="0"/>
  </r>
  <r>
    <s v="AGRO AMERICA 1022619"/>
    <x v="3"/>
    <x v="1"/>
    <x v="14"/>
    <x v="0"/>
    <x v="7"/>
    <x v="0"/>
    <s v="LONG BEACH, PUERTO"/>
    <x v="0"/>
    <x v="2"/>
    <n v="5013.5600000000004"/>
    <x v="0"/>
  </r>
  <r>
    <s v="AGRO AMERICA 1020828"/>
    <x v="3"/>
    <x v="1"/>
    <x v="14"/>
    <x v="0"/>
    <x v="8"/>
    <x v="0"/>
    <s v="LONG BEACH, PUERTO"/>
    <x v="0"/>
    <x v="2"/>
    <n v="44924"/>
    <x v="0"/>
  </r>
  <r>
    <s v="AGRO MEXICO 1030658"/>
    <x v="4"/>
    <x v="1"/>
    <x v="15"/>
    <x v="0"/>
    <x v="9"/>
    <x v="0"/>
    <s v="MANZANILLO, PUERTO"/>
    <x v="0"/>
    <x v="2"/>
    <n v="24017.360000000001"/>
    <x v="0"/>
  </r>
  <r>
    <s v="AGRO MEXICO 1030658"/>
    <x v="4"/>
    <x v="1"/>
    <x v="16"/>
    <x v="0"/>
    <x v="9"/>
    <x v="0"/>
    <s v="MANZANILLO, PUERTO"/>
    <x v="0"/>
    <x v="1"/>
    <n v="24017.360000000001"/>
    <x v="0"/>
  </r>
  <r>
    <s v="AGRO MEXICO 1030337"/>
    <x v="4"/>
    <x v="1"/>
    <x v="17"/>
    <x v="0"/>
    <x v="10"/>
    <x v="0"/>
    <s v="MANZANILLO, PUERTO"/>
    <x v="0"/>
    <x v="1"/>
    <n v="24000"/>
    <x v="0"/>
  </r>
  <r>
    <s v="AGRO MEXICO 1030337"/>
    <x v="4"/>
    <x v="1"/>
    <x v="18"/>
    <x v="0"/>
    <x v="10"/>
    <x v="0"/>
    <s v="MANZANILLO, PUERTO"/>
    <x v="0"/>
    <x v="1"/>
    <n v="24000"/>
    <x v="0"/>
  </r>
  <r>
    <s v="AGRO MEXICO 1023343"/>
    <x v="4"/>
    <x v="1"/>
    <x v="19"/>
    <x v="0"/>
    <x v="11"/>
    <x v="0"/>
    <s v="MANZANILLO, PUERTO"/>
    <x v="0"/>
    <x v="1"/>
    <n v="24001.45"/>
    <x v="0"/>
  </r>
  <r>
    <s v="AGRO MEXICO 1023343"/>
    <x v="4"/>
    <x v="1"/>
    <x v="20"/>
    <x v="0"/>
    <x v="11"/>
    <x v="0"/>
    <s v="MANZANILLO, PUERTO"/>
    <x v="0"/>
    <x v="1"/>
    <n v="24005.9"/>
    <x v="0"/>
  </r>
  <r>
    <s v="AGRO MEXICO 1023302"/>
    <x v="4"/>
    <x v="1"/>
    <x v="21"/>
    <x v="0"/>
    <x v="12"/>
    <x v="0"/>
    <s v="MANZANILLO, PUERTO"/>
    <x v="0"/>
    <x v="2"/>
    <n v="24000"/>
    <x v="0"/>
  </r>
  <r>
    <s v="AGRO MEXICO 1021874"/>
    <x v="4"/>
    <x v="1"/>
    <x v="22"/>
    <x v="0"/>
    <x v="13"/>
    <x v="0"/>
    <s v="MANZANILLO, PUERTO"/>
    <x v="0"/>
    <x v="1"/>
    <n v="24014.13"/>
    <x v="0"/>
  </r>
  <r>
    <s v="AGRO SUDAMERICA 1020412"/>
    <x v="2"/>
    <x v="0"/>
    <x v="23"/>
    <x v="0"/>
    <x v="14"/>
    <x v="0"/>
    <s v="CALLAO, PUERTO"/>
    <x v="1"/>
    <x v="2"/>
    <n v="24016.65"/>
    <x v="0"/>
  </r>
  <r>
    <s v="AGRO MEXICO 1021874"/>
    <x v="4"/>
    <x v="1"/>
    <x v="24"/>
    <x v="0"/>
    <x v="13"/>
    <x v="0"/>
    <s v="MANZANILLO, PUERTO"/>
    <x v="0"/>
    <x v="2"/>
    <n v="23901.45"/>
    <x v="0"/>
  </r>
  <r>
    <s v="AGRO MEXICO 1021874"/>
    <x v="4"/>
    <x v="1"/>
    <x v="25"/>
    <x v="0"/>
    <x v="13"/>
    <x v="0"/>
    <s v="MANZANILLO, PUERTO"/>
    <x v="0"/>
    <x v="1"/>
    <n v="24014.03"/>
    <x v="0"/>
  </r>
  <r>
    <s v="AGRO MEXICO 1021874"/>
    <x v="4"/>
    <x v="1"/>
    <x v="26"/>
    <x v="0"/>
    <x v="13"/>
    <x v="0"/>
    <s v="MANZANILLO, PUERTO"/>
    <x v="0"/>
    <x v="1"/>
    <n v="12633.37"/>
    <x v="0"/>
  </r>
  <r>
    <s v="AGRO MEXICO 1021874"/>
    <x v="4"/>
    <x v="1"/>
    <x v="26"/>
    <x v="0"/>
    <x v="13"/>
    <x v="0"/>
    <s v="MANZANILLO, PUERTO"/>
    <x v="0"/>
    <x v="1"/>
    <n v="12009.95"/>
    <x v="0"/>
  </r>
  <r>
    <s v="AGRO MEXICO 1021555"/>
    <x v="4"/>
    <x v="1"/>
    <x v="27"/>
    <x v="0"/>
    <x v="15"/>
    <x v="0"/>
    <s v="MAZATLAN, PUERTO"/>
    <x v="0"/>
    <x v="2"/>
    <n v="23928.28"/>
    <x v="0"/>
  </r>
  <r>
    <s v="AGRO MEXICO 1021272"/>
    <x v="4"/>
    <x v="1"/>
    <x v="28"/>
    <x v="0"/>
    <x v="16"/>
    <x v="0"/>
    <s v="MANZANILLO, PUERTO"/>
    <x v="0"/>
    <x v="1"/>
    <n v="24118.63"/>
    <x v="0"/>
  </r>
  <r>
    <s v="AGRO MEXICO 1021272"/>
    <x v="4"/>
    <x v="1"/>
    <x v="29"/>
    <x v="0"/>
    <x v="16"/>
    <x v="0"/>
    <s v="MANZANILLO, PUERTO"/>
    <x v="0"/>
    <x v="1"/>
    <n v="24032.639999999999"/>
    <x v="0"/>
  </r>
  <r>
    <s v="AGRO MEXICO 1021270"/>
    <x v="4"/>
    <x v="1"/>
    <x v="30"/>
    <x v="0"/>
    <x v="17"/>
    <x v="0"/>
    <s v="MANZANILLO, PUERTO"/>
    <x v="0"/>
    <x v="1"/>
    <n v="24099.31"/>
    <x v="0"/>
  </r>
  <r>
    <s v="AGRO MEXICO 1012788"/>
    <x v="4"/>
    <x v="1"/>
    <x v="31"/>
    <x v="0"/>
    <x v="18"/>
    <x v="0"/>
    <s v="MANZANILLO, PUERTO"/>
    <x v="0"/>
    <x v="1"/>
    <n v="19942.3"/>
    <x v="0"/>
  </r>
  <r>
    <s v="AGRO MEXICO 1012788"/>
    <x v="4"/>
    <x v="1"/>
    <x v="32"/>
    <x v="0"/>
    <x v="18"/>
    <x v="0"/>
    <s v="MANZANILLO, PUERTO"/>
    <x v="0"/>
    <x v="1"/>
    <n v="19956.45"/>
    <x v="0"/>
  </r>
  <r>
    <s v="AGRO MEXICO 1012788"/>
    <x v="4"/>
    <x v="1"/>
    <x v="33"/>
    <x v="0"/>
    <x v="18"/>
    <x v="0"/>
    <s v="MANZANILLO, PUERTO"/>
    <x v="0"/>
    <x v="1"/>
    <n v="19948.259999999998"/>
    <x v="0"/>
  </r>
  <r>
    <s v="AGRO MEXICO 1012788"/>
    <x v="4"/>
    <x v="1"/>
    <x v="34"/>
    <x v="0"/>
    <x v="18"/>
    <x v="0"/>
    <s v="MANZANILLO, PUERTO"/>
    <x v="0"/>
    <x v="1"/>
    <n v="19952.13"/>
    <x v="0"/>
  </r>
  <r>
    <s v="AGRO MEXICO 1012788"/>
    <x v="4"/>
    <x v="1"/>
    <x v="35"/>
    <x v="0"/>
    <x v="18"/>
    <x v="0"/>
    <s v="MANZANILLO, PUERTO"/>
    <x v="0"/>
    <x v="1"/>
    <n v="19941.66"/>
    <x v="0"/>
  </r>
  <r>
    <s v="AGRO MEXICO 1011150"/>
    <x v="4"/>
    <x v="1"/>
    <x v="36"/>
    <x v="0"/>
    <x v="19"/>
    <x v="0"/>
    <s v="MANZANILLO, PUERTO"/>
    <x v="0"/>
    <x v="1"/>
    <n v="20520"/>
    <x v="0"/>
  </r>
  <r>
    <s v="AGRO MEXICO 1012278"/>
    <x v="4"/>
    <x v="1"/>
    <x v="37"/>
    <x v="0"/>
    <x v="20"/>
    <x v="0"/>
    <s v="MANZANILLO, PUERTO"/>
    <x v="0"/>
    <x v="1"/>
    <n v="20196"/>
    <x v="0"/>
  </r>
  <r>
    <s v="AGRO MEXICO 1011127"/>
    <x v="4"/>
    <x v="1"/>
    <x v="38"/>
    <x v="0"/>
    <x v="21"/>
    <x v="0"/>
    <s v="MANZANILLO, PUERTO"/>
    <x v="0"/>
    <x v="2"/>
    <n v="22800"/>
    <x v="0"/>
  </r>
  <r>
    <s v="AGRO MEXICO 1011127"/>
    <x v="4"/>
    <x v="1"/>
    <x v="39"/>
    <x v="0"/>
    <x v="21"/>
    <x v="0"/>
    <s v="MANZANILLO, PUERTO"/>
    <x v="0"/>
    <x v="2"/>
    <n v="22800"/>
    <x v="0"/>
  </r>
  <r>
    <s v="AGRO MEXICO 1011127"/>
    <x v="4"/>
    <x v="1"/>
    <x v="40"/>
    <x v="0"/>
    <x v="21"/>
    <x v="0"/>
    <s v="MANZANILLO, PUERTO"/>
    <x v="0"/>
    <x v="2"/>
    <n v="22800"/>
    <x v="0"/>
  </r>
  <r>
    <s v="AGRO MEXICO 1011127"/>
    <x v="4"/>
    <x v="1"/>
    <x v="41"/>
    <x v="0"/>
    <x v="21"/>
    <x v="0"/>
    <s v="MANZANILLO, PUERTO"/>
    <x v="0"/>
    <x v="1"/>
    <n v="22800"/>
    <x v="0"/>
  </r>
  <r>
    <s v="AGRO MEXICO 1011127"/>
    <x v="4"/>
    <x v="1"/>
    <x v="42"/>
    <x v="0"/>
    <x v="21"/>
    <x v="0"/>
    <s v="MANZANILLO, PUERTO"/>
    <x v="0"/>
    <x v="1"/>
    <n v="22800"/>
    <x v="0"/>
  </r>
  <r>
    <s v="AGRO MEXICO 1011127"/>
    <x v="4"/>
    <x v="1"/>
    <x v="43"/>
    <x v="0"/>
    <x v="21"/>
    <x v="0"/>
    <s v="MANZANILLO, PUERTO"/>
    <x v="0"/>
    <x v="1"/>
    <n v="22800"/>
    <x v="0"/>
  </r>
  <r>
    <s v="AGRO MEXICO 1011127"/>
    <x v="4"/>
    <x v="1"/>
    <x v="44"/>
    <x v="0"/>
    <x v="21"/>
    <x v="0"/>
    <s v="MANZANILLO, PUERTO"/>
    <x v="0"/>
    <x v="1"/>
    <n v="22800"/>
    <x v="0"/>
  </r>
  <r>
    <s v="AGRO MEXICO 1011127"/>
    <x v="4"/>
    <x v="1"/>
    <x v="45"/>
    <x v="0"/>
    <x v="21"/>
    <x v="0"/>
    <s v="MANZANILLO, PUERTO"/>
    <x v="0"/>
    <x v="1"/>
    <n v="22800"/>
    <x v="0"/>
  </r>
  <r>
    <s v="AGRO MEXICO 1011127"/>
    <x v="4"/>
    <x v="1"/>
    <x v="46"/>
    <x v="0"/>
    <x v="21"/>
    <x v="0"/>
    <s v="MANZANILLO, PUERTO"/>
    <x v="0"/>
    <x v="1"/>
    <n v="22800"/>
    <x v="0"/>
  </r>
  <r>
    <s v="AGRO MEXICO 1011127"/>
    <x v="4"/>
    <x v="1"/>
    <x v="47"/>
    <x v="0"/>
    <x v="21"/>
    <x v="0"/>
    <s v="MANZANILLO, PUERTO"/>
    <x v="0"/>
    <x v="1"/>
    <n v="22800"/>
    <x v="0"/>
  </r>
  <r>
    <s v="AGRO MEXICO 1011127"/>
    <x v="4"/>
    <x v="1"/>
    <x v="48"/>
    <x v="0"/>
    <x v="21"/>
    <x v="0"/>
    <s v="MANZANILLO, PUERTO"/>
    <x v="0"/>
    <x v="1"/>
    <n v="22800"/>
    <x v="0"/>
  </r>
  <r>
    <s v="AGRO MEXICO 1011127"/>
    <x v="4"/>
    <x v="1"/>
    <x v="49"/>
    <x v="0"/>
    <x v="21"/>
    <x v="0"/>
    <s v="MANZANILLO, PUERTO"/>
    <x v="0"/>
    <x v="1"/>
    <n v="22800"/>
    <x v="0"/>
  </r>
  <r>
    <s v="AGROSUPER SHANGHAI 1021735"/>
    <x v="1"/>
    <x v="0"/>
    <x v="50"/>
    <x v="0"/>
    <x v="22"/>
    <x v="0"/>
    <s v="TIANJIN XINGANG, CHINA"/>
    <x v="0"/>
    <x v="1"/>
    <n v="24120"/>
    <x v="0"/>
  </r>
  <r>
    <s v="AGROSUPER SHANGHAI 1022541"/>
    <x v="1"/>
    <x v="0"/>
    <x v="51"/>
    <x v="0"/>
    <x v="23"/>
    <x v="0"/>
    <s v="TIANJIN XINGANG, CHINA"/>
    <x v="0"/>
    <x v="1"/>
    <n v="23889.05"/>
    <x v="0"/>
  </r>
  <r>
    <s v="AGROSUPER SHANGHAI 1022541"/>
    <x v="1"/>
    <x v="0"/>
    <x v="52"/>
    <x v="0"/>
    <x v="23"/>
    <x v="0"/>
    <s v="TIANJIN XINGANG, CHINA"/>
    <x v="0"/>
    <x v="2"/>
    <n v="24010.3"/>
    <x v="0"/>
  </r>
  <r>
    <s v="AGROSUPER SHANGHAI 1022637"/>
    <x v="1"/>
    <x v="0"/>
    <x v="53"/>
    <x v="0"/>
    <x v="24"/>
    <x v="0"/>
    <s v="QINGDAO, PUERTO"/>
    <x v="0"/>
    <x v="2"/>
    <n v="21585"/>
    <x v="0"/>
  </r>
  <r>
    <s v="AGROSUPER SHANGHAI 1022748"/>
    <x v="1"/>
    <x v="0"/>
    <x v="54"/>
    <x v="0"/>
    <x v="25"/>
    <x v="0"/>
    <s v="TIANJIN XINGANG, CHINA"/>
    <x v="0"/>
    <x v="1"/>
    <n v="23750"/>
    <x v="0"/>
  </r>
  <r>
    <s v="AGROSUPER SHANGHAI 1022856"/>
    <x v="1"/>
    <x v="0"/>
    <x v="55"/>
    <x v="0"/>
    <x v="26"/>
    <x v="0"/>
    <s v="TIANJIN XINGANG, CHINA"/>
    <x v="0"/>
    <x v="1"/>
    <n v="25006.94"/>
    <x v="0"/>
  </r>
  <r>
    <s v="AGROSUPER SHANGHAI 1021905"/>
    <x v="1"/>
    <x v="0"/>
    <x v="56"/>
    <x v="0"/>
    <x v="27"/>
    <x v="0"/>
    <s v="TIANJIN XINGANG, CHINA"/>
    <x v="0"/>
    <x v="1"/>
    <n v="24002.62"/>
    <x v="0"/>
  </r>
  <r>
    <s v="AGROSUPER SHANGHAI 1030683"/>
    <x v="1"/>
    <x v="1"/>
    <x v="57"/>
    <x v="0"/>
    <x v="28"/>
    <x v="0"/>
    <s v="QINGDAO, PUERTO"/>
    <x v="0"/>
    <x v="2"/>
    <n v="24000"/>
    <x v="0"/>
  </r>
  <r>
    <s v="AGROSUPER SHANGHAI 1022639"/>
    <x v="1"/>
    <x v="1"/>
    <x v="58"/>
    <x v="0"/>
    <x v="29"/>
    <x v="0"/>
    <s v="TIANJIN XINGANG, CHINA"/>
    <x v="0"/>
    <x v="1"/>
    <n v="22857.97"/>
    <x v="0"/>
  </r>
  <r>
    <s v="AGROSUPER SHANGHAI 1022639"/>
    <x v="1"/>
    <x v="1"/>
    <x v="59"/>
    <x v="0"/>
    <x v="29"/>
    <x v="0"/>
    <s v="TIANJIN XINGANG, CHINA"/>
    <x v="0"/>
    <x v="2"/>
    <n v="22876.86"/>
    <x v="0"/>
  </r>
  <r>
    <s v="AGROSUPER SHANGHAI 1021766"/>
    <x v="1"/>
    <x v="1"/>
    <x v="60"/>
    <x v="0"/>
    <x v="30"/>
    <x v="0"/>
    <s v="QINGDAO, PUERTO"/>
    <x v="0"/>
    <x v="2"/>
    <n v="23490"/>
    <x v="0"/>
  </r>
  <r>
    <s v="AGROSUPER SHANGHAI 1021732"/>
    <x v="1"/>
    <x v="1"/>
    <x v="61"/>
    <x v="0"/>
    <x v="31"/>
    <x v="0"/>
    <s v="TIANJIN XINGANG, CHINA"/>
    <x v="0"/>
    <x v="1"/>
    <n v="24000"/>
    <x v="0"/>
  </r>
  <r>
    <s v="AGROSUPER SHANGHAI 1021732"/>
    <x v="1"/>
    <x v="1"/>
    <x v="62"/>
    <x v="0"/>
    <x v="31"/>
    <x v="0"/>
    <s v="TIANJIN XINGANG, CHINA"/>
    <x v="0"/>
    <x v="1"/>
    <n v="24000"/>
    <x v="0"/>
  </r>
  <r>
    <s v="ANDES ASIA 1022914"/>
    <x v="5"/>
    <x v="1"/>
    <x v="63"/>
    <x v="0"/>
    <x v="32"/>
    <x v="0"/>
    <s v="YOKOHAMA (ADUANA PRINCIPAL)"/>
    <x v="0"/>
    <x v="1"/>
    <n v="24000"/>
    <x v="0"/>
  </r>
  <r>
    <s v="ANDES ASIA 1022767"/>
    <x v="5"/>
    <x v="1"/>
    <x v="64"/>
    <x v="0"/>
    <x v="33"/>
    <x v="0"/>
    <s v="YOKOHAMA (ADUANA PRINCIPAL)"/>
    <x v="0"/>
    <x v="1"/>
    <n v="24020"/>
    <x v="0"/>
  </r>
  <r>
    <s v="ANDES ASIA 1021936"/>
    <x v="5"/>
    <x v="1"/>
    <x v="65"/>
    <x v="0"/>
    <x v="34"/>
    <x v="0"/>
    <s v="YOKOHAMA (ADUANA PRINCIPAL)"/>
    <x v="0"/>
    <x v="1"/>
    <n v="24000"/>
    <x v="0"/>
  </r>
  <r>
    <s v="AGROSUPER SHANGHAI 1030683"/>
    <x v="1"/>
    <x v="1"/>
    <x v="66"/>
    <x v="0"/>
    <x v="28"/>
    <x v="0"/>
    <s v="QINGDAO, PUERTO"/>
    <x v="0"/>
    <x v="2"/>
    <n v="24000"/>
    <x v="0"/>
  </r>
  <r>
    <s v="AGRO MEXICO 1012764"/>
    <x v="4"/>
    <x v="0"/>
    <x v="67"/>
    <x v="0"/>
    <x v="35"/>
    <x v="0"/>
    <s v="MANZANILLO, PUERTO"/>
    <x v="0"/>
    <x v="1"/>
    <n v="24015.77"/>
    <x v="0"/>
  </r>
  <r>
    <s v="AGRO MEXICO 1012764"/>
    <x v="4"/>
    <x v="0"/>
    <x v="68"/>
    <x v="0"/>
    <x v="35"/>
    <x v="0"/>
    <s v="MANZANILLO, PUERTO"/>
    <x v="0"/>
    <x v="1"/>
    <n v="23998.89"/>
    <x v="0"/>
  </r>
  <r>
    <s v="AGRO MEXICO 1012764"/>
    <x v="4"/>
    <x v="0"/>
    <x v="69"/>
    <x v="0"/>
    <x v="35"/>
    <x v="0"/>
    <s v="MANZANILLO, PUERTO"/>
    <x v="0"/>
    <x v="1"/>
    <n v="24011.84"/>
    <x v="0"/>
  </r>
  <r>
    <s v="AGRO SUDAMERICA 1020944"/>
    <x v="2"/>
    <x v="0"/>
    <x v="70"/>
    <x v="0"/>
    <x v="36"/>
    <x v="0"/>
    <s v="CALLAO, PUERTO"/>
    <x v="1"/>
    <x v="2"/>
    <n v="23994.05"/>
    <x v="0"/>
  </r>
  <r>
    <s v="AGROSUPER SHANGHAI 1022748"/>
    <x v="1"/>
    <x v="1"/>
    <x v="71"/>
    <x v="0"/>
    <x v="25"/>
    <x v="0"/>
    <s v="TIANJIN XINGANG, CHINA"/>
    <x v="0"/>
    <x v="1"/>
    <n v="24020"/>
    <x v="0"/>
  </r>
  <r>
    <s v="ANDES ASIA 1022142"/>
    <x v="5"/>
    <x v="1"/>
    <x v="72"/>
    <x v="0"/>
    <x v="37"/>
    <x v="0"/>
    <s v="YOKOHAMA (ADUANA PRINCIPAL)"/>
    <x v="0"/>
    <x v="1"/>
    <n v="2011.23"/>
    <x v="0"/>
  </r>
  <r>
    <s v="ANDES ASIA 1022398"/>
    <x v="5"/>
    <x v="1"/>
    <x v="72"/>
    <x v="0"/>
    <x v="38"/>
    <x v="0"/>
    <s v="YOKOHAMA (ADUANA PRINCIPAL)"/>
    <x v="0"/>
    <x v="1"/>
    <n v="5012.5200000000004"/>
    <x v="0"/>
  </r>
  <r>
    <s v="ANDES ASIA 1022515"/>
    <x v="5"/>
    <x v="1"/>
    <x v="72"/>
    <x v="0"/>
    <x v="39"/>
    <x v="0"/>
    <s v="YOKOHAMA (ADUANA PRINCIPAL)"/>
    <x v="0"/>
    <x v="1"/>
    <n v="3036.63"/>
    <x v="0"/>
  </r>
  <r>
    <s v="ANDES ASIA 1022751"/>
    <x v="5"/>
    <x v="1"/>
    <x v="72"/>
    <x v="0"/>
    <x v="40"/>
    <x v="0"/>
    <s v="YOKOHAMA (ADUANA PRINCIPAL)"/>
    <x v="0"/>
    <x v="1"/>
    <n v="2002"/>
    <x v="0"/>
  </r>
  <r>
    <s v="ANDES ASIA 1022863"/>
    <x v="5"/>
    <x v="1"/>
    <x v="72"/>
    <x v="0"/>
    <x v="41"/>
    <x v="0"/>
    <s v="YOKOHAMA (ADUANA PRINCIPAL)"/>
    <x v="0"/>
    <x v="1"/>
    <n v="5007.29"/>
    <x v="0"/>
  </r>
  <r>
    <s v="ANDES ASIA 1022864"/>
    <x v="5"/>
    <x v="1"/>
    <x v="72"/>
    <x v="0"/>
    <x v="42"/>
    <x v="0"/>
    <s v="YOKOHAMA (ADUANA PRINCIPAL)"/>
    <x v="0"/>
    <x v="1"/>
    <n v="3008.3"/>
    <x v="0"/>
  </r>
  <r>
    <s v="ANDES ASIA 1022865"/>
    <x v="5"/>
    <x v="1"/>
    <x v="72"/>
    <x v="0"/>
    <x v="43"/>
    <x v="0"/>
    <s v="YOKOHAMA (ADUANA PRINCIPAL)"/>
    <x v="0"/>
    <x v="1"/>
    <n v="4011.28"/>
    <x v="0"/>
  </r>
  <r>
    <s v="ANDES ASIA 1022865"/>
    <x v="5"/>
    <x v="1"/>
    <x v="73"/>
    <x v="0"/>
    <x v="43"/>
    <x v="0"/>
    <s v="OSAKA, PUERTO"/>
    <x v="1"/>
    <x v="1"/>
    <n v="4007.32"/>
    <x v="0"/>
  </r>
  <r>
    <s v="ANDES ASIA 1022142"/>
    <x v="5"/>
    <x v="1"/>
    <x v="73"/>
    <x v="0"/>
    <x v="37"/>
    <x v="0"/>
    <s v="OSAKA, PUERTO"/>
    <x v="1"/>
    <x v="1"/>
    <n v="4010.49"/>
    <x v="0"/>
  </r>
  <r>
    <s v="ANDES ASIA 1021925"/>
    <x v="5"/>
    <x v="1"/>
    <x v="73"/>
    <x v="0"/>
    <x v="44"/>
    <x v="0"/>
    <s v="OSAKA, PUERTO"/>
    <x v="1"/>
    <x v="1"/>
    <n v="7008.6"/>
    <x v="0"/>
  </r>
  <r>
    <s v="ANDES ASIA 1021924"/>
    <x v="5"/>
    <x v="1"/>
    <x v="73"/>
    <x v="0"/>
    <x v="45"/>
    <x v="0"/>
    <s v="OSAKA, PUERTO"/>
    <x v="1"/>
    <x v="1"/>
    <n v="8005.62"/>
    <x v="0"/>
  </r>
  <r>
    <s v="ANDES ASIA 1021921"/>
    <x v="5"/>
    <x v="1"/>
    <x v="73"/>
    <x v="0"/>
    <x v="46"/>
    <x v="0"/>
    <s v="OSAKA, PUERTO"/>
    <x v="1"/>
    <x v="1"/>
    <n v="1004.73"/>
    <x v="0"/>
  </r>
  <r>
    <s v="ANDES ASIA 1023265"/>
    <x v="5"/>
    <x v="1"/>
    <x v="74"/>
    <x v="0"/>
    <x v="47"/>
    <x v="0"/>
    <s v="YOKOHAMA (ADUANA PRINCIPAL)"/>
    <x v="0"/>
    <x v="1"/>
    <n v="3000.48"/>
    <x v="0"/>
  </r>
  <r>
    <s v="ANDES ASIA 1022865"/>
    <x v="5"/>
    <x v="1"/>
    <x v="75"/>
    <x v="0"/>
    <x v="43"/>
    <x v="0"/>
    <s v="YOKOHAMA (ADUANA PRINCIPAL)"/>
    <x v="0"/>
    <x v="1"/>
    <n v="1998.78"/>
    <x v="0"/>
  </r>
  <r>
    <s v="ANDES ASIA 1022864"/>
    <x v="5"/>
    <x v="1"/>
    <x v="75"/>
    <x v="0"/>
    <x v="42"/>
    <x v="0"/>
    <s v="YOKOHAMA (ADUANA PRINCIPAL)"/>
    <x v="0"/>
    <x v="1"/>
    <n v="2998.66"/>
    <x v="0"/>
  </r>
  <r>
    <s v="ANDES ASIA 1022863"/>
    <x v="5"/>
    <x v="1"/>
    <x v="75"/>
    <x v="0"/>
    <x v="41"/>
    <x v="0"/>
    <s v="YOKOHAMA (ADUANA PRINCIPAL)"/>
    <x v="0"/>
    <x v="1"/>
    <n v="3009.54"/>
    <x v="0"/>
  </r>
  <r>
    <s v="ANDES ASIA 1022621"/>
    <x v="5"/>
    <x v="1"/>
    <x v="75"/>
    <x v="0"/>
    <x v="48"/>
    <x v="0"/>
    <s v="YOKOHAMA (ADUANA PRINCIPAL)"/>
    <x v="0"/>
    <x v="1"/>
    <n v="3002.1"/>
    <x v="0"/>
  </r>
  <r>
    <s v="ANDES ASIA 1022515"/>
    <x v="5"/>
    <x v="1"/>
    <x v="75"/>
    <x v="0"/>
    <x v="39"/>
    <x v="0"/>
    <s v="YOKOHAMA (ADUANA PRINCIPAL)"/>
    <x v="0"/>
    <x v="1"/>
    <n v="2999.69"/>
    <x v="0"/>
  </r>
  <r>
    <s v="ANDES ASIA 1022398"/>
    <x v="5"/>
    <x v="1"/>
    <x v="75"/>
    <x v="0"/>
    <x v="38"/>
    <x v="0"/>
    <s v="YOKOHAMA (ADUANA PRINCIPAL)"/>
    <x v="0"/>
    <x v="1"/>
    <n v="5010.45"/>
    <x v="0"/>
  </r>
  <r>
    <s v="ANDES ASIA 1022142"/>
    <x v="5"/>
    <x v="1"/>
    <x v="75"/>
    <x v="0"/>
    <x v="37"/>
    <x v="0"/>
    <s v="YOKOHAMA (ADUANA PRINCIPAL)"/>
    <x v="0"/>
    <x v="1"/>
    <n v="2001.41"/>
    <x v="0"/>
  </r>
  <r>
    <s v="ANDES ASIA 1022918"/>
    <x v="5"/>
    <x v="1"/>
    <x v="76"/>
    <x v="0"/>
    <x v="49"/>
    <x v="0"/>
    <s v="OSAKA, PUERTO"/>
    <x v="1"/>
    <x v="1"/>
    <n v="24000"/>
    <x v="0"/>
  </r>
  <r>
    <s v="AGROSUPER SHANGHAI 1021731"/>
    <x v="1"/>
    <x v="0"/>
    <x v="77"/>
    <x v="0"/>
    <x v="50"/>
    <x v="0"/>
    <s v="TIANJIN XINGANG, CHINA"/>
    <x v="0"/>
    <x v="1"/>
    <n v="24020"/>
    <x v="0"/>
  </r>
  <r>
    <s v="AGRO AMERICA 1012518"/>
    <x v="3"/>
    <x v="1"/>
    <x v="78"/>
    <x v="0"/>
    <x v="51"/>
    <x v="0"/>
    <s v="LONG BEACH, PUERTO"/>
    <x v="1"/>
    <x v="2"/>
    <n v="40000"/>
    <x v="0"/>
  </r>
  <r>
    <s v="AGROSUPER ASIA 1021664"/>
    <x v="0"/>
    <x v="0"/>
    <x v="79"/>
    <x v="0"/>
    <x v="52"/>
    <x v="0"/>
    <s v="BUSAN {PUSAN}, PUERTO"/>
    <x v="0"/>
    <x v="1"/>
    <n v="22018.31"/>
    <x v="0"/>
  </r>
  <r>
    <s v="AGROSUPER SHANGHAI 1022169"/>
    <x v="1"/>
    <x v="1"/>
    <x v="80"/>
    <x v="0"/>
    <x v="53"/>
    <x v="0"/>
    <s v="QINGDAO, PUERTO"/>
    <x v="0"/>
    <x v="2"/>
    <n v="24000"/>
    <x v="0"/>
  </r>
  <r>
    <s v="AGROSUPER SHANGHAI 1022169"/>
    <x v="1"/>
    <x v="1"/>
    <x v="81"/>
    <x v="0"/>
    <x v="53"/>
    <x v="0"/>
    <s v="QINGDAO, PUERTO"/>
    <x v="0"/>
    <x v="2"/>
    <n v="24400"/>
    <x v="0"/>
  </r>
  <r>
    <s v="AGROSUPER SHANGHAI 1023034"/>
    <x v="1"/>
    <x v="1"/>
    <x v="82"/>
    <x v="0"/>
    <x v="54"/>
    <x v="0"/>
    <s v="TIANJIN XINGANG, CHINA"/>
    <x v="0"/>
    <x v="1"/>
    <n v="24040"/>
    <x v="0"/>
  </r>
  <r>
    <s v="AGROSUPER SHANGHAI 1023306"/>
    <x v="1"/>
    <x v="1"/>
    <x v="83"/>
    <x v="0"/>
    <x v="55"/>
    <x v="0"/>
    <s v="QINGDAO, PUERTO"/>
    <x v="0"/>
    <x v="2"/>
    <n v="24040"/>
    <x v="0"/>
  </r>
  <r>
    <s v="AGROSUPER SHANGHAI 1022748"/>
    <x v="1"/>
    <x v="1"/>
    <x v="84"/>
    <x v="0"/>
    <x v="25"/>
    <x v="0"/>
    <s v="TIANJIN XINGANG, CHINA"/>
    <x v="0"/>
    <x v="1"/>
    <n v="24000"/>
    <x v="0"/>
  </r>
  <r>
    <s v="AGROSUPER SHANGHAI 1021732"/>
    <x v="1"/>
    <x v="1"/>
    <x v="85"/>
    <x v="0"/>
    <x v="31"/>
    <x v="0"/>
    <s v="TIANJIN XINGANG, CHINA"/>
    <x v="0"/>
    <x v="1"/>
    <n v="25000"/>
    <x v="0"/>
  </r>
  <r>
    <s v="AGROSUPER SHANGHAI 1022941"/>
    <x v="1"/>
    <x v="1"/>
    <x v="86"/>
    <x v="0"/>
    <x v="56"/>
    <x v="0"/>
    <s v="TIANJIN XINGANG, CHINA"/>
    <x v="0"/>
    <x v="1"/>
    <n v="24087.5"/>
    <x v="0"/>
  </r>
  <r>
    <s v="AGRO MEXICO 1021555"/>
    <x v="4"/>
    <x v="1"/>
    <x v="87"/>
    <x v="0"/>
    <x v="15"/>
    <x v="0"/>
    <s v="MAZATLAN, PUERTO"/>
    <x v="0"/>
    <x v="0"/>
    <n v="24019.33"/>
    <x v="0"/>
  </r>
  <r>
    <s v="AGRO MEXICO 1023302"/>
    <x v="4"/>
    <x v="1"/>
    <x v="88"/>
    <x v="0"/>
    <x v="12"/>
    <x v="0"/>
    <s v="MANZANILLO, PUERTO"/>
    <x v="0"/>
    <x v="1"/>
    <n v="24000"/>
    <x v="0"/>
  </r>
  <r>
    <s v="AGRO MEXICO 1012534"/>
    <x v="4"/>
    <x v="1"/>
    <x v="89"/>
    <x v="0"/>
    <x v="57"/>
    <x v="0"/>
    <s v="MANZANILLO, PUERTO"/>
    <x v="0"/>
    <x v="1"/>
    <n v="19982.87"/>
    <x v="0"/>
  </r>
  <r>
    <s v="AGRO MEXICO 1012534"/>
    <x v="4"/>
    <x v="1"/>
    <x v="90"/>
    <x v="0"/>
    <x v="57"/>
    <x v="0"/>
    <s v="MANZANILLO, PUERTO"/>
    <x v="0"/>
    <x v="2"/>
    <n v="19991.66"/>
    <x v="0"/>
  </r>
  <r>
    <s v="AGRO SUDAMERICA 1020944"/>
    <x v="2"/>
    <x v="0"/>
    <x v="91"/>
    <x v="0"/>
    <x v="36"/>
    <x v="0"/>
    <s v="CALLAO, PUERTO"/>
    <x v="1"/>
    <x v="2"/>
    <n v="23978.6"/>
    <x v="0"/>
  </r>
  <r>
    <s v="AGRO SUDAMERICA 1021976"/>
    <x v="2"/>
    <x v="0"/>
    <x v="92"/>
    <x v="0"/>
    <x v="58"/>
    <x v="0"/>
    <s v="CALDERA, PUERTO"/>
    <x v="0"/>
    <x v="0"/>
    <n v="24017.279999999999"/>
    <x v="0"/>
  </r>
  <r>
    <s v="AGROSUPER SHANGHAI 1022541"/>
    <x v="1"/>
    <x v="0"/>
    <x v="93"/>
    <x v="0"/>
    <x v="23"/>
    <x v="0"/>
    <s v="QINGDAO, PUERTO"/>
    <x v="0"/>
    <x v="2"/>
    <n v="25004.83"/>
    <x v="0"/>
  </r>
  <r>
    <s v="ANDES ASIA 1012326"/>
    <x v="5"/>
    <x v="1"/>
    <x v="94"/>
    <x v="0"/>
    <x v="59"/>
    <x v="0"/>
    <s v="YOKOHAMA (ADUANA PRINCIPAL)"/>
    <x v="0"/>
    <x v="1"/>
    <n v="2004"/>
    <x v="0"/>
  </r>
  <r>
    <s v="ANDES ASIA 1021931"/>
    <x v="5"/>
    <x v="1"/>
    <x v="95"/>
    <x v="0"/>
    <x v="60"/>
    <x v="0"/>
    <s v="YOKOHAMA (ADUANA PRINCIPAL)"/>
    <x v="0"/>
    <x v="1"/>
    <n v="3003.66"/>
    <x v="0"/>
  </r>
  <r>
    <s v="ANDES ASIA 1021952"/>
    <x v="5"/>
    <x v="1"/>
    <x v="96"/>
    <x v="0"/>
    <x v="61"/>
    <x v="0"/>
    <s v="YOKOHAMA (ADUANA PRINCIPAL)"/>
    <x v="0"/>
    <x v="1"/>
    <n v="1000"/>
    <x v="0"/>
  </r>
  <r>
    <s v="ANDES ASIA 1022751"/>
    <x v="5"/>
    <x v="1"/>
    <x v="96"/>
    <x v="0"/>
    <x v="40"/>
    <x v="0"/>
    <s v="YOKOHAMA (ADUANA PRINCIPAL)"/>
    <x v="0"/>
    <x v="1"/>
    <n v="2002"/>
    <x v="0"/>
  </r>
  <r>
    <s v="ANDES ASIA 1022863"/>
    <x v="5"/>
    <x v="1"/>
    <x v="96"/>
    <x v="0"/>
    <x v="41"/>
    <x v="0"/>
    <s v="YOKOHAMA (ADUANA PRINCIPAL)"/>
    <x v="0"/>
    <x v="1"/>
    <n v="4003.27"/>
    <x v="0"/>
  </r>
  <r>
    <s v="ANDES ASIA 1022864"/>
    <x v="5"/>
    <x v="1"/>
    <x v="96"/>
    <x v="0"/>
    <x v="42"/>
    <x v="0"/>
    <s v="YOKOHAMA (ADUANA PRINCIPAL)"/>
    <x v="0"/>
    <x v="1"/>
    <n v="5006.41"/>
    <x v="0"/>
  </r>
  <r>
    <s v="ANDES ASIA 1022865"/>
    <x v="5"/>
    <x v="1"/>
    <x v="96"/>
    <x v="0"/>
    <x v="43"/>
    <x v="0"/>
    <s v="YOKOHAMA (ADUANA PRINCIPAL)"/>
    <x v="0"/>
    <x v="1"/>
    <n v="3004.59"/>
    <x v="0"/>
  </r>
  <r>
    <s v="ANDES ASIA 1022866"/>
    <x v="5"/>
    <x v="1"/>
    <x v="96"/>
    <x v="0"/>
    <x v="62"/>
    <x v="0"/>
    <s v="YOKOHAMA (ADUANA PRINCIPAL)"/>
    <x v="0"/>
    <x v="1"/>
    <n v="4009.82"/>
    <x v="0"/>
  </r>
  <r>
    <s v="ANDES ASIA 1021931"/>
    <x v="5"/>
    <x v="1"/>
    <x v="97"/>
    <x v="0"/>
    <x v="60"/>
    <x v="0"/>
    <s v="YOKOHAMA (ADUANA PRINCIPAL)"/>
    <x v="0"/>
    <x v="1"/>
    <n v="2004.8"/>
    <x v="0"/>
  </r>
  <r>
    <s v="ANDES ASIA 1021924"/>
    <x v="5"/>
    <x v="1"/>
    <x v="98"/>
    <x v="0"/>
    <x v="45"/>
    <x v="0"/>
    <s v="YOKOHAMA (ADUANA PRINCIPAL)"/>
    <x v="0"/>
    <x v="1"/>
    <n v="3000.27"/>
    <x v="0"/>
  </r>
  <r>
    <s v="ANDES ASIA 1022561"/>
    <x v="5"/>
    <x v="1"/>
    <x v="98"/>
    <x v="0"/>
    <x v="63"/>
    <x v="0"/>
    <s v="YOKOHAMA (ADUANA PRINCIPAL)"/>
    <x v="0"/>
    <x v="1"/>
    <n v="2013.39"/>
    <x v="0"/>
  </r>
  <r>
    <s v="ANDES ASIA 1022621"/>
    <x v="5"/>
    <x v="1"/>
    <x v="98"/>
    <x v="0"/>
    <x v="48"/>
    <x v="0"/>
    <s v="YOKOHAMA (ADUANA PRINCIPAL)"/>
    <x v="0"/>
    <x v="1"/>
    <n v="2010.34"/>
    <x v="0"/>
  </r>
  <r>
    <s v="ANDES ASIA 1022751"/>
    <x v="5"/>
    <x v="1"/>
    <x v="98"/>
    <x v="0"/>
    <x v="40"/>
    <x v="0"/>
    <s v="YOKOHAMA (ADUANA PRINCIPAL)"/>
    <x v="0"/>
    <x v="1"/>
    <n v="3010"/>
    <x v="0"/>
  </r>
  <r>
    <s v="ANDES ASIA 1022863"/>
    <x v="5"/>
    <x v="1"/>
    <x v="98"/>
    <x v="0"/>
    <x v="41"/>
    <x v="0"/>
    <s v="YOKOHAMA (ADUANA PRINCIPAL)"/>
    <x v="0"/>
    <x v="1"/>
    <n v="4010.16"/>
    <x v="0"/>
  </r>
  <r>
    <s v="ANDES ASIA 1022864"/>
    <x v="5"/>
    <x v="1"/>
    <x v="98"/>
    <x v="0"/>
    <x v="42"/>
    <x v="0"/>
    <s v="YOKOHAMA (ADUANA PRINCIPAL)"/>
    <x v="0"/>
    <x v="1"/>
    <n v="3006.99"/>
    <x v="0"/>
  </r>
  <r>
    <s v="ANDES ASIA 1022865"/>
    <x v="5"/>
    <x v="1"/>
    <x v="98"/>
    <x v="0"/>
    <x v="43"/>
    <x v="0"/>
    <s v="YOKOHAMA (ADUANA PRINCIPAL)"/>
    <x v="0"/>
    <x v="1"/>
    <n v="5015.88"/>
    <x v="0"/>
  </r>
  <r>
    <s v="AGRO MEXICO 1021272"/>
    <x v="4"/>
    <x v="1"/>
    <x v="99"/>
    <x v="0"/>
    <x v="16"/>
    <x v="0"/>
    <s v="MAZATLAN, PUERTO"/>
    <x v="0"/>
    <x v="0"/>
    <n v="24215.08"/>
    <x v="0"/>
  </r>
  <r>
    <s v="ANDES ASIA 1021987"/>
    <x v="5"/>
    <x v="1"/>
    <x v="100"/>
    <x v="0"/>
    <x v="64"/>
    <x v="0"/>
    <s v="YOKOHAMA (ADUANA PRINCIPAL)"/>
    <x v="0"/>
    <x v="1"/>
    <n v="7000"/>
    <x v="0"/>
  </r>
  <r>
    <s v="ANDES ASIA 1022413"/>
    <x v="5"/>
    <x v="1"/>
    <x v="100"/>
    <x v="0"/>
    <x v="65"/>
    <x v="0"/>
    <s v="YOKOHAMA (ADUANA PRINCIPAL)"/>
    <x v="0"/>
    <x v="1"/>
    <n v="7000"/>
    <x v="0"/>
  </r>
  <r>
    <s v="ANDES ASIA 1022398"/>
    <x v="5"/>
    <x v="1"/>
    <x v="101"/>
    <x v="0"/>
    <x v="38"/>
    <x v="0"/>
    <s v="YOKOHAMA (ADUANA PRINCIPAL)"/>
    <x v="0"/>
    <x v="1"/>
    <n v="1204.05"/>
    <x v="0"/>
  </r>
  <r>
    <s v="ANDES ASIA 1022570"/>
    <x v="5"/>
    <x v="1"/>
    <x v="101"/>
    <x v="0"/>
    <x v="66"/>
    <x v="0"/>
    <s v="YOKOHAMA (ADUANA PRINCIPAL)"/>
    <x v="0"/>
    <x v="1"/>
    <n v="2016.6"/>
    <x v="0"/>
  </r>
  <r>
    <s v="ANDES ASIA 1023123"/>
    <x v="5"/>
    <x v="1"/>
    <x v="101"/>
    <x v="0"/>
    <x v="67"/>
    <x v="0"/>
    <s v="YOKOHAMA (ADUANA PRINCIPAL)"/>
    <x v="0"/>
    <x v="1"/>
    <n v="3801.23"/>
    <x v="0"/>
  </r>
  <r>
    <s v="ANDES ASIA 1022866"/>
    <x v="5"/>
    <x v="1"/>
    <x v="101"/>
    <x v="0"/>
    <x v="62"/>
    <x v="0"/>
    <s v="YOKOHAMA (ADUANA PRINCIPAL)"/>
    <x v="0"/>
    <x v="1"/>
    <n v="3012.28"/>
    <x v="0"/>
  </r>
  <r>
    <s v="ANDES ASIA 1023184"/>
    <x v="5"/>
    <x v="1"/>
    <x v="102"/>
    <x v="0"/>
    <x v="68"/>
    <x v="1"/>
    <s v="OSAKA, PUERTO"/>
    <x v="1"/>
    <x v="1"/>
    <n v="1001.96"/>
    <x v="0"/>
  </r>
  <r>
    <s v="ANDES ASIA 1022866"/>
    <x v="5"/>
    <x v="1"/>
    <x v="102"/>
    <x v="0"/>
    <x v="62"/>
    <x v="1"/>
    <s v="OSAKA, PUERTO"/>
    <x v="1"/>
    <x v="1"/>
    <n v="0"/>
    <x v="0"/>
  </r>
  <r>
    <s v="ANDES ASIA 1022864"/>
    <x v="5"/>
    <x v="1"/>
    <x v="102"/>
    <x v="0"/>
    <x v="42"/>
    <x v="1"/>
    <s v="OSAKA, PUERTO"/>
    <x v="1"/>
    <x v="1"/>
    <n v="0"/>
    <x v="0"/>
  </r>
  <r>
    <s v="ANDES ASIA 1022142"/>
    <x v="5"/>
    <x v="1"/>
    <x v="102"/>
    <x v="0"/>
    <x v="37"/>
    <x v="1"/>
    <s v="OSAKA, PUERTO"/>
    <x v="1"/>
    <x v="1"/>
    <n v="5000.43"/>
    <x v="0"/>
  </r>
  <r>
    <s v="ANDES ASIA 1022141"/>
    <x v="5"/>
    <x v="1"/>
    <x v="102"/>
    <x v="0"/>
    <x v="69"/>
    <x v="1"/>
    <s v="OSAKA, PUERTO"/>
    <x v="1"/>
    <x v="1"/>
    <n v="3006.42"/>
    <x v="0"/>
  </r>
  <r>
    <s v="ANDES ASIA 1021921"/>
    <x v="5"/>
    <x v="1"/>
    <x v="102"/>
    <x v="0"/>
    <x v="46"/>
    <x v="1"/>
    <s v="OSAKA, PUERTO"/>
    <x v="1"/>
    <x v="1"/>
    <n v="1010.28"/>
    <x v="0"/>
  </r>
  <r>
    <s v="AGRO MEXICO 1022907"/>
    <x v="4"/>
    <x v="1"/>
    <x v="103"/>
    <x v="1"/>
    <x v="70"/>
    <x v="1"/>
    <s v="MANZANILLO, PUERTO"/>
    <x v="2"/>
    <x v="1"/>
    <n v="0"/>
    <x v="0"/>
  </r>
  <r>
    <s v="AGRO MEXICO 1023302"/>
    <x v="4"/>
    <x v="1"/>
    <x v="104"/>
    <x v="0"/>
    <x v="12"/>
    <x v="1"/>
    <s v="MANZANILLO, PUERTO"/>
    <x v="2"/>
    <x v="1"/>
    <n v="24000"/>
    <x v="0"/>
  </r>
  <r>
    <s v="AGRO MEXICO 1021555"/>
    <x v="4"/>
    <x v="1"/>
    <x v="105"/>
    <x v="0"/>
    <x v="15"/>
    <x v="1"/>
    <s v="MAZATLAN, PUERTO"/>
    <x v="2"/>
    <x v="2"/>
    <n v="24001.23"/>
    <x v="0"/>
  </r>
  <r>
    <s v="AGRO MEXICO 1021596"/>
    <x v="4"/>
    <x v="1"/>
    <x v="106"/>
    <x v="1"/>
    <x v="71"/>
    <x v="1"/>
    <s v="MANZANILLO, PUERTO"/>
    <x v="2"/>
    <x v="1"/>
    <n v="0"/>
    <x v="0"/>
  </r>
  <r>
    <s v="AGRO MEXICO 1021270"/>
    <x v="4"/>
    <x v="1"/>
    <x v="107"/>
    <x v="0"/>
    <x v="17"/>
    <x v="1"/>
    <s v="MANZANILLO, PUERTO"/>
    <x v="2"/>
    <x v="1"/>
    <n v="9928.15"/>
    <x v="0"/>
  </r>
  <r>
    <s v="AGRO MEXICO 1021270"/>
    <x v="4"/>
    <x v="1"/>
    <x v="107"/>
    <x v="0"/>
    <x v="17"/>
    <x v="1"/>
    <s v="MANZANILLO, PUERTO"/>
    <x v="2"/>
    <x v="1"/>
    <n v="14077.2"/>
    <x v="0"/>
  </r>
  <r>
    <s v="AGRO MEXICO 1021270"/>
    <x v="4"/>
    <x v="1"/>
    <x v="108"/>
    <x v="0"/>
    <x v="17"/>
    <x v="1"/>
    <s v="MANZANILLO, PUERTO"/>
    <x v="2"/>
    <x v="1"/>
    <n v="24190.06"/>
    <x v="0"/>
  </r>
  <r>
    <s v="AGRO MEXICO 1012788"/>
    <x v="4"/>
    <x v="1"/>
    <x v="109"/>
    <x v="0"/>
    <x v="18"/>
    <x v="1"/>
    <s v="MANZANILLO, PUERTO"/>
    <x v="2"/>
    <x v="1"/>
    <n v="19954.61"/>
    <x v="0"/>
  </r>
  <r>
    <s v="AGRO MEXICO 1011150"/>
    <x v="4"/>
    <x v="1"/>
    <x v="110"/>
    <x v="1"/>
    <x v="19"/>
    <x v="1"/>
    <s v="MANZANILLO, PUERTO"/>
    <x v="2"/>
    <x v="1"/>
    <n v="0"/>
    <x v="0"/>
  </r>
  <r>
    <s v="AGRO MEXICO 1011127"/>
    <x v="4"/>
    <x v="1"/>
    <x v="111"/>
    <x v="0"/>
    <x v="21"/>
    <x v="1"/>
    <s v="MANZANILLO, PUERTO"/>
    <x v="2"/>
    <x v="1"/>
    <n v="22800"/>
    <x v="0"/>
  </r>
  <r>
    <s v="AGRO MEXICO 1011127"/>
    <x v="4"/>
    <x v="1"/>
    <x v="112"/>
    <x v="0"/>
    <x v="21"/>
    <x v="1"/>
    <s v="MANZANILLO, PUERTO"/>
    <x v="2"/>
    <x v="1"/>
    <n v="22800"/>
    <x v="0"/>
  </r>
  <r>
    <s v="AGRO MEXICO 1011127"/>
    <x v="4"/>
    <x v="1"/>
    <x v="113"/>
    <x v="0"/>
    <x v="21"/>
    <x v="1"/>
    <s v="MANZANILLO, PUERTO"/>
    <x v="2"/>
    <x v="1"/>
    <n v="22800"/>
    <x v="0"/>
  </r>
  <r>
    <s v="AGRO MEXICO 1011127"/>
    <x v="4"/>
    <x v="1"/>
    <x v="114"/>
    <x v="1"/>
    <x v="21"/>
    <x v="1"/>
    <s v="MANZANILLO, PUERTO"/>
    <x v="2"/>
    <x v="1"/>
    <n v="0"/>
    <x v="0"/>
  </r>
  <r>
    <s v="AGRO MEXICO 1011127"/>
    <x v="4"/>
    <x v="1"/>
    <x v="115"/>
    <x v="1"/>
    <x v="21"/>
    <x v="1"/>
    <s v="MANZANILLO, PUERTO"/>
    <x v="2"/>
    <x v="1"/>
    <n v="0"/>
    <x v="0"/>
  </r>
  <r>
    <s v="AGRO MEXICO 1011127"/>
    <x v="4"/>
    <x v="1"/>
    <x v="116"/>
    <x v="1"/>
    <x v="21"/>
    <x v="1"/>
    <s v="MANZANILLO, PUERTO"/>
    <x v="2"/>
    <x v="1"/>
    <n v="0"/>
    <x v="0"/>
  </r>
  <r>
    <s v="AGRO MEXICO 1011127"/>
    <x v="4"/>
    <x v="1"/>
    <x v="117"/>
    <x v="0"/>
    <x v="21"/>
    <x v="1"/>
    <s v="MANZANILLO, PUERTO"/>
    <x v="2"/>
    <x v="1"/>
    <n v="22800"/>
    <x v="0"/>
  </r>
  <r>
    <s v="AGRO MEXICO 1011127"/>
    <x v="4"/>
    <x v="1"/>
    <x v="118"/>
    <x v="0"/>
    <x v="21"/>
    <x v="1"/>
    <s v="MANZANILLO, PUERTO"/>
    <x v="2"/>
    <x v="1"/>
    <n v="22800"/>
    <x v="0"/>
  </r>
  <r>
    <s v="AGRO MEXICO 1011127"/>
    <x v="4"/>
    <x v="1"/>
    <x v="119"/>
    <x v="0"/>
    <x v="21"/>
    <x v="1"/>
    <s v="MANZANILLO, PUERTO"/>
    <x v="2"/>
    <x v="1"/>
    <n v="22800"/>
    <x v="0"/>
  </r>
  <r>
    <s v="AGRO MEXICO 1011127"/>
    <x v="4"/>
    <x v="1"/>
    <x v="120"/>
    <x v="0"/>
    <x v="21"/>
    <x v="1"/>
    <s v="MANZANILLO, PUERTO"/>
    <x v="2"/>
    <x v="1"/>
    <n v="22800"/>
    <x v="0"/>
  </r>
  <r>
    <s v="AGRO MEXICO 1011127"/>
    <x v="4"/>
    <x v="1"/>
    <x v="121"/>
    <x v="0"/>
    <x v="21"/>
    <x v="1"/>
    <s v="MANZANILLO, PUERTO"/>
    <x v="2"/>
    <x v="1"/>
    <n v="22800"/>
    <x v="0"/>
  </r>
  <r>
    <s v="AGRO MEXICO 1011127"/>
    <x v="4"/>
    <x v="1"/>
    <x v="122"/>
    <x v="0"/>
    <x v="21"/>
    <x v="1"/>
    <s v="MANZANILLO, PUERTO"/>
    <x v="2"/>
    <x v="1"/>
    <n v="22800"/>
    <x v="0"/>
  </r>
  <r>
    <s v="ANDES ASIA 1021936"/>
    <x v="5"/>
    <x v="1"/>
    <x v="123"/>
    <x v="1"/>
    <x v="34"/>
    <x v="1"/>
    <s v="YOKOHAMA (ADUANA PRINCIPAL)"/>
    <x v="2"/>
    <x v="1"/>
    <n v="0"/>
    <x v="0"/>
  </r>
  <r>
    <s v="ANDES ASIA 1021936"/>
    <x v="5"/>
    <x v="1"/>
    <x v="124"/>
    <x v="1"/>
    <x v="34"/>
    <x v="1"/>
    <s v="YOKOHAMA (ADUANA PRINCIPAL)"/>
    <x v="2"/>
    <x v="1"/>
    <n v="0"/>
    <x v="0"/>
  </r>
  <r>
    <s v="ANDES ASIA 1021936"/>
    <x v="5"/>
    <x v="1"/>
    <x v="125"/>
    <x v="1"/>
    <x v="34"/>
    <x v="1"/>
    <s v="YOKOHAMA (ADUANA PRINCIPAL)"/>
    <x v="2"/>
    <x v="1"/>
    <n v="0"/>
    <x v="0"/>
  </r>
  <r>
    <s v="ANDES ASIA 1021936"/>
    <x v="5"/>
    <x v="1"/>
    <x v="126"/>
    <x v="0"/>
    <x v="34"/>
    <x v="1"/>
    <s v="YOKOHAMA (ADUANA PRINCIPAL)"/>
    <x v="2"/>
    <x v="1"/>
    <n v="24000"/>
    <x v="0"/>
  </r>
  <r>
    <s v="ANDES ASIA 1022918"/>
    <x v="5"/>
    <x v="1"/>
    <x v="127"/>
    <x v="1"/>
    <x v="49"/>
    <x v="1"/>
    <s v="YOKOHAMA (ADUANA PRINCIPAL)"/>
    <x v="2"/>
    <x v="1"/>
    <n v="0"/>
    <x v="0"/>
  </r>
  <r>
    <s v="AGRO MEXICO 1012764"/>
    <x v="4"/>
    <x v="0"/>
    <x v="128"/>
    <x v="0"/>
    <x v="35"/>
    <x v="1"/>
    <s v="MANZANILLO, PUERTO"/>
    <x v="2"/>
    <x v="1"/>
    <n v="23993.24"/>
    <x v="0"/>
  </r>
  <r>
    <s v="ANDES ASIA 1023102"/>
    <x v="5"/>
    <x v="1"/>
    <x v="129"/>
    <x v="0"/>
    <x v="72"/>
    <x v="1"/>
    <s v="YOKOHAMA (ADUANA PRINCIPAL)"/>
    <x v="2"/>
    <x v="1"/>
    <n v="2008.71"/>
    <x v="0"/>
  </r>
  <r>
    <s v="ANDES ASIA 1022989"/>
    <x v="5"/>
    <x v="1"/>
    <x v="129"/>
    <x v="0"/>
    <x v="73"/>
    <x v="1"/>
    <s v="YOKOHAMA (ADUANA PRINCIPAL)"/>
    <x v="2"/>
    <x v="1"/>
    <n v="10009.780000000001"/>
    <x v="0"/>
  </r>
  <r>
    <s v="ANDES ASIA 1022866"/>
    <x v="5"/>
    <x v="1"/>
    <x v="129"/>
    <x v="0"/>
    <x v="62"/>
    <x v="1"/>
    <s v="YOKOHAMA (ADUANA PRINCIPAL)"/>
    <x v="2"/>
    <x v="1"/>
    <n v="2022.95"/>
    <x v="0"/>
  </r>
  <r>
    <s v="ANDES ASIA 1022865"/>
    <x v="5"/>
    <x v="1"/>
    <x v="129"/>
    <x v="0"/>
    <x v="43"/>
    <x v="1"/>
    <s v="YOKOHAMA (ADUANA PRINCIPAL)"/>
    <x v="2"/>
    <x v="1"/>
    <n v="2011.76"/>
    <x v="0"/>
  </r>
  <r>
    <s v="ANDES ASIA 1022621"/>
    <x v="5"/>
    <x v="1"/>
    <x v="129"/>
    <x v="0"/>
    <x v="48"/>
    <x v="1"/>
    <s v="YOKOHAMA (ADUANA PRINCIPAL)"/>
    <x v="2"/>
    <x v="1"/>
    <n v="3006.04"/>
    <x v="0"/>
  </r>
  <r>
    <s v="ANDES ASIA 1022141"/>
    <x v="5"/>
    <x v="1"/>
    <x v="129"/>
    <x v="0"/>
    <x v="69"/>
    <x v="1"/>
    <s v="YOKOHAMA (ADUANA PRINCIPAL)"/>
    <x v="2"/>
    <x v="1"/>
    <n v="5005.8500000000004"/>
    <x v="0"/>
  </r>
  <r>
    <s v="AGRO MEXICO 1021026"/>
    <x v="4"/>
    <x v="1"/>
    <x v="130"/>
    <x v="0"/>
    <x v="74"/>
    <x v="1"/>
    <s v="MANZANILLO, PUERTO"/>
    <x v="2"/>
    <x v="1"/>
    <n v="24014.86"/>
    <x v="0"/>
  </r>
  <r>
    <s v="ANDES ASIA 1023265"/>
    <x v="5"/>
    <x v="1"/>
    <x v="131"/>
    <x v="0"/>
    <x v="47"/>
    <x v="1"/>
    <s v="YOKOHAMA (ADUANA PRINCIPAL)"/>
    <x v="2"/>
    <x v="1"/>
    <n v="4999.24"/>
    <x v="0"/>
  </r>
  <r>
    <s v="ANDES ASIA 1021931"/>
    <x v="5"/>
    <x v="1"/>
    <x v="131"/>
    <x v="0"/>
    <x v="60"/>
    <x v="1"/>
    <s v="YOKOHAMA (ADUANA PRINCIPAL)"/>
    <x v="2"/>
    <x v="1"/>
    <n v="3001.89"/>
    <x v="0"/>
  </r>
  <r>
    <s v="ANDES ASIA 1022866"/>
    <x v="5"/>
    <x v="1"/>
    <x v="132"/>
    <x v="0"/>
    <x v="62"/>
    <x v="1"/>
    <s v="YOKOHAMA (ADUANA PRINCIPAL)"/>
    <x v="2"/>
    <x v="1"/>
    <n v="3010.16"/>
    <x v="0"/>
  </r>
  <r>
    <s v="ANDES ASIA 1022865"/>
    <x v="5"/>
    <x v="1"/>
    <x v="132"/>
    <x v="0"/>
    <x v="43"/>
    <x v="1"/>
    <s v="YOKOHAMA (ADUANA PRINCIPAL)"/>
    <x v="2"/>
    <x v="1"/>
    <n v="2015.57"/>
    <x v="0"/>
  </r>
  <r>
    <s v="ANDES ASIA 1022864"/>
    <x v="5"/>
    <x v="1"/>
    <x v="132"/>
    <x v="0"/>
    <x v="42"/>
    <x v="1"/>
    <s v="YOKOHAMA (ADUANA PRINCIPAL)"/>
    <x v="2"/>
    <x v="1"/>
    <n v="5003.1099999999997"/>
    <x v="0"/>
  </r>
  <r>
    <s v="ANDES ASIA 1022863"/>
    <x v="5"/>
    <x v="1"/>
    <x v="132"/>
    <x v="0"/>
    <x v="41"/>
    <x v="1"/>
    <s v="YOKOHAMA (ADUANA PRINCIPAL)"/>
    <x v="2"/>
    <x v="1"/>
    <n v="5002.6400000000003"/>
    <x v="0"/>
  </r>
  <r>
    <s v="ANDES ASIA 1021952"/>
    <x v="5"/>
    <x v="1"/>
    <x v="132"/>
    <x v="0"/>
    <x v="61"/>
    <x v="1"/>
    <s v="YOKOHAMA (ADUANA PRINCIPAL)"/>
    <x v="2"/>
    <x v="1"/>
    <n v="1000"/>
    <x v="0"/>
  </r>
  <r>
    <s v="ANDES ASIA 1012326"/>
    <x v="5"/>
    <x v="1"/>
    <x v="133"/>
    <x v="0"/>
    <x v="59"/>
    <x v="1"/>
    <s v="YOKOHAMA (ADUANA PRINCIPAL)"/>
    <x v="2"/>
    <x v="1"/>
    <n v="2004"/>
    <x v="0"/>
  </r>
  <r>
    <s v="ANDES ASIA 1023265"/>
    <x v="5"/>
    <x v="1"/>
    <x v="134"/>
    <x v="0"/>
    <x v="47"/>
    <x v="1"/>
    <s v="YOKOHAMA (ADUANA PRINCIPAL)"/>
    <x v="2"/>
    <x v="1"/>
    <n v="2006.25"/>
    <x v="0"/>
  </r>
  <r>
    <s v="ANDES ASIA 1021931"/>
    <x v="5"/>
    <x v="1"/>
    <x v="134"/>
    <x v="0"/>
    <x v="60"/>
    <x v="1"/>
    <s v="YOKOHAMA (ADUANA PRINCIPAL)"/>
    <x v="2"/>
    <x v="1"/>
    <n v="3007.24"/>
    <x v="0"/>
  </r>
  <r>
    <s v="ANDES ASIA 1022866"/>
    <x v="5"/>
    <x v="1"/>
    <x v="135"/>
    <x v="0"/>
    <x v="62"/>
    <x v="1"/>
    <s v="YOKOHAMA (ADUANA PRINCIPAL)"/>
    <x v="2"/>
    <x v="1"/>
    <n v="2009.99"/>
    <x v="0"/>
  </r>
  <r>
    <s v="ANDES ASIA 1022865"/>
    <x v="5"/>
    <x v="1"/>
    <x v="135"/>
    <x v="0"/>
    <x v="43"/>
    <x v="1"/>
    <s v="YOKOHAMA (ADUANA PRINCIPAL)"/>
    <x v="2"/>
    <x v="1"/>
    <n v="5008.53"/>
    <x v="0"/>
  </r>
  <r>
    <s v="ANDES ASIA 1022863"/>
    <x v="5"/>
    <x v="1"/>
    <x v="135"/>
    <x v="0"/>
    <x v="41"/>
    <x v="1"/>
    <s v="YOKOHAMA (ADUANA PRINCIPAL)"/>
    <x v="2"/>
    <x v="1"/>
    <n v="9000.7999999999993"/>
    <x v="0"/>
  </r>
  <r>
    <s v="ANDES ASIA 1022101"/>
    <x v="5"/>
    <x v="1"/>
    <x v="135"/>
    <x v="0"/>
    <x v="75"/>
    <x v="1"/>
    <s v="YOKOHAMA (ADUANA PRINCIPAL)"/>
    <x v="2"/>
    <x v="1"/>
    <n v="1016.99"/>
    <x v="0"/>
  </r>
  <r>
    <s v="ANDES ASIA 1012326"/>
    <x v="5"/>
    <x v="1"/>
    <x v="136"/>
    <x v="0"/>
    <x v="59"/>
    <x v="1"/>
    <s v="YOKOHAMA (ADUANA PRINCIPAL)"/>
    <x v="2"/>
    <x v="1"/>
    <n v="2004"/>
    <x v="0"/>
  </r>
  <r>
    <s v="ANDES ASIA 1021931"/>
    <x v="5"/>
    <x v="1"/>
    <x v="137"/>
    <x v="0"/>
    <x v="60"/>
    <x v="1"/>
    <s v="YOKOHAMA (ADUANA PRINCIPAL)"/>
    <x v="2"/>
    <x v="1"/>
    <n v="3008.12"/>
    <x v="0"/>
  </r>
  <r>
    <s v="ANDES ASIA 1022101"/>
    <x v="5"/>
    <x v="1"/>
    <x v="138"/>
    <x v="0"/>
    <x v="75"/>
    <x v="1"/>
    <s v="YOKOHAMA (ADUANA PRINCIPAL)"/>
    <x v="2"/>
    <x v="1"/>
    <n v="1015.51"/>
    <x v="0"/>
  </r>
  <r>
    <s v="ANDES ASIA 1022751"/>
    <x v="5"/>
    <x v="1"/>
    <x v="138"/>
    <x v="0"/>
    <x v="40"/>
    <x v="1"/>
    <s v="YOKOHAMA (ADUANA PRINCIPAL)"/>
    <x v="2"/>
    <x v="1"/>
    <n v="3010"/>
    <x v="0"/>
  </r>
  <r>
    <s v="ANDES ASIA 1022863"/>
    <x v="5"/>
    <x v="1"/>
    <x v="138"/>
    <x v="0"/>
    <x v="41"/>
    <x v="1"/>
    <s v="YOKOHAMA (ADUANA PRINCIPAL)"/>
    <x v="2"/>
    <x v="1"/>
    <n v="7007.53"/>
    <x v="0"/>
  </r>
  <r>
    <s v="ANDES ASIA 1022865"/>
    <x v="5"/>
    <x v="1"/>
    <x v="138"/>
    <x v="0"/>
    <x v="43"/>
    <x v="1"/>
    <s v="YOKOHAMA (ADUANA PRINCIPAL)"/>
    <x v="2"/>
    <x v="1"/>
    <n v="5003.22"/>
    <x v="0"/>
  </r>
  <r>
    <s v="ANDES ASIA 1022866"/>
    <x v="5"/>
    <x v="1"/>
    <x v="138"/>
    <x v="0"/>
    <x v="62"/>
    <x v="1"/>
    <s v="YOKOHAMA (ADUANA PRINCIPAL)"/>
    <x v="2"/>
    <x v="1"/>
    <n v="3005.79"/>
    <x v="0"/>
  </r>
  <r>
    <s v="AGRO AMERICA 1021260"/>
    <x v="3"/>
    <x v="0"/>
    <x v="139"/>
    <x v="1"/>
    <x v="76"/>
    <x v="1"/>
    <s v="MONTREAL, PUERTO"/>
    <x v="1"/>
    <x v="2"/>
    <n v="0"/>
    <x v="0"/>
  </r>
  <r>
    <s v="AGROSUPER ASIA 1022887"/>
    <x v="0"/>
    <x v="0"/>
    <x v="140"/>
    <x v="0"/>
    <x v="2"/>
    <x v="2"/>
    <s v="BUSAN {PUSAN}, PUERTO"/>
    <x v="0"/>
    <x v="1"/>
    <n v="22006.46"/>
    <x v="0"/>
  </r>
  <r>
    <s v="AGROSUPER ASIA 1012612"/>
    <x v="0"/>
    <x v="0"/>
    <x v="141"/>
    <x v="0"/>
    <x v="77"/>
    <x v="2"/>
    <s v="MANILA, PUERTO"/>
    <x v="0"/>
    <x v="1"/>
    <n v="24825.919999999998"/>
    <x v="0"/>
  </r>
  <r>
    <s v="AGROSUPER ASIA 1012612"/>
    <x v="0"/>
    <x v="0"/>
    <x v="142"/>
    <x v="0"/>
    <x v="77"/>
    <x v="2"/>
    <s v="MANILA, PUERTO"/>
    <x v="0"/>
    <x v="1"/>
    <n v="24091.96"/>
    <x v="0"/>
  </r>
  <r>
    <s v="AGROSUPER SHANGHAI 1022183"/>
    <x v="1"/>
    <x v="0"/>
    <x v="143"/>
    <x v="0"/>
    <x v="78"/>
    <x v="2"/>
    <s v="NANSHA, PUERTO"/>
    <x v="0"/>
    <x v="1"/>
    <n v="24027.48"/>
    <x v="0"/>
  </r>
  <r>
    <s v="AGROSUPER SHANGHAI 1022183"/>
    <x v="1"/>
    <x v="0"/>
    <x v="144"/>
    <x v="0"/>
    <x v="78"/>
    <x v="2"/>
    <s v="NANSHA, PUERTO"/>
    <x v="0"/>
    <x v="1"/>
    <n v="24028.7"/>
    <x v="0"/>
  </r>
  <r>
    <s v="AGROSUPER SHANGHAI 1012455"/>
    <x v="1"/>
    <x v="0"/>
    <x v="145"/>
    <x v="0"/>
    <x v="79"/>
    <x v="2"/>
    <s v="YANTIAN, CHINA"/>
    <x v="0"/>
    <x v="1"/>
    <n v="23580"/>
    <x v="0"/>
  </r>
  <r>
    <s v="AGROSUPER SHANGHAI 1022183"/>
    <x v="1"/>
    <x v="0"/>
    <x v="146"/>
    <x v="0"/>
    <x v="78"/>
    <x v="2"/>
    <s v="NANSHA, PUERTO"/>
    <x v="0"/>
    <x v="1"/>
    <n v="25018.55"/>
    <x v="0"/>
  </r>
  <r>
    <s v="AGROSUPER SHANGHAI 1022183"/>
    <x v="1"/>
    <x v="0"/>
    <x v="147"/>
    <x v="0"/>
    <x v="78"/>
    <x v="2"/>
    <s v="NANSHA, PUERTO"/>
    <x v="0"/>
    <x v="1"/>
    <n v="24163.85"/>
    <x v="0"/>
  </r>
  <r>
    <s v="AGROSUPER SHANGHAI 1011586"/>
    <x v="1"/>
    <x v="0"/>
    <x v="148"/>
    <x v="0"/>
    <x v="80"/>
    <x v="2"/>
    <s v="NANSHA, PUERTO"/>
    <x v="0"/>
    <x v="1"/>
    <n v="19954"/>
    <x v="0"/>
  </r>
  <r>
    <s v="AGROSUPER SHANGHAI 1030685"/>
    <x v="1"/>
    <x v="1"/>
    <x v="149"/>
    <x v="0"/>
    <x v="81"/>
    <x v="2"/>
    <s v="YANTIAN, CHINA"/>
    <x v="0"/>
    <x v="1"/>
    <n v="24000"/>
    <x v="0"/>
  </r>
  <r>
    <s v="AGROSUPER SHANGHAI 1022639"/>
    <x v="1"/>
    <x v="1"/>
    <x v="150"/>
    <x v="0"/>
    <x v="29"/>
    <x v="2"/>
    <s v="YANTIAN, CHINA"/>
    <x v="0"/>
    <x v="1"/>
    <n v="22914.54"/>
    <x v="0"/>
  </r>
  <r>
    <s v="AGROSUPER SHANGHAI 1022212"/>
    <x v="1"/>
    <x v="1"/>
    <x v="151"/>
    <x v="0"/>
    <x v="82"/>
    <x v="2"/>
    <s v="YANTIAN, CHINA"/>
    <x v="0"/>
    <x v="1"/>
    <n v="24038.959999999999"/>
    <x v="0"/>
  </r>
  <r>
    <s v="AGROSUPER SHANGHAI 1022212"/>
    <x v="1"/>
    <x v="1"/>
    <x v="152"/>
    <x v="0"/>
    <x v="82"/>
    <x v="2"/>
    <s v="YANTIAN, CHINA"/>
    <x v="0"/>
    <x v="1"/>
    <n v="24303.27"/>
    <x v="0"/>
  </r>
  <r>
    <s v="AGROSUPER SHANGHAI 1022212"/>
    <x v="1"/>
    <x v="1"/>
    <x v="153"/>
    <x v="0"/>
    <x v="82"/>
    <x v="2"/>
    <s v="YANTIAN, CHINA"/>
    <x v="0"/>
    <x v="1"/>
    <n v="24070.67"/>
    <x v="0"/>
  </r>
  <r>
    <s v="AGROSUPER SHANGHAI 1022417"/>
    <x v="1"/>
    <x v="1"/>
    <x v="154"/>
    <x v="0"/>
    <x v="83"/>
    <x v="2"/>
    <s v="YANTIAN, CHINA"/>
    <x v="0"/>
    <x v="1"/>
    <n v="25000"/>
    <x v="0"/>
  </r>
  <r>
    <s v="AGROSUPER SHANGHAI 1022388"/>
    <x v="1"/>
    <x v="1"/>
    <x v="155"/>
    <x v="0"/>
    <x v="84"/>
    <x v="2"/>
    <s v="YANTIAN, CHINA"/>
    <x v="0"/>
    <x v="0"/>
    <n v="24000"/>
    <x v="0"/>
  </r>
  <r>
    <s v="AGROSUPER SHANGHAI 1023093"/>
    <x v="1"/>
    <x v="1"/>
    <x v="156"/>
    <x v="0"/>
    <x v="85"/>
    <x v="2"/>
    <s v="YANTIAN, CHINA"/>
    <x v="0"/>
    <x v="1"/>
    <n v="25000"/>
    <x v="0"/>
  </r>
  <r>
    <s v="AGROSUPER SHANGHAI 1021774"/>
    <x v="1"/>
    <x v="1"/>
    <x v="157"/>
    <x v="0"/>
    <x v="86"/>
    <x v="2"/>
    <s v="YANTIAN, CHINA"/>
    <x v="0"/>
    <x v="0"/>
    <n v="24000"/>
    <x v="0"/>
  </r>
  <r>
    <s v="AGROSUPER SHANGHAI 1021735"/>
    <x v="1"/>
    <x v="1"/>
    <x v="158"/>
    <x v="0"/>
    <x v="22"/>
    <x v="2"/>
    <s v="YANTIAN, CHINA"/>
    <x v="0"/>
    <x v="1"/>
    <n v="24020"/>
    <x v="0"/>
  </r>
  <r>
    <s v="AGROSUPER SHANGHAI 1022099"/>
    <x v="1"/>
    <x v="1"/>
    <x v="159"/>
    <x v="0"/>
    <x v="87"/>
    <x v="2"/>
    <s v="YANTIAN, CHINA"/>
    <x v="0"/>
    <x v="1"/>
    <n v="24408"/>
    <x v="0"/>
  </r>
  <r>
    <s v="AGROSUPER SHANGHAI 1021767"/>
    <x v="1"/>
    <x v="1"/>
    <x v="160"/>
    <x v="0"/>
    <x v="88"/>
    <x v="2"/>
    <s v="YANTIAN, CHINA"/>
    <x v="0"/>
    <x v="0"/>
    <n v="24102"/>
    <x v="0"/>
  </r>
  <r>
    <s v="AGROSUPER SHANGHAI 1022940"/>
    <x v="1"/>
    <x v="1"/>
    <x v="161"/>
    <x v="0"/>
    <x v="89"/>
    <x v="2"/>
    <s v="TIANJIN XINGANG, CHINA"/>
    <x v="0"/>
    <x v="1"/>
    <n v="24067"/>
    <x v="0"/>
  </r>
  <r>
    <s v="AGROSUPER SHANGHAI 1022940"/>
    <x v="1"/>
    <x v="1"/>
    <x v="162"/>
    <x v="0"/>
    <x v="89"/>
    <x v="2"/>
    <s v="YANTIAN, CHINA"/>
    <x v="0"/>
    <x v="1"/>
    <n v="24026"/>
    <x v="0"/>
  </r>
  <r>
    <s v="AGROSUPER SHANGHAI 1012503"/>
    <x v="1"/>
    <x v="1"/>
    <x v="163"/>
    <x v="0"/>
    <x v="90"/>
    <x v="2"/>
    <s v="YANTIAN, CHINA"/>
    <x v="0"/>
    <x v="1"/>
    <n v="24000"/>
    <x v="0"/>
  </r>
  <r>
    <s v="AGROSUPER SHANGHAI 1012448"/>
    <x v="1"/>
    <x v="1"/>
    <x v="164"/>
    <x v="0"/>
    <x v="91"/>
    <x v="2"/>
    <s v="YANTIAN, CHINA"/>
    <x v="0"/>
    <x v="1"/>
    <n v="24000"/>
    <x v="0"/>
  </r>
  <r>
    <s v="AGROSUPER SHANGHAI 1012455"/>
    <x v="1"/>
    <x v="1"/>
    <x v="165"/>
    <x v="0"/>
    <x v="79"/>
    <x v="2"/>
    <s v="YANTIAN, CHINA"/>
    <x v="0"/>
    <x v="1"/>
    <n v="24000"/>
    <x v="0"/>
  </r>
  <r>
    <s v="AGROSUPER SHANGHAI 1011969"/>
    <x v="1"/>
    <x v="1"/>
    <x v="166"/>
    <x v="0"/>
    <x v="92"/>
    <x v="2"/>
    <s v="YANTIAN, CHINA"/>
    <x v="0"/>
    <x v="0"/>
    <n v="24000"/>
    <x v="0"/>
  </r>
  <r>
    <s v="AGROSUPER SHANGHAI 1022096"/>
    <x v="1"/>
    <x v="0"/>
    <x v="167"/>
    <x v="0"/>
    <x v="93"/>
    <x v="2"/>
    <s v="NANSHA, PUERTO"/>
    <x v="0"/>
    <x v="1"/>
    <n v="24000"/>
    <x v="0"/>
  </r>
  <r>
    <s v="AGROSUPER SHANGHAI 1022639"/>
    <x v="1"/>
    <x v="1"/>
    <x v="168"/>
    <x v="0"/>
    <x v="29"/>
    <x v="2"/>
    <s v="YANTIAN, CHINA"/>
    <x v="0"/>
    <x v="0"/>
    <n v="5607.1"/>
    <x v="0"/>
  </r>
  <r>
    <s v="AGROSUPER SHANGHAI 1022639"/>
    <x v="1"/>
    <x v="1"/>
    <x v="168"/>
    <x v="0"/>
    <x v="29"/>
    <x v="2"/>
    <s v="YANTIAN, CHINA"/>
    <x v="0"/>
    <x v="0"/>
    <n v="16741.25"/>
    <x v="0"/>
  </r>
  <r>
    <s v="AGROSUPER SHANGHAI 1022096"/>
    <x v="1"/>
    <x v="1"/>
    <x v="169"/>
    <x v="0"/>
    <x v="93"/>
    <x v="2"/>
    <s v="YANTIAN, CHINA"/>
    <x v="0"/>
    <x v="1"/>
    <n v="24000"/>
    <x v="0"/>
  </r>
  <r>
    <s v="AGROSUPER SHANGHAI 1022125"/>
    <x v="1"/>
    <x v="1"/>
    <x v="170"/>
    <x v="0"/>
    <x v="94"/>
    <x v="2"/>
    <s v="YANTIAN, CHINA"/>
    <x v="0"/>
    <x v="1"/>
    <n v="24074.62"/>
    <x v="0"/>
  </r>
  <r>
    <s v="AGROSUPER SHANGHAI 1022183"/>
    <x v="1"/>
    <x v="1"/>
    <x v="171"/>
    <x v="0"/>
    <x v="78"/>
    <x v="2"/>
    <s v="YANTIAN, CHINA"/>
    <x v="0"/>
    <x v="1"/>
    <n v="24087.07"/>
    <x v="0"/>
  </r>
  <r>
    <s v="AGROSUPER SHANGHAI 1021738"/>
    <x v="1"/>
    <x v="1"/>
    <x v="172"/>
    <x v="0"/>
    <x v="95"/>
    <x v="2"/>
    <s v="YANTIAN, CHINA"/>
    <x v="0"/>
    <x v="1"/>
    <n v="24000"/>
    <x v="0"/>
  </r>
  <r>
    <s v="AGROSUPER ASIA 1012612"/>
    <x v="0"/>
    <x v="0"/>
    <x v="173"/>
    <x v="0"/>
    <x v="77"/>
    <x v="2"/>
    <s v="MANILA, PUERTO"/>
    <x v="0"/>
    <x v="1"/>
    <n v="24523.74"/>
    <x v="0"/>
  </r>
  <r>
    <s v="AGROSUPER ASIA 1012612"/>
    <x v="0"/>
    <x v="0"/>
    <x v="174"/>
    <x v="1"/>
    <x v="77"/>
    <x v="2"/>
    <s v=" "/>
    <x v="0"/>
    <x v="1"/>
    <n v="24428.14"/>
    <x v="0"/>
  </r>
  <r>
    <s v="AGROSUPER ASIA 1012612"/>
    <x v="0"/>
    <x v="0"/>
    <x v="175"/>
    <x v="0"/>
    <x v="77"/>
    <x v="2"/>
    <s v="MANILA, PUERTO"/>
    <x v="0"/>
    <x v="1"/>
    <n v="24984.52"/>
    <x v="0"/>
  </r>
  <r>
    <s v="AGROSUPER ASIA 1012612"/>
    <x v="0"/>
    <x v="0"/>
    <x v="176"/>
    <x v="0"/>
    <x v="77"/>
    <x v="2"/>
    <s v="MANILA, PUERTO"/>
    <x v="0"/>
    <x v="1"/>
    <n v="24993.5"/>
    <x v="0"/>
  </r>
  <r>
    <s v="AGROSUPER SHANGHAI 1012451"/>
    <x v="1"/>
    <x v="1"/>
    <x v="177"/>
    <x v="0"/>
    <x v="96"/>
    <x v="2"/>
    <s v="YANTIAN, CHINA"/>
    <x v="0"/>
    <x v="1"/>
    <n v="21000"/>
    <x v="0"/>
  </r>
  <r>
    <s v="AGROSUPER ASIA 1012612"/>
    <x v="0"/>
    <x v="0"/>
    <x v="178"/>
    <x v="0"/>
    <x v="77"/>
    <x v="2"/>
    <s v="MANILA, PUERTO"/>
    <x v="0"/>
    <x v="1"/>
    <n v="24961.34"/>
    <x v="0"/>
  </r>
  <r>
    <s v="AGROSUPER SHANGHAI 1022291"/>
    <x v="1"/>
    <x v="0"/>
    <x v="179"/>
    <x v="0"/>
    <x v="97"/>
    <x v="2"/>
    <s v="NANSHA, PUERTO"/>
    <x v="0"/>
    <x v="1"/>
    <n v="24244.92"/>
    <x v="0"/>
  </r>
  <r>
    <s v="AGROSUPER SHANGHAI 1023291"/>
    <x v="1"/>
    <x v="1"/>
    <x v="180"/>
    <x v="0"/>
    <x v="98"/>
    <x v="2"/>
    <s v="YANTIAN, CHINA"/>
    <x v="0"/>
    <x v="1"/>
    <n v="24000"/>
    <x v="0"/>
  </r>
  <r>
    <s v="AGROSUPER SHANGHAI 1021115"/>
    <x v="1"/>
    <x v="0"/>
    <x v="181"/>
    <x v="0"/>
    <x v="99"/>
    <x v="2"/>
    <s v="HONG KONG, PUERTO"/>
    <x v="0"/>
    <x v="1"/>
    <n v="4460"/>
    <x v="0"/>
  </r>
  <r>
    <s v="AGROSUPER SHANGHAI 1021115"/>
    <x v="1"/>
    <x v="0"/>
    <x v="181"/>
    <x v="0"/>
    <x v="99"/>
    <x v="2"/>
    <s v="HONG KONG, PUERTO"/>
    <x v="0"/>
    <x v="1"/>
    <n v="19340"/>
    <x v="0"/>
  </r>
  <r>
    <s v="AGRO MEXICO 1030792"/>
    <x v="4"/>
    <x v="1"/>
    <x v="182"/>
    <x v="0"/>
    <x v="100"/>
    <x v="3"/>
    <s v="MANZANILLO, PUERTO"/>
    <x v="3"/>
    <x v="3"/>
    <n v="24000"/>
    <x v="0"/>
  </r>
  <r>
    <s v="AGRO MEXICO 1023324"/>
    <x v="4"/>
    <x v="1"/>
    <x v="183"/>
    <x v="0"/>
    <x v="101"/>
    <x v="3"/>
    <s v="MANZANILLO, PUERTO"/>
    <x v="1"/>
    <x v="4"/>
    <n v="24013.59"/>
    <x v="0"/>
  </r>
  <r>
    <s v="AGRO MEXICO 1023302"/>
    <x v="4"/>
    <x v="1"/>
    <x v="184"/>
    <x v="0"/>
    <x v="12"/>
    <x v="3"/>
    <s v="MANZANILLO, PUERTO"/>
    <x v="3"/>
    <x v="3"/>
    <n v="24000"/>
    <x v="0"/>
  </r>
  <r>
    <s v="AGRO MEXICO 1012788"/>
    <x v="4"/>
    <x v="1"/>
    <x v="185"/>
    <x v="0"/>
    <x v="18"/>
    <x v="3"/>
    <s v="MANZANILLO, PUERTO"/>
    <x v="1"/>
    <x v="4"/>
    <n v="19947.43"/>
    <x v="0"/>
  </r>
  <r>
    <s v="AGRO MEXICO 1012278"/>
    <x v="4"/>
    <x v="1"/>
    <x v="186"/>
    <x v="0"/>
    <x v="20"/>
    <x v="3"/>
    <s v="MANZANILLO, PUERTO"/>
    <x v="3"/>
    <x v="3"/>
    <n v="20007"/>
    <x v="0"/>
  </r>
  <r>
    <s v="AGRO MEXICO 1012764"/>
    <x v="4"/>
    <x v="0"/>
    <x v="187"/>
    <x v="0"/>
    <x v="35"/>
    <x v="3"/>
    <s v="MANZANILLO, PUERTO"/>
    <x v="1"/>
    <x v="4"/>
    <n v="23995.4"/>
    <x v="0"/>
  </r>
  <r>
    <s v="AGRO MEXICO 1021272"/>
    <x v="4"/>
    <x v="1"/>
    <x v="188"/>
    <x v="0"/>
    <x v="16"/>
    <x v="3"/>
    <s v="MANZANILLO, PUERTO"/>
    <x v="3"/>
    <x v="3"/>
    <n v="24031.23"/>
    <x v="0"/>
  </r>
  <r>
    <s v="AGROSUPER ASIA 1023038"/>
    <x v="0"/>
    <x v="0"/>
    <x v="189"/>
    <x v="0"/>
    <x v="102"/>
    <x v="4"/>
    <s v="BUSAN {PUSAN}, PUERTO"/>
    <x v="4"/>
    <x v="5"/>
    <n v="22029.41"/>
    <x v="0"/>
  </r>
  <r>
    <s v="AGROSUPER ASIA 1030535"/>
    <x v="0"/>
    <x v="0"/>
    <x v="190"/>
    <x v="0"/>
    <x v="103"/>
    <x v="4"/>
    <s v="BUSAN {PUSAN}, PUERTO"/>
    <x v="4"/>
    <x v="5"/>
    <n v="21997.33"/>
    <x v="0"/>
  </r>
  <r>
    <s v="AGROSUPER ASIA 1021150"/>
    <x v="0"/>
    <x v="0"/>
    <x v="191"/>
    <x v="0"/>
    <x v="104"/>
    <x v="4"/>
    <s v="BUSAN {PUSAN}, PUERTO"/>
    <x v="1"/>
    <x v="6"/>
    <n v="22000"/>
    <x v="0"/>
  </r>
  <r>
    <s v="AGROSUPER ASIA 1022887"/>
    <x v="0"/>
    <x v="0"/>
    <x v="192"/>
    <x v="0"/>
    <x v="2"/>
    <x v="4"/>
    <s v="BUSAN {PUSAN}, PUERTO"/>
    <x v="4"/>
    <x v="5"/>
    <n v="22000.53"/>
    <x v="0"/>
  </r>
  <r>
    <s v="AGROSUPER ASIA 1022887"/>
    <x v="0"/>
    <x v="0"/>
    <x v="193"/>
    <x v="0"/>
    <x v="2"/>
    <x v="4"/>
    <s v="BUSAN {PUSAN}, PUERTO"/>
    <x v="4"/>
    <x v="5"/>
    <n v="22016.720000000001"/>
    <x v="0"/>
  </r>
  <r>
    <s v="AGROSUPER ASIA 1022885"/>
    <x v="0"/>
    <x v="0"/>
    <x v="194"/>
    <x v="1"/>
    <x v="4"/>
    <x v="4"/>
    <s v="BUSAN {PUSAN}, PUERTO"/>
    <x v="1"/>
    <x v="6"/>
    <n v="0"/>
    <x v="0"/>
  </r>
  <r>
    <s v="AGROSUPER ASIA 1022885"/>
    <x v="0"/>
    <x v="0"/>
    <x v="195"/>
    <x v="1"/>
    <x v="4"/>
    <x v="4"/>
    <s v="BUSAN {PUSAN}, PUERTO"/>
    <x v="1"/>
    <x v="6"/>
    <n v="0"/>
    <x v="0"/>
  </r>
  <r>
    <s v="AGROSUPER ASIA 1022885"/>
    <x v="0"/>
    <x v="0"/>
    <x v="196"/>
    <x v="0"/>
    <x v="4"/>
    <x v="4"/>
    <s v="BUSAN {PUSAN}, PUERTO"/>
    <x v="4"/>
    <x v="5"/>
    <n v="22004.95"/>
    <x v="0"/>
  </r>
  <r>
    <s v="AGROSUPER ASIA 1022885"/>
    <x v="0"/>
    <x v="0"/>
    <x v="197"/>
    <x v="0"/>
    <x v="4"/>
    <x v="4"/>
    <s v="BUSAN {PUSAN}, PUERTO"/>
    <x v="4"/>
    <x v="5"/>
    <n v="22021.14"/>
    <x v="0"/>
  </r>
  <r>
    <s v="AGROSUPER ASIA 1022885"/>
    <x v="0"/>
    <x v="0"/>
    <x v="198"/>
    <x v="0"/>
    <x v="4"/>
    <x v="4"/>
    <s v="BUSAN {PUSAN}, PUERTO"/>
    <x v="4"/>
    <x v="5"/>
    <n v="22003.69"/>
    <x v="0"/>
  </r>
  <r>
    <s v="AGROSUPER SHANGHAI 1030686"/>
    <x v="1"/>
    <x v="1"/>
    <x v="199"/>
    <x v="0"/>
    <x v="5"/>
    <x v="4"/>
    <s v="TIANJIN XINGANG, CHINA"/>
    <x v="4"/>
    <x v="5"/>
    <n v="24000"/>
    <x v="0"/>
  </r>
  <r>
    <s v="AGROSUPER SHANGHAI 1022748"/>
    <x v="1"/>
    <x v="0"/>
    <x v="200"/>
    <x v="0"/>
    <x v="25"/>
    <x v="4"/>
    <s v="TIANJIN XINGANG, CHINA"/>
    <x v="4"/>
    <x v="5"/>
    <n v="23810"/>
    <x v="0"/>
  </r>
  <r>
    <s v="AGROSUPER SHANGHAI 1022748"/>
    <x v="1"/>
    <x v="0"/>
    <x v="201"/>
    <x v="0"/>
    <x v="25"/>
    <x v="4"/>
    <s v="TIANJIN XINGANG, CHINA"/>
    <x v="4"/>
    <x v="5"/>
    <n v="23830"/>
    <x v="0"/>
  </r>
  <r>
    <s v="AGROSUPER SHANGHAI 1021731"/>
    <x v="1"/>
    <x v="0"/>
    <x v="202"/>
    <x v="0"/>
    <x v="50"/>
    <x v="4"/>
    <s v="TIANJIN XINGANG, CHINA"/>
    <x v="4"/>
    <x v="5"/>
    <n v="24000"/>
    <x v="0"/>
  </r>
  <r>
    <s v="AGROSUPER SHANGHAI 1022541"/>
    <x v="1"/>
    <x v="0"/>
    <x v="203"/>
    <x v="1"/>
    <x v="23"/>
    <x v="4"/>
    <s v="TIANJIN XINGANG, CHINA"/>
    <x v="4"/>
    <x v="6"/>
    <n v="0"/>
    <x v="0"/>
  </r>
  <r>
    <s v="AGROSUPER SHANGHAI 1022414"/>
    <x v="1"/>
    <x v="0"/>
    <x v="204"/>
    <x v="0"/>
    <x v="105"/>
    <x v="4"/>
    <s v="TIANJIN XINGANG, CHINA"/>
    <x v="4"/>
    <x v="5"/>
    <n v="24140"/>
    <x v="0"/>
  </r>
  <r>
    <s v="AGROSUPER SHANGHAI 1021731"/>
    <x v="1"/>
    <x v="0"/>
    <x v="205"/>
    <x v="0"/>
    <x v="50"/>
    <x v="4"/>
    <s v="TIANJIN XINGANG, CHINA"/>
    <x v="4"/>
    <x v="5"/>
    <n v="24100"/>
    <x v="0"/>
  </r>
  <r>
    <s v="AGROSUPER SHANGHAI 1021731"/>
    <x v="1"/>
    <x v="0"/>
    <x v="206"/>
    <x v="1"/>
    <x v="50"/>
    <x v="4"/>
    <s v="TIANJIN XINGANG, CHINA"/>
    <x v="4"/>
    <x v="5"/>
    <n v="0"/>
    <x v="0"/>
  </r>
  <r>
    <s v="AGROSUPER SHANGHAI 1022639"/>
    <x v="1"/>
    <x v="1"/>
    <x v="207"/>
    <x v="0"/>
    <x v="29"/>
    <x v="4"/>
    <s v="TIANJIN XINGANG, CHINA"/>
    <x v="4"/>
    <x v="6"/>
    <n v="22667.41"/>
    <x v="0"/>
  </r>
  <r>
    <s v="AGROSUPER SHANGHAI 1022639"/>
    <x v="1"/>
    <x v="1"/>
    <x v="208"/>
    <x v="1"/>
    <x v="29"/>
    <x v="4"/>
    <s v="TIANJIN XINGANG, CHINA"/>
    <x v="4"/>
    <x v="6"/>
    <n v="0"/>
    <x v="0"/>
  </r>
  <r>
    <s v="AGROSUPER SHANGHAI 1022639"/>
    <x v="1"/>
    <x v="1"/>
    <x v="209"/>
    <x v="1"/>
    <x v="29"/>
    <x v="4"/>
    <s v="TIANJIN XINGANG, CHINA"/>
    <x v="4"/>
    <x v="5"/>
    <n v="22577.52"/>
    <x v="0"/>
  </r>
  <r>
    <s v="AGROSUPER SHANGHAI 1022639"/>
    <x v="1"/>
    <x v="1"/>
    <x v="210"/>
    <x v="0"/>
    <x v="29"/>
    <x v="4"/>
    <s v="TIANJIN XINGANG, CHINA"/>
    <x v="4"/>
    <x v="5"/>
    <n v="23179.360000000001"/>
    <x v="0"/>
  </r>
  <r>
    <s v="AGROSUPER SHANGHAI 1022639"/>
    <x v="1"/>
    <x v="1"/>
    <x v="211"/>
    <x v="0"/>
    <x v="29"/>
    <x v="4"/>
    <s v="TIANJIN XINGANG, CHINA"/>
    <x v="4"/>
    <x v="5"/>
    <n v="23217.21"/>
    <x v="0"/>
  </r>
  <r>
    <s v="AGROSUPER SHANGHAI 1022639"/>
    <x v="1"/>
    <x v="1"/>
    <x v="212"/>
    <x v="0"/>
    <x v="29"/>
    <x v="4"/>
    <s v="TIANJIN XINGANG, CHINA"/>
    <x v="4"/>
    <x v="5"/>
    <n v="22862.04"/>
    <x v="0"/>
  </r>
  <r>
    <s v="AGROSUPER SHANGHAI 1022639"/>
    <x v="1"/>
    <x v="1"/>
    <x v="213"/>
    <x v="0"/>
    <x v="29"/>
    <x v="4"/>
    <s v="TIANJIN XINGANG, CHINA"/>
    <x v="4"/>
    <x v="5"/>
    <n v="22902.51"/>
    <x v="0"/>
  </r>
  <r>
    <s v="AGROSUPER SHANGHAI 1022639"/>
    <x v="1"/>
    <x v="1"/>
    <x v="214"/>
    <x v="0"/>
    <x v="29"/>
    <x v="4"/>
    <s v="TIANJIN XINGANG, CHINA"/>
    <x v="4"/>
    <x v="5"/>
    <n v="0"/>
    <x v="0"/>
  </r>
  <r>
    <s v="AGROSUPER SHANGHAI 1022639"/>
    <x v="1"/>
    <x v="1"/>
    <x v="214"/>
    <x v="0"/>
    <x v="29"/>
    <x v="4"/>
    <s v="TIANJIN XINGANG, CHINA"/>
    <x v="4"/>
    <x v="5"/>
    <n v="2281.23"/>
    <x v="0"/>
  </r>
  <r>
    <s v="AGROSUPER SHANGHAI 1022212"/>
    <x v="1"/>
    <x v="1"/>
    <x v="215"/>
    <x v="0"/>
    <x v="82"/>
    <x v="4"/>
    <s v="QINGDAO, PUERTO"/>
    <x v="4"/>
    <x v="5"/>
    <n v="24024.53"/>
    <x v="0"/>
  </r>
  <r>
    <s v="AGROSUPER SHANGHAI 1022169"/>
    <x v="1"/>
    <x v="1"/>
    <x v="216"/>
    <x v="0"/>
    <x v="53"/>
    <x v="4"/>
    <s v="QINGDAO, PUERTO"/>
    <x v="4"/>
    <x v="5"/>
    <n v="24000"/>
    <x v="0"/>
  </r>
  <r>
    <s v="AGROSUPER SHANGHAI 1022417"/>
    <x v="1"/>
    <x v="1"/>
    <x v="217"/>
    <x v="1"/>
    <x v="83"/>
    <x v="4"/>
    <s v="TIANJIN XINGANG, CHINA"/>
    <x v="4"/>
    <x v="6"/>
    <n v="0"/>
    <x v="0"/>
  </r>
  <r>
    <s v="AGROSUPER SHANGHAI 1021732"/>
    <x v="1"/>
    <x v="1"/>
    <x v="218"/>
    <x v="1"/>
    <x v="31"/>
    <x v="4"/>
    <s v="TIANJIN XINGANG, CHINA"/>
    <x v="4"/>
    <x v="6"/>
    <n v="0"/>
    <x v="0"/>
  </r>
  <r>
    <s v="AGROSUPER SHANGHAI 1021732"/>
    <x v="1"/>
    <x v="1"/>
    <x v="219"/>
    <x v="1"/>
    <x v="31"/>
    <x v="4"/>
    <s v="TIANJIN XINGANG, CHINA"/>
    <x v="4"/>
    <x v="6"/>
    <n v="0"/>
    <x v="0"/>
  </r>
  <r>
    <s v="AGROSUPER SHANGHAI 1021732"/>
    <x v="1"/>
    <x v="1"/>
    <x v="220"/>
    <x v="0"/>
    <x v="31"/>
    <x v="4"/>
    <s v="TIANJIN XINGANG, CHINA"/>
    <x v="4"/>
    <x v="5"/>
    <n v="24000"/>
    <x v="0"/>
  </r>
  <r>
    <s v="AGROSUPER SHANGHAI 1022541"/>
    <x v="1"/>
    <x v="1"/>
    <x v="221"/>
    <x v="1"/>
    <x v="23"/>
    <x v="4"/>
    <s v="TIANJIN XINGANG, CHINA"/>
    <x v="4"/>
    <x v="6"/>
    <n v="0"/>
    <x v="0"/>
  </r>
  <r>
    <s v="AGROSUPER SHANGHAI 1022381"/>
    <x v="1"/>
    <x v="1"/>
    <x v="222"/>
    <x v="0"/>
    <x v="106"/>
    <x v="4"/>
    <s v="TIANJIN XINGANG, CHINA"/>
    <x v="4"/>
    <x v="5"/>
    <n v="24370"/>
    <x v="0"/>
  </r>
  <r>
    <s v="AGROSUPER SHANGHAI 1021767"/>
    <x v="1"/>
    <x v="1"/>
    <x v="223"/>
    <x v="1"/>
    <x v="88"/>
    <x v="4"/>
    <s v="TIANJIN XINGANG, CHINA"/>
    <x v="4"/>
    <x v="6"/>
    <n v="0"/>
    <x v="0"/>
  </r>
  <r>
    <s v="AGROSUPER SHANGHAI 1023111"/>
    <x v="1"/>
    <x v="0"/>
    <x v="224"/>
    <x v="0"/>
    <x v="107"/>
    <x v="4"/>
    <s v="TIANJIN XINGANG, CHINA"/>
    <x v="4"/>
    <x v="5"/>
    <n v="24019.8"/>
    <x v="0"/>
  </r>
  <r>
    <s v="AGROSUPER ASIA 1022885"/>
    <x v="0"/>
    <x v="0"/>
    <x v="225"/>
    <x v="0"/>
    <x v="4"/>
    <x v="4"/>
    <s v="BUSAN {PUSAN}, PUERTO"/>
    <x v="4"/>
    <x v="5"/>
    <n v="22019.53"/>
    <x v="0"/>
  </r>
  <r>
    <s v="AGROSUPER ASIA 1021149"/>
    <x v="0"/>
    <x v="0"/>
    <x v="226"/>
    <x v="0"/>
    <x v="108"/>
    <x v="4"/>
    <s v="BUSAN {PUSAN}, PUERTO"/>
    <x v="4"/>
    <x v="5"/>
    <n v="21936"/>
    <x v="0"/>
  </r>
  <r>
    <s v="AGROSUPER SHANGHAI 1022640"/>
    <x v="1"/>
    <x v="1"/>
    <x v="227"/>
    <x v="1"/>
    <x v="109"/>
    <x v="4"/>
    <s v="TIANJIN XINGANG, CHINA"/>
    <x v="4"/>
    <x v="6"/>
    <n v="0"/>
    <x v="0"/>
  </r>
  <r>
    <s v="AGROSUPER SHANGHAI 1022169"/>
    <x v="1"/>
    <x v="1"/>
    <x v="228"/>
    <x v="0"/>
    <x v="53"/>
    <x v="4"/>
    <s v="QINGDAO, PUERTO"/>
    <x v="4"/>
    <x v="5"/>
    <n v="24030"/>
    <x v="0"/>
  </r>
  <r>
    <s v="AGROSUPER SHANGHAI 1022080"/>
    <x v="1"/>
    <x v="1"/>
    <x v="229"/>
    <x v="0"/>
    <x v="110"/>
    <x v="4"/>
    <s v="TIANJIN XINGANG, CHINA"/>
    <x v="4"/>
    <x v="5"/>
    <n v="24140"/>
    <x v="0"/>
  </r>
  <r>
    <s v="AGROSUPER SHANGHAI 1021766"/>
    <x v="1"/>
    <x v="1"/>
    <x v="230"/>
    <x v="0"/>
    <x v="30"/>
    <x v="4"/>
    <s v="TIANJIN XINGANG, CHINA"/>
    <x v="4"/>
    <x v="5"/>
    <n v="23994"/>
    <x v="0"/>
  </r>
  <r>
    <s v="AGROSUPER SHANGHAI 1022753"/>
    <x v="1"/>
    <x v="1"/>
    <x v="231"/>
    <x v="0"/>
    <x v="111"/>
    <x v="4"/>
    <s v="TIANJIN XINGANG, CHINA"/>
    <x v="4"/>
    <x v="5"/>
    <n v="17800"/>
    <x v="0"/>
  </r>
  <r>
    <s v="AGROSUPER SHANGHAI 1022753"/>
    <x v="1"/>
    <x v="1"/>
    <x v="231"/>
    <x v="0"/>
    <x v="111"/>
    <x v="4"/>
    <s v="TIANJIN XINGANG, CHINA"/>
    <x v="4"/>
    <x v="5"/>
    <n v="6200"/>
    <x v="0"/>
  </r>
  <r>
    <s v="AGROSUPER SHANGHAI 1022753"/>
    <x v="1"/>
    <x v="1"/>
    <x v="232"/>
    <x v="0"/>
    <x v="111"/>
    <x v="4"/>
    <s v="TIANJIN XINGANG, CHINA"/>
    <x v="4"/>
    <x v="5"/>
    <n v="24000"/>
    <x v="0"/>
  </r>
  <r>
    <s v="AGROSUPER SHANGHAI 1022941"/>
    <x v="1"/>
    <x v="1"/>
    <x v="233"/>
    <x v="1"/>
    <x v="56"/>
    <x v="4"/>
    <s v="TIANJIN XINGANG, CHINA"/>
    <x v="4"/>
    <x v="6"/>
    <n v="0"/>
    <x v="0"/>
  </r>
  <r>
    <s v="AGROSUPER ASIA 1022607"/>
    <x v="0"/>
    <x v="0"/>
    <x v="234"/>
    <x v="0"/>
    <x v="112"/>
    <x v="4"/>
    <s v="BUSAN {PUSAN}, PUERTO"/>
    <x v="4"/>
    <x v="5"/>
    <n v="22006.07"/>
    <x v="0"/>
  </r>
  <r>
    <s v="AGROSUPER SHANGHAI 1022125"/>
    <x v="1"/>
    <x v="0"/>
    <x v="235"/>
    <x v="0"/>
    <x v="94"/>
    <x v="4"/>
    <s v="TIANJIN XINGANG, CHINA"/>
    <x v="4"/>
    <x v="5"/>
    <n v="24172.3"/>
    <x v="0"/>
  </r>
  <r>
    <s v="AGRO AMERICA 1012163"/>
    <x v="3"/>
    <x v="1"/>
    <x v="236"/>
    <x v="0"/>
    <x v="113"/>
    <x v="5"/>
    <s v="NEW YORK, PUERTO"/>
    <x v="5"/>
    <x v="2"/>
    <n v="23600"/>
    <x v="0"/>
  </r>
  <r>
    <s v="AGRO AMERICA 1012164"/>
    <x v="3"/>
    <x v="1"/>
    <x v="236"/>
    <x v="0"/>
    <x v="114"/>
    <x v="5"/>
    <s v="NEW YORK, PUERTO"/>
    <x v="5"/>
    <x v="2"/>
    <n v="20400"/>
    <x v="0"/>
  </r>
  <r>
    <s v="AGRO AMERICA 1012161"/>
    <x v="3"/>
    <x v="1"/>
    <x v="237"/>
    <x v="0"/>
    <x v="115"/>
    <x v="5"/>
    <s v="NEW YORK, PUERTO"/>
    <x v="5"/>
    <x v="2"/>
    <n v="44000"/>
    <x v="0"/>
  </r>
  <r>
    <s v="AGRO AMERICA 1012159"/>
    <x v="3"/>
    <x v="0"/>
    <x v="238"/>
    <x v="0"/>
    <x v="116"/>
    <x v="5"/>
    <s v="SAN JUAN, PUERTO"/>
    <x v="5"/>
    <x v="2"/>
    <n v="30000"/>
    <x v="0"/>
  </r>
  <r>
    <s v="AGRO AMERICA 1023190"/>
    <x v="3"/>
    <x v="1"/>
    <x v="239"/>
    <x v="0"/>
    <x v="117"/>
    <x v="5"/>
    <s v="CHARLESTON, PUERTO"/>
    <x v="5"/>
    <x v="2"/>
    <n v="52266.66"/>
    <x v="0"/>
  </r>
  <r>
    <s v="AGRO AMERICA 1023190"/>
    <x v="3"/>
    <x v="1"/>
    <x v="240"/>
    <x v="0"/>
    <x v="117"/>
    <x v="5"/>
    <s v="CHARLESTON, PUERTO"/>
    <x v="5"/>
    <x v="2"/>
    <n v="52280.37"/>
    <x v="0"/>
  </r>
  <r>
    <s v="AGRO AMERICA 1023190"/>
    <x v="3"/>
    <x v="1"/>
    <x v="241"/>
    <x v="0"/>
    <x v="117"/>
    <x v="5"/>
    <s v="CHARLESTON, PUERTO"/>
    <x v="5"/>
    <x v="2"/>
    <n v="52251.96"/>
    <x v="0"/>
  </r>
  <r>
    <s v="AGRO AMERICA 1030773"/>
    <x v="3"/>
    <x v="0"/>
    <x v="242"/>
    <x v="0"/>
    <x v="118"/>
    <x v="5"/>
    <s v="SAN JUAN, PUERTO"/>
    <x v="5"/>
    <x v="2"/>
    <n v="33000"/>
    <x v="0"/>
  </r>
  <r>
    <s v="AGRO AMERICA 1012159"/>
    <x v="3"/>
    <x v="0"/>
    <x v="243"/>
    <x v="0"/>
    <x v="116"/>
    <x v="5"/>
    <s v="SAN JUAN, PUERTO"/>
    <x v="5"/>
    <x v="2"/>
    <n v="44000"/>
    <x v="0"/>
  </r>
  <r>
    <s v="AGRO AMERICA 1012159"/>
    <x v="3"/>
    <x v="0"/>
    <x v="244"/>
    <x v="0"/>
    <x v="116"/>
    <x v="5"/>
    <s v="SAN JUAN, PUERTO"/>
    <x v="5"/>
    <x v="2"/>
    <n v="44000"/>
    <x v="0"/>
  </r>
  <r>
    <s v="AGRO AMERICA 1012147"/>
    <x v="3"/>
    <x v="0"/>
    <x v="245"/>
    <x v="0"/>
    <x v="119"/>
    <x v="5"/>
    <s v="SAN JUAN, PUERTO"/>
    <x v="5"/>
    <x v="2"/>
    <n v="41140"/>
    <x v="0"/>
  </r>
  <r>
    <s v="AGRO AMERICA 1012147"/>
    <x v="3"/>
    <x v="0"/>
    <x v="246"/>
    <x v="0"/>
    <x v="119"/>
    <x v="5"/>
    <s v="SAN JUAN, PUERTO"/>
    <x v="5"/>
    <x v="2"/>
    <n v="41140"/>
    <x v="0"/>
  </r>
  <r>
    <s v="AGRO AMERICA 1012147"/>
    <x v="3"/>
    <x v="0"/>
    <x v="247"/>
    <x v="0"/>
    <x v="119"/>
    <x v="5"/>
    <s v="SAN JUAN, PUERTO"/>
    <x v="5"/>
    <x v="2"/>
    <n v="41140"/>
    <x v="0"/>
  </r>
  <r>
    <s v="AGRO AMERICA 1012167"/>
    <x v="3"/>
    <x v="0"/>
    <x v="248"/>
    <x v="0"/>
    <x v="120"/>
    <x v="5"/>
    <s v="SAN JUAN, PUERTO"/>
    <x v="5"/>
    <x v="2"/>
    <n v="44000"/>
    <x v="0"/>
  </r>
  <r>
    <s v="AGRO AMERICA 1012167"/>
    <x v="3"/>
    <x v="0"/>
    <x v="249"/>
    <x v="0"/>
    <x v="120"/>
    <x v="5"/>
    <s v="SAN JUAN, PUERTO"/>
    <x v="5"/>
    <x v="2"/>
    <n v="44000"/>
    <x v="0"/>
  </r>
  <r>
    <s v="AGRO AMERICA 1012167"/>
    <x v="3"/>
    <x v="0"/>
    <x v="250"/>
    <x v="0"/>
    <x v="120"/>
    <x v="5"/>
    <s v="SAN JUAN, PUERTO"/>
    <x v="5"/>
    <x v="2"/>
    <n v="44000"/>
    <x v="0"/>
  </r>
  <r>
    <s v="AGRO AMERICA 1012145"/>
    <x v="3"/>
    <x v="0"/>
    <x v="251"/>
    <x v="0"/>
    <x v="121"/>
    <x v="5"/>
    <s v="SAN JUAN, PUERTO"/>
    <x v="5"/>
    <x v="2"/>
    <n v="43560"/>
    <x v="0"/>
  </r>
  <r>
    <s v="AGRO AMERICA 1012109"/>
    <x v="3"/>
    <x v="0"/>
    <x v="252"/>
    <x v="0"/>
    <x v="122"/>
    <x v="5"/>
    <s v="SAN JUAN, PUERTO"/>
    <x v="5"/>
    <x v="2"/>
    <n v="44000"/>
    <x v="0"/>
  </r>
  <r>
    <s v="AGRO AMERICA 1012108"/>
    <x v="3"/>
    <x v="0"/>
    <x v="253"/>
    <x v="0"/>
    <x v="123"/>
    <x v="5"/>
    <s v="SAN JUAN, PUERTO"/>
    <x v="5"/>
    <x v="2"/>
    <n v="44000"/>
    <x v="0"/>
  </r>
  <r>
    <s v="AGRO AMERICA 1012601"/>
    <x v="3"/>
    <x v="1"/>
    <x v="254"/>
    <x v="0"/>
    <x v="124"/>
    <x v="5"/>
    <s v="CHARLESTON, PUERTO"/>
    <x v="5"/>
    <x v="2"/>
    <n v="47840"/>
    <x v="0"/>
  </r>
  <r>
    <s v="AGRO AMERICA 1012601"/>
    <x v="3"/>
    <x v="1"/>
    <x v="255"/>
    <x v="0"/>
    <x v="124"/>
    <x v="5"/>
    <s v="CHARLESTON, PUERTO"/>
    <x v="5"/>
    <x v="2"/>
    <n v="47840"/>
    <x v="0"/>
  </r>
  <r>
    <s v="AGRO EUROPA 1023353"/>
    <x v="6"/>
    <x v="1"/>
    <x v="256"/>
    <x v="0"/>
    <x v="125"/>
    <x v="5"/>
    <s v="HAMBURG, PORT"/>
    <x v="5"/>
    <x v="2"/>
    <n v="21619.05"/>
    <x v="0"/>
  </r>
  <r>
    <s v="AGRO EUROPA 1022858"/>
    <x v="6"/>
    <x v="1"/>
    <x v="257"/>
    <x v="0"/>
    <x v="126"/>
    <x v="5"/>
    <s v="ROTTERDAM, PUERTO"/>
    <x v="5"/>
    <x v="2"/>
    <n v="21611.97"/>
    <x v="0"/>
  </r>
  <r>
    <s v="AGRO AMERICA 1012483"/>
    <x v="3"/>
    <x v="1"/>
    <x v="258"/>
    <x v="0"/>
    <x v="127"/>
    <x v="5"/>
    <s v="PHILADELPHIA, PUERTO"/>
    <x v="5"/>
    <x v="2"/>
    <n v="44000"/>
    <x v="0"/>
  </r>
  <r>
    <s v="AGRO AMERICA 1012483"/>
    <x v="3"/>
    <x v="1"/>
    <x v="259"/>
    <x v="0"/>
    <x v="127"/>
    <x v="5"/>
    <s v="PHILADELPHIA, PUERTO"/>
    <x v="5"/>
    <x v="2"/>
    <n v="44000"/>
    <x v="0"/>
  </r>
  <r>
    <s v="AGRO SUDAMERICA 1021023"/>
    <x v="2"/>
    <x v="0"/>
    <x v="260"/>
    <x v="0"/>
    <x v="128"/>
    <x v="5"/>
    <s v="BUENAVENTURA, PUERTO"/>
    <x v="5"/>
    <x v="2"/>
    <n v="23981.53"/>
    <x v="0"/>
  </r>
  <r>
    <s v="AGRO AMERICA 1030379"/>
    <x v="3"/>
    <x v="1"/>
    <x v="261"/>
    <x v="0"/>
    <x v="129"/>
    <x v="5"/>
    <s v="PHILADELPHIA, PUERTO"/>
    <x v="5"/>
    <x v="2"/>
    <n v="52920"/>
    <x v="0"/>
  </r>
  <r>
    <s v="AGRO AMERICA 1030379"/>
    <x v="3"/>
    <x v="1"/>
    <x v="262"/>
    <x v="0"/>
    <x v="129"/>
    <x v="5"/>
    <s v="PHILADELPHIA, PUERTO"/>
    <x v="5"/>
    <x v="2"/>
    <n v="52920"/>
    <x v="0"/>
  </r>
  <r>
    <s v="AGRO AMERICA 1030379"/>
    <x v="3"/>
    <x v="1"/>
    <x v="263"/>
    <x v="0"/>
    <x v="129"/>
    <x v="5"/>
    <s v="PHILADELPHIA, PUERTO"/>
    <x v="5"/>
    <x v="2"/>
    <n v="52920"/>
    <x v="0"/>
  </r>
  <r>
    <s v="AGRO AMERICA 1021538"/>
    <x v="3"/>
    <x v="1"/>
    <x v="264"/>
    <x v="0"/>
    <x v="130"/>
    <x v="5"/>
    <s v="NEW YORK, PUERTO"/>
    <x v="5"/>
    <x v="2"/>
    <n v="52921.29"/>
    <x v="0"/>
  </r>
  <r>
    <s v="AGRO AMERICA 1012158"/>
    <x v="3"/>
    <x v="1"/>
    <x v="265"/>
    <x v="0"/>
    <x v="131"/>
    <x v="5"/>
    <s v="NEW YORK, PUERTO"/>
    <x v="5"/>
    <x v="2"/>
    <n v="40000"/>
    <x v="0"/>
  </r>
  <r>
    <s v="AGRO AMERICA 1012163"/>
    <x v="3"/>
    <x v="1"/>
    <x v="266"/>
    <x v="0"/>
    <x v="113"/>
    <x v="5"/>
    <s v="HOUSTON, PUERTO"/>
    <x v="5"/>
    <x v="2"/>
    <n v="44000"/>
    <x v="0"/>
  </r>
  <r>
    <s v="AGRO AMERICA 1012165"/>
    <x v="3"/>
    <x v="1"/>
    <x v="267"/>
    <x v="0"/>
    <x v="132"/>
    <x v="5"/>
    <s v="NEW YORK, PUERTO"/>
    <x v="5"/>
    <x v="2"/>
    <n v="44000"/>
    <x v="0"/>
  </r>
  <r>
    <s v="AGRO AMERICA 1012159"/>
    <x v="3"/>
    <x v="1"/>
    <x v="268"/>
    <x v="0"/>
    <x v="116"/>
    <x v="5"/>
    <s v="NEW YORK, PUERTO"/>
    <x v="5"/>
    <x v="2"/>
    <n v="44000"/>
    <x v="0"/>
  </r>
  <r>
    <s v="AGRO AMERICA 1010885"/>
    <x v="3"/>
    <x v="1"/>
    <x v="269"/>
    <x v="0"/>
    <x v="133"/>
    <x v="5"/>
    <s v="HOUSTON, PUERTO"/>
    <x v="5"/>
    <x v="2"/>
    <n v="36000"/>
    <x v="0"/>
  </r>
  <r>
    <s v="AGRO AMERICA 1012110"/>
    <x v="3"/>
    <x v="1"/>
    <x v="270"/>
    <x v="0"/>
    <x v="134"/>
    <x v="5"/>
    <s v="PORT EVERGLADES, PUERTO"/>
    <x v="5"/>
    <x v="2"/>
    <n v="15400"/>
    <x v="0"/>
  </r>
  <r>
    <s v="AGRO AMERICA 1012522"/>
    <x v="3"/>
    <x v="1"/>
    <x v="270"/>
    <x v="0"/>
    <x v="135"/>
    <x v="5"/>
    <s v="PORT EVERGLADES, PUERTO"/>
    <x v="5"/>
    <x v="2"/>
    <n v="28600"/>
    <x v="0"/>
  </r>
  <r>
    <s v="AGRO AMERICA 1012109"/>
    <x v="3"/>
    <x v="1"/>
    <x v="271"/>
    <x v="0"/>
    <x v="122"/>
    <x v="5"/>
    <s v="NEW YORK, PUERTO"/>
    <x v="5"/>
    <x v="2"/>
    <n v="44000"/>
    <x v="0"/>
  </r>
  <r>
    <s v="AGRO AMERICA 1012109"/>
    <x v="3"/>
    <x v="1"/>
    <x v="272"/>
    <x v="0"/>
    <x v="122"/>
    <x v="5"/>
    <s v="HOUSTON, PUERTO"/>
    <x v="5"/>
    <x v="2"/>
    <n v="44000"/>
    <x v="0"/>
  </r>
  <r>
    <s v="AGRO AMERICA 1012521"/>
    <x v="3"/>
    <x v="1"/>
    <x v="273"/>
    <x v="0"/>
    <x v="136"/>
    <x v="5"/>
    <s v="PORT EVERGLADES, PUERTO"/>
    <x v="5"/>
    <x v="2"/>
    <n v="40000"/>
    <x v="0"/>
  </r>
  <r>
    <s v="AGRO AMERICA 1012108"/>
    <x v="3"/>
    <x v="1"/>
    <x v="274"/>
    <x v="0"/>
    <x v="123"/>
    <x v="5"/>
    <s v="PORT EVERGLADES, PUERTO"/>
    <x v="5"/>
    <x v="2"/>
    <n v="44000"/>
    <x v="0"/>
  </r>
  <r>
    <s v="AGRO AMERICA 1011701"/>
    <x v="3"/>
    <x v="1"/>
    <x v="275"/>
    <x v="1"/>
    <x v="137"/>
    <x v="5"/>
    <s v="NORFOLK, PUERTO"/>
    <x v="5"/>
    <x v="2"/>
    <n v="40011.97"/>
    <x v="0"/>
  </r>
  <r>
    <s v="AGRO AMERICA 1011701"/>
    <x v="3"/>
    <x v="1"/>
    <x v="276"/>
    <x v="0"/>
    <x v="137"/>
    <x v="5"/>
    <s v="NORFOLK, PUERTO"/>
    <x v="5"/>
    <x v="2"/>
    <n v="39977.480000000003"/>
    <x v="0"/>
  </r>
  <r>
    <s v="AGRO AMERICA 1011701"/>
    <x v="3"/>
    <x v="1"/>
    <x v="277"/>
    <x v="0"/>
    <x v="137"/>
    <x v="5"/>
    <s v="NORFOLK, PUERTO"/>
    <x v="5"/>
    <x v="2"/>
    <n v="39981.57"/>
    <x v="0"/>
  </r>
  <r>
    <s v="AGRO AMERICA 1011701"/>
    <x v="3"/>
    <x v="1"/>
    <x v="278"/>
    <x v="0"/>
    <x v="137"/>
    <x v="5"/>
    <s v="PHILADELPHIA, PUERTO"/>
    <x v="5"/>
    <x v="2"/>
    <n v="39984.82"/>
    <x v="0"/>
  </r>
  <r>
    <s v="AGRO EUROPA 1030224"/>
    <x v="6"/>
    <x v="0"/>
    <x v="279"/>
    <x v="0"/>
    <x v="138"/>
    <x v="5"/>
    <s v="DURBAN, PUERTO"/>
    <x v="5"/>
    <x v="2"/>
    <n v="23998.85"/>
    <x v="0"/>
  </r>
  <r>
    <s v="AGRO EUROPA 1030224"/>
    <x v="6"/>
    <x v="0"/>
    <x v="280"/>
    <x v="0"/>
    <x v="138"/>
    <x v="5"/>
    <s v="CAPE TOWN, PUERTO"/>
    <x v="5"/>
    <x v="2"/>
    <n v="24001.14"/>
    <x v="0"/>
  </r>
  <r>
    <s v="AGRO EUROPA 1012207"/>
    <x v="6"/>
    <x v="0"/>
    <x v="281"/>
    <x v="0"/>
    <x v="139"/>
    <x v="5"/>
    <s v="DURBAN, PUERTO"/>
    <x v="5"/>
    <x v="2"/>
    <n v="23244"/>
    <x v="0"/>
  </r>
  <r>
    <s v="AGRO EUROPA 1010877"/>
    <x v="6"/>
    <x v="0"/>
    <x v="282"/>
    <x v="0"/>
    <x v="140"/>
    <x v="5"/>
    <s v="CAPE TOWN, PUERTO"/>
    <x v="5"/>
    <x v="2"/>
    <n v="24000"/>
    <x v="0"/>
  </r>
  <r>
    <s v="AGRO AMERICA 1021538"/>
    <x v="3"/>
    <x v="1"/>
    <x v="283"/>
    <x v="0"/>
    <x v="130"/>
    <x v="5"/>
    <s v="HOUSTON, PUERTO"/>
    <x v="5"/>
    <x v="2"/>
    <n v="47735.98"/>
    <x v="0"/>
  </r>
  <r>
    <s v="AGRO AMERICA 1021538"/>
    <x v="3"/>
    <x v="1"/>
    <x v="284"/>
    <x v="0"/>
    <x v="130"/>
    <x v="5"/>
    <s v="HOUSTON, PUERTO"/>
    <x v="5"/>
    <x v="2"/>
    <n v="52943.85"/>
    <x v="0"/>
  </r>
  <r>
    <s v="AGRO AMERICA 1021398"/>
    <x v="3"/>
    <x v="1"/>
    <x v="285"/>
    <x v="0"/>
    <x v="141"/>
    <x v="5"/>
    <s v="NEW YORK, PUERTO"/>
    <x v="5"/>
    <x v="2"/>
    <n v="41580"/>
    <x v="0"/>
  </r>
  <r>
    <s v="AGRO AMERICA 1012488"/>
    <x v="3"/>
    <x v="1"/>
    <x v="286"/>
    <x v="0"/>
    <x v="142"/>
    <x v="5"/>
    <s v="PORT EVERGLADES, PUERTO"/>
    <x v="5"/>
    <x v="2"/>
    <n v="44000"/>
    <x v="0"/>
  </r>
  <r>
    <s v="AGRO EUROPA 1012724"/>
    <x v="6"/>
    <x v="1"/>
    <x v="287"/>
    <x v="0"/>
    <x v="143"/>
    <x v="5"/>
    <s v="BREMERHAVEN TERMINAL CONTENED."/>
    <x v="5"/>
    <x v="2"/>
    <n v="10808.27"/>
    <x v="0"/>
  </r>
  <r>
    <s v="AGRO EUROPA 1012730"/>
    <x v="6"/>
    <x v="1"/>
    <x v="287"/>
    <x v="0"/>
    <x v="144"/>
    <x v="5"/>
    <s v="BREMERHAVEN TERMINAL CONTENED."/>
    <x v="5"/>
    <x v="2"/>
    <n v="10803.11"/>
    <x v="0"/>
  </r>
  <r>
    <s v="AGRO AMERICA 1012109"/>
    <x v="3"/>
    <x v="1"/>
    <x v="288"/>
    <x v="0"/>
    <x v="122"/>
    <x v="5"/>
    <s v="NORFOLK, PUERTO"/>
    <x v="5"/>
    <x v="2"/>
    <n v="44000"/>
    <x v="0"/>
  </r>
  <r>
    <s v="AGRO AMERICA 1012532"/>
    <x v="3"/>
    <x v="0"/>
    <x v="289"/>
    <x v="0"/>
    <x v="145"/>
    <x v="5"/>
    <s v="SAN JUAN, PUERTO"/>
    <x v="5"/>
    <x v="2"/>
    <n v="10560"/>
    <x v="0"/>
  </r>
  <r>
    <s v="AGRO AMERICA 1012165"/>
    <x v="3"/>
    <x v="1"/>
    <x v="290"/>
    <x v="0"/>
    <x v="132"/>
    <x v="5"/>
    <s v="PORT EVERGLADES, PUERTO"/>
    <x v="5"/>
    <x v="2"/>
    <n v="44000"/>
    <x v="0"/>
  </r>
  <r>
    <s v="AGRO AMERICA 1012107"/>
    <x v="3"/>
    <x v="1"/>
    <x v="291"/>
    <x v="0"/>
    <x v="146"/>
    <x v="5"/>
    <s v="PORT EVERGLADES, PUERTO"/>
    <x v="5"/>
    <x v="2"/>
    <n v="22000"/>
    <x v="0"/>
  </r>
  <r>
    <s v="AGRO AMERICA 1010888"/>
    <x v="3"/>
    <x v="1"/>
    <x v="292"/>
    <x v="0"/>
    <x v="147"/>
    <x v="5"/>
    <s v="PORT EVERGLADES, PUERTO"/>
    <x v="5"/>
    <x v="2"/>
    <n v="3620"/>
    <x v="0"/>
  </r>
  <r>
    <s v="AGRO AMERICA 1010885"/>
    <x v="3"/>
    <x v="1"/>
    <x v="292"/>
    <x v="0"/>
    <x v="133"/>
    <x v="5"/>
    <s v="PORT EVERGLADES, PUERTO"/>
    <x v="5"/>
    <x v="2"/>
    <n v="14400"/>
    <x v="0"/>
  </r>
  <r>
    <s v="AGRO EUROPA 1011748"/>
    <x v="6"/>
    <x v="1"/>
    <x v="293"/>
    <x v="0"/>
    <x v="148"/>
    <x v="5"/>
    <s v="ROTTERDAM, PUERTO"/>
    <x v="5"/>
    <x v="2"/>
    <n v="22800"/>
    <x v="0"/>
  </r>
  <r>
    <s v="AGRO AMERICA 1012601"/>
    <x v="3"/>
    <x v="1"/>
    <x v="294"/>
    <x v="0"/>
    <x v="124"/>
    <x v="5"/>
    <s v="CHARLESTON, PUERTO"/>
    <x v="5"/>
    <x v="2"/>
    <n v="47840"/>
    <x v="0"/>
  </r>
  <r>
    <s v="AGRO AMERICA 1012112"/>
    <x v="3"/>
    <x v="1"/>
    <x v="295"/>
    <x v="0"/>
    <x v="149"/>
    <x v="5"/>
    <s v="PORT EVERGLADES, PUERTO"/>
    <x v="5"/>
    <x v="2"/>
    <n v="17600"/>
    <x v="0"/>
  </r>
  <r>
    <s v="AGRO AMERICA 1012524"/>
    <x v="3"/>
    <x v="1"/>
    <x v="295"/>
    <x v="0"/>
    <x v="150"/>
    <x v="5"/>
    <s v="PORT EVERGLADES, PUERTO"/>
    <x v="5"/>
    <x v="2"/>
    <n v="26400"/>
    <x v="0"/>
  </r>
  <r>
    <s v="AGRO AMERICA 1012107"/>
    <x v="3"/>
    <x v="1"/>
    <x v="296"/>
    <x v="0"/>
    <x v="146"/>
    <x v="5"/>
    <s v="PORT EVERGLADES, PUERTO"/>
    <x v="5"/>
    <x v="2"/>
    <n v="44000"/>
    <x v="0"/>
  </r>
  <r>
    <s v="AGRO AMERICA 1022619"/>
    <x v="3"/>
    <x v="1"/>
    <x v="297"/>
    <x v="0"/>
    <x v="7"/>
    <x v="5"/>
    <s v="HOUSTON, PUERTO"/>
    <x v="5"/>
    <x v="2"/>
    <n v="5209.5600000000004"/>
    <x v="0"/>
  </r>
  <r>
    <s v="AGRO EUROPA 1012745"/>
    <x v="6"/>
    <x v="1"/>
    <x v="298"/>
    <x v="0"/>
    <x v="151"/>
    <x v="5"/>
    <s v="HAMBURG, PORT"/>
    <x v="5"/>
    <x v="2"/>
    <n v="21593.06"/>
    <x v="0"/>
  </r>
  <r>
    <s v="AGRO AMERICA 1012163"/>
    <x v="3"/>
    <x v="1"/>
    <x v="299"/>
    <x v="0"/>
    <x v="113"/>
    <x v="6"/>
    <s v="SAVANNAH, PUERTO"/>
    <x v="6"/>
    <x v="3"/>
    <n v="44000"/>
    <x v="0"/>
  </r>
  <r>
    <s v="AGRO AMERICA 1012145"/>
    <x v="3"/>
    <x v="1"/>
    <x v="300"/>
    <x v="0"/>
    <x v="121"/>
    <x v="6"/>
    <s v="SAVANNAH, PUERTO"/>
    <x v="6"/>
    <x v="3"/>
    <n v="39600"/>
    <x v="0"/>
  </r>
  <r>
    <s v="AGRO SUDAMERICA 1030224"/>
    <x v="2"/>
    <x v="0"/>
    <x v="301"/>
    <x v="1"/>
    <x v="138"/>
    <x v="6"/>
    <s v="CALLAO, PUERTO"/>
    <x v="6"/>
    <x v="3"/>
    <n v="0"/>
    <x v="0"/>
  </r>
  <r>
    <s v="AGRO SUDAMERICA 1020944"/>
    <x v="2"/>
    <x v="0"/>
    <x v="302"/>
    <x v="0"/>
    <x v="36"/>
    <x v="6"/>
    <s v="CARTAGENA, PUERTO"/>
    <x v="6"/>
    <x v="3"/>
    <n v="23998.99"/>
    <x v="0"/>
  </r>
  <r>
    <s v="AGRO SUDAMERICA 1020944"/>
    <x v="2"/>
    <x v="0"/>
    <x v="303"/>
    <x v="0"/>
    <x v="36"/>
    <x v="6"/>
    <s v="CARTAGENA, PUERTO"/>
    <x v="6"/>
    <x v="3"/>
    <n v="23982.19"/>
    <x v="0"/>
  </r>
  <r>
    <s v="AGRO SUDAMERICA 1021023"/>
    <x v="2"/>
    <x v="0"/>
    <x v="304"/>
    <x v="0"/>
    <x v="128"/>
    <x v="6"/>
    <s v="CARTAGENA, PUERTO"/>
    <x v="6"/>
    <x v="0"/>
    <n v="23999.05"/>
    <x v="0"/>
  </r>
  <r>
    <s v="AGRO SUDAMERICA 1021092"/>
    <x v="2"/>
    <x v="0"/>
    <x v="305"/>
    <x v="0"/>
    <x v="152"/>
    <x v="6"/>
    <s v="CALLAO, PUERTO"/>
    <x v="6"/>
    <x v="3"/>
    <n v="23999.72"/>
    <x v="0"/>
  </r>
  <r>
    <s v="AGRO AMERICA 1012165"/>
    <x v="3"/>
    <x v="1"/>
    <x v="306"/>
    <x v="0"/>
    <x v="132"/>
    <x v="6"/>
    <s v="NEW YORK, PUERTO"/>
    <x v="6"/>
    <x v="0"/>
    <n v="44000"/>
    <x v="0"/>
  </r>
  <r>
    <s v="AGRO AMERICA 1012159"/>
    <x v="3"/>
    <x v="1"/>
    <x v="307"/>
    <x v="1"/>
    <x v="116"/>
    <x v="6"/>
    <s v="SAVANNAH, PUERTO"/>
    <x v="6"/>
    <x v="3"/>
    <n v="0"/>
    <x v="0"/>
  </r>
  <r>
    <s v="AGRO SUDAMERICA 1011421"/>
    <x v="2"/>
    <x v="0"/>
    <x v="308"/>
    <x v="0"/>
    <x v="153"/>
    <x v="6"/>
    <s v="CARTAGENA, PUERTO"/>
    <x v="6"/>
    <x v="3"/>
    <n v="23987.11"/>
    <x v="0"/>
  </r>
  <r>
    <s v="AGRO AMERICA 1012159"/>
    <x v="3"/>
    <x v="1"/>
    <x v="309"/>
    <x v="1"/>
    <x v="116"/>
    <x v="6"/>
    <s v="SAVANNAH, PUERTO"/>
    <x v="6"/>
    <x v="3"/>
    <n v="0"/>
    <x v="0"/>
  </r>
  <r>
    <s v="AGRO SUDAMERICA 1020944"/>
    <x v="2"/>
    <x v="0"/>
    <x v="310"/>
    <x v="0"/>
    <x v="36"/>
    <x v="6"/>
    <s v="CALLAO, PUERTO"/>
    <x v="6"/>
    <x v="3"/>
    <n v="23988.78"/>
    <x v="0"/>
  </r>
  <r>
    <s v="AGRO AMERICA 1012165"/>
    <x v="3"/>
    <x v="1"/>
    <x v="311"/>
    <x v="0"/>
    <x v="132"/>
    <x v="6"/>
    <s v="SAVANNAH, PUERTO"/>
    <x v="6"/>
    <x v="3"/>
    <n v="43600"/>
    <x v="0"/>
  </r>
  <r>
    <s v="AGRO AMERICA 1012108"/>
    <x v="3"/>
    <x v="1"/>
    <x v="312"/>
    <x v="0"/>
    <x v="123"/>
    <x v="6"/>
    <s v="SAVANNAH, PUERTO"/>
    <x v="6"/>
    <x v="3"/>
    <n v="11000"/>
    <x v="0"/>
  </r>
  <r>
    <s v="AGRO AMERICA 1012158"/>
    <x v="3"/>
    <x v="1"/>
    <x v="312"/>
    <x v="0"/>
    <x v="131"/>
    <x v="6"/>
    <s v="SAVANNAH, PUERTO"/>
    <x v="6"/>
    <x v="3"/>
    <n v="33000"/>
    <x v="0"/>
  </r>
  <r>
    <s v="AGRO SUDAMERICA 1030670"/>
    <x v="2"/>
    <x v="0"/>
    <x v="313"/>
    <x v="1"/>
    <x v="154"/>
    <x v="6"/>
    <s v="CAUCEDO, PUERTO"/>
    <x v="6"/>
    <x v="0"/>
    <n v="0"/>
    <x v="0"/>
  </r>
  <r>
    <s v="AGRO SUDAMERICA 1030670"/>
    <x v="2"/>
    <x v="0"/>
    <x v="314"/>
    <x v="1"/>
    <x v="154"/>
    <x v="6"/>
    <s v="CAUCEDO, PUERTO"/>
    <x v="6"/>
    <x v="0"/>
    <n v="0"/>
    <x v="0"/>
  </r>
  <r>
    <s v="AGRO SUDAMERICA 1021385"/>
    <x v="2"/>
    <x v="0"/>
    <x v="315"/>
    <x v="0"/>
    <x v="155"/>
    <x v="7"/>
    <s v="CALLAO, PUERTO"/>
    <x v="0"/>
    <x v="4"/>
    <n v="24003.5"/>
    <x v="0"/>
  </r>
  <r>
    <s v="AGRO EUROPA 1030355"/>
    <x v="6"/>
    <x v="0"/>
    <x v="316"/>
    <x v="0"/>
    <x v="156"/>
    <x v="7"/>
    <s v="CONAKRY, PUERTO"/>
    <x v="0"/>
    <x v="3"/>
    <n v="24000"/>
    <x v="0"/>
  </r>
  <r>
    <s v="AGRO EUROPA 1023353"/>
    <x v="6"/>
    <x v="1"/>
    <x v="317"/>
    <x v="0"/>
    <x v="125"/>
    <x v="7"/>
    <s v="ROTTERDAM, PUERTO"/>
    <x v="0"/>
    <x v="3"/>
    <n v="21611.3"/>
    <x v="0"/>
  </r>
  <r>
    <s v="AGRO EUROPA 1021433"/>
    <x v="6"/>
    <x v="1"/>
    <x v="318"/>
    <x v="0"/>
    <x v="157"/>
    <x v="7"/>
    <s v="HAMBURG, PORT"/>
    <x v="0"/>
    <x v="3"/>
    <n v="21872.6"/>
    <x v="0"/>
  </r>
  <r>
    <s v="AGRO SUDAMERICA 1010877"/>
    <x v="2"/>
    <x v="0"/>
    <x v="319"/>
    <x v="0"/>
    <x v="140"/>
    <x v="7"/>
    <s v="CALLAO, PUERTO"/>
    <x v="0"/>
    <x v="3"/>
    <n v="23760"/>
    <x v="0"/>
  </r>
  <r>
    <s v="AGRO SUDAMERICA 1010877"/>
    <x v="2"/>
    <x v="0"/>
    <x v="320"/>
    <x v="0"/>
    <x v="140"/>
    <x v="7"/>
    <s v="CALLAO, PUERTO"/>
    <x v="0"/>
    <x v="3"/>
    <n v="23800"/>
    <x v="0"/>
  </r>
  <r>
    <s v="AGRO SUDAMERICA 1020412"/>
    <x v="2"/>
    <x v="0"/>
    <x v="321"/>
    <x v="0"/>
    <x v="14"/>
    <x v="7"/>
    <s v="CARTAGENA, PUERTO"/>
    <x v="0"/>
    <x v="4"/>
    <n v="24009.85"/>
    <x v="0"/>
  </r>
  <r>
    <s v="AGRO AMERICA 1030379"/>
    <x v="3"/>
    <x v="1"/>
    <x v="322"/>
    <x v="0"/>
    <x v="129"/>
    <x v="7"/>
    <s v="HOUSTON, PUERTO"/>
    <x v="0"/>
    <x v="0"/>
    <n v="52920"/>
    <x v="0"/>
  </r>
  <r>
    <s v="AGRO AMERICA 1030379"/>
    <x v="3"/>
    <x v="1"/>
    <x v="323"/>
    <x v="0"/>
    <x v="129"/>
    <x v="7"/>
    <s v="HOUSTON, PUERTO"/>
    <x v="0"/>
    <x v="0"/>
    <n v="52920"/>
    <x v="0"/>
  </r>
  <r>
    <s v="AGRO AMERICA 1030379"/>
    <x v="3"/>
    <x v="1"/>
    <x v="324"/>
    <x v="0"/>
    <x v="129"/>
    <x v="7"/>
    <s v="HOUSTON, PUERTO"/>
    <x v="0"/>
    <x v="0"/>
    <n v="52920"/>
    <x v="0"/>
  </r>
  <r>
    <s v="AGRO AMERICA 1012161"/>
    <x v="3"/>
    <x v="1"/>
    <x v="325"/>
    <x v="0"/>
    <x v="115"/>
    <x v="7"/>
    <s v="SAVANNAH, PUERTO"/>
    <x v="0"/>
    <x v="3"/>
    <n v="44000"/>
    <x v="0"/>
  </r>
  <r>
    <s v="AGRO EUROPA 1020853"/>
    <x v="6"/>
    <x v="1"/>
    <x v="326"/>
    <x v="0"/>
    <x v="158"/>
    <x v="7"/>
    <s v="HAMBURG, PORT"/>
    <x v="0"/>
    <x v="3"/>
    <n v="20000"/>
    <x v="0"/>
  </r>
  <r>
    <s v="AGRO EUROPA 1030355"/>
    <x v="6"/>
    <x v="0"/>
    <x v="327"/>
    <x v="0"/>
    <x v="156"/>
    <x v="7"/>
    <s v="LIBREVILLE, PUERTO"/>
    <x v="0"/>
    <x v="3"/>
    <n v="24000"/>
    <x v="0"/>
  </r>
  <r>
    <s v="AGRO SUDAMERICA 1020944"/>
    <x v="2"/>
    <x v="0"/>
    <x v="328"/>
    <x v="0"/>
    <x v="36"/>
    <x v="7"/>
    <s v="CALLAO, PUERTO"/>
    <x v="0"/>
    <x v="3"/>
    <n v="23993.51"/>
    <x v="0"/>
  </r>
  <r>
    <s v="AGRO SUDAMERICA 1020944"/>
    <x v="2"/>
    <x v="0"/>
    <x v="329"/>
    <x v="0"/>
    <x v="36"/>
    <x v="7"/>
    <s v="CALLAO, PUERTO"/>
    <x v="0"/>
    <x v="3"/>
    <n v="23990.89"/>
    <x v="0"/>
  </r>
  <r>
    <s v="AGRO SUDAMERICA 1021092"/>
    <x v="2"/>
    <x v="0"/>
    <x v="330"/>
    <x v="0"/>
    <x v="152"/>
    <x v="7"/>
    <s v="CALLAO, PUERTO"/>
    <x v="0"/>
    <x v="3"/>
    <n v="23986.13"/>
    <x v="0"/>
  </r>
  <r>
    <s v="AGRO SUDAMERICA 1021023"/>
    <x v="2"/>
    <x v="0"/>
    <x v="331"/>
    <x v="0"/>
    <x v="128"/>
    <x v="7"/>
    <s v="CARTAGENA, PUERTO"/>
    <x v="0"/>
    <x v="4"/>
    <n v="23994.76"/>
    <x v="0"/>
  </r>
  <r>
    <s v="AGRO AMERICA 1012483"/>
    <x v="3"/>
    <x v="1"/>
    <x v="332"/>
    <x v="0"/>
    <x v="127"/>
    <x v="7"/>
    <s v="SAVANNAH, PUERTO"/>
    <x v="0"/>
    <x v="3"/>
    <n v="44000"/>
    <x v="0"/>
  </r>
  <r>
    <s v="AGRO AMERICA 1012165"/>
    <x v="3"/>
    <x v="1"/>
    <x v="333"/>
    <x v="0"/>
    <x v="132"/>
    <x v="7"/>
    <s v="SAVANNAH, PUERTO"/>
    <x v="0"/>
    <x v="3"/>
    <n v="44000"/>
    <x v="0"/>
  </r>
  <r>
    <s v="AGRO AMERICA 1012165"/>
    <x v="3"/>
    <x v="1"/>
    <x v="334"/>
    <x v="0"/>
    <x v="132"/>
    <x v="7"/>
    <s v="SAVANNAH, PUERTO"/>
    <x v="0"/>
    <x v="3"/>
    <n v="44000"/>
    <x v="0"/>
  </r>
  <r>
    <s v="AGRO AMERICA 1012521"/>
    <x v="3"/>
    <x v="1"/>
    <x v="335"/>
    <x v="0"/>
    <x v="136"/>
    <x v="7"/>
    <s v="SAVANNAH, PUERTO"/>
    <x v="0"/>
    <x v="3"/>
    <n v="40000"/>
    <x v="0"/>
  </r>
  <r>
    <s v="AGRO SUDAMERICA 1011558"/>
    <x v="2"/>
    <x v="0"/>
    <x v="336"/>
    <x v="0"/>
    <x v="159"/>
    <x v="7"/>
    <s v="CALLAO, PUERTO"/>
    <x v="0"/>
    <x v="3"/>
    <n v="23997.09"/>
    <x v="0"/>
  </r>
  <r>
    <s v="AGRO SUDAMERICA 1011421"/>
    <x v="2"/>
    <x v="0"/>
    <x v="337"/>
    <x v="0"/>
    <x v="153"/>
    <x v="7"/>
    <s v="CARTAGENA, PUERTO"/>
    <x v="0"/>
    <x v="0"/>
    <n v="23988.48"/>
    <x v="0"/>
  </r>
  <r>
    <s v="AGRO SUDAMERICA 1012719"/>
    <x v="2"/>
    <x v="0"/>
    <x v="338"/>
    <x v="0"/>
    <x v="160"/>
    <x v="7"/>
    <s v="CALLAO, PUERTO"/>
    <x v="0"/>
    <x v="3"/>
    <n v="24015.74"/>
    <x v="0"/>
  </r>
  <r>
    <s v="AGRO SUDAMERICA 1021263"/>
    <x v="2"/>
    <x v="0"/>
    <x v="339"/>
    <x v="0"/>
    <x v="161"/>
    <x v="7"/>
    <s v="CALLAO, PUERTO"/>
    <x v="0"/>
    <x v="4"/>
    <n v="21702.59"/>
    <x v="0"/>
  </r>
  <r>
    <s v="AGRO SUDAMERICA 1012719"/>
    <x v="2"/>
    <x v="0"/>
    <x v="340"/>
    <x v="0"/>
    <x v="160"/>
    <x v="7"/>
    <s v="CALLAO, PUERTO"/>
    <x v="0"/>
    <x v="3"/>
    <n v="23994.47"/>
    <x v="0"/>
  </r>
  <r>
    <s v="AGRO SUDAMERICA 1021976"/>
    <x v="2"/>
    <x v="0"/>
    <x v="341"/>
    <x v="0"/>
    <x v="58"/>
    <x v="7"/>
    <s v="CALLAO, PUERTO"/>
    <x v="0"/>
    <x v="3"/>
    <n v="23917.66"/>
    <x v="0"/>
  </r>
  <r>
    <s v="AGRO EUROPA 1030265"/>
    <x v="6"/>
    <x v="1"/>
    <x v="342"/>
    <x v="0"/>
    <x v="162"/>
    <x v="7"/>
    <s v="ROTTERDAM, PUERTO"/>
    <x v="0"/>
    <x v="3"/>
    <n v="21600"/>
    <x v="0"/>
  </r>
  <r>
    <s v="AGRO SUDAMERICA 1020944"/>
    <x v="2"/>
    <x v="0"/>
    <x v="343"/>
    <x v="0"/>
    <x v="36"/>
    <x v="7"/>
    <s v="CALLAO, PUERTO"/>
    <x v="0"/>
    <x v="4"/>
    <n v="24001.09"/>
    <x v="0"/>
  </r>
  <r>
    <s v="AGRO SUDAMERICA 1011421"/>
    <x v="2"/>
    <x v="0"/>
    <x v="344"/>
    <x v="0"/>
    <x v="153"/>
    <x v="7"/>
    <s v="CARTAGENA, PUERTO"/>
    <x v="0"/>
    <x v="3"/>
    <n v="23995.94"/>
    <x v="0"/>
  </r>
  <r>
    <s v="AGRO SUDAMERICA 1011421"/>
    <x v="2"/>
    <x v="0"/>
    <x v="345"/>
    <x v="0"/>
    <x v="153"/>
    <x v="7"/>
    <s v="CARTAGENA, PUERTO"/>
    <x v="0"/>
    <x v="0"/>
    <n v="23996.28"/>
    <x v="0"/>
  </r>
  <r>
    <s v="AGRO SUDAMERICA 1011421"/>
    <x v="2"/>
    <x v="0"/>
    <x v="346"/>
    <x v="0"/>
    <x v="153"/>
    <x v="7"/>
    <s v="CARTAGENA, PUERTO"/>
    <x v="0"/>
    <x v="0"/>
    <n v="23989.17"/>
    <x v="0"/>
  </r>
  <r>
    <s v="AGRO SUDAMERICA 1011421"/>
    <x v="2"/>
    <x v="0"/>
    <x v="347"/>
    <x v="0"/>
    <x v="153"/>
    <x v="7"/>
    <s v="CARTAGENA, PUERTO"/>
    <x v="0"/>
    <x v="3"/>
    <n v="23996.79"/>
    <x v="0"/>
  </r>
  <r>
    <s v="AGRO SUDAMERICA 1011421"/>
    <x v="2"/>
    <x v="0"/>
    <x v="348"/>
    <x v="0"/>
    <x v="153"/>
    <x v="7"/>
    <s v="CARTAGENA, PUERTO"/>
    <x v="0"/>
    <x v="4"/>
    <n v="23248.43"/>
    <x v="0"/>
  </r>
  <r>
    <s v="AGRO SUDAMERICA 1030670"/>
    <x v="2"/>
    <x v="0"/>
    <x v="349"/>
    <x v="0"/>
    <x v="154"/>
    <x v="7"/>
    <s v="MANZANILLO, PANAMA"/>
    <x v="0"/>
    <x v="0"/>
    <n v="24000"/>
    <x v="0"/>
  </r>
  <r>
    <s v="AGRO SUDAMERICA 1021622"/>
    <x v="2"/>
    <x v="0"/>
    <x v="350"/>
    <x v="0"/>
    <x v="163"/>
    <x v="7"/>
    <s v="CAUCEDO, PUERTO"/>
    <x v="0"/>
    <x v="0"/>
    <n v="110"/>
    <x v="0"/>
  </r>
  <r>
    <s v="AGRO SUDAMERICA 1021623"/>
    <x v="2"/>
    <x v="0"/>
    <x v="350"/>
    <x v="0"/>
    <x v="164"/>
    <x v="7"/>
    <s v="CAUCEDO, PUERTO"/>
    <x v="0"/>
    <x v="0"/>
    <n v="530"/>
    <x v="0"/>
  </r>
  <r>
    <s v="AGRO SUDAMERICA 1022384"/>
    <x v="2"/>
    <x v="0"/>
    <x v="350"/>
    <x v="0"/>
    <x v="165"/>
    <x v="7"/>
    <s v="CAUCEDO, PUERTO"/>
    <x v="0"/>
    <x v="0"/>
    <n v="609.66999999999996"/>
    <x v="0"/>
  </r>
  <r>
    <s v="AGRO SUDAMERICA 1021639"/>
    <x v="2"/>
    <x v="0"/>
    <x v="350"/>
    <x v="0"/>
    <x v="166"/>
    <x v="7"/>
    <s v="CAUCEDO, PUERTO"/>
    <x v="0"/>
    <x v="0"/>
    <n v="19110"/>
    <x v="0"/>
  </r>
  <r>
    <s v="AGRO SUDAMERICA 1012719"/>
    <x v="2"/>
    <x v="0"/>
    <x v="351"/>
    <x v="0"/>
    <x v="160"/>
    <x v="7"/>
    <s v="CALLAO, PUERTO"/>
    <x v="0"/>
    <x v="3"/>
    <n v="24001.37"/>
    <x v="0"/>
  </r>
  <r>
    <s v="AGRO AMERICA 1030379"/>
    <x v="3"/>
    <x v="1"/>
    <x v="352"/>
    <x v="0"/>
    <x v="129"/>
    <x v="7"/>
    <s v="NEW YORK, PUERTO"/>
    <x v="0"/>
    <x v="0"/>
    <n v="5360"/>
    <x v="0"/>
  </r>
  <r>
    <s v="AGRO AMERICA 1030424"/>
    <x v="3"/>
    <x v="1"/>
    <x v="352"/>
    <x v="0"/>
    <x v="167"/>
    <x v="7"/>
    <s v="NEW YORK, PUERTO"/>
    <x v="0"/>
    <x v="0"/>
    <n v="47504.28"/>
    <x v="0"/>
  </r>
  <r>
    <s v="AGROSUPER ASIA 1012612"/>
    <x v="0"/>
    <x v="0"/>
    <x v="353"/>
    <x v="1"/>
    <x v="77"/>
    <x v="8"/>
    <s v="MANILA, PUERTO"/>
    <x v="4"/>
    <x v="7"/>
    <n v="0"/>
    <x v="0"/>
  </r>
  <r>
    <s v="AGROSUPER ASIA 1012612"/>
    <x v="0"/>
    <x v="0"/>
    <x v="354"/>
    <x v="1"/>
    <x v="77"/>
    <x v="8"/>
    <s v="MANILA, PUERTO"/>
    <x v="4"/>
    <x v="7"/>
    <n v="0"/>
    <x v="0"/>
  </r>
  <r>
    <s v="AGROSUPER ASIA 1012612"/>
    <x v="0"/>
    <x v="0"/>
    <x v="355"/>
    <x v="1"/>
    <x v="77"/>
    <x v="8"/>
    <s v="MANILA, PUERTO"/>
    <x v="4"/>
    <x v="7"/>
    <n v="0"/>
    <x v="0"/>
  </r>
  <r>
    <s v="AGROSUPER ASIA 1012612"/>
    <x v="0"/>
    <x v="0"/>
    <x v="356"/>
    <x v="1"/>
    <x v="77"/>
    <x v="8"/>
    <s v="MANILA, PUERTO"/>
    <x v="4"/>
    <x v="7"/>
    <n v="0"/>
    <x v="0"/>
  </r>
  <r>
    <s v="AGROSUPER ASIA 1012612"/>
    <x v="0"/>
    <x v="0"/>
    <x v="357"/>
    <x v="1"/>
    <x v="77"/>
    <x v="8"/>
    <s v="MANILA, PUERTO"/>
    <x v="4"/>
    <x v="7"/>
    <n v="0"/>
    <x v="0"/>
  </r>
  <r>
    <s v="AGROSUPER SHANGHAI 1012448"/>
    <x v="1"/>
    <x v="0"/>
    <x v="358"/>
    <x v="1"/>
    <x v="91"/>
    <x v="8"/>
    <s v="YANTIAN, CHINA"/>
    <x v="4"/>
    <x v="3"/>
    <n v="0"/>
    <x v="0"/>
  </r>
  <r>
    <s v="AGROSUPER SHANGHAI 1011586"/>
    <x v="1"/>
    <x v="0"/>
    <x v="359"/>
    <x v="0"/>
    <x v="80"/>
    <x v="8"/>
    <s v="YANTIAN, CHINA"/>
    <x v="4"/>
    <x v="4"/>
    <n v="19954"/>
    <x v="0"/>
  </r>
  <r>
    <s v="AGROSUPER SHANGHAI 1022183"/>
    <x v="1"/>
    <x v="0"/>
    <x v="360"/>
    <x v="1"/>
    <x v="78"/>
    <x v="8"/>
    <s v="SHANGHAI, CHINA"/>
    <x v="4"/>
    <x v="3"/>
    <n v="0"/>
    <x v="0"/>
  </r>
  <r>
    <s v="AGROSUPER SHANGHAI 1022856"/>
    <x v="1"/>
    <x v="0"/>
    <x v="361"/>
    <x v="1"/>
    <x v="26"/>
    <x v="8"/>
    <s v="SHANGHAI, CHINA"/>
    <x v="4"/>
    <x v="3"/>
    <n v="0"/>
    <x v="0"/>
  </r>
  <r>
    <s v="AGROSUPER SHANGHAI 1012448"/>
    <x v="1"/>
    <x v="0"/>
    <x v="362"/>
    <x v="0"/>
    <x v="91"/>
    <x v="8"/>
    <s v="YANTIAN, CHINA"/>
    <x v="4"/>
    <x v="7"/>
    <n v="24000"/>
    <x v="0"/>
  </r>
  <r>
    <s v="AGROSUPER SHANGHAI 1022096"/>
    <x v="1"/>
    <x v="0"/>
    <x v="363"/>
    <x v="1"/>
    <x v="93"/>
    <x v="8"/>
    <s v="YANTIAN, CHINA"/>
    <x v="4"/>
    <x v="3"/>
    <n v="0"/>
    <x v="0"/>
  </r>
  <r>
    <s v="AGROSUPER SHANGHAI 1022183"/>
    <x v="1"/>
    <x v="0"/>
    <x v="364"/>
    <x v="1"/>
    <x v="78"/>
    <x v="8"/>
    <s v="YANTIAN, CHINA"/>
    <x v="4"/>
    <x v="3"/>
    <n v="24031.9"/>
    <x v="0"/>
  </r>
  <r>
    <s v="AGROSUPER SHANGHAI 1022183"/>
    <x v="1"/>
    <x v="0"/>
    <x v="365"/>
    <x v="0"/>
    <x v="78"/>
    <x v="8"/>
    <s v="NANSHA, PUERTO"/>
    <x v="4"/>
    <x v="4"/>
    <n v="25012.63"/>
    <x v="0"/>
  </r>
  <r>
    <s v="AGROSUPER SHANGHAI 1022183"/>
    <x v="1"/>
    <x v="0"/>
    <x v="366"/>
    <x v="0"/>
    <x v="78"/>
    <x v="8"/>
    <s v="YANTIAN, CHINA"/>
    <x v="4"/>
    <x v="4"/>
    <n v="24000.51"/>
    <x v="0"/>
  </r>
  <r>
    <s v="AGROSUPER SHANGHAI 1022183"/>
    <x v="1"/>
    <x v="0"/>
    <x v="367"/>
    <x v="0"/>
    <x v="78"/>
    <x v="8"/>
    <s v="YANTIAN, CHINA"/>
    <x v="4"/>
    <x v="4"/>
    <n v="24332.2"/>
    <x v="0"/>
  </r>
  <r>
    <s v="AGROSUPER SHANGHAI 1011969"/>
    <x v="1"/>
    <x v="1"/>
    <x v="368"/>
    <x v="1"/>
    <x v="92"/>
    <x v="8"/>
    <s v="YANTIAN, CHINA"/>
    <x v="4"/>
    <x v="7"/>
    <n v="0"/>
    <x v="0"/>
  </r>
  <r>
    <s v="AGROSUPER SHANGHAI 1030388"/>
    <x v="1"/>
    <x v="1"/>
    <x v="369"/>
    <x v="0"/>
    <x v="168"/>
    <x v="8"/>
    <s v="YANTIAN, CHINA"/>
    <x v="4"/>
    <x v="3"/>
    <n v="24000"/>
    <x v="0"/>
  </r>
  <r>
    <s v="AGROSUPER SHANGHAI 1022212"/>
    <x v="1"/>
    <x v="1"/>
    <x v="370"/>
    <x v="1"/>
    <x v="82"/>
    <x v="8"/>
    <s v="YANTIAN, CHINA"/>
    <x v="4"/>
    <x v="4"/>
    <n v="0"/>
    <x v="0"/>
  </r>
  <r>
    <s v="AGROSUPER SHANGHAI 1022212"/>
    <x v="1"/>
    <x v="1"/>
    <x v="371"/>
    <x v="0"/>
    <x v="82"/>
    <x v="8"/>
    <s v="YANTIAN, CHINA"/>
    <x v="4"/>
    <x v="3"/>
    <n v="24005.69"/>
    <x v="0"/>
  </r>
  <r>
    <s v="AGROSUPER SHANGHAI 1021766"/>
    <x v="1"/>
    <x v="1"/>
    <x v="372"/>
    <x v="0"/>
    <x v="30"/>
    <x v="8"/>
    <s v="YANTIAN, CHINA"/>
    <x v="4"/>
    <x v="7"/>
    <n v="24012"/>
    <x v="0"/>
  </r>
  <r>
    <s v="AGROSUPER SHANGHAI 1021774"/>
    <x v="1"/>
    <x v="1"/>
    <x v="373"/>
    <x v="1"/>
    <x v="86"/>
    <x v="8"/>
    <s v="YANTIAN, CHINA"/>
    <x v="4"/>
    <x v="7"/>
    <n v="0"/>
    <x v="0"/>
  </r>
  <r>
    <s v="AGROSUPER SHANGHAI 1021735"/>
    <x v="1"/>
    <x v="1"/>
    <x v="374"/>
    <x v="0"/>
    <x v="22"/>
    <x v="8"/>
    <s v="YANTIAN, CHINA"/>
    <x v="4"/>
    <x v="7"/>
    <n v="24000"/>
    <x v="0"/>
  </r>
  <r>
    <s v="AGROSUPER SHANGHAI 1022099"/>
    <x v="1"/>
    <x v="1"/>
    <x v="375"/>
    <x v="0"/>
    <x v="87"/>
    <x v="8"/>
    <s v="YANTIAN, CHINA"/>
    <x v="4"/>
    <x v="4"/>
    <n v="23994"/>
    <x v="0"/>
  </r>
  <r>
    <s v="AGROSUPER SHANGHAI 1022099"/>
    <x v="1"/>
    <x v="1"/>
    <x v="376"/>
    <x v="0"/>
    <x v="87"/>
    <x v="8"/>
    <s v="YANTIAN, CHINA"/>
    <x v="4"/>
    <x v="4"/>
    <n v="24012"/>
    <x v="0"/>
  </r>
  <r>
    <s v="AGROSUPER SHANGHAI 1022099"/>
    <x v="1"/>
    <x v="1"/>
    <x v="377"/>
    <x v="0"/>
    <x v="87"/>
    <x v="8"/>
    <s v="YANTIAN, CHINA"/>
    <x v="4"/>
    <x v="4"/>
    <n v="24012"/>
    <x v="0"/>
  </r>
  <r>
    <s v="AGROSUPER SHANGHAI 1022099"/>
    <x v="1"/>
    <x v="1"/>
    <x v="378"/>
    <x v="0"/>
    <x v="87"/>
    <x v="8"/>
    <s v="YANTIAN, CHINA"/>
    <x v="4"/>
    <x v="3"/>
    <n v="23994"/>
    <x v="0"/>
  </r>
  <r>
    <s v="AGROSUPER SHANGHAI 1021731"/>
    <x v="1"/>
    <x v="0"/>
    <x v="379"/>
    <x v="1"/>
    <x v="50"/>
    <x v="8"/>
    <s v="NINGBO, PUERTO"/>
    <x v="4"/>
    <x v="4"/>
    <n v="0"/>
    <x v="0"/>
  </r>
  <r>
    <s v="AGROSUPER SHANGHAI 1022414"/>
    <x v="1"/>
    <x v="0"/>
    <x v="380"/>
    <x v="1"/>
    <x v="105"/>
    <x v="8"/>
    <s v="SHANGHAI, CHINA"/>
    <x v="4"/>
    <x v="3"/>
    <n v="0"/>
    <x v="0"/>
  </r>
  <r>
    <s v="AGROSUPER SHANGHAI 1022414"/>
    <x v="1"/>
    <x v="0"/>
    <x v="381"/>
    <x v="1"/>
    <x v="105"/>
    <x v="8"/>
    <s v="SHANGHAI, CHINA"/>
    <x v="4"/>
    <x v="3"/>
    <n v="0"/>
    <x v="0"/>
  </r>
  <r>
    <s v="AGROSUPER SHANGHAI 1012527"/>
    <x v="1"/>
    <x v="1"/>
    <x v="382"/>
    <x v="1"/>
    <x v="169"/>
    <x v="8"/>
    <s v="YANTIAN, CHINA"/>
    <x v="4"/>
    <x v="4"/>
    <n v="0"/>
    <x v="0"/>
  </r>
  <r>
    <s v="AGROSUPER SHANGHAI 1011967"/>
    <x v="1"/>
    <x v="1"/>
    <x v="383"/>
    <x v="1"/>
    <x v="170"/>
    <x v="8"/>
    <s v="YANTIAN, CHINA"/>
    <x v="4"/>
    <x v="3"/>
    <n v="0"/>
    <x v="0"/>
  </r>
  <r>
    <s v="AGROSUPER ASIA 1012612"/>
    <x v="0"/>
    <x v="0"/>
    <x v="384"/>
    <x v="0"/>
    <x v="77"/>
    <x v="8"/>
    <s v="MANILA, PUERTO"/>
    <x v="4"/>
    <x v="7"/>
    <n v="23927.3"/>
    <x v="0"/>
  </r>
  <r>
    <s v="AGROSUPER ASIA 1023283"/>
    <x v="0"/>
    <x v="0"/>
    <x v="385"/>
    <x v="1"/>
    <x v="171"/>
    <x v="8"/>
    <s v="MANILA, PUERTO"/>
    <x v="4"/>
    <x v="7"/>
    <n v="0"/>
    <x v="0"/>
  </r>
  <r>
    <s v="AGROSUPER SHANGHAI 1022945"/>
    <x v="1"/>
    <x v="1"/>
    <x v="386"/>
    <x v="0"/>
    <x v="172"/>
    <x v="8"/>
    <s v="YANTIAN, CHINA"/>
    <x v="4"/>
    <x v="3"/>
    <n v="24060"/>
    <x v="0"/>
  </r>
  <r>
    <s v="AGROSUPER ASIA 1023307"/>
    <x v="0"/>
    <x v="0"/>
    <x v="387"/>
    <x v="1"/>
    <x v="173"/>
    <x v="8"/>
    <s v="MANILA, PUERTO"/>
    <x v="4"/>
    <x v="7"/>
    <n v="24000.99"/>
    <x v="0"/>
  </r>
  <r>
    <s v="AGRO SUDAMERICA 1012778"/>
    <x v="2"/>
    <x v="0"/>
    <x v="388"/>
    <x v="0"/>
    <x v="174"/>
    <x v="9"/>
    <s v="CALLAO, PUERTO"/>
    <x v="7"/>
    <x v="0"/>
    <n v="24000.85"/>
    <x v="0"/>
  </r>
  <r>
    <s v="AGRO SUDAMERICA 1011582"/>
    <x v="2"/>
    <x v="0"/>
    <x v="389"/>
    <x v="0"/>
    <x v="175"/>
    <x v="9"/>
    <s v="CALLAO, PUERTO"/>
    <x v="7"/>
    <x v="0"/>
    <n v="9987.2900000000009"/>
    <x v="0"/>
  </r>
  <r>
    <s v="AGRO SUDAMERICA 1010877"/>
    <x v="2"/>
    <x v="0"/>
    <x v="389"/>
    <x v="0"/>
    <x v="140"/>
    <x v="9"/>
    <s v="CALLAO, PUERTO"/>
    <x v="7"/>
    <x v="0"/>
    <n v="1500"/>
    <x v="0"/>
  </r>
  <r>
    <s v="AGRO SUDAMERICA 1011582"/>
    <x v="2"/>
    <x v="0"/>
    <x v="389"/>
    <x v="0"/>
    <x v="175"/>
    <x v="9"/>
    <s v="CALLAO, PUERTO"/>
    <x v="7"/>
    <x v="0"/>
    <n v="10973.4"/>
    <x v="0"/>
  </r>
  <r>
    <s v="AGRO SUDAMERICA 1021385"/>
    <x v="2"/>
    <x v="0"/>
    <x v="390"/>
    <x v="0"/>
    <x v="155"/>
    <x v="9"/>
    <s v="GUAYAQUIL, PUERTO"/>
    <x v="7"/>
    <x v="0"/>
    <n v="23993.39"/>
    <x v="0"/>
  </r>
  <r>
    <s v="AGRO SUDAMERICA 1021187"/>
    <x v="2"/>
    <x v="0"/>
    <x v="391"/>
    <x v="0"/>
    <x v="176"/>
    <x v="9"/>
    <s v="GUAYAQUIL, PUERTO"/>
    <x v="7"/>
    <x v="0"/>
    <n v="23993.5"/>
    <x v="0"/>
  </r>
  <r>
    <s v="AGRO SUDAMERICA 1012719"/>
    <x v="2"/>
    <x v="0"/>
    <x v="392"/>
    <x v="0"/>
    <x v="160"/>
    <x v="9"/>
    <s v="CALLAO, PUERTO"/>
    <x v="7"/>
    <x v="0"/>
    <n v="23994.23"/>
    <x v="0"/>
  </r>
  <r>
    <s v="AGRO AMERICA 1030379"/>
    <x v="3"/>
    <x v="1"/>
    <x v="393"/>
    <x v="0"/>
    <x v="129"/>
    <x v="10"/>
    <s v="PHILADELPHIA, PUERTO"/>
    <x v="6"/>
    <x v="6"/>
    <n v="52920"/>
    <x v="0"/>
  </r>
  <r>
    <s v="AGRO AMERICA 1030379"/>
    <x v="3"/>
    <x v="1"/>
    <x v="394"/>
    <x v="0"/>
    <x v="129"/>
    <x v="10"/>
    <s v="PHILADELPHIA, PUERTO"/>
    <x v="6"/>
    <x v="6"/>
    <n v="52920"/>
    <x v="0"/>
  </r>
  <r>
    <s v="AGRO AMERICA 1012521"/>
    <x v="3"/>
    <x v="1"/>
    <x v="395"/>
    <x v="1"/>
    <x v="136"/>
    <x v="10"/>
    <s v="PORT HUENEME, CA"/>
    <x v="6"/>
    <x v="6"/>
    <n v="40000"/>
    <x v="0"/>
  </r>
  <r>
    <s v="AGRO AMERICA 1012109"/>
    <x v="3"/>
    <x v="1"/>
    <x v="396"/>
    <x v="1"/>
    <x v="122"/>
    <x v="10"/>
    <s v="PORT HUENEME, CA"/>
    <x v="6"/>
    <x v="6"/>
    <n v="0"/>
    <x v="0"/>
  </r>
  <r>
    <s v="AGRO AMERICA 1010886"/>
    <x v="3"/>
    <x v="1"/>
    <x v="396"/>
    <x v="1"/>
    <x v="177"/>
    <x v="10"/>
    <s v="PORT HUENEME, CA"/>
    <x v="6"/>
    <x v="6"/>
    <n v="0"/>
    <x v="0"/>
  </r>
  <r>
    <s v="AGRO AMERICA 1010885"/>
    <x v="3"/>
    <x v="1"/>
    <x v="396"/>
    <x v="1"/>
    <x v="133"/>
    <x v="10"/>
    <s v="PORT HUENEME, CA"/>
    <x v="6"/>
    <x v="6"/>
    <n v="0"/>
    <x v="0"/>
  </r>
  <r>
    <s v="AGRO AMERICA 1012518"/>
    <x v="3"/>
    <x v="1"/>
    <x v="397"/>
    <x v="1"/>
    <x v="51"/>
    <x v="10"/>
    <s v="PORT HUENEME, CA"/>
    <x v="6"/>
    <x v="6"/>
    <n v="0"/>
    <x v="0"/>
  </r>
  <r>
    <s v="AGRO AMERICA 1012158"/>
    <x v="3"/>
    <x v="1"/>
    <x v="398"/>
    <x v="0"/>
    <x v="131"/>
    <x v="11"/>
    <s v="PORT HUENEME, CA"/>
    <x v="0"/>
    <x v="6"/>
    <n v="40000"/>
    <x v="0"/>
  </r>
  <r>
    <s v="AGRO AMERICA 1012483"/>
    <x v="3"/>
    <x v="1"/>
    <x v="399"/>
    <x v="0"/>
    <x v="127"/>
    <x v="11"/>
    <s v="PHILADELPHIA, PUERTO"/>
    <x v="0"/>
    <x v="6"/>
    <n v="44000"/>
    <x v="0"/>
  </r>
  <r>
    <s v="AGRO AMERICA 1030379"/>
    <x v="3"/>
    <x v="1"/>
    <x v="400"/>
    <x v="0"/>
    <x v="129"/>
    <x v="11"/>
    <s v="PHILADELPHIA, PUERTO"/>
    <x v="0"/>
    <x v="6"/>
    <n v="52920"/>
    <x v="0"/>
  </r>
  <r>
    <s v="AGRO AMERICA 1012521"/>
    <x v="3"/>
    <x v="1"/>
    <x v="401"/>
    <x v="0"/>
    <x v="136"/>
    <x v="11"/>
    <s v="PORT HUENEME, CA"/>
    <x v="0"/>
    <x v="6"/>
    <n v="40000"/>
    <x v="0"/>
  </r>
  <r>
    <s v="AGRO AMERICA 1011250"/>
    <x v="3"/>
    <x v="1"/>
    <x v="402"/>
    <x v="0"/>
    <x v="178"/>
    <x v="11"/>
    <s v="HOUSTON, PUERTO"/>
    <x v="1"/>
    <x v="6"/>
    <n v="44000"/>
    <x v="0"/>
  </r>
  <r>
    <s v="AGRO AMERICA 1012165"/>
    <x v="3"/>
    <x v="1"/>
    <x v="403"/>
    <x v="0"/>
    <x v="132"/>
    <x v="11"/>
    <s v="PORT HUENEME, CA"/>
    <x v="0"/>
    <x v="6"/>
    <n v="40000"/>
    <x v="0"/>
  </r>
  <r>
    <s v="AGRO AMERICA 1012165"/>
    <x v="3"/>
    <x v="1"/>
    <x v="404"/>
    <x v="0"/>
    <x v="132"/>
    <x v="11"/>
    <s v="PORT HUENEME, CA"/>
    <x v="0"/>
    <x v="6"/>
    <n v="36000"/>
    <x v="0"/>
  </r>
  <r>
    <s v="AGRO AMERICA 1100574"/>
    <x v="3"/>
    <x v="1"/>
    <x v="405"/>
    <x v="0"/>
    <x v="179"/>
    <x v="11"/>
    <s v="PORT HUENEME, CA"/>
    <x v="0"/>
    <x v="6"/>
    <n v="1375.98"/>
    <x v="0"/>
  </r>
  <r>
    <s v="AGRO AMERICA 1100573"/>
    <x v="3"/>
    <x v="1"/>
    <x v="405"/>
    <x v="0"/>
    <x v="180"/>
    <x v="11"/>
    <s v="PORT HUENEME, CA"/>
    <x v="0"/>
    <x v="6"/>
    <n v="1375.98"/>
    <x v="0"/>
  </r>
  <r>
    <s v="AGRO AMERICA 1012038"/>
    <x v="3"/>
    <x v="1"/>
    <x v="406"/>
    <x v="0"/>
    <x v="181"/>
    <x v="12"/>
    <s v="PORT HUENEME, CA"/>
    <x v="0"/>
    <x v="8"/>
    <n v="15520"/>
    <x v="0"/>
  </r>
  <r>
    <s v="AGRO AMERICA 1010888"/>
    <x v="3"/>
    <x v="1"/>
    <x v="406"/>
    <x v="0"/>
    <x v="147"/>
    <x v="12"/>
    <s v="PORT HUENEME, CA"/>
    <x v="0"/>
    <x v="8"/>
    <n v="20860"/>
    <x v="0"/>
  </r>
  <r>
    <s v="AGRO SUDAMERICA 1011421"/>
    <x v="2"/>
    <x v="0"/>
    <x v="407"/>
    <x v="0"/>
    <x v="153"/>
    <x v="12"/>
    <s v="CARTAGENA, PUERTO"/>
    <x v="0"/>
    <x v="8"/>
    <n v="23797.55"/>
    <x v="0"/>
  </r>
  <r>
    <s v="AGRO SUDAMERICA 1011421"/>
    <x v="2"/>
    <x v="0"/>
    <x v="408"/>
    <x v="0"/>
    <x v="153"/>
    <x v="12"/>
    <s v="CARTAGENA, PUERTO"/>
    <x v="0"/>
    <x v="8"/>
    <n v="23989.33"/>
    <x v="0"/>
  </r>
  <r>
    <s v="AGRO SUDAMERICA 1011421"/>
    <x v="2"/>
    <x v="0"/>
    <x v="409"/>
    <x v="0"/>
    <x v="153"/>
    <x v="12"/>
    <s v="CARTAGENA, PUERTO"/>
    <x v="0"/>
    <x v="8"/>
    <n v="23993.91"/>
    <x v="0"/>
  </r>
  <r>
    <s v="AGRO AMERICA 1012483"/>
    <x v="3"/>
    <x v="1"/>
    <x v="410"/>
    <x v="0"/>
    <x v="127"/>
    <x v="12"/>
    <s v="PORT HUENEME, CA"/>
    <x v="0"/>
    <x v="8"/>
    <n v="40000"/>
    <x v="0"/>
  </r>
  <r>
    <s v="AGRO AMERICA 1030379"/>
    <x v="3"/>
    <x v="1"/>
    <x v="411"/>
    <x v="0"/>
    <x v="129"/>
    <x v="12"/>
    <s v="PHILADELPHIA, PUERTO"/>
    <x v="0"/>
    <x v="8"/>
    <n v="52920"/>
    <x v="0"/>
  </r>
  <r>
    <s v="AGRO AMERICA 1030239"/>
    <x v="3"/>
    <x v="1"/>
    <x v="412"/>
    <x v="0"/>
    <x v="182"/>
    <x v="12"/>
    <s v="SAVANNAH, PUERTO"/>
    <x v="0"/>
    <x v="8"/>
    <n v="52890"/>
    <x v="0"/>
  </r>
  <r>
    <s v="AGRO AMERICA 1012165"/>
    <x v="3"/>
    <x v="1"/>
    <x v="413"/>
    <x v="0"/>
    <x v="132"/>
    <x v="12"/>
    <s v="SAVANNAH, PUERTO"/>
    <x v="0"/>
    <x v="8"/>
    <n v="44000"/>
    <x v="0"/>
  </r>
  <r>
    <s v="AGRO AMERICA 1012165"/>
    <x v="3"/>
    <x v="1"/>
    <x v="414"/>
    <x v="0"/>
    <x v="132"/>
    <x v="12"/>
    <s v="SAVANNAH, PUERTO"/>
    <x v="0"/>
    <x v="8"/>
    <n v="44000"/>
    <x v="0"/>
  </r>
  <r>
    <s v="AGRO AMERICA 1012523"/>
    <x v="3"/>
    <x v="1"/>
    <x v="415"/>
    <x v="0"/>
    <x v="183"/>
    <x v="12"/>
    <s v="PORT HUENEME, CA"/>
    <x v="0"/>
    <x v="8"/>
    <n v="40000"/>
    <x v="0"/>
  </r>
  <r>
    <s v="AGRO AMERICA 1012108"/>
    <x v="3"/>
    <x v="1"/>
    <x v="416"/>
    <x v="0"/>
    <x v="123"/>
    <x v="12"/>
    <s v="SAVANNAH, PUERTO"/>
    <x v="0"/>
    <x v="8"/>
    <n v="44000"/>
    <x v="0"/>
  </r>
  <r>
    <s v="AGRO SUDAMERICA 1011421"/>
    <x v="2"/>
    <x v="0"/>
    <x v="417"/>
    <x v="0"/>
    <x v="153"/>
    <x v="12"/>
    <s v="CARTAGENA, PUERTO"/>
    <x v="0"/>
    <x v="8"/>
    <n v="23787.8"/>
    <x v="0"/>
  </r>
  <r>
    <s v="AGRO AMERICA 1012165"/>
    <x v="3"/>
    <x v="1"/>
    <x v="418"/>
    <x v="0"/>
    <x v="132"/>
    <x v="12"/>
    <s v="SAVANNAH, PUERTO"/>
    <x v="0"/>
    <x v="8"/>
    <n v="44000"/>
    <x v="0"/>
  </r>
  <r>
    <s v="AGRO AMERICA 1012159"/>
    <x v="3"/>
    <x v="1"/>
    <x v="419"/>
    <x v="0"/>
    <x v="116"/>
    <x v="12"/>
    <s v="SAVANNAH, PUERTO"/>
    <x v="0"/>
    <x v="8"/>
    <n v="44000"/>
    <x v="0"/>
  </r>
  <r>
    <s v="AGRO AMERICA 1023276"/>
    <x v="3"/>
    <x v="1"/>
    <x v="420"/>
    <x v="0"/>
    <x v="184"/>
    <x v="12"/>
    <s v="HOUSTON, PUERTO"/>
    <x v="0"/>
    <x v="8"/>
    <n v="40016.53"/>
    <x v="0"/>
  </r>
  <r>
    <s v="AGRO AMERICA 1023274"/>
    <x v="3"/>
    <x v="1"/>
    <x v="420"/>
    <x v="0"/>
    <x v="185"/>
    <x v="12"/>
    <s v="HOUSTON, PUERTO"/>
    <x v="0"/>
    <x v="8"/>
    <n v="6330.16"/>
    <x v="0"/>
  </r>
  <r>
    <s v="AGRO AMERICA 1012108"/>
    <x v="3"/>
    <x v="1"/>
    <x v="421"/>
    <x v="0"/>
    <x v="123"/>
    <x v="12"/>
    <s v="SAVANNAH, PUERTO"/>
    <x v="0"/>
    <x v="8"/>
    <n v="44000"/>
    <x v="0"/>
  </r>
  <r>
    <s v="AGRO AMERICA 1012165"/>
    <x v="3"/>
    <x v="1"/>
    <x v="422"/>
    <x v="0"/>
    <x v="132"/>
    <x v="12"/>
    <s v="SAVANNAH, PUERTO"/>
    <x v="0"/>
    <x v="8"/>
    <n v="44000"/>
    <x v="0"/>
  </r>
  <r>
    <s v="AGRO AMERICA 1012165"/>
    <x v="3"/>
    <x v="1"/>
    <x v="423"/>
    <x v="0"/>
    <x v="132"/>
    <x v="12"/>
    <s v="SAVANNAH, PUERTO"/>
    <x v="0"/>
    <x v="8"/>
    <n v="44000"/>
    <x v="0"/>
  </r>
  <r>
    <s v="AGRO AMERICA 1012159"/>
    <x v="3"/>
    <x v="1"/>
    <x v="424"/>
    <x v="0"/>
    <x v="116"/>
    <x v="12"/>
    <s v="SAVANNAH, PUERTO"/>
    <x v="0"/>
    <x v="8"/>
    <n v="44000"/>
    <x v="0"/>
  </r>
  <r>
    <s v="AGRO AMERICA 1012115"/>
    <x v="3"/>
    <x v="1"/>
    <x v="425"/>
    <x v="0"/>
    <x v="186"/>
    <x v="12"/>
    <s v="SAVANNAH, PUERTO"/>
    <x v="0"/>
    <x v="8"/>
    <n v="38000"/>
    <x v="0"/>
  </r>
  <r>
    <s v="AGRO SUDAMERICA 1021105"/>
    <x v="2"/>
    <x v="0"/>
    <x v="426"/>
    <x v="0"/>
    <x v="187"/>
    <x v="12"/>
    <s v="BUENAVENTURA, PUERTO"/>
    <x v="0"/>
    <x v="8"/>
    <n v="23987.79"/>
    <x v="0"/>
  </r>
  <r>
    <s v="AGRO AMERICA 1030784"/>
    <x v="3"/>
    <x v="1"/>
    <x v="427"/>
    <x v="0"/>
    <x v="188"/>
    <x v="12"/>
    <s v="PORT HUENEME, CA"/>
    <x v="0"/>
    <x v="8"/>
    <n v="7512.59"/>
    <x v="0"/>
  </r>
  <r>
    <s v="AGRO AMERICA 1030360"/>
    <x v="3"/>
    <x v="1"/>
    <x v="427"/>
    <x v="0"/>
    <x v="189"/>
    <x v="12"/>
    <s v="PORT HUENEME, CA"/>
    <x v="0"/>
    <x v="8"/>
    <n v="26387.51"/>
    <x v="0"/>
  </r>
  <r>
    <s v="AGRO SUDAMERICA 1012556"/>
    <x v="2"/>
    <x v="0"/>
    <x v="428"/>
    <x v="0"/>
    <x v="190"/>
    <x v="12"/>
    <s v="BUENAVENTURA, PUERTO"/>
    <x v="0"/>
    <x v="8"/>
    <n v="23719.29"/>
    <x v="0"/>
  </r>
  <r>
    <s v="AGRO AMERICA 1012147"/>
    <x v="3"/>
    <x v="1"/>
    <x v="429"/>
    <x v="0"/>
    <x v="119"/>
    <x v="12"/>
    <s v="SAVANNAH, PUERTO"/>
    <x v="0"/>
    <x v="8"/>
    <n v="41140"/>
    <x v="0"/>
  </r>
  <r>
    <s v="AGROSUPER ASIA 1023283"/>
    <x v="0"/>
    <x v="0"/>
    <x v="385"/>
    <x v="1"/>
    <x v="171"/>
    <x v="13"/>
    <n v="162"/>
    <x v="8"/>
    <x v="7"/>
    <n v="24000"/>
    <x v="1"/>
  </r>
  <r>
    <s v="AGROSUPER SHANGHAI 1022080"/>
    <x v="1"/>
    <x v="1"/>
    <x v="430"/>
    <x v="1"/>
    <x v="110"/>
    <x v="1"/>
    <s v="TIANJIN XINGANG, CHINA"/>
    <x v="9"/>
    <x v="1"/>
    <n v="24000"/>
    <x v="1"/>
  </r>
  <r>
    <s v="AGROSUPER SHANGHAI 1022640"/>
    <x v="1"/>
    <x v="1"/>
    <x v="431"/>
    <x v="1"/>
    <x v="109"/>
    <x v="1"/>
    <s v="000302 TIANJIN XINGANG, CHINA"/>
    <x v="9"/>
    <x v="2"/>
    <n v="24000"/>
    <x v="1"/>
  </r>
  <r>
    <s v="AGRO SUDAMERICA 1021976"/>
    <x v="2"/>
    <x v="0"/>
    <x v="432"/>
    <x v="1"/>
    <x v="58"/>
    <x v="14"/>
    <s v="000206 CALDERA, PUERTO"/>
    <x v="10"/>
    <x v="0"/>
    <n v="24000"/>
    <x v="1"/>
  </r>
  <r>
    <s v="AGRO SUDAMERICA 1012719"/>
    <x v="2"/>
    <x v="0"/>
    <x v="433"/>
    <x v="1"/>
    <x v="160"/>
    <x v="15"/>
    <s v="000059 CALLAO, PUERTO"/>
    <x v="11"/>
    <x v="4"/>
    <n v="24000"/>
    <x v="1"/>
  </r>
  <r>
    <s v="AGRO SUDAMERICA 1012719"/>
    <x v="2"/>
    <x v="0"/>
    <x v="434"/>
    <x v="1"/>
    <x v="160"/>
    <x v="15"/>
    <s v="000059 CALLAO, PUERTO"/>
    <x v="11"/>
    <x v="4"/>
    <n v="24000"/>
    <x v="1"/>
  </r>
  <r>
    <s v="AGROSUPER SHANGHAI 1022748"/>
    <x v="1"/>
    <x v="1"/>
    <x v="435"/>
    <x v="1"/>
    <x v="25"/>
    <x v="1"/>
    <s v="000302 TIANJIN XINGANG, CHINA"/>
    <x v="9"/>
    <x v="1"/>
    <n v="24000"/>
    <x v="1"/>
  </r>
  <r>
    <s v="AGROSUPER SHANGHAI 1022414"/>
    <x v="1"/>
    <x v="0"/>
    <x v="381"/>
    <x v="1"/>
    <x v="105"/>
    <x v="8"/>
    <s v="000021 SHANGHAI, CHINA"/>
    <x v="8"/>
    <x v="3"/>
    <n v="24000"/>
    <x v="1"/>
  </r>
  <r>
    <s v="AGRO AMERICA 1012107"/>
    <x v="3"/>
    <x v="1"/>
    <x v="436"/>
    <x v="1"/>
    <x v="146"/>
    <x v="16"/>
    <s v="000527 PORT HUENEME, CA"/>
    <x v="11"/>
    <x v="6"/>
    <n v="4800.085"/>
    <x v="1"/>
  </r>
  <r>
    <s v="AGRO AMERICA 1012108"/>
    <x v="3"/>
    <x v="1"/>
    <x v="436"/>
    <x v="1"/>
    <x v="123"/>
    <x v="16"/>
    <s v="000527 PORT HUENEME, CA"/>
    <x v="11"/>
    <x v="6"/>
    <n v="4800.085"/>
    <x v="1"/>
  </r>
  <r>
    <s v="AGRO AMERICA 1012109"/>
    <x v="3"/>
    <x v="1"/>
    <x v="436"/>
    <x v="1"/>
    <x v="122"/>
    <x v="16"/>
    <s v="000527 PORT HUENEME, CA"/>
    <x v="11"/>
    <x v="6"/>
    <n v="24000.422999999999"/>
    <x v="1"/>
  </r>
  <r>
    <s v="AGRO AMERICA 1012110"/>
    <x v="3"/>
    <x v="1"/>
    <x v="436"/>
    <x v="1"/>
    <x v="134"/>
    <x v="16"/>
    <s v="000527 PORT HUENEME, CA"/>
    <x v="11"/>
    <x v="6"/>
    <n v="3200.056"/>
    <x v="1"/>
  </r>
  <r>
    <s v="AGRO AMERICA 1012167"/>
    <x v="3"/>
    <x v="1"/>
    <x v="436"/>
    <x v="1"/>
    <x v="120"/>
    <x v="16"/>
    <s v="000527 PORT HUENEME, CA"/>
    <x v="11"/>
    <x v="6"/>
    <n v="3200.056"/>
    <x v="1"/>
  </r>
  <r>
    <s v="AGROSUPER SHANGHAI 1022414"/>
    <x v="1"/>
    <x v="0"/>
    <x v="380"/>
    <x v="1"/>
    <x v="105"/>
    <x v="8"/>
    <s v="000021 SHANGHAI, CHINA"/>
    <x v="8"/>
    <x v="3"/>
    <n v="24000"/>
    <x v="1"/>
  </r>
  <r>
    <s v="AGRO SUDAMERICA 1011558"/>
    <x v="2"/>
    <x v="0"/>
    <x v="437"/>
    <x v="1"/>
    <x v="159"/>
    <x v="15"/>
    <s v="000435 MANZANILLO, PANAMA"/>
    <x v="11"/>
    <x v="0"/>
    <n v="24000"/>
    <x v="1"/>
  </r>
  <r>
    <s v="AGRO EUROPA 1020853"/>
    <x v="6"/>
    <x v="1"/>
    <x v="438"/>
    <x v="1"/>
    <x v="158"/>
    <x v="17"/>
    <s v="4532 HAMBURG, PORT"/>
    <x v="11"/>
    <x v="3"/>
    <n v="20000"/>
    <x v="1"/>
  </r>
  <r>
    <s v="AGROSUPER SHANGHAI 1021767"/>
    <x v="1"/>
    <x v="1"/>
    <x v="439"/>
    <x v="1"/>
    <x v="88"/>
    <x v="1"/>
    <s v="000302 TIANJIN XINGANG, CHINA"/>
    <x v="9"/>
    <x v="1"/>
    <n v="24000"/>
    <x v="1"/>
  </r>
  <r>
    <s v="AGROSUPER SHANGHAI 1021732"/>
    <x v="1"/>
    <x v="1"/>
    <x v="218"/>
    <x v="1"/>
    <x v="31"/>
    <x v="4"/>
    <s v="000302 TIANJIN XINGANG, CHINA"/>
    <x v="12"/>
    <x v="6"/>
    <n v="24000"/>
    <x v="1"/>
  </r>
  <r>
    <s v="AGROSUPER SHANGHAI 1022636"/>
    <x v="1"/>
    <x v="1"/>
    <x v="440"/>
    <x v="1"/>
    <x v="191"/>
    <x v="1"/>
    <s v="000087 QINGDAO, PUERTO"/>
    <x v="9"/>
    <x v="2"/>
    <n v="24000"/>
    <x v="1"/>
  </r>
  <r>
    <s v="AGROSUPER SHANGHAI 1022169"/>
    <x v="1"/>
    <x v="1"/>
    <x v="441"/>
    <x v="1"/>
    <x v="53"/>
    <x v="1"/>
    <s v="000087 QINGDAO, PUERTO"/>
    <x v="9"/>
    <x v="2"/>
    <n v="24000"/>
    <x v="1"/>
  </r>
  <r>
    <s v="AGROSUPER SHANGHAI 1030683"/>
    <x v="1"/>
    <x v="1"/>
    <x v="442"/>
    <x v="1"/>
    <x v="28"/>
    <x v="1"/>
    <s v="000302 TIANJIN XINGANG, CHINA"/>
    <x v="9"/>
    <x v="1"/>
    <n v="24000"/>
    <x v="1"/>
  </r>
  <r>
    <s v="AGROSUPER SHANGHAI 1021735"/>
    <x v="1"/>
    <x v="0"/>
    <x v="443"/>
    <x v="1"/>
    <x v="22"/>
    <x v="1"/>
    <s v="000302 TIANJIN XINGANG, CHINA"/>
    <x v="9"/>
    <x v="1"/>
    <n v="24000"/>
    <x v="1"/>
  </r>
  <r>
    <s v="AGROSUPER SHANGHAI 1022183"/>
    <x v="1"/>
    <x v="0"/>
    <x v="360"/>
    <x v="1"/>
    <x v="78"/>
    <x v="8"/>
    <s v="000021 SHANGHAI, CHINA"/>
    <x v="8"/>
    <x v="3"/>
    <n v="24000"/>
    <x v="1"/>
  </r>
  <r>
    <s v="AGRO SUDAMERICA 1022709"/>
    <x v="2"/>
    <x v="0"/>
    <x v="444"/>
    <x v="1"/>
    <x v="192"/>
    <x v="15"/>
    <s v="000218 CARTAGENA, PUERTO"/>
    <x v="11"/>
    <x v="0"/>
    <n v="24000"/>
    <x v="1"/>
  </r>
  <r>
    <s v="AGRO AMERICA 1012483"/>
    <x v="3"/>
    <x v="1"/>
    <x v="445"/>
    <x v="1"/>
    <x v="127"/>
    <x v="15"/>
    <s v="000069 NEW YORK, PUERTO"/>
    <x v="11"/>
    <x v="0"/>
    <n v="44000.775999999998"/>
    <x v="1"/>
  </r>
  <r>
    <s v="AGRO SUDAMERICA 1012719"/>
    <x v="2"/>
    <x v="0"/>
    <x v="446"/>
    <x v="1"/>
    <x v="160"/>
    <x v="17"/>
    <s v="000059 CALLAO, PUERTO"/>
    <x v="11"/>
    <x v="3"/>
    <n v="24000"/>
    <x v="1"/>
  </r>
  <r>
    <s v="AGRO EUROPA 1022858"/>
    <x v="6"/>
    <x v="1"/>
    <x v="447"/>
    <x v="1"/>
    <x v="126"/>
    <x v="17"/>
    <s v="4532 HAMBURG, PORT"/>
    <x v="11"/>
    <x v="3"/>
    <n v="21600"/>
    <x v="1"/>
  </r>
  <r>
    <s v="AGRO EUROPA 1023353"/>
    <x v="6"/>
    <x v="1"/>
    <x v="448"/>
    <x v="1"/>
    <x v="125"/>
    <x v="17"/>
    <s v="4532 HAMBURG, PORT"/>
    <x v="11"/>
    <x v="3"/>
    <n v="21600"/>
    <x v="1"/>
  </r>
  <r>
    <s v="AGRO MEXICO 1011127"/>
    <x v="4"/>
    <x v="1"/>
    <x v="449"/>
    <x v="1"/>
    <x v="21"/>
    <x v="18"/>
    <s v="000050 MANZANILLO, PUERTO"/>
    <x v="9"/>
    <x v="1"/>
    <n v="22800"/>
    <x v="1"/>
  </r>
  <r>
    <s v="AGRO MEXICO 1011127"/>
    <x v="4"/>
    <x v="1"/>
    <x v="450"/>
    <x v="1"/>
    <x v="21"/>
    <x v="18"/>
    <s v="000050 MANZANILLO, PUERTO"/>
    <x v="9"/>
    <x v="1"/>
    <n v="22800"/>
    <x v="1"/>
  </r>
  <r>
    <s v="AGRO MEXICO 1011127"/>
    <x v="4"/>
    <x v="1"/>
    <x v="451"/>
    <x v="1"/>
    <x v="21"/>
    <x v="18"/>
    <s v="000050 MANZANILLO, PUERTO"/>
    <x v="9"/>
    <x v="1"/>
    <n v="22800"/>
    <x v="1"/>
  </r>
  <r>
    <s v="AGRO MEXICO 1021555"/>
    <x v="4"/>
    <x v="1"/>
    <x v="452"/>
    <x v="1"/>
    <x v="15"/>
    <x v="18"/>
    <s v="000051 MAZATLAN, PUERTO"/>
    <x v="9"/>
    <x v="2"/>
    <n v="24002"/>
    <x v="1"/>
  </r>
  <r>
    <s v="AGRO MEXICO 1030337"/>
    <x v="4"/>
    <x v="1"/>
    <x v="453"/>
    <x v="1"/>
    <x v="10"/>
    <x v="18"/>
    <s v="000050 MANZANILLO, PUERTO"/>
    <x v="9"/>
    <x v="1"/>
    <n v="24000"/>
    <x v="1"/>
  </r>
  <r>
    <s v="AGRO MEXICO 1030658"/>
    <x v="4"/>
    <x v="1"/>
    <x v="454"/>
    <x v="1"/>
    <x v="9"/>
    <x v="18"/>
    <s v="000050 MANZANILLO, PUERTO"/>
    <x v="9"/>
    <x v="1"/>
    <n v="24017.360000000001"/>
    <x v="1"/>
  </r>
  <r>
    <s v="AGRO SUDAMERICA 1020944"/>
    <x v="2"/>
    <x v="0"/>
    <x v="455"/>
    <x v="1"/>
    <x v="36"/>
    <x v="15"/>
    <s v="000218 CARTAGENA, PUERTO"/>
    <x v="11"/>
    <x v="0"/>
    <n v="24000"/>
    <x v="1"/>
  </r>
  <r>
    <s v="AGRO SUDAMERICA 1020944"/>
    <x v="2"/>
    <x v="0"/>
    <x v="456"/>
    <x v="1"/>
    <x v="36"/>
    <x v="15"/>
    <s v="000218 CARTAGENA, PUERTO"/>
    <x v="11"/>
    <x v="4"/>
    <n v="24000"/>
    <x v="1"/>
  </r>
  <r>
    <s v="AGRO SUDAMERICA 1012763"/>
    <x v="2"/>
    <x v="0"/>
    <x v="457"/>
    <x v="1"/>
    <x v="6"/>
    <x v="15"/>
    <s v="000059 CALLAO, PUERTO"/>
    <x v="11"/>
    <x v="4"/>
    <n v="24000"/>
    <x v="1"/>
  </r>
  <r>
    <s v="AGRO SUDAMERICA 1012283"/>
    <x v="2"/>
    <x v="0"/>
    <x v="458"/>
    <x v="1"/>
    <x v="193"/>
    <x v="15"/>
    <s v="000059 CALLAO, PUERTO"/>
    <x v="11"/>
    <x v="4"/>
    <n v="24000"/>
    <x v="1"/>
  </r>
  <r>
    <s v="AGROSUPER ASIA 1012612"/>
    <x v="0"/>
    <x v="0"/>
    <x v="459"/>
    <x v="1"/>
    <x v="77"/>
    <x v="13"/>
    <s v="000522 CEBU, PHILIPPINES"/>
    <x v="8"/>
    <x v="7"/>
    <n v="25000"/>
    <x v="1"/>
  </r>
  <r>
    <s v="AGROSUPER ASIA 1012612"/>
    <x v="0"/>
    <x v="0"/>
    <x v="460"/>
    <x v="1"/>
    <x v="77"/>
    <x v="13"/>
    <s v="000522 CEBU, PHILIPPINES"/>
    <x v="8"/>
    <x v="7"/>
    <n v="25000"/>
    <x v="1"/>
  </r>
  <r>
    <s v="AGROSUPER ASIA 1012612"/>
    <x v="0"/>
    <x v="0"/>
    <x v="461"/>
    <x v="1"/>
    <x v="77"/>
    <x v="13"/>
    <s v="000522 CEBU, PHILIPPINES"/>
    <x v="8"/>
    <x v="7"/>
    <n v="25000"/>
    <x v="1"/>
  </r>
  <r>
    <s v="AGROSUPER ASIA 1012612"/>
    <x v="0"/>
    <x v="0"/>
    <x v="462"/>
    <x v="1"/>
    <x v="77"/>
    <x v="13"/>
    <s v="000522 CEBU, PHILIPPINES"/>
    <x v="8"/>
    <x v="7"/>
    <n v="25000"/>
    <x v="1"/>
  </r>
  <r>
    <s v="AGROSUPER ASIA 1012612"/>
    <x v="0"/>
    <x v="0"/>
    <x v="463"/>
    <x v="1"/>
    <x v="77"/>
    <x v="8"/>
    <s v="000522 CEBU, PHILIPPINES"/>
    <x v="8"/>
    <x v="7"/>
    <n v="25000"/>
    <x v="1"/>
  </r>
  <r>
    <s v="AGROSUPER SHANGHAI 1023110"/>
    <x v="1"/>
    <x v="1"/>
    <x v="464"/>
    <x v="1"/>
    <x v="194"/>
    <x v="8"/>
    <s v="000020 YANTIAN, CHINA"/>
    <x v="8"/>
    <x v="3"/>
    <n v="24000"/>
    <x v="1"/>
  </r>
  <r>
    <s v="AGROSUPER ASIA 1022885"/>
    <x v="0"/>
    <x v="0"/>
    <x v="465"/>
    <x v="1"/>
    <x v="4"/>
    <x v="18"/>
    <s v="000045 BUSAN {PUSAN}, PUERTO"/>
    <x v="9"/>
    <x v="2"/>
    <n v="22000"/>
    <x v="1"/>
  </r>
  <r>
    <s v="AGROSUPER ASIA 1022885"/>
    <x v="0"/>
    <x v="0"/>
    <x v="466"/>
    <x v="1"/>
    <x v="4"/>
    <x v="18"/>
    <s v="000045 BUSAN {PUSAN}, PUERTO"/>
    <x v="9"/>
    <x v="1"/>
    <n v="22000"/>
    <x v="1"/>
  </r>
  <r>
    <s v="AGROSUPER ASIA 1023038"/>
    <x v="0"/>
    <x v="0"/>
    <x v="467"/>
    <x v="1"/>
    <x v="102"/>
    <x v="18"/>
    <s v="000045 BUSAN {PUSAN}, PUERTO"/>
    <x v="9"/>
    <x v="2"/>
    <n v="22000"/>
    <x v="1"/>
  </r>
  <r>
    <s v="AGRO AMERICA 1011105"/>
    <x v="3"/>
    <x v="1"/>
    <x v="468"/>
    <x v="1"/>
    <x v="195"/>
    <x v="16"/>
    <s v="000139 HOUSTON, PUERTO"/>
    <x v="11"/>
    <x v="6"/>
    <n v="44031.067999999999"/>
    <x v="1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  <r>
    <m/>
    <x v="7"/>
    <x v="2"/>
    <x v="469"/>
    <x v="2"/>
    <x v="196"/>
    <x v="19"/>
    <m/>
    <x v="1"/>
    <x v="9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0">
  <r>
    <x v="0"/>
    <x v="0"/>
    <x v="0"/>
    <x v="0"/>
    <x v="0"/>
    <x v="0"/>
    <x v="0"/>
    <s v="GO GRASA FORRO PNA LIMP@ CJ 20K AS"/>
    <s v="GRASA FORRO"/>
    <x v="0"/>
    <x v="0"/>
    <n v="0"/>
    <x v="0"/>
    <n v="24000"/>
    <n v="24000"/>
    <x v="0"/>
  </r>
  <r>
    <x v="0"/>
    <x v="0"/>
    <x v="1"/>
    <x v="0"/>
    <x v="1"/>
    <x v="0"/>
    <x v="1"/>
    <s v="CUE GRANEL ESP CC@ CJ 20K AS"/>
    <s v="CUERO MIXTO"/>
    <x v="1"/>
    <x v="1"/>
    <n v="0"/>
    <x v="0"/>
    <n v="24000"/>
    <n v="24000"/>
    <x v="0"/>
  </r>
  <r>
    <x v="0"/>
    <x v="0"/>
    <x v="2"/>
    <x v="1"/>
    <x v="1"/>
    <x v="0"/>
    <x v="2"/>
    <s v="CUE GRANEL ESP CC@ CJ 20K AS"/>
    <s v="CUERO MIXTO"/>
    <x v="2"/>
    <x v="1"/>
    <n v="0"/>
    <x v="0"/>
    <n v="24000"/>
    <n v="24000"/>
    <x v="1"/>
  </r>
  <r>
    <x v="0"/>
    <x v="0"/>
    <x v="3"/>
    <x v="1"/>
    <x v="1"/>
    <x v="0"/>
    <x v="2"/>
    <s v="CUE GRANEL ESP CC@ CJ 20K AS"/>
    <s v="CUERO MIXTO"/>
    <x v="3"/>
    <x v="1"/>
    <n v="0"/>
    <x v="0"/>
    <n v="24000"/>
    <n v="24000"/>
    <x v="2"/>
  </r>
  <r>
    <x v="0"/>
    <x v="0"/>
    <x v="4"/>
    <x v="0"/>
    <x v="1"/>
    <x v="0"/>
    <x v="2"/>
    <s v="CUE GRANEL ESP CC@ CJ 20K AS"/>
    <s v="CUERO MIXTO"/>
    <x v="1"/>
    <x v="0"/>
    <n v="0"/>
    <x v="0"/>
    <n v="24000"/>
    <n v="24000"/>
    <x v="3"/>
  </r>
  <r>
    <x v="0"/>
    <x v="0"/>
    <x v="5"/>
    <x v="0"/>
    <x v="1"/>
    <x v="0"/>
    <x v="2"/>
    <s v="CUE GRANEL ESP CC@ CJ 20K AS"/>
    <s v="CUERO MIXTO"/>
    <x v="4"/>
    <x v="0"/>
    <n v="0"/>
    <x v="0"/>
    <n v="24000"/>
    <n v="24000"/>
    <x v="4"/>
  </r>
  <r>
    <x v="0"/>
    <x v="0"/>
    <x v="6"/>
    <x v="0"/>
    <x v="1"/>
    <x v="0"/>
    <x v="2"/>
    <s v="CUE GRANEL ESP CC@ CJ 20K AS"/>
    <s v="CUERO MIXTO"/>
    <x v="5"/>
    <x v="0"/>
    <n v="0"/>
    <x v="0"/>
    <n v="24000"/>
    <n v="24000"/>
    <x v="5"/>
  </r>
  <r>
    <x v="0"/>
    <x v="0"/>
    <x v="7"/>
    <x v="1"/>
    <x v="2"/>
    <x v="0"/>
    <x v="3"/>
    <s v="GO LOM TOCINO@ BO CJ 20K AS"/>
    <s v="GRASA LOMO TOCINO"/>
    <x v="6"/>
    <x v="2"/>
    <n v="24000"/>
    <x v="0"/>
    <n v="0"/>
    <n v="24000"/>
    <x v="6"/>
  </r>
  <r>
    <x v="0"/>
    <x v="0"/>
    <x v="8"/>
    <x v="0"/>
    <x v="2"/>
    <x v="0"/>
    <x v="3"/>
    <s v="GO LOM TOCINO@ BO CJ 20K AS"/>
    <s v="GRASA LOMO TOCINO"/>
    <x v="4"/>
    <x v="0"/>
    <n v="0"/>
    <x v="0"/>
    <n v="24000"/>
    <n v="24000"/>
    <x v="4"/>
  </r>
  <r>
    <x v="0"/>
    <x v="0"/>
    <x v="9"/>
    <x v="1"/>
    <x v="2"/>
    <x v="0"/>
    <x v="3"/>
    <s v="GO LOM TOCINO@ BO CJ 20K AS"/>
    <s v="GRASA LOMO TOCINO"/>
    <x v="2"/>
    <x v="1"/>
    <n v="0"/>
    <x v="1"/>
    <n v="0"/>
    <n v="24000"/>
    <x v="2"/>
  </r>
  <r>
    <x v="0"/>
    <x v="0"/>
    <x v="10"/>
    <x v="0"/>
    <x v="2"/>
    <x v="0"/>
    <x v="3"/>
    <s v="GO LOM TOCINO@ BO CJ 20K AS"/>
    <s v="GRASA LOMO TOCINO"/>
    <x v="2"/>
    <x v="0"/>
    <n v="0"/>
    <x v="0"/>
    <n v="24000"/>
    <n v="24000"/>
    <x v="1"/>
  </r>
  <r>
    <x v="0"/>
    <x v="0"/>
    <x v="11"/>
    <x v="1"/>
    <x v="2"/>
    <x v="0"/>
    <x v="3"/>
    <s v="GO LOM TOCINO@ BO CJ 20K AS"/>
    <s v="GRASA LOMO TOCINO"/>
    <x v="6"/>
    <x v="0"/>
    <n v="24000"/>
    <x v="0"/>
    <n v="0"/>
    <n v="24000"/>
    <x v="6"/>
  </r>
  <r>
    <x v="0"/>
    <x v="0"/>
    <x v="12"/>
    <x v="0"/>
    <x v="2"/>
    <x v="0"/>
    <x v="3"/>
    <s v="GO LOM TOCINO@ BO CJ 20K AS"/>
    <s v="GRASA LOMO TOCINO"/>
    <x v="1"/>
    <x v="0"/>
    <n v="0"/>
    <x v="0"/>
    <n v="24000"/>
    <n v="24000"/>
    <x v="0"/>
  </r>
  <r>
    <x v="0"/>
    <x v="0"/>
    <x v="13"/>
    <x v="0"/>
    <x v="2"/>
    <x v="0"/>
    <x v="3"/>
    <s v="GO LOM TOCINO@ BO CJ 20K AS"/>
    <s v="GRASA LOMO TOCINO"/>
    <x v="7"/>
    <x v="0"/>
    <n v="0"/>
    <x v="0"/>
    <n v="24000"/>
    <n v="24000"/>
    <x v="0"/>
  </r>
  <r>
    <x v="0"/>
    <x v="0"/>
    <x v="14"/>
    <x v="0"/>
    <x v="2"/>
    <x v="0"/>
    <x v="4"/>
    <s v="GO GRASA FORRO PNA LIMP@ BO CJ AS"/>
    <s v="GRASA FORRO"/>
    <x v="7"/>
    <x v="0"/>
    <n v="0"/>
    <x v="0"/>
    <n v="24000"/>
    <n v="24000"/>
    <x v="6"/>
  </r>
  <r>
    <x v="0"/>
    <x v="0"/>
    <x v="15"/>
    <x v="0"/>
    <x v="2"/>
    <x v="0"/>
    <x v="4"/>
    <s v="GO GRASA FORRO PNA LIMP@ BO CJ AS"/>
    <s v="GRASA FORRO"/>
    <x v="6"/>
    <x v="0"/>
    <n v="24000"/>
    <x v="0"/>
    <n v="0"/>
    <n v="24000"/>
    <x v="2"/>
  </r>
  <r>
    <x v="0"/>
    <x v="0"/>
    <x v="16"/>
    <x v="0"/>
    <x v="2"/>
    <x v="0"/>
    <x v="4"/>
    <s v="GO GRASA FORRO PNA LIMP@ BO CJ AS"/>
    <s v="GRASA FORRO"/>
    <x v="5"/>
    <x v="1"/>
    <n v="0"/>
    <x v="0"/>
    <n v="24000"/>
    <n v="24000"/>
    <x v="0"/>
  </r>
  <r>
    <x v="1"/>
    <x v="1"/>
    <x v="17"/>
    <x v="1"/>
    <x v="3"/>
    <x v="0"/>
    <x v="5"/>
    <s v="PO PPA ESP 50 PIM@ CJ 20K AS"/>
    <s v="CARNE RECUPERADA PULPA"/>
    <x v="8"/>
    <x v="0"/>
    <n v="0"/>
    <x v="0"/>
    <n v="24000"/>
    <n v="24000"/>
    <x v="7"/>
  </r>
  <r>
    <x v="1"/>
    <x v="1"/>
    <x v="18"/>
    <x v="1"/>
    <x v="3"/>
    <x v="0"/>
    <x v="5"/>
    <s v="PO PPA ESP 50 PIM@ CJ 20K AS"/>
    <s v="CARNE RECUPERADA PULPA"/>
    <x v="3"/>
    <x v="0"/>
    <n v="0"/>
    <x v="0"/>
    <n v="24000"/>
    <n v="24000"/>
    <x v="7"/>
  </r>
  <r>
    <x v="1"/>
    <x v="1"/>
    <x v="19"/>
    <x v="1"/>
    <x v="3"/>
    <x v="0"/>
    <x v="5"/>
    <s v="PO PPA ESP 50 PIM@ CJ 20K AS"/>
    <s v="CARNE RECUPERADA PULPA"/>
    <x v="3"/>
    <x v="0"/>
    <n v="0"/>
    <x v="0"/>
    <n v="24000"/>
    <n v="24000"/>
    <x v="7"/>
  </r>
  <r>
    <x v="1"/>
    <x v="1"/>
    <x v="20"/>
    <x v="1"/>
    <x v="3"/>
    <x v="0"/>
    <x v="5"/>
    <s v="PO PPA ESP 50 PIM@ CJ 20K AS"/>
    <s v="CARNE RECUPERADA PULPA"/>
    <x v="3"/>
    <x v="0"/>
    <n v="0"/>
    <x v="0"/>
    <n v="24000"/>
    <n v="24000"/>
    <x v="7"/>
  </r>
  <r>
    <x v="1"/>
    <x v="1"/>
    <x v="21"/>
    <x v="1"/>
    <x v="3"/>
    <x v="0"/>
    <x v="5"/>
    <s v="PO PPA ESP 50 PIM@ CJ 20K AS"/>
    <s v="CARNE RECUPERADA PULPA"/>
    <x v="4"/>
    <x v="0"/>
    <n v="0"/>
    <x v="0"/>
    <n v="24000"/>
    <n v="24000"/>
    <x v="7"/>
  </r>
  <r>
    <x v="1"/>
    <x v="1"/>
    <x v="22"/>
    <x v="0"/>
    <x v="4"/>
    <x v="0"/>
    <x v="6"/>
    <s v="PO PPA ESP@ 2 BLO X 10K CJ AS"/>
    <s v="CARNE RECUPERADA PULPA"/>
    <x v="6"/>
    <x v="0"/>
    <n v="24000"/>
    <x v="0"/>
    <n v="0"/>
    <n v="24000"/>
    <x v="8"/>
  </r>
  <r>
    <x v="1"/>
    <x v="1"/>
    <x v="23"/>
    <x v="0"/>
    <x v="4"/>
    <x v="0"/>
    <x v="7"/>
    <s v="PO PPA ESP@ 2 BLOX10KG CJ AS SD"/>
    <s v="CARNE RECUPERADA ADM"/>
    <x v="1"/>
    <x v="1"/>
    <n v="0"/>
    <x v="0"/>
    <n v="24000"/>
    <n v="24000"/>
    <x v="7"/>
  </r>
  <r>
    <x v="1"/>
    <x v="1"/>
    <x v="24"/>
    <x v="1"/>
    <x v="4"/>
    <x v="0"/>
    <x v="8"/>
    <s v="PO PCH PIEL@ CJ 20K AS"/>
    <s v="SUBPROD PIEL"/>
    <x v="6"/>
    <x v="0"/>
    <n v="8000"/>
    <x v="0"/>
    <n v="0"/>
    <n v="8000"/>
    <x v="4"/>
  </r>
  <r>
    <x v="1"/>
    <x v="1"/>
    <x v="24"/>
    <x v="1"/>
    <x v="4"/>
    <x v="0"/>
    <x v="7"/>
    <s v="PO PPA ESP@ 2 BLOX10KG CJ AS SD"/>
    <s v="CARNE RECUPERADA ADM"/>
    <x v="6"/>
    <x v="0"/>
    <n v="16000"/>
    <x v="0"/>
    <n v="0"/>
    <n v="16000"/>
    <x v="4"/>
  </r>
  <r>
    <x v="1"/>
    <x v="1"/>
    <x v="25"/>
    <x v="0"/>
    <x v="4"/>
    <x v="0"/>
    <x v="7"/>
    <s v="PO PPA ESP@ 2 BLOX10KG CJ AS SD"/>
    <s v="CARNE RECUPERADA ADM"/>
    <x v="4"/>
    <x v="0"/>
    <n v="0"/>
    <x v="0"/>
    <n v="24000"/>
    <n v="24000"/>
    <x v="7"/>
  </r>
  <r>
    <x v="1"/>
    <x v="1"/>
    <x v="26"/>
    <x v="0"/>
    <x v="4"/>
    <x v="0"/>
    <x v="7"/>
    <s v="PO PPA ESP@ 2 BLOX10KG CJ AS SD"/>
    <s v="CARNE RECUPERADA ADM"/>
    <x v="5"/>
    <x v="0"/>
    <n v="0"/>
    <x v="0"/>
    <n v="24000"/>
    <n v="24000"/>
    <x v="7"/>
  </r>
  <r>
    <x v="1"/>
    <x v="1"/>
    <x v="27"/>
    <x v="0"/>
    <x v="4"/>
    <x v="0"/>
    <x v="7"/>
    <s v="PO PPA ESP@ 2 BLOX10KG CJ AS SD"/>
    <s v="CARNE RECUPERADA ADM"/>
    <x v="5"/>
    <x v="0"/>
    <n v="0"/>
    <x v="0"/>
    <n v="24000"/>
    <n v="24000"/>
    <x v="7"/>
  </r>
  <r>
    <x v="1"/>
    <x v="1"/>
    <x v="28"/>
    <x v="0"/>
    <x v="4"/>
    <x v="0"/>
    <x v="7"/>
    <s v="PO PPA ESP@ 2 BLOX10KG CJ AS SD"/>
    <s v="CARNE RECUPERADA ADM"/>
    <x v="7"/>
    <x v="0"/>
    <n v="0"/>
    <x v="0"/>
    <n v="24000"/>
    <n v="24000"/>
    <x v="7"/>
  </r>
  <r>
    <x v="1"/>
    <x v="1"/>
    <x v="29"/>
    <x v="0"/>
    <x v="4"/>
    <x v="0"/>
    <x v="9"/>
    <s v="PO CTRE MRPS@ BO 12X1K CJ AS"/>
    <s v="MENUDENCIAS CONTRE"/>
    <x v="6"/>
    <x v="0"/>
    <n v="24000"/>
    <x v="0"/>
    <n v="0"/>
    <n v="24000"/>
    <x v="8"/>
  </r>
  <r>
    <x v="1"/>
    <x v="1"/>
    <x v="30"/>
    <x v="1"/>
    <x v="4"/>
    <x v="0"/>
    <x v="10"/>
    <s v="PO MOLLEJA MRPS@ CJ 10K AS"/>
    <s v="MENUDENCIAS CONTRE"/>
    <x v="6"/>
    <x v="0"/>
    <n v="10000"/>
    <x v="0"/>
    <n v="0"/>
    <n v="10000"/>
    <x v="4"/>
  </r>
  <r>
    <x v="1"/>
    <x v="1"/>
    <x v="30"/>
    <x v="1"/>
    <x v="4"/>
    <x v="0"/>
    <x v="11"/>
    <s v="PO CORAZON@ CJ 18K AS"/>
    <s v="MENUDENCIAS CORAZÓN"/>
    <x v="6"/>
    <x v="0"/>
    <n v="10000"/>
    <x v="0"/>
    <n v="0"/>
    <n v="10000"/>
    <x v="4"/>
  </r>
  <r>
    <x v="1"/>
    <x v="1"/>
    <x v="31"/>
    <x v="0"/>
    <x v="4"/>
    <x v="0"/>
    <x v="12"/>
    <s v="PO PTA ESPINAZ@ CJ 10K AS"/>
    <s v="CAZUELA ESPINAZO"/>
    <x v="1"/>
    <x v="1"/>
    <n v="0"/>
    <x v="0"/>
    <n v="24000"/>
    <n v="24000"/>
    <x v="7"/>
  </r>
  <r>
    <x v="1"/>
    <x v="1"/>
    <x v="32"/>
    <x v="1"/>
    <x v="5"/>
    <x v="0"/>
    <x v="6"/>
    <s v="PO PPA ESP@ 2 BLO X 10K CJ AS"/>
    <s v="CARNE RECUPERADA PULPA"/>
    <x v="6"/>
    <x v="0"/>
    <n v="24000"/>
    <x v="0"/>
    <n v="0"/>
    <n v="24000"/>
    <x v="4"/>
  </r>
  <r>
    <x v="1"/>
    <x v="1"/>
    <x v="33"/>
    <x v="0"/>
    <x v="5"/>
    <x v="0"/>
    <x v="6"/>
    <s v="PO PPA ESP@ 2 BLO X 10K CJ AS"/>
    <s v="CARNE RECUPERADA PULPA"/>
    <x v="6"/>
    <x v="0"/>
    <n v="24000"/>
    <x v="0"/>
    <n v="0"/>
    <n v="24000"/>
    <x v="7"/>
  </r>
  <r>
    <x v="1"/>
    <x v="1"/>
    <x v="34"/>
    <x v="0"/>
    <x v="5"/>
    <x v="0"/>
    <x v="6"/>
    <s v="PO PPA ESP@ 2 BLO X 10K CJ AS"/>
    <s v="CARNE RECUPERADA PULPA"/>
    <x v="6"/>
    <x v="0"/>
    <n v="24000"/>
    <x v="0"/>
    <n v="0"/>
    <n v="24000"/>
    <x v="7"/>
  </r>
  <r>
    <x v="1"/>
    <x v="1"/>
    <x v="35"/>
    <x v="0"/>
    <x v="5"/>
    <x v="0"/>
    <x v="6"/>
    <s v="PO PPA ESP@ 2 BLO X 10K CJ AS"/>
    <s v="CARNE RECUPERADA PULPA"/>
    <x v="6"/>
    <x v="0"/>
    <n v="24000"/>
    <x v="0"/>
    <n v="0"/>
    <n v="24000"/>
    <x v="7"/>
  </r>
  <r>
    <x v="1"/>
    <x v="1"/>
    <x v="36"/>
    <x v="1"/>
    <x v="3"/>
    <x v="0"/>
    <x v="5"/>
    <s v="PO PPA ESP 50 PIM@ CJ 20K AS"/>
    <s v="CARNE RECUPERADA PULPA"/>
    <x v="4"/>
    <x v="0"/>
    <n v="0"/>
    <x v="0"/>
    <n v="24000"/>
    <n v="24000"/>
    <x v="7"/>
  </r>
  <r>
    <x v="1"/>
    <x v="1"/>
    <x v="37"/>
    <x v="1"/>
    <x v="3"/>
    <x v="0"/>
    <x v="5"/>
    <s v="PO PPA ESP 50 PIM@ CJ 20K AS"/>
    <s v="CARNE RECUPERADA PULPA"/>
    <x v="4"/>
    <x v="0"/>
    <n v="0"/>
    <x v="0"/>
    <n v="24000"/>
    <n v="24000"/>
    <x v="7"/>
  </r>
  <r>
    <x v="1"/>
    <x v="1"/>
    <x v="38"/>
    <x v="0"/>
    <x v="6"/>
    <x v="0"/>
    <x v="13"/>
    <s v="PO PCHDEH RANDOM@ CJ 10K AS"/>
    <s v="PECHUGA DESH S/PIEL S/GRASA S/FILETE"/>
    <x v="3"/>
    <x v="0"/>
    <n v="0"/>
    <x v="0"/>
    <n v="23000"/>
    <n v="23000"/>
    <x v="0"/>
  </r>
  <r>
    <x v="1"/>
    <x v="1"/>
    <x v="39"/>
    <x v="0"/>
    <x v="4"/>
    <x v="0"/>
    <x v="10"/>
    <s v="PO MOLLEJA MRPS@ CJ 10K AS"/>
    <s v="MENUDENCIAS CONTRE"/>
    <x v="6"/>
    <x v="0"/>
    <n v="24000"/>
    <x v="0"/>
    <n v="0"/>
    <n v="24000"/>
    <x v="8"/>
  </r>
  <r>
    <x v="1"/>
    <x v="1"/>
    <x v="40"/>
    <x v="0"/>
    <x v="4"/>
    <x v="0"/>
    <x v="10"/>
    <s v="PO MOLLEJA MRPS@ CJ 10K AS"/>
    <s v="MENUDENCIAS CONTRE"/>
    <x v="6"/>
    <x v="1"/>
    <n v="24000"/>
    <x v="0"/>
    <n v="0"/>
    <n v="24000"/>
    <x v="7"/>
  </r>
  <r>
    <x v="1"/>
    <x v="1"/>
    <x v="41"/>
    <x v="0"/>
    <x v="4"/>
    <x v="0"/>
    <x v="10"/>
    <s v="PO MOLLEJA MRPS@ CJ 10K AS"/>
    <s v="MENUDENCIAS CONTRE"/>
    <x v="9"/>
    <x v="0"/>
    <n v="0"/>
    <x v="0"/>
    <n v="12000"/>
    <n v="12000"/>
    <x v="7"/>
  </r>
  <r>
    <x v="1"/>
    <x v="1"/>
    <x v="41"/>
    <x v="0"/>
    <x v="4"/>
    <x v="0"/>
    <x v="12"/>
    <s v="PO PTA ESPINAZ@ CJ 10K AS"/>
    <s v="CAZUELA ESPINAZO"/>
    <x v="9"/>
    <x v="0"/>
    <n v="0"/>
    <x v="0"/>
    <n v="12000"/>
    <n v="12000"/>
    <x v="7"/>
  </r>
  <r>
    <x v="1"/>
    <x v="1"/>
    <x v="42"/>
    <x v="1"/>
    <x v="3"/>
    <x v="0"/>
    <x v="5"/>
    <s v="PO PPA ESP 50 PIM@ CJ 20K AS"/>
    <s v="CARNE RECUPERADA PULPA"/>
    <x v="4"/>
    <x v="0"/>
    <n v="0"/>
    <x v="0"/>
    <n v="24000"/>
    <n v="24000"/>
    <x v="7"/>
  </r>
  <r>
    <x v="1"/>
    <x v="1"/>
    <x v="43"/>
    <x v="1"/>
    <x v="3"/>
    <x v="0"/>
    <x v="5"/>
    <s v="PO PPA ESP 50 PIM@ CJ 20K AS"/>
    <s v="CARNE RECUPERADA PULPA"/>
    <x v="5"/>
    <x v="0"/>
    <n v="0"/>
    <x v="0"/>
    <n v="24000"/>
    <n v="24000"/>
    <x v="7"/>
  </r>
  <r>
    <x v="1"/>
    <x v="1"/>
    <x v="44"/>
    <x v="1"/>
    <x v="4"/>
    <x v="0"/>
    <x v="7"/>
    <s v="PO PPA ESP@ 2 BLOX10KG CJ AS SD"/>
    <s v="CARNE RECUPERADA ADM"/>
    <x v="6"/>
    <x v="0"/>
    <n v="24000"/>
    <x v="0"/>
    <n v="0"/>
    <n v="24000"/>
    <x v="4"/>
  </r>
  <r>
    <x v="1"/>
    <x v="1"/>
    <x v="45"/>
    <x v="1"/>
    <x v="3"/>
    <x v="0"/>
    <x v="5"/>
    <s v="PO PPA ESP 50 PIM@ CJ 20K AS"/>
    <s v="CARNE RECUPERADA PULPA"/>
    <x v="5"/>
    <x v="0"/>
    <n v="0"/>
    <x v="0"/>
    <n v="24000"/>
    <n v="24000"/>
    <x v="7"/>
  </r>
  <r>
    <x v="1"/>
    <x v="1"/>
    <x v="46"/>
    <x v="0"/>
    <x v="5"/>
    <x v="0"/>
    <x v="6"/>
    <s v="PO PPA ESP@ 2 BLO X 10K CJ AS"/>
    <s v="CARNE RECUPERADA PULPA"/>
    <x v="6"/>
    <x v="0"/>
    <n v="24000"/>
    <x v="0"/>
    <n v="0"/>
    <n v="24000"/>
    <x v="7"/>
  </r>
  <r>
    <x v="1"/>
    <x v="1"/>
    <x v="47"/>
    <x v="1"/>
    <x v="3"/>
    <x v="0"/>
    <x v="5"/>
    <s v="PO PPA ESP 50 PIM@ CJ 20K AS"/>
    <s v="CARNE RECUPERADA PULPA"/>
    <x v="5"/>
    <x v="0"/>
    <n v="0"/>
    <x v="0"/>
    <n v="23400"/>
    <n v="23400"/>
    <x v="7"/>
  </r>
  <r>
    <x v="1"/>
    <x v="0"/>
    <x v="48"/>
    <x v="1"/>
    <x v="7"/>
    <x v="0"/>
    <x v="14"/>
    <s v="GO FILE C/CAB@ CJ 5K AS"/>
    <s v="FILETE C/CABEZA"/>
    <x v="6"/>
    <x v="1"/>
    <n v="24000"/>
    <x v="0"/>
    <n v="0"/>
    <n v="24000"/>
    <x v="7"/>
  </r>
  <r>
    <x v="1"/>
    <x v="0"/>
    <x v="49"/>
    <x v="0"/>
    <x v="8"/>
    <x v="0"/>
    <x v="15"/>
    <s v="GO CNE FALDA PAN@ CJ 20K AS"/>
    <s v="PANCETA S/CUERO"/>
    <x v="6"/>
    <x v="0"/>
    <n v="24000"/>
    <x v="0"/>
    <n v="0"/>
    <n v="24000"/>
    <x v="7"/>
  </r>
  <r>
    <x v="1"/>
    <x v="0"/>
    <x v="50"/>
    <x v="0"/>
    <x v="8"/>
    <x v="0"/>
    <x v="16"/>
    <s v="GO CUE GRANEL ESP CC@ CJ 20K AS"/>
    <s v="CUERO MIXTO"/>
    <x v="6"/>
    <x v="0"/>
    <n v="24000"/>
    <x v="0"/>
    <n v="0"/>
    <n v="24000"/>
    <x v="7"/>
  </r>
  <r>
    <x v="1"/>
    <x v="0"/>
    <x v="51"/>
    <x v="1"/>
    <x v="9"/>
    <x v="0"/>
    <x v="17"/>
    <s v="GO GRASA FORRO PAL@ CJ 20K AS"/>
    <s v="GRASA FORRO"/>
    <x v="6"/>
    <x v="0"/>
    <n v="24000"/>
    <x v="0"/>
    <n v="0"/>
    <n v="24000"/>
    <x v="4"/>
  </r>
  <r>
    <x v="1"/>
    <x v="0"/>
    <x v="52"/>
    <x v="1"/>
    <x v="9"/>
    <x v="0"/>
    <x v="18"/>
    <s v="GO CUE PAPDA CP@ CJ 20K AS"/>
    <s v="CUERO PAPADA"/>
    <x v="1"/>
    <x v="0"/>
    <n v="0"/>
    <x v="0"/>
    <n v="24000"/>
    <n v="24000"/>
    <x v="7"/>
  </r>
  <r>
    <x v="1"/>
    <x v="0"/>
    <x v="53"/>
    <x v="0"/>
    <x v="10"/>
    <x v="0"/>
    <x v="19"/>
    <s v="GO TRIMING 80/20@ CJ 20K AS"/>
    <s v="RECORTES NO MAGRO"/>
    <x v="6"/>
    <x v="0"/>
    <n v="24000"/>
    <x v="0"/>
    <n v="0"/>
    <n v="24000"/>
    <x v="4"/>
  </r>
  <r>
    <x v="1"/>
    <x v="0"/>
    <x v="54"/>
    <x v="0"/>
    <x v="10"/>
    <x v="0"/>
    <x v="19"/>
    <s v="GO TRIMING 80/20@ CJ 20K AS"/>
    <s v="RECORTES NO MAGRO"/>
    <x v="6"/>
    <x v="0"/>
    <n v="24000"/>
    <x v="0"/>
    <n v="0"/>
    <n v="24000"/>
    <x v="4"/>
  </r>
  <r>
    <x v="1"/>
    <x v="0"/>
    <x v="55"/>
    <x v="0"/>
    <x v="8"/>
    <x v="0"/>
    <x v="20"/>
    <s v="GO CUE 20@ CJ 20K AS"/>
    <s v="CUERO PANCETA"/>
    <x v="6"/>
    <x v="0"/>
    <n v="24000"/>
    <x v="0"/>
    <n v="0"/>
    <n v="24000"/>
    <x v="7"/>
  </r>
  <r>
    <x v="1"/>
    <x v="0"/>
    <x v="56"/>
    <x v="1"/>
    <x v="7"/>
    <x v="0"/>
    <x v="21"/>
    <s v="GO LOM CTRO 27@ FI CJ 20K AS"/>
    <s v="LOMO CENTRO"/>
    <x v="2"/>
    <x v="1"/>
    <n v="0"/>
    <x v="1"/>
    <n v="0"/>
    <n v="24000"/>
    <x v="7"/>
  </r>
  <r>
    <x v="1"/>
    <x v="0"/>
    <x v="57"/>
    <x v="0"/>
    <x v="3"/>
    <x v="0"/>
    <x v="19"/>
    <s v="GO TRIMING 80/20@ CJ 20K AS"/>
    <s v="RECORTES NO MAGRO"/>
    <x v="10"/>
    <x v="2"/>
    <n v="0"/>
    <x v="0"/>
    <n v="24000"/>
    <n v="24000"/>
    <x v="7"/>
  </r>
  <r>
    <x v="1"/>
    <x v="0"/>
    <x v="58"/>
    <x v="1"/>
    <x v="3"/>
    <x v="0"/>
    <x v="22"/>
    <s v="GO LOM CTRO 27@ CJ 20K AS"/>
    <s v="LOMO CENTRO"/>
    <x v="6"/>
    <x v="1"/>
    <n v="24000"/>
    <x v="0"/>
    <n v="0"/>
    <n v="24000"/>
    <x v="7"/>
  </r>
  <r>
    <x v="1"/>
    <x v="0"/>
    <x v="59"/>
    <x v="1"/>
    <x v="3"/>
    <x v="0"/>
    <x v="23"/>
    <s v="GO PPPAL 77@ CJ 20K AS"/>
    <s v="PALETA PULPA"/>
    <x v="6"/>
    <x v="3"/>
    <n v="0"/>
    <x v="1"/>
    <n v="0"/>
    <n v="24000"/>
    <x v="7"/>
  </r>
  <r>
    <x v="1"/>
    <x v="0"/>
    <x v="60"/>
    <x v="1"/>
    <x v="3"/>
    <x v="0"/>
    <x v="22"/>
    <s v="GO LOM CTRO 27@ CJ 20K AS"/>
    <s v="LOMO CENTRO"/>
    <x v="6"/>
    <x v="1"/>
    <n v="24000"/>
    <x v="0"/>
    <n v="0"/>
    <n v="24000"/>
    <x v="7"/>
  </r>
  <r>
    <x v="1"/>
    <x v="0"/>
    <x v="61"/>
    <x v="0"/>
    <x v="11"/>
    <x v="0"/>
    <x v="24"/>
    <s v="GO TRIMING 85/15@ CJ T-F 20K AS"/>
    <s v="RECORTES NO MAGRO"/>
    <x v="2"/>
    <x v="1"/>
    <n v="0"/>
    <x v="2"/>
    <n v="0"/>
    <n v="23000"/>
    <x v="0"/>
  </r>
  <r>
    <x v="1"/>
    <x v="0"/>
    <x v="62"/>
    <x v="0"/>
    <x v="11"/>
    <x v="0"/>
    <x v="25"/>
    <s v="GO GORD LOM TOCINO@ CJ T-F AS"/>
    <s v="GRASA GORDURA"/>
    <x v="2"/>
    <x v="1"/>
    <n v="0"/>
    <x v="3"/>
    <n v="0"/>
    <n v="6000"/>
    <x v="0"/>
  </r>
  <r>
    <x v="1"/>
    <x v="0"/>
    <x v="62"/>
    <x v="0"/>
    <x v="11"/>
    <x v="0"/>
    <x v="26"/>
    <s v="GO CNE LONG@ CJ T-F AS"/>
    <s v="RECORTES NO MAGRO"/>
    <x v="2"/>
    <x v="1"/>
    <n v="0"/>
    <x v="4"/>
    <n v="0"/>
    <n v="11000"/>
    <x v="0"/>
  </r>
  <r>
    <x v="1"/>
    <x v="0"/>
    <x v="62"/>
    <x v="0"/>
    <x v="11"/>
    <x v="0"/>
    <x v="27"/>
    <s v="GO GORD CHIC@ CJ 20K AS"/>
    <s v="GRASA GORDURA"/>
    <x v="2"/>
    <x v="1"/>
    <n v="0"/>
    <x v="3"/>
    <n v="0"/>
    <n v="6000"/>
    <x v="0"/>
  </r>
  <r>
    <x v="1"/>
    <x v="0"/>
    <x v="63"/>
    <x v="0"/>
    <x v="10"/>
    <x v="0"/>
    <x v="28"/>
    <s v="GO PPPNA 59@ FI CJ 20K AS"/>
    <s v="PIERNA PULPA"/>
    <x v="10"/>
    <x v="2"/>
    <n v="0"/>
    <x v="0"/>
    <n v="24000"/>
    <n v="24000"/>
    <x v="7"/>
  </r>
  <r>
    <x v="1"/>
    <x v="0"/>
    <x v="64"/>
    <x v="0"/>
    <x v="10"/>
    <x v="0"/>
    <x v="28"/>
    <s v="GO PPPNA 59@ FI CJ 20K AS"/>
    <s v="PIERNA PULPA"/>
    <x v="5"/>
    <x v="1"/>
    <n v="0"/>
    <x v="0"/>
    <n v="24000"/>
    <n v="24000"/>
    <x v="7"/>
  </r>
  <r>
    <x v="1"/>
    <x v="0"/>
    <x v="65"/>
    <x v="1"/>
    <x v="10"/>
    <x v="0"/>
    <x v="23"/>
    <s v="GO PPPAL 77@ CJ 20K AS"/>
    <s v="PALETA PULPA"/>
    <x v="6"/>
    <x v="1"/>
    <n v="24000"/>
    <x v="0"/>
    <n v="0"/>
    <n v="24000"/>
    <x v="7"/>
  </r>
  <r>
    <x v="1"/>
    <x v="0"/>
    <x v="66"/>
    <x v="0"/>
    <x v="12"/>
    <x v="0"/>
    <x v="28"/>
    <s v="GO PPPNA 59@ FI CJ 20K AS"/>
    <s v="PIERNA PULPA"/>
    <x v="0"/>
    <x v="1"/>
    <n v="0"/>
    <x v="0"/>
    <n v="24000"/>
    <n v="24000"/>
    <x v="7"/>
  </r>
  <r>
    <x v="1"/>
    <x v="0"/>
    <x v="67"/>
    <x v="0"/>
    <x v="3"/>
    <x v="0"/>
    <x v="23"/>
    <s v="GO PPPAL 77@ CJ 20K AS"/>
    <s v="PALETA PULPA"/>
    <x v="3"/>
    <x v="2"/>
    <n v="0"/>
    <x v="0"/>
    <n v="24000"/>
    <n v="24000"/>
    <x v="7"/>
  </r>
  <r>
    <x v="1"/>
    <x v="0"/>
    <x v="68"/>
    <x v="0"/>
    <x v="3"/>
    <x v="0"/>
    <x v="23"/>
    <s v="GO PPPAL 77@ CJ 20K AS"/>
    <s v="PALETA PULPA"/>
    <x v="11"/>
    <x v="2"/>
    <n v="0"/>
    <x v="0"/>
    <n v="24000"/>
    <n v="24000"/>
    <x v="7"/>
  </r>
  <r>
    <x v="1"/>
    <x v="0"/>
    <x v="69"/>
    <x v="0"/>
    <x v="3"/>
    <x v="0"/>
    <x v="23"/>
    <s v="GO PPPAL 77@ CJ 20K AS"/>
    <s v="PALETA PULPA"/>
    <x v="12"/>
    <x v="2"/>
    <n v="0"/>
    <x v="0"/>
    <n v="24000"/>
    <n v="24000"/>
    <x v="7"/>
  </r>
  <r>
    <x v="1"/>
    <x v="0"/>
    <x v="70"/>
    <x v="0"/>
    <x v="3"/>
    <x v="0"/>
    <x v="23"/>
    <s v="GO PPPAL 77@ CJ 20K AS"/>
    <s v="PALETA PULPA"/>
    <x v="7"/>
    <x v="2"/>
    <n v="0"/>
    <x v="0"/>
    <n v="24000"/>
    <n v="24000"/>
    <x v="7"/>
  </r>
  <r>
    <x v="1"/>
    <x v="0"/>
    <x v="71"/>
    <x v="0"/>
    <x v="3"/>
    <x v="0"/>
    <x v="29"/>
    <s v="GO PAPDA@ CJ T-F AS"/>
    <s v="PLANCHA S/CUERO"/>
    <x v="6"/>
    <x v="0"/>
    <n v="24000"/>
    <x v="0"/>
    <n v="0"/>
    <n v="24000"/>
    <x v="4"/>
  </r>
  <r>
    <x v="1"/>
    <x v="0"/>
    <x v="72"/>
    <x v="1"/>
    <x v="7"/>
    <x v="0"/>
    <x v="28"/>
    <s v="GO PPPNA 59@ FI CJ 20K AS"/>
    <s v="PIERNA PULPA"/>
    <x v="6"/>
    <x v="0"/>
    <n v="24000"/>
    <x v="0"/>
    <n v="0"/>
    <n v="24000"/>
    <x v="4"/>
  </r>
  <r>
    <x v="1"/>
    <x v="0"/>
    <x v="73"/>
    <x v="0"/>
    <x v="8"/>
    <x v="0"/>
    <x v="16"/>
    <s v="GO CUE GRANEL ESP CC@ CJ 20K AS"/>
    <s v="CUERO MIXTO"/>
    <x v="6"/>
    <x v="0"/>
    <n v="24000"/>
    <x v="0"/>
    <n v="0"/>
    <n v="24000"/>
    <x v="7"/>
  </r>
  <r>
    <x v="1"/>
    <x v="0"/>
    <x v="74"/>
    <x v="0"/>
    <x v="8"/>
    <x v="0"/>
    <x v="30"/>
    <s v="GO GORD CHIC@ CJ 20K AS"/>
    <s v="GRASA GORDURA"/>
    <x v="6"/>
    <x v="0"/>
    <n v="24000"/>
    <x v="0"/>
    <n v="0"/>
    <n v="24000"/>
    <x v="7"/>
  </r>
  <r>
    <x v="1"/>
    <x v="0"/>
    <x v="75"/>
    <x v="0"/>
    <x v="3"/>
    <x v="0"/>
    <x v="29"/>
    <s v="GO PAPDA@ CJ T-F AS"/>
    <s v="PLANCHA S/CUERO"/>
    <x v="6"/>
    <x v="0"/>
    <n v="24000"/>
    <x v="0"/>
    <n v="0"/>
    <n v="24000"/>
    <x v="4"/>
  </r>
  <r>
    <x v="1"/>
    <x v="0"/>
    <x v="76"/>
    <x v="1"/>
    <x v="8"/>
    <x v="0"/>
    <x v="30"/>
    <s v="GO GORD CHIC@ CJ 20K AS"/>
    <s v="GRASA GORDURA"/>
    <x v="6"/>
    <x v="0"/>
    <n v="24000"/>
    <x v="0"/>
    <n v="0"/>
    <n v="24000"/>
    <x v="4"/>
  </r>
  <r>
    <x v="1"/>
    <x v="0"/>
    <x v="77"/>
    <x v="0"/>
    <x v="3"/>
    <x v="0"/>
    <x v="31"/>
    <s v="GO TRIMING 70/30@ CJ 20K AS"/>
    <s v="RECORTES NO MAGRO"/>
    <x v="6"/>
    <x v="1"/>
    <n v="24000"/>
    <x v="0"/>
    <n v="0"/>
    <n v="24000"/>
    <x v="7"/>
  </r>
  <r>
    <x v="1"/>
    <x v="0"/>
    <x v="78"/>
    <x v="0"/>
    <x v="6"/>
    <x v="0"/>
    <x v="25"/>
    <s v="GO GORD LOM TOCINO@ CJ T-F AS"/>
    <s v="GRASA GORDURA"/>
    <x v="10"/>
    <x v="2"/>
    <n v="0"/>
    <x v="0"/>
    <n v="24000"/>
    <n v="24000"/>
    <x v="0"/>
  </r>
  <r>
    <x v="1"/>
    <x v="0"/>
    <x v="79"/>
    <x v="1"/>
    <x v="8"/>
    <x v="0"/>
    <x v="32"/>
    <s v="GO CUE PAPDA CP@ CJ 20K BCA AS"/>
    <s v="CUERO PAPADA"/>
    <x v="2"/>
    <x v="1"/>
    <n v="0"/>
    <x v="0"/>
    <n v="24000"/>
    <n v="24000"/>
    <x v="7"/>
  </r>
  <r>
    <x v="1"/>
    <x v="0"/>
    <x v="80"/>
    <x v="1"/>
    <x v="4"/>
    <x v="0"/>
    <x v="24"/>
    <s v="GO TRIMING 85/15@ CJ T-F 20K AS"/>
    <s v="RECORTES NO MAGRO"/>
    <x v="6"/>
    <x v="2"/>
    <n v="24000"/>
    <x v="0"/>
    <n v="0"/>
    <n v="24000"/>
    <x v="7"/>
  </r>
  <r>
    <x v="1"/>
    <x v="0"/>
    <x v="81"/>
    <x v="1"/>
    <x v="4"/>
    <x v="0"/>
    <x v="33"/>
    <s v="GO CORAZÓN PARTIDO@ CJ T-F 20K AS"/>
    <s v="SUBPROD VISCERAS"/>
    <x v="2"/>
    <x v="1"/>
    <n v="0"/>
    <x v="5"/>
    <n v="0"/>
    <n v="4000"/>
    <x v="7"/>
  </r>
  <r>
    <x v="1"/>
    <x v="0"/>
    <x v="82"/>
    <x v="0"/>
    <x v="13"/>
    <x v="0"/>
    <x v="34"/>
    <s v="GO TRIPA S/CAL# BIDON AS"/>
    <s v="SUBPROD TRIPA"/>
    <x v="6"/>
    <x v="0"/>
    <n v="13680"/>
    <x v="0"/>
    <n v="0"/>
    <n v="13680"/>
    <x v="4"/>
  </r>
  <r>
    <x v="1"/>
    <x v="0"/>
    <x v="83"/>
    <x v="0"/>
    <x v="13"/>
    <x v="0"/>
    <x v="15"/>
    <s v="GO CNE FALDA PAN@ CJ 20K AS"/>
    <s v="PANCETA S/CUERO"/>
    <x v="0"/>
    <x v="0"/>
    <n v="0"/>
    <x v="0"/>
    <n v="24000"/>
    <n v="24000"/>
    <x v="7"/>
  </r>
  <r>
    <x v="1"/>
    <x v="0"/>
    <x v="84"/>
    <x v="0"/>
    <x v="3"/>
    <x v="0"/>
    <x v="31"/>
    <s v="GO TRIMING 70/30@ CJ 20K AS"/>
    <s v="RECORTES NO MAGRO"/>
    <x v="4"/>
    <x v="2"/>
    <n v="0"/>
    <x v="0"/>
    <n v="24000"/>
    <n v="24000"/>
    <x v="7"/>
  </r>
  <r>
    <x v="1"/>
    <x v="0"/>
    <x v="85"/>
    <x v="1"/>
    <x v="3"/>
    <x v="0"/>
    <x v="35"/>
    <s v="GO PPPNA 57@ BO CJ AS"/>
    <s v="PIERNA PULPA"/>
    <x v="2"/>
    <x v="2"/>
    <n v="0"/>
    <x v="1"/>
    <n v="0"/>
    <n v="24000"/>
    <x v="7"/>
  </r>
  <r>
    <x v="1"/>
    <x v="0"/>
    <x v="86"/>
    <x v="0"/>
    <x v="3"/>
    <x v="0"/>
    <x v="25"/>
    <s v="GO GORD LOM TOCINO@ CJ T-F AS"/>
    <s v="GRASA GORDURA"/>
    <x v="4"/>
    <x v="1"/>
    <n v="0"/>
    <x v="0"/>
    <n v="24000"/>
    <n v="24000"/>
    <x v="7"/>
  </r>
  <r>
    <x v="1"/>
    <x v="0"/>
    <x v="87"/>
    <x v="1"/>
    <x v="3"/>
    <x v="0"/>
    <x v="26"/>
    <s v="GO CNE LONG@ CJ T-F AS"/>
    <s v="RECORTES NO MAGRO"/>
    <x v="6"/>
    <x v="1"/>
    <n v="24000"/>
    <x v="0"/>
    <n v="0"/>
    <n v="24000"/>
    <x v="7"/>
  </r>
  <r>
    <x v="1"/>
    <x v="0"/>
    <x v="88"/>
    <x v="0"/>
    <x v="13"/>
    <x v="0"/>
    <x v="28"/>
    <s v="GO PPPNA 59@ FI CJ 20K AS"/>
    <s v="PIERNA PULPA"/>
    <x v="0"/>
    <x v="0"/>
    <n v="0"/>
    <x v="0"/>
    <n v="24000"/>
    <n v="24000"/>
    <x v="7"/>
  </r>
  <r>
    <x v="1"/>
    <x v="0"/>
    <x v="89"/>
    <x v="0"/>
    <x v="3"/>
    <x v="0"/>
    <x v="35"/>
    <s v="GO PPPNA 57@ BO CJ AS"/>
    <s v="PIERNA PULPA"/>
    <x v="5"/>
    <x v="1"/>
    <n v="0"/>
    <x v="0"/>
    <n v="24000"/>
    <n v="24000"/>
    <x v="7"/>
  </r>
  <r>
    <x v="1"/>
    <x v="0"/>
    <x v="90"/>
    <x v="0"/>
    <x v="3"/>
    <x v="0"/>
    <x v="19"/>
    <s v="GO TRIMING 80/20@ CJ 20K AS"/>
    <s v="RECORTES NO MAGRO"/>
    <x v="6"/>
    <x v="1"/>
    <n v="24000"/>
    <x v="0"/>
    <n v="0"/>
    <n v="24000"/>
    <x v="7"/>
  </r>
  <r>
    <x v="1"/>
    <x v="0"/>
    <x v="91"/>
    <x v="0"/>
    <x v="4"/>
    <x v="0"/>
    <x v="16"/>
    <s v="GO CUE GRANEL ESP CC@ CJ 20K AS"/>
    <s v="CUERO MIXTO"/>
    <x v="6"/>
    <x v="0"/>
    <n v="24000"/>
    <x v="0"/>
    <n v="0"/>
    <n v="24000"/>
    <x v="8"/>
  </r>
  <r>
    <x v="1"/>
    <x v="0"/>
    <x v="92"/>
    <x v="0"/>
    <x v="10"/>
    <x v="0"/>
    <x v="35"/>
    <s v="GO PPPNA 57@ BO CJ AS"/>
    <s v="PIERNA PULPA"/>
    <x v="2"/>
    <x v="2"/>
    <n v="0"/>
    <x v="0"/>
    <n v="24000"/>
    <n v="24000"/>
    <x v="7"/>
  </r>
  <r>
    <x v="1"/>
    <x v="0"/>
    <x v="93"/>
    <x v="0"/>
    <x v="10"/>
    <x v="0"/>
    <x v="35"/>
    <s v="GO PPPNA 57@ BO CJ AS"/>
    <s v="PIERNA PULPA"/>
    <x v="10"/>
    <x v="1"/>
    <n v="0"/>
    <x v="0"/>
    <n v="24000"/>
    <n v="24000"/>
    <x v="7"/>
  </r>
  <r>
    <x v="1"/>
    <x v="0"/>
    <x v="94"/>
    <x v="0"/>
    <x v="10"/>
    <x v="0"/>
    <x v="35"/>
    <s v="GO PPPNA 57@ BO CJ AS"/>
    <s v="PIERNA PULPA"/>
    <x v="3"/>
    <x v="2"/>
    <n v="0"/>
    <x v="0"/>
    <n v="24000"/>
    <n v="24000"/>
    <x v="7"/>
  </r>
  <r>
    <x v="1"/>
    <x v="0"/>
    <x v="95"/>
    <x v="0"/>
    <x v="10"/>
    <x v="0"/>
    <x v="35"/>
    <s v="GO PPPNA 57@ BO CJ AS"/>
    <s v="PIERNA PULPA"/>
    <x v="1"/>
    <x v="0"/>
    <n v="0"/>
    <x v="0"/>
    <n v="24000"/>
    <n v="24000"/>
    <x v="7"/>
  </r>
  <r>
    <x v="1"/>
    <x v="0"/>
    <x v="96"/>
    <x v="0"/>
    <x v="10"/>
    <x v="0"/>
    <x v="35"/>
    <s v="GO PPPNA 57@ BO CJ AS"/>
    <s v="PIERNA PULPA"/>
    <x v="0"/>
    <x v="1"/>
    <n v="0"/>
    <x v="0"/>
    <n v="24000"/>
    <n v="24000"/>
    <x v="7"/>
  </r>
  <r>
    <x v="1"/>
    <x v="0"/>
    <x v="97"/>
    <x v="0"/>
    <x v="3"/>
    <x v="0"/>
    <x v="28"/>
    <s v="GO PPPNA 59@ FI CJ 20K AS"/>
    <s v="PIERNA PULPA"/>
    <x v="7"/>
    <x v="0"/>
    <n v="0"/>
    <x v="0"/>
    <n v="24000"/>
    <n v="24000"/>
    <x v="7"/>
  </r>
  <r>
    <x v="1"/>
    <x v="0"/>
    <x v="98"/>
    <x v="1"/>
    <x v="3"/>
    <x v="0"/>
    <x v="28"/>
    <s v="GO PPPNA 59@ FI CJ 20K AS"/>
    <s v="PIERNA PULPA"/>
    <x v="6"/>
    <x v="2"/>
    <n v="24000"/>
    <x v="0"/>
    <n v="0"/>
    <n v="24000"/>
    <x v="4"/>
  </r>
  <r>
    <x v="1"/>
    <x v="0"/>
    <x v="99"/>
    <x v="0"/>
    <x v="13"/>
    <x v="0"/>
    <x v="36"/>
    <s v="GO PULMON@ CJ 20K AS"/>
    <s v="SUBPROD VISCERAS"/>
    <x v="12"/>
    <x v="0"/>
    <n v="0"/>
    <x v="0"/>
    <n v="24000"/>
    <n v="24000"/>
    <x v="7"/>
  </r>
  <r>
    <x v="1"/>
    <x v="0"/>
    <x v="100"/>
    <x v="0"/>
    <x v="3"/>
    <x v="0"/>
    <x v="37"/>
    <s v="GO GORD REBAJE@ BO CJ 20K AS"/>
    <s v="GRASA GORDURA"/>
    <x v="4"/>
    <x v="1"/>
    <n v="0"/>
    <x v="0"/>
    <n v="24000"/>
    <n v="24000"/>
    <x v="7"/>
  </r>
  <r>
    <x v="1"/>
    <x v="0"/>
    <x v="101"/>
    <x v="0"/>
    <x v="3"/>
    <x v="0"/>
    <x v="37"/>
    <s v="GO GORD REBAJE@ BO CJ 20K AS"/>
    <s v="GRASA GORDURA"/>
    <x v="11"/>
    <x v="1"/>
    <n v="0"/>
    <x v="0"/>
    <n v="24000"/>
    <n v="24000"/>
    <x v="7"/>
  </r>
  <r>
    <x v="1"/>
    <x v="0"/>
    <x v="102"/>
    <x v="1"/>
    <x v="3"/>
    <x v="0"/>
    <x v="37"/>
    <s v="GO GORD REBAJE@ BO CJ 20K AS"/>
    <s v="GRASA GORDURA"/>
    <x v="6"/>
    <x v="1"/>
    <n v="24000"/>
    <x v="0"/>
    <n v="0"/>
    <n v="24000"/>
    <x v="7"/>
  </r>
  <r>
    <x v="1"/>
    <x v="0"/>
    <x v="103"/>
    <x v="1"/>
    <x v="3"/>
    <x v="0"/>
    <x v="37"/>
    <s v="GO GORD REBAJE@ BO CJ 20K AS"/>
    <s v="GRASA GORDURA"/>
    <x v="2"/>
    <x v="2"/>
    <n v="0"/>
    <x v="0"/>
    <n v="24000"/>
    <n v="24000"/>
    <x v="7"/>
  </r>
  <r>
    <x v="1"/>
    <x v="0"/>
    <x v="104"/>
    <x v="1"/>
    <x v="3"/>
    <x v="0"/>
    <x v="28"/>
    <s v="GO PPPNA 59@ FI CJ 20K AS"/>
    <s v="PIERNA PULPA"/>
    <x v="6"/>
    <x v="1"/>
    <n v="24000"/>
    <x v="0"/>
    <n v="0"/>
    <n v="24000"/>
    <x v="7"/>
  </r>
  <r>
    <x v="1"/>
    <x v="0"/>
    <x v="105"/>
    <x v="1"/>
    <x v="3"/>
    <x v="0"/>
    <x v="28"/>
    <s v="GO PPPNA 59@ FI CJ 20K AS"/>
    <s v="PIERNA PULPA"/>
    <x v="2"/>
    <x v="2"/>
    <n v="0"/>
    <x v="1"/>
    <n v="0"/>
    <n v="24000"/>
    <x v="7"/>
  </r>
  <r>
    <x v="1"/>
    <x v="0"/>
    <x v="106"/>
    <x v="1"/>
    <x v="3"/>
    <x v="0"/>
    <x v="28"/>
    <s v="GO PPPNA 59@ FI CJ 20K AS"/>
    <s v="PIERNA PULPA"/>
    <x v="6"/>
    <x v="0"/>
    <n v="24000"/>
    <x v="0"/>
    <n v="0"/>
    <n v="24000"/>
    <x v="4"/>
  </r>
  <r>
    <x v="1"/>
    <x v="0"/>
    <x v="107"/>
    <x v="0"/>
    <x v="4"/>
    <x v="0"/>
    <x v="24"/>
    <s v="GO TRIMING 85/15@ CJ T-F 20K AS"/>
    <s v="RECORTES NO MAGRO"/>
    <x v="5"/>
    <x v="1"/>
    <n v="0"/>
    <x v="0"/>
    <n v="24000"/>
    <n v="24000"/>
    <x v="7"/>
  </r>
  <r>
    <x v="1"/>
    <x v="0"/>
    <x v="108"/>
    <x v="0"/>
    <x v="10"/>
    <x v="0"/>
    <x v="16"/>
    <s v="GO CUE GRANEL ESP CC@ CJ 20K AS"/>
    <s v="CUERO MIXTO"/>
    <x v="6"/>
    <x v="0"/>
    <n v="24000"/>
    <x v="0"/>
    <n v="0"/>
    <n v="24000"/>
    <x v="4"/>
  </r>
  <r>
    <x v="1"/>
    <x v="2"/>
    <x v="109"/>
    <x v="1"/>
    <x v="3"/>
    <x v="0"/>
    <x v="38"/>
    <s v="PV PIEL TRU@ BO CJ AS"/>
    <s v="RECORTES PIEL"/>
    <x v="4"/>
    <x v="0"/>
    <n v="0"/>
    <x v="0"/>
    <n v="24000"/>
    <n v="24000"/>
    <x v="7"/>
  </r>
  <r>
    <x v="2"/>
    <x v="0"/>
    <x v="110"/>
    <x v="0"/>
    <x v="14"/>
    <x v="0"/>
    <x v="39"/>
    <s v="GO MM LOIN L@ CJ 12K AP"/>
    <s v="LOMO MM LOIN"/>
    <x v="2"/>
    <x v="1"/>
    <n v="0"/>
    <x v="6"/>
    <n v="0"/>
    <n v="3000"/>
    <x v="0"/>
  </r>
  <r>
    <x v="2"/>
    <x v="0"/>
    <x v="110"/>
    <x v="0"/>
    <x v="14"/>
    <x v="0"/>
    <x v="40"/>
    <s v="GO LOM VET &gt;2.0@ FI CJ LOM VET AP"/>
    <s v="LOMO VETADO"/>
    <x v="2"/>
    <x v="1"/>
    <n v="0"/>
    <x v="7"/>
    <n v="0"/>
    <n v="4850"/>
    <x v="0"/>
  </r>
  <r>
    <x v="2"/>
    <x v="0"/>
    <x v="110"/>
    <x v="0"/>
    <x v="14"/>
    <x v="0"/>
    <x v="41"/>
    <s v="GO FILE C/CAB@ VA CJ 10K AP"/>
    <s v="FILETE C/CABEZA"/>
    <x v="2"/>
    <x v="1"/>
    <n v="0"/>
    <x v="8"/>
    <n v="0"/>
    <n v="2000"/>
    <x v="0"/>
  </r>
  <r>
    <x v="2"/>
    <x v="0"/>
    <x v="110"/>
    <x v="0"/>
    <x v="14"/>
    <x v="0"/>
    <x v="42"/>
    <s v="GO PANC TEC S/CUE@ FI CJ CH AP"/>
    <s v="PANCETA S/CUERO"/>
    <x v="2"/>
    <x v="1"/>
    <n v="0"/>
    <x v="9"/>
    <n v="0"/>
    <n v="2150"/>
    <x v="0"/>
  </r>
  <r>
    <x v="2"/>
    <x v="0"/>
    <x v="110"/>
    <x v="0"/>
    <x v="14"/>
    <x v="0"/>
    <x v="43"/>
    <s v="GO LOM VET S/G@ VA CJ CH AP"/>
    <s v="LOMO VETADO"/>
    <x v="2"/>
    <x v="1"/>
    <n v="0"/>
    <x v="6"/>
    <n v="0"/>
    <n v="3000"/>
    <x v="0"/>
  </r>
  <r>
    <x v="2"/>
    <x v="0"/>
    <x v="110"/>
    <x v="0"/>
    <x v="14"/>
    <x v="0"/>
    <x v="44"/>
    <s v="GO RECTO@ CJ FILE AP"/>
    <s v="SUBPROD TRIPA"/>
    <x v="2"/>
    <x v="1"/>
    <n v="0"/>
    <x v="8"/>
    <n v="0"/>
    <n v="2000"/>
    <x v="0"/>
  </r>
  <r>
    <x v="2"/>
    <x v="0"/>
    <x v="110"/>
    <x v="0"/>
    <x v="14"/>
    <x v="0"/>
    <x v="45"/>
    <s v="GO PANC TEC S/CUE L@ FI CJ CH AP"/>
    <s v="PANCETA S/CUERO"/>
    <x v="2"/>
    <x v="1"/>
    <n v="0"/>
    <x v="10"/>
    <n v="0"/>
    <n v="5000"/>
    <x v="0"/>
  </r>
  <r>
    <x v="2"/>
    <x v="0"/>
    <x v="110"/>
    <x v="0"/>
    <x v="14"/>
    <x v="0"/>
    <x v="46"/>
    <s v="GO CNE FALDA PANC@ BO CJ AP"/>
    <s v="PANCETA S/CUERO"/>
    <x v="2"/>
    <x v="1"/>
    <n v="0"/>
    <x v="8"/>
    <n v="0"/>
    <n v="2000"/>
    <x v="0"/>
  </r>
  <r>
    <x v="2"/>
    <x v="0"/>
    <x v="111"/>
    <x v="0"/>
    <x v="15"/>
    <x v="0"/>
    <x v="41"/>
    <s v="GO FILE C/CAB@ VA CJ 10K AP"/>
    <s v="FILETE C/CABEZA"/>
    <x v="10"/>
    <x v="1"/>
    <n v="0"/>
    <x v="11"/>
    <n v="0"/>
    <n v="500"/>
    <x v="0"/>
  </r>
  <r>
    <x v="2"/>
    <x v="0"/>
    <x v="111"/>
    <x v="0"/>
    <x v="15"/>
    <x v="0"/>
    <x v="47"/>
    <s v="GO CC LOIN LL@ BO CJ LOM MAD AP"/>
    <s v="LOMO CC LOIN"/>
    <x v="10"/>
    <x v="1"/>
    <n v="0"/>
    <x v="12"/>
    <n v="0"/>
    <n v="23500"/>
    <x v="0"/>
  </r>
  <r>
    <x v="2"/>
    <x v="0"/>
    <x v="112"/>
    <x v="0"/>
    <x v="15"/>
    <x v="0"/>
    <x v="48"/>
    <s v="GO LOM TECLA@ CJ LOM CTRO JP"/>
    <s v="LOMO CENTRO"/>
    <x v="10"/>
    <x v="0"/>
    <n v="0"/>
    <x v="0"/>
    <n v="2000"/>
    <n v="2000"/>
    <x v="0"/>
  </r>
  <r>
    <x v="2"/>
    <x v="0"/>
    <x v="112"/>
    <x v="0"/>
    <x v="15"/>
    <x v="0"/>
    <x v="39"/>
    <s v="GO MM LOIN L@ CJ 12K AP"/>
    <s v="LOMO MM LOIN"/>
    <x v="10"/>
    <x v="0"/>
    <n v="0"/>
    <x v="0"/>
    <n v="13600"/>
    <n v="13600"/>
    <x v="0"/>
  </r>
  <r>
    <x v="2"/>
    <x v="0"/>
    <x v="112"/>
    <x v="0"/>
    <x v="15"/>
    <x v="0"/>
    <x v="49"/>
    <s v="GO MM LOIN S@ FI CJ 12K AP"/>
    <s v="LOMO MM LOIN"/>
    <x v="10"/>
    <x v="0"/>
    <n v="0"/>
    <x v="0"/>
    <n v="2000"/>
    <n v="2000"/>
    <x v="0"/>
  </r>
  <r>
    <x v="2"/>
    <x v="0"/>
    <x v="112"/>
    <x v="0"/>
    <x v="15"/>
    <x v="0"/>
    <x v="40"/>
    <s v="GO LOM VET &gt;2.0@ FI CJ LOM VET AP"/>
    <s v="LOMO VETADO"/>
    <x v="10"/>
    <x v="0"/>
    <n v="0"/>
    <x v="0"/>
    <n v="2200"/>
    <n v="2200"/>
    <x v="0"/>
  </r>
  <r>
    <x v="2"/>
    <x v="0"/>
    <x v="112"/>
    <x v="0"/>
    <x v="15"/>
    <x v="0"/>
    <x v="50"/>
    <s v="GO PANC TEC S/CUE@ R VP CJ CH AP"/>
    <s v="PANCETA S/CUERO"/>
    <x v="10"/>
    <x v="0"/>
    <n v="0"/>
    <x v="0"/>
    <n v="4000"/>
    <n v="4000"/>
    <x v="0"/>
  </r>
  <r>
    <x v="2"/>
    <x v="0"/>
    <x v="113"/>
    <x v="0"/>
    <x v="15"/>
    <x v="0"/>
    <x v="39"/>
    <s v="GO MM LOIN L@ CJ 12K AP"/>
    <s v="LOMO MM LOIN"/>
    <x v="10"/>
    <x v="1"/>
    <n v="0"/>
    <x v="0"/>
    <n v="14400"/>
    <n v="14400"/>
    <x v="0"/>
  </r>
  <r>
    <x v="2"/>
    <x v="0"/>
    <x v="113"/>
    <x v="0"/>
    <x v="15"/>
    <x v="0"/>
    <x v="49"/>
    <s v="GO MM LOIN S@ FI CJ 12K AP"/>
    <s v="LOMO MM LOIN"/>
    <x v="10"/>
    <x v="1"/>
    <n v="0"/>
    <x v="0"/>
    <n v="2000"/>
    <n v="2000"/>
    <x v="0"/>
  </r>
  <r>
    <x v="2"/>
    <x v="0"/>
    <x v="113"/>
    <x v="0"/>
    <x v="15"/>
    <x v="0"/>
    <x v="40"/>
    <s v="GO LOM VET &gt;2.0@ FI CJ LOM VET AP"/>
    <s v="LOMO VETADO"/>
    <x v="10"/>
    <x v="1"/>
    <n v="0"/>
    <x v="0"/>
    <n v="2200"/>
    <n v="2200"/>
    <x v="0"/>
  </r>
  <r>
    <x v="2"/>
    <x v="0"/>
    <x v="113"/>
    <x v="0"/>
    <x v="15"/>
    <x v="0"/>
    <x v="42"/>
    <s v="GO PANC TEC S/CUE@ FI CJ CH AP"/>
    <s v="PANCETA S/CUERO"/>
    <x v="10"/>
    <x v="1"/>
    <n v="0"/>
    <x v="0"/>
    <n v="2200"/>
    <n v="2200"/>
    <x v="0"/>
  </r>
  <r>
    <x v="2"/>
    <x v="0"/>
    <x v="113"/>
    <x v="0"/>
    <x v="15"/>
    <x v="0"/>
    <x v="50"/>
    <s v="GO PANC TEC S/CUE@ R VP CJ CH AP"/>
    <s v="PANCETA S/CUERO"/>
    <x v="10"/>
    <x v="1"/>
    <n v="0"/>
    <x v="0"/>
    <n v="3000"/>
    <n v="3000"/>
    <x v="0"/>
  </r>
  <r>
    <x v="2"/>
    <x v="0"/>
    <x v="114"/>
    <x v="0"/>
    <x v="15"/>
    <x v="0"/>
    <x v="39"/>
    <s v="GO MM LOIN L@ CJ 12K AP"/>
    <s v="LOMO MM LOIN"/>
    <x v="1"/>
    <x v="0"/>
    <n v="0"/>
    <x v="0"/>
    <n v="14400"/>
    <n v="14400"/>
    <x v="0"/>
  </r>
  <r>
    <x v="2"/>
    <x v="0"/>
    <x v="114"/>
    <x v="0"/>
    <x v="15"/>
    <x v="0"/>
    <x v="49"/>
    <s v="GO MM LOIN S@ FI CJ 12K AP"/>
    <s v="LOMO MM LOIN"/>
    <x v="1"/>
    <x v="0"/>
    <n v="0"/>
    <x v="0"/>
    <n v="2000"/>
    <n v="2000"/>
    <x v="0"/>
  </r>
  <r>
    <x v="2"/>
    <x v="0"/>
    <x v="114"/>
    <x v="0"/>
    <x v="15"/>
    <x v="0"/>
    <x v="40"/>
    <s v="GO LOM VET &gt;2.0@ FI CJ LOM VET AP"/>
    <s v="LOMO VETADO"/>
    <x v="1"/>
    <x v="0"/>
    <n v="0"/>
    <x v="0"/>
    <n v="2200"/>
    <n v="2200"/>
    <x v="0"/>
  </r>
  <r>
    <x v="2"/>
    <x v="0"/>
    <x v="114"/>
    <x v="0"/>
    <x v="15"/>
    <x v="0"/>
    <x v="42"/>
    <s v="GO PANC TEC S/CUE@ FI CJ CH AP"/>
    <s v="PANCETA S/CUERO"/>
    <x v="1"/>
    <x v="0"/>
    <n v="0"/>
    <x v="0"/>
    <n v="2200"/>
    <n v="2200"/>
    <x v="0"/>
  </r>
  <r>
    <x v="2"/>
    <x v="0"/>
    <x v="114"/>
    <x v="0"/>
    <x v="15"/>
    <x v="0"/>
    <x v="50"/>
    <s v="GO PANC TEC S/CUE@ R VP CJ CH AP"/>
    <s v="PANCETA S/CUERO"/>
    <x v="1"/>
    <x v="0"/>
    <n v="0"/>
    <x v="0"/>
    <n v="3000"/>
    <n v="3000"/>
    <x v="0"/>
  </r>
  <r>
    <x v="2"/>
    <x v="0"/>
    <x v="115"/>
    <x v="1"/>
    <x v="15"/>
    <x v="0"/>
    <x v="39"/>
    <s v="GO MM LOIN L@ CJ 12K AP"/>
    <s v="LOMO MM LOIN"/>
    <x v="6"/>
    <x v="0"/>
    <n v="10400"/>
    <x v="0"/>
    <n v="0"/>
    <n v="10400"/>
    <x v="8"/>
  </r>
  <r>
    <x v="2"/>
    <x v="0"/>
    <x v="115"/>
    <x v="1"/>
    <x v="15"/>
    <x v="0"/>
    <x v="49"/>
    <s v="GO MM LOIN S@ FI CJ 12K AP"/>
    <s v="LOMO MM LOIN"/>
    <x v="6"/>
    <x v="0"/>
    <n v="2000"/>
    <x v="0"/>
    <n v="0"/>
    <n v="2000"/>
    <x v="8"/>
  </r>
  <r>
    <x v="2"/>
    <x v="0"/>
    <x v="115"/>
    <x v="1"/>
    <x v="15"/>
    <x v="0"/>
    <x v="40"/>
    <s v="GO LOM VET &gt;2.0@ FI CJ LOM VET AP"/>
    <s v="LOMO VETADO"/>
    <x v="6"/>
    <x v="0"/>
    <n v="2200"/>
    <x v="0"/>
    <n v="0"/>
    <n v="2200"/>
    <x v="8"/>
  </r>
  <r>
    <x v="2"/>
    <x v="0"/>
    <x v="115"/>
    <x v="1"/>
    <x v="15"/>
    <x v="0"/>
    <x v="42"/>
    <s v="GO PANC TEC S/CUE@ FI CJ CH AP"/>
    <s v="PANCETA S/CUERO"/>
    <x v="6"/>
    <x v="0"/>
    <n v="2200"/>
    <x v="0"/>
    <n v="0"/>
    <n v="2200"/>
    <x v="8"/>
  </r>
  <r>
    <x v="2"/>
    <x v="0"/>
    <x v="115"/>
    <x v="1"/>
    <x v="15"/>
    <x v="0"/>
    <x v="51"/>
    <s v="GO LOM CTRO S/TECLA(OY)MIT@ CJ TF 20K AP"/>
    <s v="LOMO CENTRO"/>
    <x v="6"/>
    <x v="0"/>
    <n v="4000"/>
    <x v="0"/>
    <n v="0"/>
    <n v="4000"/>
    <x v="8"/>
  </r>
  <r>
    <x v="2"/>
    <x v="0"/>
    <x v="115"/>
    <x v="1"/>
    <x v="15"/>
    <x v="0"/>
    <x v="50"/>
    <s v="GO PANC TEC S/CUE@ R VP CJ CH AP"/>
    <s v="PANCETA S/CUERO"/>
    <x v="6"/>
    <x v="0"/>
    <n v="3000"/>
    <x v="0"/>
    <n v="0"/>
    <n v="3000"/>
    <x v="8"/>
  </r>
  <r>
    <x v="2"/>
    <x v="0"/>
    <x v="116"/>
    <x v="0"/>
    <x v="15"/>
    <x v="0"/>
    <x v="39"/>
    <s v="GO MM LOIN L@ CJ 12K AP"/>
    <s v="LOMO MM LOIN"/>
    <x v="4"/>
    <x v="0"/>
    <n v="0"/>
    <x v="0"/>
    <n v="10000"/>
    <n v="10000"/>
    <x v="0"/>
  </r>
  <r>
    <x v="2"/>
    <x v="0"/>
    <x v="116"/>
    <x v="0"/>
    <x v="15"/>
    <x v="0"/>
    <x v="49"/>
    <s v="GO MM LOIN S@ FI CJ 12K AP"/>
    <s v="LOMO MM LOIN"/>
    <x v="4"/>
    <x v="0"/>
    <n v="0"/>
    <x v="0"/>
    <n v="2400"/>
    <n v="2400"/>
    <x v="0"/>
  </r>
  <r>
    <x v="2"/>
    <x v="0"/>
    <x v="116"/>
    <x v="0"/>
    <x v="15"/>
    <x v="0"/>
    <x v="40"/>
    <s v="GO LOM VET &gt;2.0@ FI CJ LOM VET AP"/>
    <s v="LOMO VETADO"/>
    <x v="4"/>
    <x v="0"/>
    <n v="0"/>
    <x v="0"/>
    <n v="2200"/>
    <n v="2200"/>
    <x v="0"/>
  </r>
  <r>
    <x v="2"/>
    <x v="0"/>
    <x v="116"/>
    <x v="0"/>
    <x v="15"/>
    <x v="0"/>
    <x v="42"/>
    <s v="GO PANC TEC S/CUE@ FI CJ CH AP"/>
    <s v="PANCETA S/CUERO"/>
    <x v="4"/>
    <x v="0"/>
    <n v="0"/>
    <x v="0"/>
    <n v="2200"/>
    <n v="2200"/>
    <x v="0"/>
  </r>
  <r>
    <x v="2"/>
    <x v="0"/>
    <x v="116"/>
    <x v="0"/>
    <x v="15"/>
    <x v="0"/>
    <x v="51"/>
    <s v="GO LOM CTRO S/TECLA(OY)MIT@ CJ TF 20K AP"/>
    <s v="LOMO CENTRO"/>
    <x v="4"/>
    <x v="0"/>
    <n v="0"/>
    <x v="0"/>
    <n v="4000"/>
    <n v="4000"/>
    <x v="0"/>
  </r>
  <r>
    <x v="2"/>
    <x v="0"/>
    <x v="116"/>
    <x v="0"/>
    <x v="15"/>
    <x v="0"/>
    <x v="50"/>
    <s v="GO PANC TEC S/CUE@ R VP CJ CH AP"/>
    <s v="PANCETA S/CUERO"/>
    <x v="4"/>
    <x v="0"/>
    <n v="0"/>
    <x v="0"/>
    <n v="3000"/>
    <n v="3000"/>
    <x v="0"/>
  </r>
  <r>
    <x v="2"/>
    <x v="0"/>
    <x v="117"/>
    <x v="1"/>
    <x v="15"/>
    <x v="0"/>
    <x v="39"/>
    <s v="GO MM LOIN L@ CJ 12K AP"/>
    <s v="LOMO MM LOIN"/>
    <x v="2"/>
    <x v="1"/>
    <n v="0"/>
    <x v="13"/>
    <n v="0"/>
    <n v="11400"/>
    <x v="0"/>
  </r>
  <r>
    <x v="2"/>
    <x v="0"/>
    <x v="117"/>
    <x v="1"/>
    <x v="15"/>
    <x v="0"/>
    <x v="40"/>
    <s v="GO LOM VET &gt;2.0@ FI CJ LOM VET AP"/>
    <s v="LOMO VETADO"/>
    <x v="2"/>
    <x v="1"/>
    <n v="0"/>
    <x v="14"/>
    <n v="0"/>
    <n v="2200"/>
    <x v="0"/>
  </r>
  <r>
    <x v="2"/>
    <x v="0"/>
    <x v="117"/>
    <x v="1"/>
    <x v="15"/>
    <x v="0"/>
    <x v="42"/>
    <s v="GO PANC TEC S/CUE@ FI CJ CH AP"/>
    <s v="PANCETA S/CUERO"/>
    <x v="2"/>
    <x v="1"/>
    <n v="0"/>
    <x v="14"/>
    <n v="0"/>
    <n v="2200"/>
    <x v="0"/>
  </r>
  <r>
    <x v="2"/>
    <x v="0"/>
    <x v="117"/>
    <x v="1"/>
    <x v="15"/>
    <x v="0"/>
    <x v="52"/>
    <s v="GO MM LOIN L (MC4-5)@ FI CJ CH JP"/>
    <s v="LOMO MM LOIN"/>
    <x v="2"/>
    <x v="1"/>
    <n v="0"/>
    <x v="10"/>
    <n v="0"/>
    <n v="5000"/>
    <x v="0"/>
  </r>
  <r>
    <x v="2"/>
    <x v="0"/>
    <x v="117"/>
    <x v="1"/>
    <x v="15"/>
    <x v="0"/>
    <x v="50"/>
    <s v="GO PANC TEC S/CUE@ R VP CJ CH AP"/>
    <s v="PANCETA S/CUERO"/>
    <x v="2"/>
    <x v="1"/>
    <n v="0"/>
    <x v="6"/>
    <n v="0"/>
    <n v="3000"/>
    <x v="0"/>
  </r>
  <r>
    <x v="2"/>
    <x v="0"/>
    <x v="118"/>
    <x v="1"/>
    <x v="15"/>
    <x v="0"/>
    <x v="39"/>
    <s v="GO MM LOIN L@ CJ 12K AP"/>
    <s v="LOMO MM LOIN"/>
    <x v="2"/>
    <x v="1"/>
    <n v="0"/>
    <x v="13"/>
    <n v="0"/>
    <n v="11400"/>
    <x v="0"/>
  </r>
  <r>
    <x v="2"/>
    <x v="0"/>
    <x v="118"/>
    <x v="1"/>
    <x v="15"/>
    <x v="0"/>
    <x v="40"/>
    <s v="GO LOM VET &gt;2.0@ FI CJ LOM VET AP"/>
    <s v="LOMO VETADO"/>
    <x v="2"/>
    <x v="1"/>
    <n v="0"/>
    <x v="14"/>
    <n v="0"/>
    <n v="2200"/>
    <x v="0"/>
  </r>
  <r>
    <x v="2"/>
    <x v="0"/>
    <x v="118"/>
    <x v="1"/>
    <x v="15"/>
    <x v="0"/>
    <x v="42"/>
    <s v="GO PANC TEC S/CUE@ FI CJ CH AP"/>
    <s v="PANCETA S/CUERO"/>
    <x v="2"/>
    <x v="1"/>
    <n v="0"/>
    <x v="14"/>
    <n v="0"/>
    <n v="2200"/>
    <x v="0"/>
  </r>
  <r>
    <x v="2"/>
    <x v="0"/>
    <x v="118"/>
    <x v="1"/>
    <x v="15"/>
    <x v="0"/>
    <x v="52"/>
    <s v="GO MM LOIN L (MC4-5)@ FI CJ CH JP"/>
    <s v="LOMO MM LOIN"/>
    <x v="2"/>
    <x v="1"/>
    <n v="0"/>
    <x v="8"/>
    <n v="0"/>
    <n v="2000"/>
    <x v="0"/>
  </r>
  <r>
    <x v="2"/>
    <x v="0"/>
    <x v="118"/>
    <x v="1"/>
    <x v="15"/>
    <x v="0"/>
    <x v="53"/>
    <s v="GO CC LOIN L (S/T) 45@ FI CJ AP"/>
    <s v="LOMO CC LOIN"/>
    <x v="2"/>
    <x v="1"/>
    <n v="0"/>
    <x v="6"/>
    <n v="0"/>
    <n v="3000"/>
    <x v="0"/>
  </r>
  <r>
    <x v="2"/>
    <x v="0"/>
    <x v="118"/>
    <x v="1"/>
    <x v="15"/>
    <x v="0"/>
    <x v="50"/>
    <s v="GO PANC TEC S/CUE@ R VP CJ CH AP"/>
    <s v="PANCETA S/CUERO"/>
    <x v="2"/>
    <x v="1"/>
    <n v="0"/>
    <x v="6"/>
    <n v="0"/>
    <n v="3000"/>
    <x v="0"/>
  </r>
  <r>
    <x v="2"/>
    <x v="0"/>
    <x v="119"/>
    <x v="0"/>
    <x v="15"/>
    <x v="0"/>
    <x v="39"/>
    <s v="GO MM LOIN L@ CJ 12K AP"/>
    <s v="LOMO MM LOIN"/>
    <x v="1"/>
    <x v="0"/>
    <n v="0"/>
    <x v="0"/>
    <n v="11400"/>
    <n v="11400"/>
    <x v="0"/>
  </r>
  <r>
    <x v="2"/>
    <x v="0"/>
    <x v="119"/>
    <x v="0"/>
    <x v="15"/>
    <x v="0"/>
    <x v="40"/>
    <s v="GO LOM VET &gt;2.0@ FI CJ LOM VET AP"/>
    <s v="LOMO VETADO"/>
    <x v="1"/>
    <x v="0"/>
    <n v="0"/>
    <x v="0"/>
    <n v="2200"/>
    <n v="2200"/>
    <x v="0"/>
  </r>
  <r>
    <x v="2"/>
    <x v="0"/>
    <x v="119"/>
    <x v="0"/>
    <x v="15"/>
    <x v="0"/>
    <x v="42"/>
    <s v="GO PANC TEC S/CUE@ FI CJ CH AP"/>
    <s v="PANCETA S/CUERO"/>
    <x v="1"/>
    <x v="0"/>
    <n v="0"/>
    <x v="0"/>
    <n v="2200"/>
    <n v="2200"/>
    <x v="0"/>
  </r>
  <r>
    <x v="2"/>
    <x v="0"/>
    <x v="119"/>
    <x v="0"/>
    <x v="15"/>
    <x v="0"/>
    <x v="54"/>
    <s v="GO CC LOIN L (S/T)@ FI CJ AP"/>
    <s v="LOMO CC LOIN"/>
    <x v="1"/>
    <x v="0"/>
    <n v="0"/>
    <x v="0"/>
    <n v="5000"/>
    <n v="5000"/>
    <x v="0"/>
  </r>
  <r>
    <x v="2"/>
    <x v="0"/>
    <x v="119"/>
    <x v="0"/>
    <x v="15"/>
    <x v="0"/>
    <x v="50"/>
    <s v="GO PANC TEC S/CUE@ R VP CJ CH AP"/>
    <s v="PANCETA S/CUERO"/>
    <x v="1"/>
    <x v="0"/>
    <n v="0"/>
    <x v="0"/>
    <n v="3000"/>
    <n v="3000"/>
    <x v="0"/>
  </r>
  <r>
    <x v="2"/>
    <x v="0"/>
    <x v="120"/>
    <x v="0"/>
    <x v="15"/>
    <x v="0"/>
    <x v="39"/>
    <s v="GO MM LOIN L@ CJ 12K AP"/>
    <s v="LOMO MM LOIN"/>
    <x v="4"/>
    <x v="0"/>
    <n v="0"/>
    <x v="0"/>
    <n v="8900"/>
    <n v="8900"/>
    <x v="0"/>
  </r>
  <r>
    <x v="2"/>
    <x v="0"/>
    <x v="120"/>
    <x v="0"/>
    <x v="15"/>
    <x v="0"/>
    <x v="40"/>
    <s v="GO LOM VET &gt;2.0@ FI CJ LOM VET AP"/>
    <s v="LOMO VETADO"/>
    <x v="4"/>
    <x v="0"/>
    <n v="0"/>
    <x v="0"/>
    <n v="2200"/>
    <n v="2200"/>
    <x v="0"/>
  </r>
  <r>
    <x v="2"/>
    <x v="0"/>
    <x v="120"/>
    <x v="0"/>
    <x v="15"/>
    <x v="0"/>
    <x v="42"/>
    <s v="GO PANC TEC S/CUE@ FI CJ CH AP"/>
    <s v="PANCETA S/CUERO"/>
    <x v="4"/>
    <x v="0"/>
    <n v="0"/>
    <x v="0"/>
    <n v="2200"/>
    <n v="2200"/>
    <x v="0"/>
  </r>
  <r>
    <x v="2"/>
    <x v="0"/>
    <x v="120"/>
    <x v="0"/>
    <x v="15"/>
    <x v="0"/>
    <x v="54"/>
    <s v="GO CC LOIN L (S/T)@ FI CJ AP"/>
    <s v="LOMO CC LOIN"/>
    <x v="4"/>
    <x v="0"/>
    <n v="0"/>
    <x v="0"/>
    <n v="5000"/>
    <n v="5000"/>
    <x v="0"/>
  </r>
  <r>
    <x v="2"/>
    <x v="0"/>
    <x v="120"/>
    <x v="0"/>
    <x v="15"/>
    <x v="0"/>
    <x v="55"/>
    <s v="GO LOM TECLA VP@ CJ LOM CTRO"/>
    <s v="LOMO CENTRO"/>
    <x v="4"/>
    <x v="0"/>
    <n v="0"/>
    <x v="0"/>
    <n v="2500"/>
    <n v="2500"/>
    <x v="0"/>
  </r>
  <r>
    <x v="2"/>
    <x v="0"/>
    <x v="120"/>
    <x v="0"/>
    <x v="15"/>
    <x v="0"/>
    <x v="50"/>
    <s v="GO PANC TEC S/CUE@ R VP CJ CH AP"/>
    <s v="PANCETA S/CUERO"/>
    <x v="4"/>
    <x v="0"/>
    <n v="0"/>
    <x v="0"/>
    <n v="3000"/>
    <n v="3000"/>
    <x v="0"/>
  </r>
  <r>
    <x v="2"/>
    <x v="0"/>
    <x v="121"/>
    <x v="1"/>
    <x v="15"/>
    <x v="0"/>
    <x v="39"/>
    <s v="GO MM LOIN L@ CJ 12K AP"/>
    <s v="LOMO MM LOIN"/>
    <x v="6"/>
    <x v="0"/>
    <n v="11100"/>
    <x v="0"/>
    <n v="0"/>
    <n v="11100"/>
    <x v="0"/>
  </r>
  <r>
    <x v="2"/>
    <x v="0"/>
    <x v="121"/>
    <x v="1"/>
    <x v="15"/>
    <x v="0"/>
    <x v="42"/>
    <s v="GO PANC TEC S/CUE@ FI CJ CH AP"/>
    <s v="PANCETA S/CUERO"/>
    <x v="6"/>
    <x v="0"/>
    <n v="2200"/>
    <x v="0"/>
    <n v="0"/>
    <n v="2200"/>
    <x v="0"/>
  </r>
  <r>
    <x v="2"/>
    <x v="0"/>
    <x v="121"/>
    <x v="1"/>
    <x v="15"/>
    <x v="0"/>
    <x v="56"/>
    <s v="GO PANC S/TEC N@ FI CJ 20K AP"/>
    <s v="PANCETA S/CUERO"/>
    <x v="6"/>
    <x v="0"/>
    <n v="5000"/>
    <x v="0"/>
    <n v="0"/>
    <n v="5000"/>
    <x v="0"/>
  </r>
  <r>
    <x v="2"/>
    <x v="0"/>
    <x v="121"/>
    <x v="1"/>
    <x v="15"/>
    <x v="0"/>
    <x v="57"/>
    <s v="LOM VET &gt;2.0@ VP CJ LOM VET AP"/>
    <s v="LOMO VETADO"/>
    <x v="6"/>
    <x v="0"/>
    <n v="2500"/>
    <x v="0"/>
    <n v="0"/>
    <n v="2500"/>
    <x v="0"/>
  </r>
  <r>
    <x v="2"/>
    <x v="0"/>
    <x v="121"/>
    <x v="1"/>
    <x v="15"/>
    <x v="0"/>
    <x v="50"/>
    <s v="GO PANC TEC S/CUE@ R VP CJ CH AP"/>
    <s v="PANCETA S/CUERO"/>
    <x v="6"/>
    <x v="0"/>
    <n v="3000"/>
    <x v="0"/>
    <n v="0"/>
    <n v="3000"/>
    <x v="0"/>
  </r>
  <r>
    <x v="2"/>
    <x v="0"/>
    <x v="122"/>
    <x v="1"/>
    <x v="16"/>
    <x v="0"/>
    <x v="48"/>
    <s v="GO LOM TECLA@ CJ LOM CTRO JP"/>
    <s v="LOMO CENTRO"/>
    <x v="12"/>
    <x v="1"/>
    <n v="0"/>
    <x v="0"/>
    <n v="1500"/>
    <n v="1500"/>
    <x v="0"/>
  </r>
  <r>
    <x v="2"/>
    <x v="0"/>
    <x v="122"/>
    <x v="1"/>
    <x v="16"/>
    <x v="0"/>
    <x v="49"/>
    <s v="GO MM LOIN S@ FI CJ 12K AP"/>
    <s v="LOMO MM LOIN"/>
    <x v="12"/>
    <x v="1"/>
    <n v="0"/>
    <x v="0"/>
    <n v="3500"/>
    <n v="3500"/>
    <x v="0"/>
  </r>
  <r>
    <x v="2"/>
    <x v="0"/>
    <x v="122"/>
    <x v="1"/>
    <x v="16"/>
    <x v="0"/>
    <x v="40"/>
    <s v="GO LOM VET &gt;2.0@ FI CJ LOM VET AP"/>
    <s v="LOMO VETADO"/>
    <x v="12"/>
    <x v="1"/>
    <n v="0"/>
    <x v="0"/>
    <n v="9000"/>
    <n v="9000"/>
    <x v="0"/>
  </r>
  <r>
    <x v="2"/>
    <x v="0"/>
    <x v="122"/>
    <x v="1"/>
    <x v="16"/>
    <x v="0"/>
    <x v="42"/>
    <s v="GO PANC TEC S/CUE@ FI CJ CH AP"/>
    <s v="PANCETA S/CUERO"/>
    <x v="12"/>
    <x v="1"/>
    <n v="0"/>
    <x v="0"/>
    <n v="2500"/>
    <n v="2500"/>
    <x v="0"/>
  </r>
  <r>
    <x v="2"/>
    <x v="0"/>
    <x v="122"/>
    <x v="1"/>
    <x v="16"/>
    <x v="0"/>
    <x v="58"/>
    <s v="GO GANSO C/ASTO 3P@ VA CJ T-F AP"/>
    <s v="PIERNA PULPA FINA"/>
    <x v="12"/>
    <x v="1"/>
    <n v="0"/>
    <x v="0"/>
    <n v="3500"/>
    <n v="3500"/>
    <x v="0"/>
  </r>
  <r>
    <x v="2"/>
    <x v="0"/>
    <x v="122"/>
    <x v="1"/>
    <x v="16"/>
    <x v="0"/>
    <x v="59"/>
    <s v="GO PANC S/TEC/CUE I@ FI CJ PANC 4S AP"/>
    <s v="PANCETA S/CUERO"/>
    <x v="12"/>
    <x v="1"/>
    <n v="0"/>
    <x v="0"/>
    <n v="3000"/>
    <n v="3000"/>
    <x v="0"/>
  </r>
  <r>
    <x v="2"/>
    <x v="0"/>
    <x v="122"/>
    <x v="1"/>
    <x v="16"/>
    <x v="0"/>
    <x v="56"/>
    <s v="GO PANC S/TEC N@ FI CJ 20K AP"/>
    <s v="PANCETA S/CUERO"/>
    <x v="12"/>
    <x v="1"/>
    <n v="0"/>
    <x v="0"/>
    <n v="1000"/>
    <n v="1000"/>
    <x v="0"/>
  </r>
  <r>
    <x v="2"/>
    <x v="0"/>
    <x v="123"/>
    <x v="0"/>
    <x v="14"/>
    <x v="0"/>
    <x v="60"/>
    <s v="GO PPPAL PIM@ CJ AP"/>
    <s v="PALETA PULPA"/>
    <x v="2"/>
    <x v="0"/>
    <n v="0"/>
    <x v="0"/>
    <n v="24000"/>
    <n v="24000"/>
    <x v="0"/>
  </r>
  <r>
    <x v="2"/>
    <x v="0"/>
    <x v="124"/>
    <x v="0"/>
    <x v="14"/>
    <x v="0"/>
    <x v="60"/>
    <s v="GO PPPAL PIM@ CJ AP"/>
    <s v="PALETA PULPA"/>
    <x v="2"/>
    <x v="0"/>
    <n v="0"/>
    <x v="1"/>
    <n v="0"/>
    <n v="24000"/>
    <x v="0"/>
  </r>
  <r>
    <x v="2"/>
    <x v="0"/>
    <x v="125"/>
    <x v="1"/>
    <x v="15"/>
    <x v="0"/>
    <x v="48"/>
    <s v="GO LOM TECLA@ CJ LOM CTRO JP"/>
    <s v="LOMO CENTRO"/>
    <x v="6"/>
    <x v="0"/>
    <n v="2000"/>
    <x v="0"/>
    <n v="0"/>
    <n v="2000"/>
    <x v="0"/>
  </r>
  <r>
    <x v="2"/>
    <x v="0"/>
    <x v="125"/>
    <x v="1"/>
    <x v="15"/>
    <x v="0"/>
    <x v="39"/>
    <s v="GO MM LOIN L@ CJ 12K AP"/>
    <s v="LOMO MM LOIN"/>
    <x v="6"/>
    <x v="0"/>
    <n v="14900"/>
    <x v="0"/>
    <n v="0"/>
    <n v="14900"/>
    <x v="0"/>
  </r>
  <r>
    <x v="2"/>
    <x v="0"/>
    <x v="125"/>
    <x v="1"/>
    <x v="15"/>
    <x v="0"/>
    <x v="49"/>
    <s v="GO MM LOIN S@ FI CJ 12K AP"/>
    <s v="LOMO MM LOIN"/>
    <x v="6"/>
    <x v="0"/>
    <n v="2000"/>
    <x v="0"/>
    <n v="0"/>
    <n v="2000"/>
    <x v="0"/>
  </r>
  <r>
    <x v="2"/>
    <x v="0"/>
    <x v="125"/>
    <x v="1"/>
    <x v="15"/>
    <x v="0"/>
    <x v="40"/>
    <s v="GO LOM VET &gt;2.0@ FI CJ LOM VET AP"/>
    <s v="LOMO VETADO"/>
    <x v="6"/>
    <x v="0"/>
    <n v="2200"/>
    <x v="0"/>
    <n v="0"/>
    <n v="2200"/>
    <x v="0"/>
  </r>
  <r>
    <x v="2"/>
    <x v="0"/>
    <x v="125"/>
    <x v="1"/>
    <x v="15"/>
    <x v="0"/>
    <x v="41"/>
    <s v="GO FILE C/CAB@ VA CJ 10K AP"/>
    <s v="FILETE C/CABEZA"/>
    <x v="6"/>
    <x v="0"/>
    <n v="1700"/>
    <x v="0"/>
    <n v="0"/>
    <n v="1700"/>
    <x v="0"/>
  </r>
  <r>
    <x v="2"/>
    <x v="0"/>
    <x v="125"/>
    <x v="1"/>
    <x v="15"/>
    <x v="0"/>
    <x v="61"/>
    <s v="GO MM LOIN S VP@ CJ 10K AP"/>
    <s v="LOMO MM LOIN"/>
    <x v="6"/>
    <x v="0"/>
    <n v="1000"/>
    <x v="0"/>
    <n v="0"/>
    <n v="1000"/>
    <x v="0"/>
  </r>
  <r>
    <x v="2"/>
    <x v="0"/>
    <x v="126"/>
    <x v="1"/>
    <x v="15"/>
    <x v="0"/>
    <x v="39"/>
    <s v="GO MM LOIN L@ CJ 12K AP"/>
    <s v="LOMO MM LOIN"/>
    <x v="6"/>
    <x v="0"/>
    <n v="13600"/>
    <x v="0"/>
    <n v="0"/>
    <n v="13600"/>
    <x v="0"/>
  </r>
  <r>
    <x v="2"/>
    <x v="0"/>
    <x v="126"/>
    <x v="1"/>
    <x v="15"/>
    <x v="0"/>
    <x v="40"/>
    <s v="GO LOM VET &gt;2.0@ FI CJ LOM VET AP"/>
    <s v="LOMO VETADO"/>
    <x v="6"/>
    <x v="0"/>
    <n v="5200"/>
    <x v="0"/>
    <n v="0"/>
    <n v="5200"/>
    <x v="0"/>
  </r>
  <r>
    <x v="2"/>
    <x v="0"/>
    <x v="126"/>
    <x v="1"/>
    <x v="15"/>
    <x v="0"/>
    <x v="62"/>
    <s v="GO PANC MIT@ VA CJ 20K AP"/>
    <s v="PANCETA S/CUERO"/>
    <x v="6"/>
    <x v="0"/>
    <n v="5000"/>
    <x v="0"/>
    <n v="0"/>
    <n v="5000"/>
    <x v="0"/>
  </r>
  <r>
    <x v="2"/>
    <x v="0"/>
    <x v="127"/>
    <x v="1"/>
    <x v="15"/>
    <x v="0"/>
    <x v="39"/>
    <s v="GO MM LOIN L@ CJ 12K AP"/>
    <s v="LOMO MM LOIN"/>
    <x v="6"/>
    <x v="0"/>
    <n v="11900"/>
    <x v="0"/>
    <n v="0"/>
    <n v="11900"/>
    <x v="0"/>
  </r>
  <r>
    <x v="2"/>
    <x v="0"/>
    <x v="127"/>
    <x v="1"/>
    <x v="15"/>
    <x v="0"/>
    <x v="40"/>
    <s v="GO LOM VET &gt;2.0@ FI CJ LOM VET AP"/>
    <s v="LOMO VETADO"/>
    <x v="6"/>
    <x v="0"/>
    <n v="2200"/>
    <x v="0"/>
    <n v="0"/>
    <n v="2200"/>
    <x v="0"/>
  </r>
  <r>
    <x v="2"/>
    <x v="0"/>
    <x v="127"/>
    <x v="1"/>
    <x v="15"/>
    <x v="0"/>
    <x v="42"/>
    <s v="GO PANC TEC S/CUE@ FI CJ CH AP"/>
    <s v="PANCETA S/CUERO"/>
    <x v="6"/>
    <x v="0"/>
    <n v="2200"/>
    <x v="0"/>
    <n v="0"/>
    <n v="2200"/>
    <x v="0"/>
  </r>
  <r>
    <x v="2"/>
    <x v="0"/>
    <x v="127"/>
    <x v="1"/>
    <x v="15"/>
    <x v="0"/>
    <x v="56"/>
    <s v="GO PANC S/TEC N@ FI CJ 20K AP"/>
    <s v="PANCETA S/CUERO"/>
    <x v="6"/>
    <x v="0"/>
    <n v="5000"/>
    <x v="0"/>
    <n v="0"/>
    <n v="5000"/>
    <x v="0"/>
  </r>
  <r>
    <x v="2"/>
    <x v="0"/>
    <x v="127"/>
    <x v="1"/>
    <x v="15"/>
    <x v="0"/>
    <x v="57"/>
    <s v="LOM VET &gt;2.0@ VP CJ LOM VET AP"/>
    <s v="LOMO VETADO"/>
    <x v="6"/>
    <x v="0"/>
    <n v="2500"/>
    <x v="0"/>
    <n v="0"/>
    <n v="2500"/>
    <x v="0"/>
  </r>
  <r>
    <x v="2"/>
    <x v="0"/>
    <x v="128"/>
    <x v="1"/>
    <x v="15"/>
    <x v="0"/>
    <x v="39"/>
    <s v="GO MM LOIN L@ CJ 12K AP"/>
    <s v="LOMO MM LOIN"/>
    <x v="6"/>
    <x v="0"/>
    <n v="11000"/>
    <x v="0"/>
    <n v="0"/>
    <n v="11000"/>
    <x v="0"/>
  </r>
  <r>
    <x v="2"/>
    <x v="0"/>
    <x v="128"/>
    <x v="1"/>
    <x v="15"/>
    <x v="0"/>
    <x v="40"/>
    <s v="GO LOM VET &gt;2.0@ FI CJ LOM VET AP"/>
    <s v="LOMO VETADO"/>
    <x v="6"/>
    <x v="0"/>
    <n v="1600"/>
    <x v="0"/>
    <n v="0"/>
    <n v="1600"/>
    <x v="0"/>
  </r>
  <r>
    <x v="2"/>
    <x v="0"/>
    <x v="128"/>
    <x v="1"/>
    <x v="15"/>
    <x v="0"/>
    <x v="63"/>
    <s v="GO LOM VET &lt;2.0@ FI CJ AP"/>
    <s v="LOMO VETADO"/>
    <x v="6"/>
    <x v="0"/>
    <n v="2000"/>
    <x v="0"/>
    <n v="0"/>
    <n v="2000"/>
    <x v="0"/>
  </r>
  <r>
    <x v="2"/>
    <x v="0"/>
    <x v="128"/>
    <x v="1"/>
    <x v="15"/>
    <x v="0"/>
    <x v="42"/>
    <s v="GO PANC TEC S/CUE@ FI CJ CH AP"/>
    <s v="PANCETA S/CUERO"/>
    <x v="6"/>
    <x v="0"/>
    <n v="2200"/>
    <x v="0"/>
    <n v="0"/>
    <n v="2200"/>
    <x v="0"/>
  </r>
  <r>
    <x v="2"/>
    <x v="0"/>
    <x v="128"/>
    <x v="1"/>
    <x v="15"/>
    <x v="0"/>
    <x v="64"/>
    <s v="GO LOM VET MIT@ 4 BO CJ 10K AP"/>
    <s v="LOMO VETADO"/>
    <x v="6"/>
    <x v="0"/>
    <n v="4500"/>
    <x v="0"/>
    <n v="0"/>
    <n v="4500"/>
    <x v="0"/>
  </r>
  <r>
    <x v="2"/>
    <x v="0"/>
    <x v="128"/>
    <x v="1"/>
    <x v="15"/>
    <x v="0"/>
    <x v="57"/>
    <s v="LOM VET &gt;2.0@ VP CJ LOM VET AP"/>
    <s v="LOMO VETADO"/>
    <x v="6"/>
    <x v="0"/>
    <n v="2500"/>
    <x v="0"/>
    <n v="0"/>
    <n v="2500"/>
    <x v="0"/>
  </r>
  <r>
    <x v="2"/>
    <x v="0"/>
    <x v="129"/>
    <x v="1"/>
    <x v="15"/>
    <x v="0"/>
    <x v="39"/>
    <s v="GO MM LOIN L@ CJ 12K AP"/>
    <s v="LOMO MM LOIN"/>
    <x v="6"/>
    <x v="0"/>
    <n v="7400"/>
    <x v="0"/>
    <n v="0"/>
    <n v="7400"/>
    <x v="0"/>
  </r>
  <r>
    <x v="2"/>
    <x v="0"/>
    <x v="129"/>
    <x v="1"/>
    <x v="15"/>
    <x v="0"/>
    <x v="40"/>
    <s v="GO LOM VET &gt;2.0@ FI CJ LOM VET AP"/>
    <s v="LOMO VETADO"/>
    <x v="6"/>
    <x v="0"/>
    <n v="2200"/>
    <x v="0"/>
    <n v="0"/>
    <n v="2200"/>
    <x v="0"/>
  </r>
  <r>
    <x v="2"/>
    <x v="0"/>
    <x v="129"/>
    <x v="1"/>
    <x v="15"/>
    <x v="0"/>
    <x v="63"/>
    <s v="GO LOM VET &lt;2.0@ FI CJ AP"/>
    <s v="LOMO VETADO"/>
    <x v="6"/>
    <x v="0"/>
    <n v="2000"/>
    <x v="0"/>
    <n v="0"/>
    <n v="2000"/>
    <x v="0"/>
  </r>
  <r>
    <x v="2"/>
    <x v="0"/>
    <x v="129"/>
    <x v="1"/>
    <x v="15"/>
    <x v="0"/>
    <x v="42"/>
    <s v="GO PANC TEC S/CUE@ FI CJ CH AP"/>
    <s v="PANCETA S/CUERO"/>
    <x v="6"/>
    <x v="0"/>
    <n v="2200"/>
    <x v="0"/>
    <n v="0"/>
    <n v="2200"/>
    <x v="0"/>
  </r>
  <r>
    <x v="2"/>
    <x v="0"/>
    <x v="129"/>
    <x v="1"/>
    <x v="15"/>
    <x v="0"/>
    <x v="65"/>
    <s v="GO PANC LAM 2.5MM@ CJ CH AP"/>
    <s v="PANCETA C/CUERO"/>
    <x v="6"/>
    <x v="0"/>
    <n v="1500"/>
    <x v="0"/>
    <n v="0"/>
    <n v="1500"/>
    <x v="0"/>
  </r>
  <r>
    <x v="2"/>
    <x v="0"/>
    <x v="129"/>
    <x v="1"/>
    <x v="15"/>
    <x v="0"/>
    <x v="52"/>
    <s v="GO MM LOIN L (MC4-5)@ FI CJ CH JP"/>
    <s v="LOMO MM LOIN"/>
    <x v="6"/>
    <x v="0"/>
    <n v="3500"/>
    <x v="0"/>
    <n v="0"/>
    <n v="3500"/>
    <x v="0"/>
  </r>
  <r>
    <x v="2"/>
    <x v="0"/>
    <x v="129"/>
    <x v="1"/>
    <x v="15"/>
    <x v="0"/>
    <x v="66"/>
    <s v="GO LOM VET &gt;2.0@ FI CJ 8K AP"/>
    <s v="LOMO VETADO"/>
    <x v="6"/>
    <x v="0"/>
    <n v="5000"/>
    <x v="0"/>
    <n v="0"/>
    <n v="5000"/>
    <x v="0"/>
  </r>
  <r>
    <x v="2"/>
    <x v="0"/>
    <x v="130"/>
    <x v="0"/>
    <x v="15"/>
    <x v="0"/>
    <x v="39"/>
    <s v="GO MM LOIN L@ CJ 12K AP"/>
    <s v="LOMO MM LOIN"/>
    <x v="2"/>
    <x v="1"/>
    <n v="0"/>
    <x v="15"/>
    <n v="0"/>
    <n v="17814.947"/>
    <x v="0"/>
  </r>
  <r>
    <x v="2"/>
    <x v="0"/>
    <x v="130"/>
    <x v="0"/>
    <x v="15"/>
    <x v="0"/>
    <x v="42"/>
    <s v="GO PANC TEC S/CUE@ FI CJ CH AP"/>
    <s v="PANCETA S/CUERO"/>
    <x v="2"/>
    <x v="1"/>
    <n v="0"/>
    <x v="16"/>
    <n v="0"/>
    <n v="4100"/>
    <x v="0"/>
  </r>
  <r>
    <x v="2"/>
    <x v="0"/>
    <x v="130"/>
    <x v="0"/>
    <x v="15"/>
    <x v="0"/>
    <x v="67"/>
    <s v="GO MALAYA JAPON@ VA CJ JP"/>
    <s v="PROLIJADO MALAYA"/>
    <x v="2"/>
    <x v="1"/>
    <n v="0"/>
    <x v="8"/>
    <n v="0"/>
    <n v="2000"/>
    <x v="0"/>
  </r>
  <r>
    <x v="2"/>
    <x v="0"/>
    <x v="131"/>
    <x v="0"/>
    <x v="14"/>
    <x v="0"/>
    <x v="39"/>
    <s v="GO MM LOIN L@ CJ 12K AP"/>
    <s v="LOMO MM LOIN"/>
    <x v="2"/>
    <x v="0"/>
    <n v="0"/>
    <x v="17"/>
    <n v="0"/>
    <n v="3500"/>
    <x v="0"/>
  </r>
  <r>
    <x v="2"/>
    <x v="0"/>
    <x v="131"/>
    <x v="0"/>
    <x v="14"/>
    <x v="0"/>
    <x v="68"/>
    <s v="GO POSTA NEGRA 3P T@ VA CJ T-F JP"/>
    <s v="PIERNA PULPA FINA"/>
    <x v="2"/>
    <x v="0"/>
    <n v="0"/>
    <x v="18"/>
    <n v="0"/>
    <n v="2500"/>
    <x v="0"/>
  </r>
  <r>
    <x v="2"/>
    <x v="0"/>
    <x v="131"/>
    <x v="0"/>
    <x v="14"/>
    <x v="0"/>
    <x v="69"/>
    <s v="GO MM LOIN D@ FI CJ 12K AP"/>
    <s v="LOMO MM LOIN"/>
    <x v="2"/>
    <x v="0"/>
    <n v="0"/>
    <x v="8"/>
    <n v="0"/>
    <n v="2000"/>
    <x v="0"/>
  </r>
  <r>
    <x v="2"/>
    <x v="0"/>
    <x v="131"/>
    <x v="0"/>
    <x v="14"/>
    <x v="0"/>
    <x v="70"/>
    <s v="GO GANSO S/G S/ABST DA@ CJ 12K AP"/>
    <s v="PIERNA PULPA FINA"/>
    <x v="2"/>
    <x v="0"/>
    <n v="0"/>
    <x v="18"/>
    <n v="0"/>
    <n v="2500"/>
    <x v="0"/>
  </r>
  <r>
    <x v="2"/>
    <x v="0"/>
    <x v="131"/>
    <x v="0"/>
    <x v="14"/>
    <x v="0"/>
    <x v="71"/>
    <s v="GO MM LOIN LL (29-32 VP)@ BO CJ AP"/>
    <s v="LOMO MM LOIN"/>
    <x v="2"/>
    <x v="0"/>
    <n v="0"/>
    <x v="10"/>
    <n v="0"/>
    <n v="5000"/>
    <x v="0"/>
  </r>
  <r>
    <x v="2"/>
    <x v="0"/>
    <x v="131"/>
    <x v="0"/>
    <x v="14"/>
    <x v="0"/>
    <x v="72"/>
    <s v="GO CC LOIN L (S/T) (DF)@ FI CJ AP"/>
    <s v="LOMO CC LOIN"/>
    <x v="2"/>
    <x v="0"/>
    <n v="0"/>
    <x v="3"/>
    <n v="0"/>
    <n v="6000"/>
    <x v="0"/>
  </r>
  <r>
    <x v="2"/>
    <x v="0"/>
    <x v="131"/>
    <x v="0"/>
    <x v="14"/>
    <x v="0"/>
    <x v="73"/>
    <s v="GO FILE C/CAB 6X1@ VP CJ AP"/>
    <s v="FILETE C/CABEZA"/>
    <x v="2"/>
    <x v="0"/>
    <n v="0"/>
    <x v="18"/>
    <n v="0"/>
    <n v="2500"/>
    <x v="0"/>
  </r>
  <r>
    <x v="2"/>
    <x v="0"/>
    <x v="132"/>
    <x v="0"/>
    <x v="14"/>
    <x v="0"/>
    <x v="39"/>
    <s v="GO MM LOIN L@ CJ 12K AP"/>
    <s v="LOMO MM LOIN"/>
    <x v="1"/>
    <x v="1"/>
    <n v="0"/>
    <x v="0"/>
    <n v="5500"/>
    <n v="5500"/>
    <x v="0"/>
  </r>
  <r>
    <x v="2"/>
    <x v="0"/>
    <x v="132"/>
    <x v="0"/>
    <x v="14"/>
    <x v="0"/>
    <x v="42"/>
    <s v="GO PANC TEC S/CUE@ FI CJ CH AP"/>
    <s v="PANCETA S/CUERO"/>
    <x v="1"/>
    <x v="1"/>
    <n v="0"/>
    <x v="0"/>
    <n v="3500"/>
    <n v="3500"/>
    <x v="0"/>
  </r>
  <r>
    <x v="2"/>
    <x v="0"/>
    <x v="132"/>
    <x v="0"/>
    <x v="14"/>
    <x v="0"/>
    <x v="74"/>
    <s v="GO POSTA ROSADA 3P@ VA CJ T-F AP"/>
    <s v="PIERNA PULPA FINA"/>
    <x v="1"/>
    <x v="1"/>
    <n v="0"/>
    <x v="0"/>
    <n v="2500"/>
    <n v="2500"/>
    <x v="0"/>
  </r>
  <r>
    <x v="2"/>
    <x v="0"/>
    <x v="132"/>
    <x v="0"/>
    <x v="14"/>
    <x v="0"/>
    <x v="69"/>
    <s v="GO MM LOIN D@ FI CJ 12K AP"/>
    <s v="LOMO MM LOIN"/>
    <x v="1"/>
    <x v="1"/>
    <n v="0"/>
    <x v="0"/>
    <n v="2000"/>
    <n v="2000"/>
    <x v="0"/>
  </r>
  <r>
    <x v="2"/>
    <x v="0"/>
    <x v="132"/>
    <x v="0"/>
    <x v="14"/>
    <x v="0"/>
    <x v="56"/>
    <s v="GO PANC S/TEC N@ FI CJ 20K AP"/>
    <s v="PANCETA S/CUERO"/>
    <x v="1"/>
    <x v="1"/>
    <n v="0"/>
    <x v="0"/>
    <n v="3500"/>
    <n v="3500"/>
    <x v="0"/>
  </r>
  <r>
    <x v="2"/>
    <x v="0"/>
    <x v="132"/>
    <x v="0"/>
    <x v="14"/>
    <x v="0"/>
    <x v="75"/>
    <s v="GO ASIENTO C/G DA@ CJ 12K JP"/>
    <s v="PIERNA PULPA FINA"/>
    <x v="1"/>
    <x v="1"/>
    <n v="0"/>
    <x v="0"/>
    <n v="3000"/>
    <n v="3000"/>
    <x v="0"/>
  </r>
  <r>
    <x v="2"/>
    <x v="0"/>
    <x v="132"/>
    <x v="0"/>
    <x v="14"/>
    <x v="0"/>
    <x v="71"/>
    <s v="GO MM LOIN LL (29-32 VP)@ BO CJ AP"/>
    <s v="LOMO MM LOIN"/>
    <x v="1"/>
    <x v="1"/>
    <n v="0"/>
    <x v="0"/>
    <n v="4000"/>
    <n v="4000"/>
    <x v="0"/>
  </r>
  <r>
    <x v="2"/>
    <x v="0"/>
    <x v="133"/>
    <x v="0"/>
    <x v="14"/>
    <x v="0"/>
    <x v="39"/>
    <s v="GO MM LOIN L@ CJ 12K AP"/>
    <s v="LOMO MM LOIN"/>
    <x v="2"/>
    <x v="0"/>
    <n v="0"/>
    <x v="19"/>
    <n v="0"/>
    <n v="13000"/>
    <x v="0"/>
  </r>
  <r>
    <x v="2"/>
    <x v="0"/>
    <x v="133"/>
    <x v="0"/>
    <x v="14"/>
    <x v="0"/>
    <x v="42"/>
    <s v="GO PANC TEC S/CUE@ FI CJ CH AP"/>
    <s v="PANCETA S/CUERO"/>
    <x v="2"/>
    <x v="0"/>
    <n v="0"/>
    <x v="10"/>
    <n v="0"/>
    <n v="5000"/>
    <x v="0"/>
  </r>
  <r>
    <x v="2"/>
    <x v="0"/>
    <x v="133"/>
    <x v="0"/>
    <x v="14"/>
    <x v="0"/>
    <x v="56"/>
    <s v="GO PANC S/TEC N@ FI CJ 20K AP"/>
    <s v="PANCETA S/CUERO"/>
    <x v="2"/>
    <x v="0"/>
    <n v="0"/>
    <x v="5"/>
    <n v="0"/>
    <n v="4000"/>
    <x v="0"/>
  </r>
  <r>
    <x v="2"/>
    <x v="0"/>
    <x v="133"/>
    <x v="0"/>
    <x v="14"/>
    <x v="0"/>
    <x v="71"/>
    <s v="GO MM LOIN LL (29-32 VP)@ BO CJ AP"/>
    <s v="LOMO MM LOIN"/>
    <x v="2"/>
    <x v="0"/>
    <n v="0"/>
    <x v="8"/>
    <n v="0"/>
    <n v="2000"/>
    <x v="0"/>
  </r>
  <r>
    <x v="2"/>
    <x v="0"/>
    <x v="134"/>
    <x v="0"/>
    <x v="14"/>
    <x v="0"/>
    <x v="39"/>
    <s v="GO MM LOIN L@ CJ 12K AP"/>
    <s v="LOMO MM LOIN"/>
    <x v="2"/>
    <x v="0"/>
    <n v="0"/>
    <x v="0"/>
    <n v="10000"/>
    <n v="10000"/>
    <x v="0"/>
  </r>
  <r>
    <x v="2"/>
    <x v="0"/>
    <x v="134"/>
    <x v="0"/>
    <x v="14"/>
    <x v="0"/>
    <x v="56"/>
    <s v="GO PANC S/TEC N@ FI CJ 20K AP"/>
    <s v="PANCETA S/CUERO"/>
    <x v="2"/>
    <x v="0"/>
    <n v="0"/>
    <x v="0"/>
    <n v="6000"/>
    <n v="6000"/>
    <x v="0"/>
  </r>
  <r>
    <x v="2"/>
    <x v="0"/>
    <x v="134"/>
    <x v="0"/>
    <x v="14"/>
    <x v="0"/>
    <x v="71"/>
    <s v="GO MM LOIN LL (29-32 VP)@ BO CJ AP"/>
    <s v="LOMO MM LOIN"/>
    <x v="2"/>
    <x v="0"/>
    <n v="0"/>
    <x v="0"/>
    <n v="2000"/>
    <n v="2000"/>
    <x v="0"/>
  </r>
  <r>
    <x v="2"/>
    <x v="0"/>
    <x v="134"/>
    <x v="0"/>
    <x v="14"/>
    <x v="0"/>
    <x v="72"/>
    <s v="GO CC LOIN L (S/T) (DF)@ FI CJ AP"/>
    <s v="LOMO CC LOIN"/>
    <x v="2"/>
    <x v="0"/>
    <n v="0"/>
    <x v="0"/>
    <n v="6000"/>
    <n v="6000"/>
    <x v="0"/>
  </r>
  <r>
    <x v="2"/>
    <x v="0"/>
    <x v="135"/>
    <x v="0"/>
    <x v="14"/>
    <x v="0"/>
    <x v="39"/>
    <s v="GO MM LOIN L@ CJ 12K AP"/>
    <s v="LOMO MM LOIN"/>
    <x v="6"/>
    <x v="2"/>
    <n v="9600"/>
    <x v="0"/>
    <n v="0"/>
    <n v="9600"/>
    <x v="0"/>
  </r>
  <r>
    <x v="2"/>
    <x v="0"/>
    <x v="135"/>
    <x v="0"/>
    <x v="14"/>
    <x v="0"/>
    <x v="49"/>
    <s v="GO MM LOIN S@ FI CJ 12K AP"/>
    <s v="LOMO MM LOIN"/>
    <x v="6"/>
    <x v="2"/>
    <n v="2000"/>
    <x v="0"/>
    <n v="0"/>
    <n v="2000"/>
    <x v="0"/>
  </r>
  <r>
    <x v="2"/>
    <x v="0"/>
    <x v="135"/>
    <x v="0"/>
    <x v="14"/>
    <x v="0"/>
    <x v="42"/>
    <s v="GO PANC TEC S/CUE@ FI CJ CH AP"/>
    <s v="PANCETA S/CUERO"/>
    <x v="6"/>
    <x v="2"/>
    <n v="1700"/>
    <x v="0"/>
    <n v="0"/>
    <n v="1700"/>
    <x v="0"/>
  </r>
  <r>
    <x v="2"/>
    <x v="0"/>
    <x v="135"/>
    <x v="0"/>
    <x v="14"/>
    <x v="0"/>
    <x v="76"/>
    <s v="GO PANC S/TEC SP@ FI CJ AP"/>
    <s v="PANCETA S/CUERO"/>
    <x v="6"/>
    <x v="2"/>
    <n v="9000"/>
    <x v="0"/>
    <n v="0"/>
    <n v="9000"/>
    <x v="0"/>
  </r>
  <r>
    <x v="2"/>
    <x v="0"/>
    <x v="135"/>
    <x v="0"/>
    <x v="14"/>
    <x v="0"/>
    <x v="73"/>
    <s v="GO FILE C/CAB 6X1@ VP CJ AP"/>
    <s v="FILETE C/CABEZA"/>
    <x v="6"/>
    <x v="2"/>
    <n v="1500"/>
    <x v="0"/>
    <n v="0"/>
    <n v="1500"/>
    <x v="0"/>
  </r>
  <r>
    <x v="2"/>
    <x v="0"/>
    <x v="136"/>
    <x v="0"/>
    <x v="14"/>
    <x v="0"/>
    <x v="39"/>
    <s v="GO MM LOIN L@ CJ 12K AP"/>
    <s v="LOMO MM LOIN"/>
    <x v="10"/>
    <x v="2"/>
    <n v="0"/>
    <x v="0"/>
    <n v="11550"/>
    <n v="11550"/>
    <x v="0"/>
  </r>
  <r>
    <x v="2"/>
    <x v="0"/>
    <x v="136"/>
    <x v="0"/>
    <x v="14"/>
    <x v="0"/>
    <x v="49"/>
    <s v="GO MM LOIN S@ FI CJ 12K AP"/>
    <s v="LOMO MM LOIN"/>
    <x v="10"/>
    <x v="2"/>
    <n v="0"/>
    <x v="0"/>
    <n v="3000"/>
    <n v="3000"/>
    <x v="0"/>
  </r>
  <r>
    <x v="2"/>
    <x v="0"/>
    <x v="136"/>
    <x v="0"/>
    <x v="14"/>
    <x v="0"/>
    <x v="42"/>
    <s v="GO PANC TEC S/CUE@ FI CJ CH AP"/>
    <s v="PANCETA S/CUERO"/>
    <x v="10"/>
    <x v="2"/>
    <n v="0"/>
    <x v="0"/>
    <n v="9250"/>
    <n v="9250"/>
    <x v="0"/>
  </r>
  <r>
    <x v="2"/>
    <x v="0"/>
    <x v="137"/>
    <x v="0"/>
    <x v="14"/>
    <x v="0"/>
    <x v="48"/>
    <s v="GO LOM TECLA@ CJ LOM CTRO JP"/>
    <s v="LOMO CENTRO"/>
    <x v="8"/>
    <x v="0"/>
    <n v="0"/>
    <x v="0"/>
    <n v="2500"/>
    <n v="2500"/>
    <x v="0"/>
  </r>
  <r>
    <x v="2"/>
    <x v="0"/>
    <x v="137"/>
    <x v="0"/>
    <x v="14"/>
    <x v="0"/>
    <x v="39"/>
    <s v="GO MM LOIN L@ CJ 12K AP"/>
    <s v="LOMO MM LOIN"/>
    <x v="8"/>
    <x v="0"/>
    <n v="0"/>
    <x v="0"/>
    <n v="2600"/>
    <n v="2600"/>
    <x v="0"/>
  </r>
  <r>
    <x v="2"/>
    <x v="0"/>
    <x v="137"/>
    <x v="0"/>
    <x v="14"/>
    <x v="0"/>
    <x v="49"/>
    <s v="GO MM LOIN S@ FI CJ 12K AP"/>
    <s v="LOMO MM LOIN"/>
    <x v="8"/>
    <x v="0"/>
    <n v="0"/>
    <x v="0"/>
    <n v="4000"/>
    <n v="4000"/>
    <x v="0"/>
  </r>
  <r>
    <x v="2"/>
    <x v="0"/>
    <x v="137"/>
    <x v="0"/>
    <x v="14"/>
    <x v="0"/>
    <x v="40"/>
    <s v="GO LOM VET &gt;2.0@ FI CJ LOM VET AP"/>
    <s v="LOMO VETADO"/>
    <x v="8"/>
    <x v="0"/>
    <n v="0"/>
    <x v="0"/>
    <n v="4700"/>
    <n v="4700"/>
    <x v="0"/>
  </r>
  <r>
    <x v="2"/>
    <x v="0"/>
    <x v="137"/>
    <x v="0"/>
    <x v="14"/>
    <x v="0"/>
    <x v="42"/>
    <s v="GO PANC TEC S/CUE@ FI CJ CH AP"/>
    <s v="PANCETA S/CUERO"/>
    <x v="8"/>
    <x v="0"/>
    <n v="0"/>
    <x v="0"/>
    <n v="3000"/>
    <n v="3000"/>
    <x v="0"/>
  </r>
  <r>
    <x v="2"/>
    <x v="0"/>
    <x v="137"/>
    <x v="0"/>
    <x v="14"/>
    <x v="0"/>
    <x v="77"/>
    <s v="GO CC LOIN T@ FI CJ AP"/>
    <s v="LOMO CC LOIN"/>
    <x v="8"/>
    <x v="0"/>
    <n v="0"/>
    <x v="0"/>
    <n v="4000"/>
    <n v="4000"/>
    <x v="0"/>
  </r>
  <r>
    <x v="2"/>
    <x v="0"/>
    <x v="137"/>
    <x v="0"/>
    <x v="14"/>
    <x v="0"/>
    <x v="45"/>
    <s v="GO PANC TEC S/CUE L@ FI CJ CH AP"/>
    <s v="PANCETA S/CUERO"/>
    <x v="8"/>
    <x v="0"/>
    <n v="0"/>
    <x v="0"/>
    <n v="3000"/>
    <n v="3000"/>
    <x v="0"/>
  </r>
  <r>
    <x v="2"/>
    <x v="0"/>
    <x v="138"/>
    <x v="0"/>
    <x v="14"/>
    <x v="0"/>
    <x v="48"/>
    <s v="GO LOM TECLA@ CJ LOM CTRO JP"/>
    <s v="LOMO CENTRO"/>
    <x v="3"/>
    <x v="1"/>
    <n v="0"/>
    <x v="0"/>
    <n v="2000"/>
    <n v="2000"/>
    <x v="0"/>
  </r>
  <r>
    <x v="2"/>
    <x v="0"/>
    <x v="138"/>
    <x v="0"/>
    <x v="14"/>
    <x v="0"/>
    <x v="39"/>
    <s v="GO MM LOIN L@ CJ 12K AP"/>
    <s v="LOMO MM LOIN"/>
    <x v="3"/>
    <x v="1"/>
    <n v="0"/>
    <x v="0"/>
    <n v="10820"/>
    <n v="10820"/>
    <x v="0"/>
  </r>
  <r>
    <x v="2"/>
    <x v="0"/>
    <x v="138"/>
    <x v="0"/>
    <x v="14"/>
    <x v="0"/>
    <x v="40"/>
    <s v="GO LOM VET &gt;2.0@ FI CJ LOM VET AP"/>
    <s v="LOMO VETADO"/>
    <x v="3"/>
    <x v="1"/>
    <n v="0"/>
    <x v="0"/>
    <n v="5780"/>
    <n v="5780"/>
    <x v="0"/>
  </r>
  <r>
    <x v="2"/>
    <x v="0"/>
    <x v="138"/>
    <x v="0"/>
    <x v="14"/>
    <x v="0"/>
    <x v="41"/>
    <s v="GO FILE C/CAB@ VA CJ 10K AP"/>
    <s v="FILETE C/CABEZA"/>
    <x v="3"/>
    <x v="1"/>
    <n v="0"/>
    <x v="0"/>
    <n v="2000"/>
    <n v="2000"/>
    <x v="0"/>
  </r>
  <r>
    <x v="2"/>
    <x v="0"/>
    <x v="138"/>
    <x v="0"/>
    <x v="14"/>
    <x v="0"/>
    <x v="42"/>
    <s v="GO PANC TEC S/CUE@ FI CJ CH AP"/>
    <s v="PANCETA S/CUERO"/>
    <x v="3"/>
    <x v="1"/>
    <n v="0"/>
    <x v="0"/>
    <n v="1200"/>
    <n v="1200"/>
    <x v="0"/>
  </r>
  <r>
    <x v="2"/>
    <x v="0"/>
    <x v="138"/>
    <x v="0"/>
    <x v="14"/>
    <x v="0"/>
    <x v="65"/>
    <s v="GO PANC LAM 2.5MM@ CJ CH AP"/>
    <s v="PANCETA C/CUERO"/>
    <x v="3"/>
    <x v="1"/>
    <n v="0"/>
    <x v="0"/>
    <n v="2000"/>
    <n v="2000"/>
    <x v="0"/>
  </r>
  <r>
    <x v="3"/>
    <x v="1"/>
    <x v="139"/>
    <x v="1"/>
    <x v="17"/>
    <x v="1"/>
    <x v="78"/>
    <s v="PO ALA MEDIA@ CJ 15K AS"/>
    <s v="ALA CENTRO"/>
    <x v="4"/>
    <x v="0"/>
    <n v="0"/>
    <x v="0"/>
    <n v="24000"/>
    <n v="24000"/>
    <x v="7"/>
  </r>
  <r>
    <x v="3"/>
    <x v="1"/>
    <x v="140"/>
    <x v="1"/>
    <x v="17"/>
    <x v="1"/>
    <x v="79"/>
    <s v="PO GARRA J@ BO CJ 20K AS"/>
    <s v="PATAS GARRAS"/>
    <x v="4"/>
    <x v="0"/>
    <n v="0"/>
    <x v="0"/>
    <n v="24000"/>
    <n v="24000"/>
    <x v="7"/>
  </r>
  <r>
    <x v="3"/>
    <x v="1"/>
    <x v="141"/>
    <x v="1"/>
    <x v="17"/>
    <x v="1"/>
    <x v="80"/>
    <s v="PO GARRA L A@ BO CJ 20K AS"/>
    <s v="PATAS GARRAS"/>
    <x v="7"/>
    <x v="0"/>
    <n v="0"/>
    <x v="0"/>
    <n v="12000"/>
    <n v="12000"/>
    <x v="7"/>
  </r>
  <r>
    <x v="3"/>
    <x v="1"/>
    <x v="141"/>
    <x v="1"/>
    <x v="17"/>
    <x v="1"/>
    <x v="81"/>
    <s v="PO GARRA M B@ CJ 20K AS"/>
    <s v="PATAS GARRAS"/>
    <x v="7"/>
    <x v="0"/>
    <n v="0"/>
    <x v="0"/>
    <n v="12000"/>
    <n v="12000"/>
    <x v="7"/>
  </r>
  <r>
    <x v="3"/>
    <x v="1"/>
    <x v="142"/>
    <x v="0"/>
    <x v="17"/>
    <x v="1"/>
    <x v="82"/>
    <s v="PO ALA MEDIA B 4X10@ CJ 20K AS"/>
    <s v="ALA CENTRO"/>
    <x v="4"/>
    <x v="0"/>
    <n v="0"/>
    <x v="0"/>
    <n v="24000"/>
    <n v="24000"/>
    <x v="7"/>
  </r>
  <r>
    <x v="3"/>
    <x v="1"/>
    <x v="143"/>
    <x v="1"/>
    <x v="17"/>
    <x v="1"/>
    <x v="79"/>
    <s v="PO GARRA J@ BO CJ 20K AS"/>
    <s v="PATAS GARRAS"/>
    <x v="7"/>
    <x v="0"/>
    <n v="0"/>
    <x v="0"/>
    <n v="24000"/>
    <n v="24000"/>
    <x v="7"/>
  </r>
  <r>
    <x v="3"/>
    <x v="1"/>
    <x v="144"/>
    <x v="1"/>
    <x v="17"/>
    <x v="1"/>
    <x v="83"/>
    <s v="PO GARRA ECONOMY@ CJ 20K AS"/>
    <s v="PATAS GARRAS"/>
    <x v="12"/>
    <x v="1"/>
    <n v="0"/>
    <x v="0"/>
    <n v="24000"/>
    <n v="24000"/>
    <x v="7"/>
  </r>
  <r>
    <x v="3"/>
    <x v="1"/>
    <x v="145"/>
    <x v="1"/>
    <x v="17"/>
    <x v="1"/>
    <x v="81"/>
    <s v="PO GARRA M B@ CJ 20K AS"/>
    <s v="PATAS GARRAS"/>
    <x v="2"/>
    <x v="1"/>
    <n v="0"/>
    <x v="1"/>
    <n v="0"/>
    <n v="24000"/>
    <x v="7"/>
  </r>
  <r>
    <x v="3"/>
    <x v="1"/>
    <x v="146"/>
    <x v="1"/>
    <x v="17"/>
    <x v="1"/>
    <x v="81"/>
    <s v="PO GARRA M B@ CJ 20K AS"/>
    <s v="PATAS GARRAS"/>
    <x v="13"/>
    <x v="1"/>
    <n v="0"/>
    <x v="0"/>
    <n v="24000"/>
    <n v="24000"/>
    <x v="7"/>
  </r>
  <r>
    <x v="3"/>
    <x v="1"/>
    <x v="147"/>
    <x v="1"/>
    <x v="17"/>
    <x v="1"/>
    <x v="81"/>
    <s v="PO GARRA M B@ CJ 20K AS"/>
    <s v="PATAS GARRAS"/>
    <x v="4"/>
    <x v="0"/>
    <n v="0"/>
    <x v="0"/>
    <n v="24000"/>
    <n v="24000"/>
    <x v="7"/>
  </r>
  <r>
    <x v="3"/>
    <x v="1"/>
    <x v="148"/>
    <x v="1"/>
    <x v="17"/>
    <x v="1"/>
    <x v="81"/>
    <s v="PO GARRA M B@ CJ 20K AS"/>
    <s v="PATAS GARRAS"/>
    <x v="11"/>
    <x v="0"/>
    <n v="0"/>
    <x v="0"/>
    <n v="24000"/>
    <n v="24000"/>
    <x v="7"/>
  </r>
  <r>
    <x v="3"/>
    <x v="1"/>
    <x v="149"/>
    <x v="1"/>
    <x v="17"/>
    <x v="1"/>
    <x v="84"/>
    <s v="PO GARRA L B@ BO CJ 20K AS"/>
    <s v="PATAS GARRAS"/>
    <x v="4"/>
    <x v="0"/>
    <n v="0"/>
    <x v="0"/>
    <n v="24000"/>
    <n v="24000"/>
    <x v="7"/>
  </r>
  <r>
    <x v="3"/>
    <x v="1"/>
    <x v="150"/>
    <x v="1"/>
    <x v="17"/>
    <x v="1"/>
    <x v="84"/>
    <s v="PO GARRA L B@ BO CJ 20K AS"/>
    <s v="PATAS GARRAS"/>
    <x v="7"/>
    <x v="0"/>
    <n v="0"/>
    <x v="0"/>
    <n v="24000"/>
    <n v="24000"/>
    <x v="7"/>
  </r>
  <r>
    <x v="3"/>
    <x v="1"/>
    <x v="151"/>
    <x v="1"/>
    <x v="17"/>
    <x v="0"/>
    <x v="85"/>
    <s v="PO CTRO PTA ALA CHOICE@ CJ 20K AS"/>
    <s v="ALA CENTRO-PUNTA"/>
    <x v="4"/>
    <x v="0"/>
    <n v="0"/>
    <x v="0"/>
    <n v="24000"/>
    <n v="24000"/>
    <x v="7"/>
  </r>
  <r>
    <x v="3"/>
    <x v="1"/>
    <x v="152"/>
    <x v="1"/>
    <x v="17"/>
    <x v="0"/>
    <x v="85"/>
    <s v="PO CTRO PTA ALA CHOICE@ CJ 20K AS"/>
    <s v="ALA CENTRO-PUNTA"/>
    <x v="12"/>
    <x v="0"/>
    <n v="0"/>
    <x v="0"/>
    <n v="24000"/>
    <n v="24000"/>
    <x v="7"/>
  </r>
  <r>
    <x v="3"/>
    <x v="1"/>
    <x v="153"/>
    <x v="1"/>
    <x v="18"/>
    <x v="0"/>
    <x v="83"/>
    <s v="PO GARRA ECONOMY@ CJ 20K AS"/>
    <s v="PATAS GARRAS"/>
    <x v="6"/>
    <x v="1"/>
    <n v="24000"/>
    <x v="0"/>
    <n v="0"/>
    <n v="24000"/>
    <x v="7"/>
  </r>
  <r>
    <x v="3"/>
    <x v="0"/>
    <x v="154"/>
    <x v="1"/>
    <x v="19"/>
    <x v="1"/>
    <x v="86"/>
    <s v="GO CAB ROJ ENT S/L@ CJ 20K AS"/>
    <s v="CABEZA ENTERA"/>
    <x v="6"/>
    <x v="0"/>
    <n v="24000"/>
    <x v="0"/>
    <n v="0"/>
    <n v="24000"/>
    <x v="8"/>
  </r>
  <r>
    <x v="3"/>
    <x v="0"/>
    <x v="155"/>
    <x v="1"/>
    <x v="17"/>
    <x v="1"/>
    <x v="87"/>
    <s v="GO LOM VET 44@ BO CJ 20K AS"/>
    <s v="LOMO VETADO"/>
    <x v="6"/>
    <x v="1"/>
    <n v="20000"/>
    <x v="0"/>
    <n v="0"/>
    <n v="20000"/>
    <x v="7"/>
  </r>
  <r>
    <x v="3"/>
    <x v="0"/>
    <x v="155"/>
    <x v="1"/>
    <x v="17"/>
    <x v="1"/>
    <x v="88"/>
    <s v="GO CORDON LOM@ BO CJ 20K AS"/>
    <s v="RECORTES NO MAGRO"/>
    <x v="6"/>
    <x v="1"/>
    <n v="4000"/>
    <x v="0"/>
    <n v="0"/>
    <n v="4000"/>
    <x v="7"/>
  </r>
  <r>
    <x v="3"/>
    <x v="0"/>
    <x v="156"/>
    <x v="1"/>
    <x v="19"/>
    <x v="1"/>
    <x v="89"/>
    <s v="GO PERNILM@ CJ 20K AS"/>
    <s v="PERNIL MANO"/>
    <x v="3"/>
    <x v="2"/>
    <n v="0"/>
    <x v="0"/>
    <n v="24000"/>
    <n v="24000"/>
    <x v="7"/>
  </r>
  <r>
    <x v="3"/>
    <x v="0"/>
    <x v="157"/>
    <x v="1"/>
    <x v="19"/>
    <x v="1"/>
    <x v="90"/>
    <s v="GO PERNILM 1,3 KG UP@ CJ 20K AS"/>
    <s v="PERNIL MANO"/>
    <x v="6"/>
    <x v="2"/>
    <n v="24000"/>
    <x v="0"/>
    <n v="0"/>
    <n v="24000"/>
    <x v="7"/>
  </r>
  <r>
    <x v="3"/>
    <x v="0"/>
    <x v="158"/>
    <x v="1"/>
    <x v="19"/>
    <x v="1"/>
    <x v="90"/>
    <s v="GO PERNILM 1,3 KG UP@ CJ 20K AS"/>
    <s v="PERNIL MANO"/>
    <x v="2"/>
    <x v="4"/>
    <n v="0"/>
    <x v="1"/>
    <n v="0"/>
    <n v="24000"/>
    <x v="7"/>
  </r>
  <r>
    <x v="3"/>
    <x v="0"/>
    <x v="159"/>
    <x v="1"/>
    <x v="19"/>
    <x v="1"/>
    <x v="91"/>
    <s v="GO PATAS@ CJ 20K AS"/>
    <s v="SUBPROD PATAS-MANOS"/>
    <x v="10"/>
    <x v="2"/>
    <n v="0"/>
    <x v="0"/>
    <n v="12000"/>
    <n v="12000"/>
    <x v="7"/>
  </r>
  <r>
    <x v="3"/>
    <x v="0"/>
    <x v="159"/>
    <x v="1"/>
    <x v="19"/>
    <x v="1"/>
    <x v="92"/>
    <s v="GO MANOS@ CJ 10K AS"/>
    <s v="SUBPROD PATAS-MANOS"/>
    <x v="10"/>
    <x v="2"/>
    <n v="0"/>
    <x v="0"/>
    <n v="12000"/>
    <n v="12000"/>
    <x v="7"/>
  </r>
  <r>
    <x v="3"/>
    <x v="0"/>
    <x v="160"/>
    <x v="1"/>
    <x v="17"/>
    <x v="1"/>
    <x v="93"/>
    <s v="GO PERNILP@ BO CJ 20K AS"/>
    <s v="PERNIL PIERNA"/>
    <x v="6"/>
    <x v="3"/>
    <n v="24000"/>
    <x v="0"/>
    <n v="0"/>
    <n v="24000"/>
    <x v="7"/>
  </r>
  <r>
    <x v="3"/>
    <x v="0"/>
    <x v="161"/>
    <x v="1"/>
    <x v="17"/>
    <x v="1"/>
    <x v="94"/>
    <s v="GO MIXTO HSO@ BO CJ 10K AS"/>
    <s v="HUESOS CUARTO CENTRAL"/>
    <x v="6"/>
    <x v="1"/>
    <n v="24000"/>
    <x v="0"/>
    <n v="0"/>
    <n v="24000"/>
    <x v="7"/>
  </r>
  <r>
    <x v="3"/>
    <x v="0"/>
    <x v="162"/>
    <x v="1"/>
    <x v="17"/>
    <x v="1"/>
    <x v="95"/>
    <s v="GO STERNUM BONES@ BO CJ 10K AS"/>
    <s v="HUESOS CUARTO DELANTERO"/>
    <x v="1"/>
    <x v="2"/>
    <n v="0"/>
    <x v="0"/>
    <n v="24000"/>
    <n v="24000"/>
    <x v="9"/>
  </r>
  <r>
    <x v="3"/>
    <x v="0"/>
    <x v="163"/>
    <x v="1"/>
    <x v="19"/>
    <x v="1"/>
    <x v="96"/>
    <s v="GO COLA NOR@ FI CJ 10K AS"/>
    <s v="SUBPROD COLA"/>
    <x v="2"/>
    <x v="3"/>
    <n v="0"/>
    <x v="1"/>
    <n v="0"/>
    <n v="24000"/>
    <x v="7"/>
  </r>
  <r>
    <x v="3"/>
    <x v="0"/>
    <x v="164"/>
    <x v="1"/>
    <x v="19"/>
    <x v="1"/>
    <x v="97"/>
    <s v="GO CAZ ENT@ BO CJ 10K AS"/>
    <s v="CHULETA CAZUELA"/>
    <x v="10"/>
    <x v="4"/>
    <n v="0"/>
    <x v="1"/>
    <n v="0"/>
    <n v="24000"/>
    <x v="7"/>
  </r>
  <r>
    <x v="3"/>
    <x v="0"/>
    <x v="165"/>
    <x v="1"/>
    <x v="17"/>
    <x v="1"/>
    <x v="98"/>
    <s v="GO RECO 60/40 @ CJ 20K AS"/>
    <s v="RECORTES NO MAGRO"/>
    <x v="2"/>
    <x v="2"/>
    <n v="0"/>
    <x v="1"/>
    <n v="0"/>
    <n v="24000"/>
    <x v="7"/>
  </r>
  <r>
    <x v="3"/>
    <x v="0"/>
    <x v="166"/>
    <x v="1"/>
    <x v="17"/>
    <x v="1"/>
    <x v="99"/>
    <s v="GO HSO COSTILLA@ CJ 18K AS"/>
    <s v="HUESOS CUARTO CENTRAL"/>
    <x v="11"/>
    <x v="2"/>
    <n v="0"/>
    <x v="0"/>
    <n v="4000"/>
    <n v="4000"/>
    <x v="7"/>
  </r>
  <r>
    <x v="3"/>
    <x v="0"/>
    <x v="166"/>
    <x v="1"/>
    <x v="17"/>
    <x v="1"/>
    <x v="87"/>
    <s v="GO LOM VET 44@ BO CJ 20K AS"/>
    <s v="LOMO VETADO"/>
    <x v="11"/>
    <x v="2"/>
    <n v="0"/>
    <x v="0"/>
    <n v="4000"/>
    <n v="4000"/>
    <x v="7"/>
  </r>
  <r>
    <x v="3"/>
    <x v="0"/>
    <x v="166"/>
    <x v="1"/>
    <x v="17"/>
    <x v="1"/>
    <x v="100"/>
    <s v="GO GORD ESP@ BO CJ 10K AS"/>
    <s v="GRASA GORDURA"/>
    <x v="11"/>
    <x v="2"/>
    <n v="0"/>
    <x v="0"/>
    <n v="8000"/>
    <n v="8000"/>
    <x v="7"/>
  </r>
  <r>
    <x v="3"/>
    <x v="0"/>
    <x v="166"/>
    <x v="1"/>
    <x v="17"/>
    <x v="1"/>
    <x v="101"/>
    <s v="GO RECO 10/90 @ CJ 20K AS"/>
    <s v="GRASA GORDURA"/>
    <x v="11"/>
    <x v="2"/>
    <n v="0"/>
    <x v="0"/>
    <n v="8000"/>
    <n v="8000"/>
    <x v="7"/>
  </r>
  <r>
    <x v="3"/>
    <x v="0"/>
    <x v="167"/>
    <x v="1"/>
    <x v="17"/>
    <x v="1"/>
    <x v="102"/>
    <s v="GO PATAS B@ CJ 20K AS"/>
    <s v="SUBPROD PATAS-MANOS"/>
    <x v="6"/>
    <x v="1"/>
    <n v="8000"/>
    <x v="0"/>
    <n v="0"/>
    <n v="8000"/>
    <x v="7"/>
  </r>
  <r>
    <x v="3"/>
    <x v="0"/>
    <x v="167"/>
    <x v="1"/>
    <x v="17"/>
    <x v="1"/>
    <x v="103"/>
    <s v="GO CUE BACK@ CJ 20K BCA AS"/>
    <s v="CUERO BACK"/>
    <x v="6"/>
    <x v="1"/>
    <n v="8000"/>
    <x v="0"/>
    <n v="0"/>
    <n v="8000"/>
    <x v="7"/>
  </r>
  <r>
    <x v="3"/>
    <x v="0"/>
    <x v="167"/>
    <x v="1"/>
    <x v="17"/>
    <x v="1"/>
    <x v="104"/>
    <s v="GO PERNILM 1 KG DOWN@ CJ 20K AS"/>
    <s v="PERNIL MANO"/>
    <x v="6"/>
    <x v="1"/>
    <n v="8000"/>
    <x v="0"/>
    <n v="0"/>
    <n v="8000"/>
    <x v="7"/>
  </r>
  <r>
    <x v="3"/>
    <x v="0"/>
    <x v="168"/>
    <x v="1"/>
    <x v="20"/>
    <x v="0"/>
    <x v="100"/>
    <s v="GO GORD ESP@ BO CJ 10K AS"/>
    <s v="GRASA GORDURA"/>
    <x v="6"/>
    <x v="1"/>
    <n v="24000"/>
    <x v="0"/>
    <n v="0"/>
    <n v="24000"/>
    <x v="7"/>
  </r>
  <r>
    <x v="3"/>
    <x v="0"/>
    <x v="169"/>
    <x v="1"/>
    <x v="21"/>
    <x v="0"/>
    <x v="105"/>
    <s v="GO CUARTO DELANT @ COM CJ AS"/>
    <s v="VARA CUARTO DELANTERO"/>
    <x v="6"/>
    <x v="0"/>
    <n v="8573"/>
    <x v="0"/>
    <n v="0"/>
    <n v="8573"/>
    <x v="8"/>
  </r>
  <r>
    <x v="3"/>
    <x v="0"/>
    <x v="169"/>
    <x v="1"/>
    <x v="21"/>
    <x v="0"/>
    <x v="106"/>
    <s v="GO CUARTO TRASERO @ COM CJ AS"/>
    <s v="VARA CUARTO TRASERO"/>
    <x v="6"/>
    <x v="0"/>
    <n v="7559"/>
    <x v="0"/>
    <n v="0"/>
    <n v="7559"/>
    <x v="8"/>
  </r>
  <r>
    <x v="3"/>
    <x v="0"/>
    <x v="169"/>
    <x v="1"/>
    <x v="21"/>
    <x v="0"/>
    <x v="107"/>
    <s v="GO CUARTO CENTRAL @ COM CJ AS"/>
    <s v="VARA CUARTO CENTRAL"/>
    <x v="6"/>
    <x v="0"/>
    <n v="7867"/>
    <x v="0"/>
    <n v="0"/>
    <n v="7867"/>
    <x v="8"/>
  </r>
  <r>
    <x v="3"/>
    <x v="0"/>
    <x v="170"/>
    <x v="0"/>
    <x v="19"/>
    <x v="0"/>
    <x v="108"/>
    <s v="GO PERNILM C/M@ CJ 20K AS"/>
    <s v="PERNIL MANO"/>
    <x v="6"/>
    <x v="4"/>
    <n v="24000"/>
    <x v="0"/>
    <n v="0"/>
    <n v="24000"/>
    <x v="7"/>
  </r>
  <r>
    <x v="3"/>
    <x v="0"/>
    <x v="171"/>
    <x v="1"/>
    <x v="21"/>
    <x v="1"/>
    <x v="85"/>
    <s v="PO CTRO PTA ALA CHOICE@ CJ 20K AS"/>
    <s v="ALA CENTRO-PUNTA"/>
    <x v="6"/>
    <x v="1"/>
    <n v="24000"/>
    <x v="0"/>
    <n v="0"/>
    <n v="24000"/>
    <x v="7"/>
  </r>
  <r>
    <x v="3"/>
    <x v="0"/>
    <x v="172"/>
    <x v="1"/>
    <x v="21"/>
    <x v="1"/>
    <x v="85"/>
    <s v="PO CTRO PTA ALA CHOICE@ CJ 20K AS"/>
    <s v="ALA CENTRO-PUNTA"/>
    <x v="10"/>
    <x v="1"/>
    <n v="0"/>
    <x v="0"/>
    <n v="24000"/>
    <n v="24000"/>
    <x v="7"/>
  </r>
  <r>
    <x v="3"/>
    <x v="0"/>
    <x v="173"/>
    <x v="1"/>
    <x v="19"/>
    <x v="1"/>
    <x v="104"/>
    <s v="GO PERNILM 1 KG DOWN@ CJ 20K AS"/>
    <s v="PERNIL MANO"/>
    <x v="10"/>
    <x v="3"/>
    <n v="0"/>
    <x v="1"/>
    <n v="0"/>
    <n v="24000"/>
    <x v="7"/>
  </r>
  <r>
    <x v="3"/>
    <x v="0"/>
    <x v="174"/>
    <x v="1"/>
    <x v="19"/>
    <x v="1"/>
    <x v="109"/>
    <s v="GO TIRA HSO CTRO@ CJ 20K AS"/>
    <s v="HUESOS CUARTO CENTRAL"/>
    <x v="6"/>
    <x v="1"/>
    <n v="24000"/>
    <x v="0"/>
    <n v="0"/>
    <n v="24000"/>
    <x v="7"/>
  </r>
  <r>
    <x v="3"/>
    <x v="0"/>
    <x v="175"/>
    <x v="1"/>
    <x v="19"/>
    <x v="1"/>
    <x v="109"/>
    <s v="GO TIRA HSO CTRO@ CJ 20K AS"/>
    <s v="HUESOS CUARTO CENTRAL"/>
    <x v="2"/>
    <x v="3"/>
    <n v="0"/>
    <x v="1"/>
    <n v="0"/>
    <n v="24000"/>
    <x v="7"/>
  </r>
  <r>
    <x v="3"/>
    <x v="0"/>
    <x v="176"/>
    <x v="1"/>
    <x v="19"/>
    <x v="1"/>
    <x v="109"/>
    <s v="GO TIRA HSO CTRO@ CJ 20K AS"/>
    <s v="HUESOS CUARTO CENTRAL"/>
    <x v="9"/>
    <x v="3"/>
    <n v="0"/>
    <x v="1"/>
    <n v="0"/>
    <n v="24000"/>
    <x v="7"/>
  </r>
  <r>
    <x v="3"/>
    <x v="0"/>
    <x v="177"/>
    <x v="1"/>
    <x v="19"/>
    <x v="1"/>
    <x v="109"/>
    <s v="GO TIRA HSO CTRO@ CJ 20K AS"/>
    <s v="HUESOS CUARTO CENTRAL"/>
    <x v="8"/>
    <x v="4"/>
    <n v="0"/>
    <x v="0"/>
    <n v="24000"/>
    <n v="24000"/>
    <x v="7"/>
  </r>
  <r>
    <x v="3"/>
    <x v="0"/>
    <x v="178"/>
    <x v="0"/>
    <x v="19"/>
    <x v="1"/>
    <x v="109"/>
    <s v="GO TIRA HSO CTRO@ CJ 20K AS"/>
    <s v="HUESOS CUARTO CENTRAL"/>
    <x v="11"/>
    <x v="2"/>
    <n v="0"/>
    <x v="0"/>
    <n v="24000"/>
    <n v="24000"/>
    <x v="7"/>
  </r>
  <r>
    <x v="3"/>
    <x v="0"/>
    <x v="179"/>
    <x v="0"/>
    <x v="19"/>
    <x v="1"/>
    <x v="109"/>
    <s v="GO TIRA HSO CTRO@ CJ 20K AS"/>
    <s v="HUESOS CUARTO CENTRAL"/>
    <x v="12"/>
    <x v="0"/>
    <n v="0"/>
    <x v="0"/>
    <n v="24000"/>
    <n v="24000"/>
    <x v="7"/>
  </r>
  <r>
    <x v="3"/>
    <x v="0"/>
    <x v="180"/>
    <x v="0"/>
    <x v="19"/>
    <x v="1"/>
    <x v="109"/>
    <s v="GO TIRA HSO CTRO@ CJ 20K AS"/>
    <s v="HUESOS CUARTO CENTRAL"/>
    <x v="0"/>
    <x v="2"/>
    <n v="0"/>
    <x v="0"/>
    <n v="24000"/>
    <n v="24000"/>
    <x v="7"/>
  </r>
  <r>
    <x v="3"/>
    <x v="0"/>
    <x v="181"/>
    <x v="0"/>
    <x v="19"/>
    <x v="1"/>
    <x v="109"/>
    <s v="GO TIRA HSO CTRO@ CJ 20K AS"/>
    <s v="HUESOS CUARTO CENTRAL"/>
    <x v="7"/>
    <x v="1"/>
    <n v="0"/>
    <x v="0"/>
    <n v="24000"/>
    <n v="24000"/>
    <x v="7"/>
  </r>
  <r>
    <x v="3"/>
    <x v="0"/>
    <x v="182"/>
    <x v="1"/>
    <x v="17"/>
    <x v="1"/>
    <x v="109"/>
    <s v="GO TIRA HSO CTRO@ CJ 20K AS"/>
    <s v="HUESOS CUARTO CENTRAL"/>
    <x v="1"/>
    <x v="2"/>
    <n v="0"/>
    <x v="0"/>
    <n v="24000"/>
    <n v="24000"/>
    <x v="7"/>
  </r>
  <r>
    <x v="3"/>
    <x v="0"/>
    <x v="183"/>
    <x v="0"/>
    <x v="17"/>
    <x v="1"/>
    <x v="110"/>
    <s v="GO PANC TECLA SCUE@ 4 BO CJ 20KG AS"/>
    <s v="PANCETA S/CUERO"/>
    <x v="11"/>
    <x v="1"/>
    <n v="0"/>
    <x v="0"/>
    <n v="24000"/>
    <n v="24000"/>
    <x v="7"/>
  </r>
  <r>
    <x v="3"/>
    <x v="0"/>
    <x v="184"/>
    <x v="0"/>
    <x v="17"/>
    <x v="1"/>
    <x v="110"/>
    <s v="GO PANC TECLA SCUE@ 4 BO CJ 20KG AS"/>
    <s v="PANCETA S/CUERO"/>
    <x v="12"/>
    <x v="0"/>
    <n v="0"/>
    <x v="0"/>
    <n v="24000"/>
    <n v="24000"/>
    <x v="7"/>
  </r>
  <r>
    <x v="3"/>
    <x v="0"/>
    <x v="185"/>
    <x v="0"/>
    <x v="17"/>
    <x v="1"/>
    <x v="110"/>
    <s v="GO PANC TECLA SCUE@ 4 BO CJ 20KG AS"/>
    <s v="PANCETA S/CUERO"/>
    <x v="0"/>
    <x v="0"/>
    <n v="0"/>
    <x v="0"/>
    <n v="24000"/>
    <n v="24000"/>
    <x v="7"/>
  </r>
  <r>
    <x v="3"/>
    <x v="0"/>
    <x v="186"/>
    <x v="0"/>
    <x v="17"/>
    <x v="1"/>
    <x v="111"/>
    <s v="GO RECO 20/80 @ CJ 20K AS"/>
    <s v="GRASA GORDURA"/>
    <x v="0"/>
    <x v="0"/>
    <n v="0"/>
    <x v="0"/>
    <n v="24000"/>
    <n v="24000"/>
    <x v="7"/>
  </r>
  <r>
    <x v="3"/>
    <x v="0"/>
    <x v="187"/>
    <x v="1"/>
    <x v="19"/>
    <x v="1"/>
    <x v="111"/>
    <s v="GO RECO 20/80 @ CJ 20K AS"/>
    <s v="GRASA GORDURA"/>
    <x v="10"/>
    <x v="1"/>
    <n v="0"/>
    <x v="0"/>
    <n v="24000"/>
    <n v="24000"/>
    <x v="7"/>
  </r>
  <r>
    <x v="3"/>
    <x v="0"/>
    <x v="188"/>
    <x v="0"/>
    <x v="19"/>
    <x v="1"/>
    <x v="111"/>
    <s v="GO RECO 20/80 @ CJ 20K AS"/>
    <s v="GRASA GORDURA"/>
    <x v="0"/>
    <x v="0"/>
    <n v="0"/>
    <x v="0"/>
    <n v="24000"/>
    <n v="24000"/>
    <x v="7"/>
  </r>
  <r>
    <x v="3"/>
    <x v="0"/>
    <x v="189"/>
    <x v="0"/>
    <x v="19"/>
    <x v="1"/>
    <x v="111"/>
    <s v="GO RECO 20/80 @ CJ 20K AS"/>
    <s v="GRASA GORDURA"/>
    <x v="7"/>
    <x v="0"/>
    <n v="0"/>
    <x v="0"/>
    <n v="24000"/>
    <n v="24000"/>
    <x v="7"/>
  </r>
  <r>
    <x v="3"/>
    <x v="0"/>
    <x v="190"/>
    <x v="1"/>
    <x v="19"/>
    <x v="1"/>
    <x v="112"/>
    <s v="GO HSO FEMUR@ CJ 20K AS"/>
    <s v="HUESOS CUARTO TRASERO"/>
    <x v="6"/>
    <x v="1"/>
    <n v="24000"/>
    <x v="0"/>
    <n v="0"/>
    <n v="24000"/>
    <x v="7"/>
  </r>
  <r>
    <x v="3"/>
    <x v="0"/>
    <x v="191"/>
    <x v="1"/>
    <x v="19"/>
    <x v="1"/>
    <x v="112"/>
    <s v="GO HSO FEMUR@ CJ 20K AS"/>
    <s v="HUESOS CUARTO TRASERO"/>
    <x v="6"/>
    <x v="3"/>
    <n v="24000"/>
    <x v="0"/>
    <n v="0"/>
    <n v="24000"/>
    <x v="7"/>
  </r>
  <r>
    <x v="3"/>
    <x v="0"/>
    <x v="192"/>
    <x v="1"/>
    <x v="19"/>
    <x v="1"/>
    <x v="112"/>
    <s v="GO HSO FEMUR@ CJ 20K AS"/>
    <s v="HUESOS CUARTO TRASERO"/>
    <x v="2"/>
    <x v="3"/>
    <n v="0"/>
    <x v="1"/>
    <n v="0"/>
    <n v="24000"/>
    <x v="7"/>
  </r>
  <r>
    <x v="3"/>
    <x v="0"/>
    <x v="193"/>
    <x v="1"/>
    <x v="19"/>
    <x v="1"/>
    <x v="112"/>
    <s v="GO HSO FEMUR@ CJ 20K AS"/>
    <s v="HUESOS CUARTO TRASERO"/>
    <x v="10"/>
    <x v="3"/>
    <n v="0"/>
    <x v="1"/>
    <n v="0"/>
    <n v="24000"/>
    <x v="7"/>
  </r>
  <r>
    <x v="3"/>
    <x v="0"/>
    <x v="194"/>
    <x v="1"/>
    <x v="19"/>
    <x v="1"/>
    <x v="112"/>
    <s v="GO HSO FEMUR@ CJ 20K AS"/>
    <s v="HUESOS CUARTO TRASERO"/>
    <x v="4"/>
    <x v="3"/>
    <n v="0"/>
    <x v="0"/>
    <n v="24000"/>
    <n v="24000"/>
    <x v="7"/>
  </r>
  <r>
    <x v="3"/>
    <x v="0"/>
    <x v="195"/>
    <x v="0"/>
    <x v="19"/>
    <x v="1"/>
    <x v="112"/>
    <s v="GO HSO FEMUR@ CJ 20K AS"/>
    <s v="HUESOS CUARTO TRASERO"/>
    <x v="11"/>
    <x v="1"/>
    <n v="0"/>
    <x v="0"/>
    <n v="24000"/>
    <n v="24000"/>
    <x v="7"/>
  </r>
  <r>
    <x v="3"/>
    <x v="0"/>
    <x v="196"/>
    <x v="0"/>
    <x v="19"/>
    <x v="1"/>
    <x v="112"/>
    <s v="GO HSO FEMUR@ CJ 20K AS"/>
    <s v="HUESOS CUARTO TRASERO"/>
    <x v="12"/>
    <x v="2"/>
    <n v="0"/>
    <x v="0"/>
    <n v="24000"/>
    <n v="24000"/>
    <x v="7"/>
  </r>
  <r>
    <x v="3"/>
    <x v="0"/>
    <x v="197"/>
    <x v="0"/>
    <x v="19"/>
    <x v="1"/>
    <x v="112"/>
    <s v="GO HSO FEMUR@ CJ 20K AS"/>
    <s v="HUESOS CUARTO TRASERO"/>
    <x v="7"/>
    <x v="1"/>
    <n v="0"/>
    <x v="0"/>
    <n v="24000"/>
    <n v="24000"/>
    <x v="7"/>
  </r>
  <r>
    <x v="3"/>
    <x v="0"/>
    <x v="198"/>
    <x v="0"/>
    <x v="19"/>
    <x v="1"/>
    <x v="112"/>
    <s v="GO HSO FEMUR@ CJ 20K AS"/>
    <s v="HUESOS CUARTO TRASERO"/>
    <x v="7"/>
    <x v="2"/>
    <n v="0"/>
    <x v="0"/>
    <n v="17080.781999999999"/>
    <n v="17080.781999999999"/>
    <x v="7"/>
  </r>
  <r>
    <x v="3"/>
    <x v="0"/>
    <x v="199"/>
    <x v="0"/>
    <x v="19"/>
    <x v="1"/>
    <x v="89"/>
    <s v="GO PERNILM@ CJ 20K AS"/>
    <s v="PERNIL MANO"/>
    <x v="7"/>
    <x v="2"/>
    <n v="0"/>
    <x v="0"/>
    <n v="24000"/>
    <n v="24000"/>
    <x v="7"/>
  </r>
  <r>
    <x v="3"/>
    <x v="0"/>
    <x v="200"/>
    <x v="1"/>
    <x v="19"/>
    <x v="1"/>
    <x v="90"/>
    <s v="GO PERNILM 1,3 KG UP@ CJ 20K AS"/>
    <s v="PERNIL MANO"/>
    <x v="3"/>
    <x v="2"/>
    <n v="0"/>
    <x v="0"/>
    <n v="24000"/>
    <n v="24000"/>
    <x v="7"/>
  </r>
  <r>
    <x v="3"/>
    <x v="0"/>
    <x v="201"/>
    <x v="0"/>
    <x v="19"/>
    <x v="1"/>
    <x v="90"/>
    <s v="GO PERNILM 1,3 KG UP@ CJ 20K AS"/>
    <s v="PERNIL MANO"/>
    <x v="12"/>
    <x v="2"/>
    <n v="0"/>
    <x v="0"/>
    <n v="24000"/>
    <n v="24000"/>
    <x v="7"/>
  </r>
  <r>
    <x v="3"/>
    <x v="0"/>
    <x v="202"/>
    <x v="0"/>
    <x v="19"/>
    <x v="1"/>
    <x v="90"/>
    <s v="GO PERNILM 1,3 KG UP@ CJ 20K AS"/>
    <s v="PERNIL MANO"/>
    <x v="7"/>
    <x v="1"/>
    <n v="0"/>
    <x v="0"/>
    <n v="24000"/>
    <n v="24000"/>
    <x v="7"/>
  </r>
  <r>
    <x v="3"/>
    <x v="0"/>
    <x v="203"/>
    <x v="1"/>
    <x v="17"/>
    <x v="1"/>
    <x v="92"/>
    <s v="GO MANOS@ CJ 10K AS"/>
    <s v="SUBPROD PATAS-MANOS"/>
    <x v="10"/>
    <x v="4"/>
    <n v="0"/>
    <x v="1"/>
    <n v="0"/>
    <n v="24000"/>
    <x v="7"/>
  </r>
  <r>
    <x v="3"/>
    <x v="0"/>
    <x v="204"/>
    <x v="1"/>
    <x v="17"/>
    <x v="1"/>
    <x v="92"/>
    <s v="GO MANOS@ CJ 10K AS"/>
    <s v="SUBPROD PATAS-MANOS"/>
    <x v="3"/>
    <x v="3"/>
    <n v="0"/>
    <x v="0"/>
    <n v="24000"/>
    <n v="24000"/>
    <x v="7"/>
  </r>
  <r>
    <x v="3"/>
    <x v="0"/>
    <x v="205"/>
    <x v="0"/>
    <x v="19"/>
    <x v="1"/>
    <x v="92"/>
    <s v="GO MANOS@ CJ 10K AS"/>
    <s v="SUBPROD PATAS-MANOS"/>
    <x v="11"/>
    <x v="2"/>
    <n v="0"/>
    <x v="0"/>
    <n v="24000"/>
    <n v="24000"/>
    <x v="7"/>
  </r>
  <r>
    <x v="3"/>
    <x v="0"/>
    <x v="206"/>
    <x v="0"/>
    <x v="19"/>
    <x v="1"/>
    <x v="92"/>
    <s v="GO MANOS@ CJ 10K AS"/>
    <s v="SUBPROD PATAS-MANOS"/>
    <x v="0"/>
    <x v="2"/>
    <n v="0"/>
    <x v="0"/>
    <n v="24000"/>
    <n v="24000"/>
    <x v="7"/>
  </r>
  <r>
    <x v="3"/>
    <x v="0"/>
    <x v="207"/>
    <x v="0"/>
    <x v="19"/>
    <x v="1"/>
    <x v="92"/>
    <s v="GO MANOS@ CJ 10K AS"/>
    <s v="SUBPROD PATAS-MANOS"/>
    <x v="7"/>
    <x v="2"/>
    <n v="0"/>
    <x v="0"/>
    <n v="23709.21"/>
    <n v="23709.21"/>
    <x v="7"/>
  </r>
  <r>
    <x v="3"/>
    <x v="0"/>
    <x v="208"/>
    <x v="1"/>
    <x v="19"/>
    <x v="1"/>
    <x v="113"/>
    <s v="GO MANOS B@ CJ 20K AS"/>
    <s v="SUBPROD PATAS-MANOS"/>
    <x v="1"/>
    <x v="3"/>
    <n v="0"/>
    <x v="0"/>
    <n v="24000"/>
    <n v="24000"/>
    <x v="7"/>
  </r>
  <r>
    <x v="3"/>
    <x v="0"/>
    <x v="209"/>
    <x v="0"/>
    <x v="17"/>
    <x v="1"/>
    <x v="91"/>
    <s v="GO PATAS@ CJ 20K AS"/>
    <s v="SUBPROD PATAS-MANOS"/>
    <x v="11"/>
    <x v="2"/>
    <n v="0"/>
    <x v="0"/>
    <n v="24000"/>
    <n v="24000"/>
    <x v="7"/>
  </r>
  <r>
    <x v="3"/>
    <x v="0"/>
    <x v="210"/>
    <x v="0"/>
    <x v="19"/>
    <x v="1"/>
    <x v="91"/>
    <s v="GO PATAS@ CJ 20K AS"/>
    <s v="SUBPROD PATAS-MANOS"/>
    <x v="7"/>
    <x v="2"/>
    <n v="0"/>
    <x v="0"/>
    <n v="24000"/>
    <n v="24000"/>
    <x v="7"/>
  </r>
  <r>
    <x v="3"/>
    <x v="0"/>
    <x v="211"/>
    <x v="0"/>
    <x v="17"/>
    <x v="1"/>
    <x v="102"/>
    <s v="GO PATAS B@ CJ 20K AS"/>
    <s v="SUBPROD PATAS-MANOS"/>
    <x v="11"/>
    <x v="3"/>
    <n v="0"/>
    <x v="0"/>
    <n v="24000"/>
    <n v="24000"/>
    <x v="7"/>
  </r>
  <r>
    <x v="3"/>
    <x v="0"/>
    <x v="212"/>
    <x v="1"/>
    <x v="17"/>
    <x v="1"/>
    <x v="93"/>
    <s v="GO PERNILP@ BO CJ 20K AS"/>
    <s v="PERNIL PIERNA"/>
    <x v="2"/>
    <x v="3"/>
    <n v="0"/>
    <x v="1"/>
    <n v="0"/>
    <n v="24000"/>
    <x v="7"/>
  </r>
  <r>
    <x v="3"/>
    <x v="0"/>
    <x v="213"/>
    <x v="1"/>
    <x v="17"/>
    <x v="1"/>
    <x v="93"/>
    <s v="GO PERNILP@ BO CJ 20K AS"/>
    <s v="PERNIL PIERNA"/>
    <x v="2"/>
    <x v="0"/>
    <n v="0"/>
    <x v="1"/>
    <n v="0"/>
    <n v="24000"/>
    <x v="7"/>
  </r>
  <r>
    <x v="3"/>
    <x v="0"/>
    <x v="214"/>
    <x v="1"/>
    <x v="17"/>
    <x v="1"/>
    <x v="93"/>
    <s v="GO PERNILP@ BO CJ 20K AS"/>
    <s v="PERNIL PIERNA"/>
    <x v="10"/>
    <x v="3"/>
    <n v="0"/>
    <x v="1"/>
    <n v="0"/>
    <n v="24000"/>
    <x v="7"/>
  </r>
  <r>
    <x v="3"/>
    <x v="0"/>
    <x v="215"/>
    <x v="1"/>
    <x v="17"/>
    <x v="1"/>
    <x v="93"/>
    <s v="GO PERNILP@ BO CJ 20K AS"/>
    <s v="PERNIL PIERNA"/>
    <x v="13"/>
    <x v="2"/>
    <n v="0"/>
    <x v="1"/>
    <n v="0"/>
    <n v="24000"/>
    <x v="7"/>
  </r>
  <r>
    <x v="3"/>
    <x v="0"/>
    <x v="216"/>
    <x v="1"/>
    <x v="17"/>
    <x v="1"/>
    <x v="93"/>
    <s v="GO PERNILP@ BO CJ 20K AS"/>
    <s v="PERNIL PIERNA"/>
    <x v="8"/>
    <x v="1"/>
    <n v="0"/>
    <x v="0"/>
    <n v="24000"/>
    <n v="24000"/>
    <x v="7"/>
  </r>
  <r>
    <x v="3"/>
    <x v="0"/>
    <x v="217"/>
    <x v="1"/>
    <x v="17"/>
    <x v="1"/>
    <x v="93"/>
    <s v="GO PERNILP@ BO CJ 20K AS"/>
    <s v="PERNIL PIERNA"/>
    <x v="3"/>
    <x v="1"/>
    <n v="0"/>
    <x v="0"/>
    <n v="24000"/>
    <n v="24000"/>
    <x v="7"/>
  </r>
  <r>
    <x v="3"/>
    <x v="0"/>
    <x v="218"/>
    <x v="1"/>
    <x v="17"/>
    <x v="1"/>
    <x v="93"/>
    <s v="GO PERNILP@ BO CJ 20K AS"/>
    <s v="PERNIL PIERNA"/>
    <x v="11"/>
    <x v="1"/>
    <n v="0"/>
    <x v="0"/>
    <n v="24000"/>
    <n v="24000"/>
    <x v="7"/>
  </r>
  <r>
    <x v="3"/>
    <x v="0"/>
    <x v="219"/>
    <x v="1"/>
    <x v="17"/>
    <x v="1"/>
    <x v="93"/>
    <s v="GO PERNILP@ BO CJ 20K AS"/>
    <s v="PERNIL PIERNA"/>
    <x v="11"/>
    <x v="0"/>
    <n v="0"/>
    <x v="0"/>
    <n v="24000"/>
    <n v="24000"/>
    <x v="7"/>
  </r>
  <r>
    <x v="3"/>
    <x v="0"/>
    <x v="220"/>
    <x v="0"/>
    <x v="17"/>
    <x v="1"/>
    <x v="93"/>
    <s v="GO PERNILP@ BO CJ 20K AS"/>
    <s v="PERNIL PIERNA"/>
    <x v="9"/>
    <x v="1"/>
    <n v="0"/>
    <x v="0"/>
    <n v="24000"/>
    <n v="24000"/>
    <x v="7"/>
  </r>
  <r>
    <x v="3"/>
    <x v="0"/>
    <x v="221"/>
    <x v="0"/>
    <x v="17"/>
    <x v="1"/>
    <x v="93"/>
    <s v="GO PERNILP@ BO CJ 20K AS"/>
    <s v="PERNIL PIERNA"/>
    <x v="0"/>
    <x v="1"/>
    <n v="0"/>
    <x v="0"/>
    <n v="24000"/>
    <n v="24000"/>
    <x v="7"/>
  </r>
  <r>
    <x v="3"/>
    <x v="0"/>
    <x v="222"/>
    <x v="0"/>
    <x v="17"/>
    <x v="1"/>
    <x v="93"/>
    <s v="GO PERNILP@ BO CJ 20K AS"/>
    <s v="PERNIL PIERNA"/>
    <x v="7"/>
    <x v="0"/>
    <n v="0"/>
    <x v="0"/>
    <n v="24000"/>
    <n v="24000"/>
    <x v="7"/>
  </r>
  <r>
    <x v="3"/>
    <x v="0"/>
    <x v="223"/>
    <x v="0"/>
    <x v="17"/>
    <x v="1"/>
    <x v="93"/>
    <s v="GO PERNILP@ BO CJ 20K AS"/>
    <s v="PERNIL PIERNA"/>
    <x v="7"/>
    <x v="1"/>
    <n v="0"/>
    <x v="0"/>
    <n v="19562.276000000002"/>
    <n v="19562.276000000002"/>
    <x v="7"/>
  </r>
  <r>
    <x v="3"/>
    <x v="0"/>
    <x v="224"/>
    <x v="1"/>
    <x v="21"/>
    <x v="1"/>
    <x v="114"/>
    <s v="GO HUESO COXAL@ CJ 15KG AS"/>
    <s v="HUESOS CUARTO TRASERO"/>
    <x v="6"/>
    <x v="0"/>
    <n v="24000"/>
    <x v="0"/>
    <n v="0"/>
    <n v="24000"/>
    <x v="8"/>
  </r>
  <r>
    <x v="3"/>
    <x v="0"/>
    <x v="225"/>
    <x v="1"/>
    <x v="21"/>
    <x v="1"/>
    <x v="114"/>
    <s v="GO HUESO COXAL@ CJ 15KG AS"/>
    <s v="HUESOS CUARTO TRASERO"/>
    <x v="6"/>
    <x v="1"/>
    <n v="24000"/>
    <x v="0"/>
    <n v="0"/>
    <n v="24000"/>
    <x v="8"/>
  </r>
  <r>
    <x v="3"/>
    <x v="0"/>
    <x v="226"/>
    <x v="1"/>
    <x v="21"/>
    <x v="1"/>
    <x v="114"/>
    <s v="GO HUESO COXAL@ CJ 15KG AS"/>
    <s v="HUESOS CUARTO TRASERO"/>
    <x v="2"/>
    <x v="5"/>
    <n v="0"/>
    <x v="1"/>
    <n v="0"/>
    <n v="24000"/>
    <x v="7"/>
  </r>
  <r>
    <x v="3"/>
    <x v="0"/>
    <x v="227"/>
    <x v="0"/>
    <x v="21"/>
    <x v="1"/>
    <x v="114"/>
    <s v="GO HUESO COXAL@ CJ 15KG AS"/>
    <s v="HUESOS CUARTO TRASERO"/>
    <x v="4"/>
    <x v="2"/>
    <n v="0"/>
    <x v="0"/>
    <n v="24000"/>
    <n v="24000"/>
    <x v="7"/>
  </r>
  <r>
    <x v="3"/>
    <x v="0"/>
    <x v="228"/>
    <x v="0"/>
    <x v="21"/>
    <x v="1"/>
    <x v="114"/>
    <s v="GO HUESO COXAL@ CJ 15KG AS"/>
    <s v="HUESOS CUARTO TRASERO"/>
    <x v="0"/>
    <x v="2"/>
    <n v="0"/>
    <x v="0"/>
    <n v="24000"/>
    <n v="24000"/>
    <x v="7"/>
  </r>
  <r>
    <x v="3"/>
    <x v="0"/>
    <x v="229"/>
    <x v="1"/>
    <x v="17"/>
    <x v="1"/>
    <x v="115"/>
    <s v="GO HSO HÚMER@ BO CJ 20K AS"/>
    <s v="HUESOS CUARTO DELANTERO"/>
    <x v="8"/>
    <x v="4"/>
    <n v="0"/>
    <x v="0"/>
    <n v="24000"/>
    <n v="24000"/>
    <x v="7"/>
  </r>
  <r>
    <x v="3"/>
    <x v="0"/>
    <x v="230"/>
    <x v="0"/>
    <x v="19"/>
    <x v="1"/>
    <x v="115"/>
    <s v="GO HSO HÚMER@ BO CJ 20K AS"/>
    <s v="HUESOS CUARTO DELANTERO"/>
    <x v="7"/>
    <x v="2"/>
    <n v="0"/>
    <x v="0"/>
    <n v="24000"/>
    <n v="24000"/>
    <x v="7"/>
  </r>
  <r>
    <x v="3"/>
    <x v="0"/>
    <x v="231"/>
    <x v="1"/>
    <x v="17"/>
    <x v="1"/>
    <x v="116"/>
    <s v="GO MANTEC@ CJ 20K AS"/>
    <s v="GRASA INTERIOR"/>
    <x v="8"/>
    <x v="1"/>
    <n v="0"/>
    <x v="0"/>
    <n v="24000"/>
    <n v="24000"/>
    <x v="7"/>
  </r>
  <r>
    <x v="3"/>
    <x v="0"/>
    <x v="232"/>
    <x v="0"/>
    <x v="17"/>
    <x v="1"/>
    <x v="116"/>
    <s v="GO MANTEC@ CJ 20K AS"/>
    <s v="GRASA INTERIOR"/>
    <x v="11"/>
    <x v="1"/>
    <n v="0"/>
    <x v="0"/>
    <n v="24000"/>
    <n v="24000"/>
    <x v="7"/>
  </r>
  <r>
    <x v="3"/>
    <x v="0"/>
    <x v="233"/>
    <x v="0"/>
    <x v="17"/>
    <x v="1"/>
    <x v="116"/>
    <s v="GO MANTEC@ CJ 20K AS"/>
    <s v="GRASA INTERIOR"/>
    <x v="9"/>
    <x v="0"/>
    <n v="0"/>
    <x v="0"/>
    <n v="24000"/>
    <n v="24000"/>
    <x v="7"/>
  </r>
  <r>
    <x v="3"/>
    <x v="0"/>
    <x v="234"/>
    <x v="0"/>
    <x v="17"/>
    <x v="1"/>
    <x v="116"/>
    <s v="GO MANTEC@ CJ 20K AS"/>
    <s v="GRASA INTERIOR"/>
    <x v="0"/>
    <x v="1"/>
    <n v="0"/>
    <x v="0"/>
    <n v="24000"/>
    <n v="24000"/>
    <x v="7"/>
  </r>
  <r>
    <x v="3"/>
    <x v="0"/>
    <x v="235"/>
    <x v="0"/>
    <x v="17"/>
    <x v="1"/>
    <x v="116"/>
    <s v="GO MANTEC@ CJ 20K AS"/>
    <s v="GRASA INTERIOR"/>
    <x v="7"/>
    <x v="1"/>
    <n v="0"/>
    <x v="0"/>
    <n v="23496.152190000001"/>
    <n v="23496.152190000001"/>
    <x v="7"/>
  </r>
  <r>
    <x v="3"/>
    <x v="0"/>
    <x v="236"/>
    <x v="0"/>
    <x v="17"/>
    <x v="1"/>
    <x v="88"/>
    <s v="GO CORDON LOM@ BO CJ 20K AS"/>
    <s v="RECORTES NO MAGRO"/>
    <x v="3"/>
    <x v="1"/>
    <n v="0"/>
    <x v="0"/>
    <n v="24000"/>
    <n v="24000"/>
    <x v="7"/>
  </r>
  <r>
    <x v="3"/>
    <x v="0"/>
    <x v="237"/>
    <x v="1"/>
    <x v="17"/>
    <x v="1"/>
    <x v="94"/>
    <s v="GO MIXTO HSO@ BO CJ 10K AS"/>
    <s v="HUESOS CUARTO CENTRAL"/>
    <x v="6"/>
    <x v="1"/>
    <n v="24000"/>
    <x v="0"/>
    <n v="0"/>
    <n v="24000"/>
    <x v="7"/>
  </r>
  <r>
    <x v="3"/>
    <x v="0"/>
    <x v="238"/>
    <x v="1"/>
    <x v="17"/>
    <x v="1"/>
    <x v="94"/>
    <s v="GO MIXTO HSO@ BO CJ 10K AS"/>
    <s v="HUESOS CUARTO CENTRAL"/>
    <x v="6"/>
    <x v="2"/>
    <n v="24000"/>
    <x v="0"/>
    <n v="0"/>
    <n v="24000"/>
    <x v="7"/>
  </r>
  <r>
    <x v="3"/>
    <x v="0"/>
    <x v="239"/>
    <x v="1"/>
    <x v="17"/>
    <x v="1"/>
    <x v="94"/>
    <s v="GO MIXTO HSO@ BO CJ 10K AS"/>
    <s v="HUESOS CUARTO CENTRAL"/>
    <x v="8"/>
    <x v="4"/>
    <n v="0"/>
    <x v="0"/>
    <n v="24000"/>
    <n v="24000"/>
    <x v="7"/>
  </r>
  <r>
    <x v="3"/>
    <x v="0"/>
    <x v="240"/>
    <x v="0"/>
    <x v="17"/>
    <x v="1"/>
    <x v="94"/>
    <s v="GO MIXTO HSO@ BO CJ 10K AS"/>
    <s v="HUESOS CUARTO CENTRAL"/>
    <x v="0"/>
    <x v="2"/>
    <n v="0"/>
    <x v="0"/>
    <n v="24000"/>
    <n v="24000"/>
    <x v="7"/>
  </r>
  <r>
    <x v="3"/>
    <x v="0"/>
    <x v="241"/>
    <x v="1"/>
    <x v="21"/>
    <x v="1"/>
    <x v="117"/>
    <s v="GO CUE GRANEL@ BO CJ 20K AS"/>
    <s v="CUERO MIXTO"/>
    <x v="2"/>
    <x v="1"/>
    <n v="0"/>
    <x v="1"/>
    <n v="0"/>
    <n v="24000"/>
    <x v="7"/>
  </r>
  <r>
    <x v="3"/>
    <x v="0"/>
    <x v="242"/>
    <x v="0"/>
    <x v="21"/>
    <x v="1"/>
    <x v="117"/>
    <s v="GO CUE GRANEL@ BO CJ 20K AS"/>
    <s v="CUERO MIXTO"/>
    <x v="10"/>
    <x v="1"/>
    <n v="0"/>
    <x v="1"/>
    <n v="0"/>
    <n v="24000"/>
    <x v="7"/>
  </r>
  <r>
    <x v="3"/>
    <x v="0"/>
    <x v="243"/>
    <x v="1"/>
    <x v="17"/>
    <x v="1"/>
    <x v="118"/>
    <s v="GO CUE GRANEL@ BO CJ 20K AS"/>
    <s v="CUERO MIXTO"/>
    <x v="2"/>
    <x v="1"/>
    <n v="0"/>
    <x v="1"/>
    <n v="0"/>
    <n v="24000"/>
    <x v="7"/>
  </r>
  <r>
    <x v="3"/>
    <x v="0"/>
    <x v="244"/>
    <x v="1"/>
    <x v="21"/>
    <x v="1"/>
    <x v="118"/>
    <s v="GO CUE GRANEL@ BO CJ 20K AS"/>
    <s v="CUERO MIXTO"/>
    <x v="4"/>
    <x v="0"/>
    <n v="0"/>
    <x v="0"/>
    <n v="24000"/>
    <n v="24000"/>
    <x v="7"/>
  </r>
  <r>
    <x v="3"/>
    <x v="0"/>
    <x v="245"/>
    <x v="1"/>
    <x v="17"/>
    <x v="1"/>
    <x v="119"/>
    <s v="GO HSO COGOTE@ CJ 20K AS"/>
    <s v="HUESOS CUARTO DELANTERO"/>
    <x v="6"/>
    <x v="2"/>
    <n v="24000"/>
    <x v="0"/>
    <n v="0"/>
    <n v="24000"/>
    <x v="7"/>
  </r>
  <r>
    <x v="3"/>
    <x v="0"/>
    <x v="246"/>
    <x v="1"/>
    <x v="17"/>
    <x v="1"/>
    <x v="119"/>
    <s v="GO HSO COGOTE@ CJ 20K AS"/>
    <s v="HUESOS CUARTO DELANTERO"/>
    <x v="6"/>
    <x v="2"/>
    <n v="24000"/>
    <x v="0"/>
    <n v="0"/>
    <n v="24000"/>
    <x v="7"/>
  </r>
  <r>
    <x v="3"/>
    <x v="0"/>
    <x v="247"/>
    <x v="1"/>
    <x v="19"/>
    <x v="1"/>
    <x v="119"/>
    <s v="GO HSO COGOTE@ CJ 20K AS"/>
    <s v="HUESOS CUARTO DELANTERO"/>
    <x v="2"/>
    <x v="2"/>
    <n v="0"/>
    <x v="1"/>
    <n v="0"/>
    <n v="24000"/>
    <x v="7"/>
  </r>
  <r>
    <x v="3"/>
    <x v="0"/>
    <x v="248"/>
    <x v="1"/>
    <x v="19"/>
    <x v="1"/>
    <x v="119"/>
    <s v="GO HSO COGOTE@ CJ 20K AS"/>
    <s v="HUESOS CUARTO DELANTERO"/>
    <x v="10"/>
    <x v="2"/>
    <n v="0"/>
    <x v="1"/>
    <n v="0"/>
    <n v="24000"/>
    <x v="7"/>
  </r>
  <r>
    <x v="3"/>
    <x v="0"/>
    <x v="249"/>
    <x v="1"/>
    <x v="19"/>
    <x v="1"/>
    <x v="119"/>
    <s v="GO HSO COGOTE@ CJ 20K AS"/>
    <s v="HUESOS CUARTO DELANTERO"/>
    <x v="4"/>
    <x v="2"/>
    <n v="0"/>
    <x v="0"/>
    <n v="24000"/>
    <n v="24000"/>
    <x v="7"/>
  </r>
  <r>
    <x v="3"/>
    <x v="0"/>
    <x v="250"/>
    <x v="0"/>
    <x v="19"/>
    <x v="1"/>
    <x v="119"/>
    <s v="GO HSO COGOTE@ CJ 20K AS"/>
    <s v="HUESOS CUARTO DELANTERO"/>
    <x v="11"/>
    <x v="1"/>
    <n v="0"/>
    <x v="0"/>
    <n v="24000"/>
    <n v="24000"/>
    <x v="7"/>
  </r>
  <r>
    <x v="3"/>
    <x v="0"/>
    <x v="251"/>
    <x v="0"/>
    <x v="19"/>
    <x v="1"/>
    <x v="119"/>
    <s v="GO HSO COGOTE@ CJ 20K AS"/>
    <s v="HUESOS CUARTO DELANTERO"/>
    <x v="12"/>
    <x v="2"/>
    <n v="0"/>
    <x v="0"/>
    <n v="24000"/>
    <n v="24000"/>
    <x v="7"/>
  </r>
  <r>
    <x v="3"/>
    <x v="0"/>
    <x v="252"/>
    <x v="0"/>
    <x v="19"/>
    <x v="1"/>
    <x v="119"/>
    <s v="GO HSO COGOTE@ CJ 20K AS"/>
    <s v="HUESOS CUARTO DELANTERO"/>
    <x v="7"/>
    <x v="1"/>
    <n v="0"/>
    <x v="0"/>
    <n v="24000"/>
    <n v="24000"/>
    <x v="7"/>
  </r>
  <r>
    <x v="3"/>
    <x v="0"/>
    <x v="253"/>
    <x v="0"/>
    <x v="17"/>
    <x v="1"/>
    <x v="95"/>
    <s v="GO STERNUM BONES@ BO CJ 10K AS"/>
    <s v="HUESOS CUARTO DELANTERO"/>
    <x v="11"/>
    <x v="1"/>
    <n v="0"/>
    <x v="0"/>
    <n v="24000"/>
    <n v="24000"/>
    <x v="7"/>
  </r>
  <r>
    <x v="3"/>
    <x v="0"/>
    <x v="254"/>
    <x v="0"/>
    <x v="17"/>
    <x v="1"/>
    <x v="95"/>
    <s v="GO STERNUM BONES@ BO CJ 10K AS"/>
    <s v="HUESOS CUARTO DELANTERO"/>
    <x v="7"/>
    <x v="1"/>
    <n v="0"/>
    <x v="0"/>
    <n v="24000"/>
    <n v="24000"/>
    <x v="7"/>
  </r>
  <r>
    <x v="3"/>
    <x v="0"/>
    <x v="255"/>
    <x v="1"/>
    <x v="21"/>
    <x v="1"/>
    <x v="120"/>
    <s v="GO HUESO ESCAPULA@ CJ 15KG AS"/>
    <s v="HUESOS CUARTO DELANTERO"/>
    <x v="2"/>
    <x v="4"/>
    <n v="0"/>
    <x v="1"/>
    <n v="0"/>
    <n v="24000"/>
    <x v="7"/>
  </r>
  <r>
    <x v="3"/>
    <x v="0"/>
    <x v="256"/>
    <x v="0"/>
    <x v="19"/>
    <x v="1"/>
    <x v="96"/>
    <s v="GO COLA NOR@ FI CJ 10K AS"/>
    <s v="SUBPROD COLA"/>
    <x v="12"/>
    <x v="2"/>
    <n v="0"/>
    <x v="0"/>
    <n v="24000"/>
    <n v="24000"/>
    <x v="7"/>
  </r>
  <r>
    <x v="3"/>
    <x v="0"/>
    <x v="257"/>
    <x v="0"/>
    <x v="19"/>
    <x v="1"/>
    <x v="97"/>
    <s v="GO CAZ ENT@ BO CJ 10K AS"/>
    <s v="CHULETA CAZUELA"/>
    <x v="12"/>
    <x v="2"/>
    <n v="0"/>
    <x v="0"/>
    <n v="24000"/>
    <n v="24000"/>
    <x v="7"/>
  </r>
  <r>
    <x v="3"/>
    <x v="0"/>
    <x v="258"/>
    <x v="0"/>
    <x v="19"/>
    <x v="1"/>
    <x v="97"/>
    <s v="GO CAZ ENT@ BO CJ 10K AS"/>
    <s v="CHULETA CAZUELA"/>
    <x v="7"/>
    <x v="2"/>
    <n v="0"/>
    <x v="0"/>
    <n v="23192.86"/>
    <n v="23192.86"/>
    <x v="7"/>
  </r>
  <r>
    <x v="3"/>
    <x v="0"/>
    <x v="259"/>
    <x v="1"/>
    <x v="21"/>
    <x v="1"/>
    <x v="121"/>
    <s v="GO CARTILAG LOMO@ CJ 10K AS"/>
    <s v="RECORTES NO MAGRO"/>
    <x v="6"/>
    <x v="0"/>
    <n v="24000"/>
    <x v="0"/>
    <n v="0"/>
    <n v="24000"/>
    <x v="8"/>
  </r>
  <r>
    <x v="3"/>
    <x v="0"/>
    <x v="260"/>
    <x v="1"/>
    <x v="21"/>
    <x v="1"/>
    <x v="121"/>
    <s v="GO CARTILAG LOMO@ CJ 10K AS"/>
    <s v="RECORTES NO MAGRO"/>
    <x v="6"/>
    <x v="3"/>
    <n v="24000"/>
    <x v="0"/>
    <n v="0"/>
    <n v="24000"/>
    <x v="7"/>
  </r>
  <r>
    <x v="3"/>
    <x v="0"/>
    <x v="261"/>
    <x v="1"/>
    <x v="17"/>
    <x v="1"/>
    <x v="121"/>
    <s v="GO CARTILAG LOMO@ CJ 10K AS"/>
    <s v="RECORTES NO MAGRO"/>
    <x v="2"/>
    <x v="3"/>
    <n v="0"/>
    <x v="1"/>
    <n v="0"/>
    <n v="24000"/>
    <x v="7"/>
  </r>
  <r>
    <x v="3"/>
    <x v="0"/>
    <x v="262"/>
    <x v="1"/>
    <x v="17"/>
    <x v="1"/>
    <x v="121"/>
    <s v="GO CARTILAG LOMO@ CJ 10K AS"/>
    <s v="RECORTES NO MAGRO"/>
    <x v="3"/>
    <x v="2"/>
    <n v="0"/>
    <x v="0"/>
    <n v="24000"/>
    <n v="24000"/>
    <x v="7"/>
  </r>
  <r>
    <x v="3"/>
    <x v="0"/>
    <x v="263"/>
    <x v="0"/>
    <x v="17"/>
    <x v="1"/>
    <x v="121"/>
    <s v="GO CARTILAG LOMO@ CJ 10K AS"/>
    <s v="RECORTES NO MAGRO"/>
    <x v="12"/>
    <x v="2"/>
    <n v="0"/>
    <x v="0"/>
    <n v="24000"/>
    <n v="24000"/>
    <x v="7"/>
  </r>
  <r>
    <x v="3"/>
    <x v="0"/>
    <x v="264"/>
    <x v="0"/>
    <x v="17"/>
    <x v="1"/>
    <x v="121"/>
    <s v="GO CARTILAG LOMO@ CJ 10K AS"/>
    <s v="RECORTES NO MAGRO"/>
    <x v="7"/>
    <x v="2"/>
    <n v="0"/>
    <x v="0"/>
    <n v="24000"/>
    <n v="24000"/>
    <x v="7"/>
  </r>
  <r>
    <x v="3"/>
    <x v="0"/>
    <x v="265"/>
    <x v="1"/>
    <x v="22"/>
    <x v="1"/>
    <x v="122"/>
    <s v="GO LENGUA@ FI CJ 10K AS"/>
    <s v="CABEZA DERIVADOS"/>
    <x v="2"/>
    <x v="2"/>
    <n v="0"/>
    <x v="1"/>
    <n v="0"/>
    <n v="24000"/>
    <x v="7"/>
  </r>
  <r>
    <x v="3"/>
    <x v="0"/>
    <x v="266"/>
    <x v="0"/>
    <x v="22"/>
    <x v="1"/>
    <x v="122"/>
    <s v="GO LENGUA@ FI CJ 10K AS"/>
    <s v="CABEZA DERIVADOS"/>
    <x v="7"/>
    <x v="0"/>
    <n v="0"/>
    <x v="0"/>
    <n v="13979.18"/>
    <n v="13979.18"/>
    <x v="7"/>
  </r>
  <r>
    <x v="3"/>
    <x v="0"/>
    <x v="267"/>
    <x v="1"/>
    <x v="17"/>
    <x v="1"/>
    <x v="98"/>
    <s v="GO RECO 60/40 @ CJ 20K AS"/>
    <s v="RECORTES NO MAGRO"/>
    <x v="1"/>
    <x v="0"/>
    <n v="0"/>
    <x v="0"/>
    <n v="24000"/>
    <n v="24000"/>
    <x v="7"/>
  </r>
  <r>
    <x v="3"/>
    <x v="0"/>
    <x v="268"/>
    <x v="1"/>
    <x v="17"/>
    <x v="1"/>
    <x v="123"/>
    <s v="GO CAB ENT@ CJ 20K AS"/>
    <s v="CABEZA ENTERA"/>
    <x v="6"/>
    <x v="1"/>
    <n v="24000"/>
    <x v="0"/>
    <n v="0"/>
    <n v="24000"/>
    <x v="7"/>
  </r>
  <r>
    <x v="3"/>
    <x v="0"/>
    <x v="269"/>
    <x v="1"/>
    <x v="17"/>
    <x v="1"/>
    <x v="123"/>
    <s v="GO CAB ENT@ CJ 20K AS"/>
    <s v="CABEZA ENTERA"/>
    <x v="6"/>
    <x v="1"/>
    <n v="24000"/>
    <x v="0"/>
    <n v="0"/>
    <n v="24000"/>
    <x v="7"/>
  </r>
  <r>
    <x v="3"/>
    <x v="0"/>
    <x v="270"/>
    <x v="1"/>
    <x v="17"/>
    <x v="1"/>
    <x v="123"/>
    <s v="GO CAB ENT@ CJ 20K AS"/>
    <s v="CABEZA ENTERA"/>
    <x v="2"/>
    <x v="4"/>
    <n v="0"/>
    <x v="1"/>
    <n v="0"/>
    <n v="24000"/>
    <x v="7"/>
  </r>
  <r>
    <x v="3"/>
    <x v="0"/>
    <x v="271"/>
    <x v="1"/>
    <x v="19"/>
    <x v="1"/>
    <x v="123"/>
    <s v="GO CAB ENT@ CJ 20K AS"/>
    <s v="CABEZA ENTERA"/>
    <x v="2"/>
    <x v="0"/>
    <n v="0"/>
    <x v="1"/>
    <n v="0"/>
    <n v="24000"/>
    <x v="7"/>
  </r>
  <r>
    <x v="3"/>
    <x v="0"/>
    <x v="272"/>
    <x v="1"/>
    <x v="19"/>
    <x v="1"/>
    <x v="123"/>
    <s v="GO CAB ENT@ CJ 20K AS"/>
    <s v="CABEZA ENTERA"/>
    <x v="1"/>
    <x v="2"/>
    <n v="0"/>
    <x v="1"/>
    <n v="0"/>
    <n v="24000"/>
    <x v="7"/>
  </r>
  <r>
    <x v="3"/>
    <x v="0"/>
    <x v="273"/>
    <x v="0"/>
    <x v="19"/>
    <x v="1"/>
    <x v="123"/>
    <s v="GO CAB ENT@ CJ 20K AS"/>
    <s v="CABEZA ENTERA"/>
    <x v="11"/>
    <x v="1"/>
    <n v="0"/>
    <x v="0"/>
    <n v="24000"/>
    <n v="24000"/>
    <x v="7"/>
  </r>
  <r>
    <x v="3"/>
    <x v="0"/>
    <x v="274"/>
    <x v="0"/>
    <x v="19"/>
    <x v="1"/>
    <x v="123"/>
    <s v="GO CAB ENT@ CJ 20K AS"/>
    <s v="CABEZA ENTERA"/>
    <x v="12"/>
    <x v="1"/>
    <n v="0"/>
    <x v="0"/>
    <n v="24000"/>
    <n v="24000"/>
    <x v="7"/>
  </r>
  <r>
    <x v="3"/>
    <x v="0"/>
    <x v="275"/>
    <x v="0"/>
    <x v="19"/>
    <x v="1"/>
    <x v="123"/>
    <s v="GO CAB ENT@ CJ 20K AS"/>
    <s v="CABEZA ENTERA"/>
    <x v="12"/>
    <x v="0"/>
    <n v="0"/>
    <x v="0"/>
    <n v="24000"/>
    <n v="24000"/>
    <x v="7"/>
  </r>
  <r>
    <x v="3"/>
    <x v="0"/>
    <x v="276"/>
    <x v="0"/>
    <x v="19"/>
    <x v="1"/>
    <x v="123"/>
    <s v="GO CAB ENT@ CJ 20K AS"/>
    <s v="CABEZA ENTERA"/>
    <x v="7"/>
    <x v="1"/>
    <n v="0"/>
    <x v="0"/>
    <n v="24000"/>
    <n v="24000"/>
    <x v="7"/>
  </r>
  <r>
    <x v="3"/>
    <x v="0"/>
    <x v="277"/>
    <x v="0"/>
    <x v="19"/>
    <x v="1"/>
    <x v="123"/>
    <s v="GO CAB ENT@ CJ 20K AS"/>
    <s v="CABEZA ENTERA"/>
    <x v="7"/>
    <x v="0"/>
    <n v="0"/>
    <x v="0"/>
    <n v="15067.892589999999"/>
    <n v="15067.892589999999"/>
    <x v="7"/>
  </r>
  <r>
    <x v="3"/>
    <x v="0"/>
    <x v="278"/>
    <x v="1"/>
    <x v="21"/>
    <x v="1"/>
    <x v="123"/>
    <s v="GO CAB ENT@ CJ 20K AS"/>
    <s v="CABEZA ENTERA"/>
    <x v="4"/>
    <x v="1"/>
    <n v="0"/>
    <x v="0"/>
    <n v="24000"/>
    <n v="24000"/>
    <x v="7"/>
  </r>
  <r>
    <x v="3"/>
    <x v="0"/>
    <x v="279"/>
    <x v="1"/>
    <x v="21"/>
    <x v="1"/>
    <x v="123"/>
    <s v="GO CAB ENT@ CJ 20K AS"/>
    <s v="CABEZA ENTERA"/>
    <x v="4"/>
    <x v="0"/>
    <n v="0"/>
    <x v="0"/>
    <n v="24000"/>
    <n v="24000"/>
    <x v="7"/>
  </r>
  <r>
    <x v="3"/>
    <x v="0"/>
    <x v="280"/>
    <x v="1"/>
    <x v="19"/>
    <x v="1"/>
    <x v="86"/>
    <s v="GO CAB ROJ ENT S/L@ CJ 20K AS"/>
    <s v="CABEZA ENTERA"/>
    <x v="12"/>
    <x v="4"/>
    <n v="0"/>
    <x v="0"/>
    <n v="24000"/>
    <n v="24000"/>
    <x v="7"/>
  </r>
  <r>
    <x v="3"/>
    <x v="0"/>
    <x v="281"/>
    <x v="1"/>
    <x v="19"/>
    <x v="1"/>
    <x v="124"/>
    <s v="GO CAB BCA ENT S/L@ CJ 20K AS"/>
    <s v="CABEZA ENTERA"/>
    <x v="2"/>
    <x v="2"/>
    <n v="0"/>
    <x v="1"/>
    <n v="0"/>
    <n v="24000"/>
    <x v="7"/>
  </r>
  <r>
    <x v="3"/>
    <x v="0"/>
    <x v="282"/>
    <x v="1"/>
    <x v="19"/>
    <x v="1"/>
    <x v="124"/>
    <s v="GO CAB BCA ENT S/L@ CJ 20K AS"/>
    <s v="CABEZA ENTERA"/>
    <x v="10"/>
    <x v="2"/>
    <n v="0"/>
    <x v="1"/>
    <n v="0"/>
    <n v="24000"/>
    <x v="7"/>
  </r>
  <r>
    <x v="3"/>
    <x v="0"/>
    <x v="283"/>
    <x v="1"/>
    <x v="19"/>
    <x v="1"/>
    <x v="124"/>
    <s v="GO CAB BCA ENT S/L@ CJ 20K AS"/>
    <s v="CABEZA ENTERA"/>
    <x v="10"/>
    <x v="0"/>
    <n v="0"/>
    <x v="1"/>
    <n v="0"/>
    <n v="24000"/>
    <x v="7"/>
  </r>
  <r>
    <x v="3"/>
    <x v="0"/>
    <x v="284"/>
    <x v="1"/>
    <x v="19"/>
    <x v="1"/>
    <x v="124"/>
    <s v="GO CAB BCA ENT S/L@ CJ 20K AS"/>
    <s v="CABEZA ENTERA"/>
    <x v="13"/>
    <x v="1"/>
    <n v="0"/>
    <x v="1"/>
    <n v="0"/>
    <n v="24000"/>
    <x v="7"/>
  </r>
  <r>
    <x v="3"/>
    <x v="0"/>
    <x v="285"/>
    <x v="1"/>
    <x v="19"/>
    <x v="1"/>
    <x v="124"/>
    <s v="GO CAB BCA ENT S/L@ CJ 20K AS"/>
    <s v="CABEZA ENTERA"/>
    <x v="8"/>
    <x v="1"/>
    <n v="0"/>
    <x v="0"/>
    <n v="24000"/>
    <n v="24000"/>
    <x v="7"/>
  </r>
  <r>
    <x v="3"/>
    <x v="0"/>
    <x v="286"/>
    <x v="1"/>
    <x v="19"/>
    <x v="1"/>
    <x v="124"/>
    <s v="GO CAB BCA ENT S/L@ CJ 20K AS"/>
    <s v="CABEZA ENTERA"/>
    <x v="3"/>
    <x v="1"/>
    <n v="0"/>
    <x v="0"/>
    <n v="24000"/>
    <n v="24000"/>
    <x v="7"/>
  </r>
  <r>
    <x v="3"/>
    <x v="0"/>
    <x v="287"/>
    <x v="1"/>
    <x v="19"/>
    <x v="1"/>
    <x v="124"/>
    <s v="GO CAB BCA ENT S/L@ CJ 20K AS"/>
    <s v="CABEZA ENTERA"/>
    <x v="3"/>
    <x v="0"/>
    <n v="0"/>
    <x v="0"/>
    <n v="24000"/>
    <n v="24000"/>
    <x v="7"/>
  </r>
  <r>
    <x v="3"/>
    <x v="0"/>
    <x v="288"/>
    <x v="1"/>
    <x v="19"/>
    <x v="1"/>
    <x v="124"/>
    <s v="GO CAB BCA ENT S/L@ CJ 20K AS"/>
    <s v="CABEZA ENTERA"/>
    <x v="11"/>
    <x v="1"/>
    <n v="0"/>
    <x v="0"/>
    <n v="24000"/>
    <n v="24000"/>
    <x v="7"/>
  </r>
  <r>
    <x v="3"/>
    <x v="0"/>
    <x v="289"/>
    <x v="0"/>
    <x v="19"/>
    <x v="1"/>
    <x v="124"/>
    <s v="GO CAB BCA ENT S/L@ CJ 20K AS"/>
    <s v="CABEZA ENTERA"/>
    <x v="11"/>
    <x v="0"/>
    <n v="0"/>
    <x v="0"/>
    <n v="24000"/>
    <n v="24000"/>
    <x v="7"/>
  </r>
  <r>
    <x v="3"/>
    <x v="0"/>
    <x v="290"/>
    <x v="0"/>
    <x v="19"/>
    <x v="1"/>
    <x v="124"/>
    <s v="GO CAB BCA ENT S/L@ CJ 20K AS"/>
    <s v="CABEZA ENTERA"/>
    <x v="12"/>
    <x v="0"/>
    <n v="0"/>
    <x v="0"/>
    <n v="24000"/>
    <n v="24000"/>
    <x v="7"/>
  </r>
  <r>
    <x v="3"/>
    <x v="0"/>
    <x v="291"/>
    <x v="0"/>
    <x v="19"/>
    <x v="1"/>
    <x v="124"/>
    <s v="GO CAB BCA ENT S/L@ CJ 20K AS"/>
    <s v="CABEZA ENTERA"/>
    <x v="12"/>
    <x v="0"/>
    <n v="0"/>
    <x v="0"/>
    <n v="24000"/>
    <n v="24000"/>
    <x v="7"/>
  </r>
  <r>
    <x v="3"/>
    <x v="0"/>
    <x v="292"/>
    <x v="0"/>
    <x v="19"/>
    <x v="1"/>
    <x v="124"/>
    <s v="GO CAB BCA ENT S/L@ CJ 20K AS"/>
    <s v="CABEZA ENTERA"/>
    <x v="9"/>
    <x v="0"/>
    <n v="0"/>
    <x v="0"/>
    <n v="24000"/>
    <n v="24000"/>
    <x v="7"/>
  </r>
  <r>
    <x v="3"/>
    <x v="0"/>
    <x v="293"/>
    <x v="0"/>
    <x v="19"/>
    <x v="1"/>
    <x v="124"/>
    <s v="GO CAB BCA ENT S/L@ CJ 20K AS"/>
    <s v="CABEZA ENTERA"/>
    <x v="0"/>
    <x v="1"/>
    <n v="0"/>
    <x v="0"/>
    <n v="24000"/>
    <n v="24000"/>
    <x v="7"/>
  </r>
  <r>
    <x v="3"/>
    <x v="0"/>
    <x v="294"/>
    <x v="0"/>
    <x v="19"/>
    <x v="1"/>
    <x v="124"/>
    <s v="GO CAB BCA ENT S/L@ CJ 20K AS"/>
    <s v="CABEZA ENTERA"/>
    <x v="0"/>
    <x v="0"/>
    <n v="0"/>
    <x v="0"/>
    <n v="24000"/>
    <n v="24000"/>
    <x v="7"/>
  </r>
  <r>
    <x v="3"/>
    <x v="0"/>
    <x v="295"/>
    <x v="0"/>
    <x v="19"/>
    <x v="1"/>
    <x v="124"/>
    <s v="GO CAB BCA ENT S/L@ CJ 20K AS"/>
    <s v="CABEZA ENTERA"/>
    <x v="0"/>
    <x v="0"/>
    <n v="0"/>
    <x v="0"/>
    <n v="24000"/>
    <n v="24000"/>
    <x v="7"/>
  </r>
  <r>
    <x v="3"/>
    <x v="0"/>
    <x v="296"/>
    <x v="0"/>
    <x v="19"/>
    <x v="1"/>
    <x v="124"/>
    <s v="GO CAB BCA ENT S/L@ CJ 20K AS"/>
    <s v="CABEZA ENTERA"/>
    <x v="0"/>
    <x v="1"/>
    <n v="0"/>
    <x v="0"/>
    <n v="24000"/>
    <n v="24000"/>
    <x v="7"/>
  </r>
  <r>
    <x v="3"/>
    <x v="0"/>
    <x v="297"/>
    <x v="0"/>
    <x v="19"/>
    <x v="1"/>
    <x v="124"/>
    <s v="GO CAB BCA ENT S/L@ CJ 20K AS"/>
    <s v="CABEZA ENTERA"/>
    <x v="7"/>
    <x v="1"/>
    <n v="0"/>
    <x v="0"/>
    <n v="24000"/>
    <n v="24000"/>
    <x v="7"/>
  </r>
  <r>
    <x v="3"/>
    <x v="0"/>
    <x v="298"/>
    <x v="0"/>
    <x v="19"/>
    <x v="1"/>
    <x v="124"/>
    <s v="GO CAB BCA ENT S/L@ CJ 20K AS"/>
    <s v="CABEZA ENTERA"/>
    <x v="7"/>
    <x v="1"/>
    <n v="0"/>
    <x v="0"/>
    <n v="24000"/>
    <n v="24000"/>
    <x v="7"/>
  </r>
  <r>
    <x v="3"/>
    <x v="0"/>
    <x v="299"/>
    <x v="1"/>
    <x v="19"/>
    <x v="1"/>
    <x v="125"/>
    <s v="GO RESTO TIRA HSO CTRO@ BO CJ 20K AS"/>
    <s v="HUESOS CUARTO CENTRAL"/>
    <x v="10"/>
    <x v="3"/>
    <n v="0"/>
    <x v="0"/>
    <n v="24000"/>
    <n v="24000"/>
    <x v="7"/>
  </r>
  <r>
    <x v="3"/>
    <x v="0"/>
    <x v="300"/>
    <x v="1"/>
    <x v="21"/>
    <x v="0"/>
    <x v="98"/>
    <s v="GO RECO 60/40 @ CJ 20K AS"/>
    <s v="RECORTES NO MAGRO"/>
    <x v="6"/>
    <x v="1"/>
    <n v="24000"/>
    <x v="0"/>
    <n v="0"/>
    <n v="24000"/>
    <x v="7"/>
  </r>
  <r>
    <x v="3"/>
    <x v="0"/>
    <x v="301"/>
    <x v="1"/>
    <x v="18"/>
    <x v="0"/>
    <x v="126"/>
    <s v="GO RESTO TIRA HSO@ FI CJ 10K AS"/>
    <s v="HUESOS CUARTO CENTRAL"/>
    <x v="6"/>
    <x v="3"/>
    <n v="24000"/>
    <x v="0"/>
    <n v="0"/>
    <n v="24000"/>
    <x v="7"/>
  </r>
  <r>
    <x v="3"/>
    <x v="0"/>
    <x v="302"/>
    <x v="1"/>
    <x v="17"/>
    <x v="0"/>
    <x v="127"/>
    <s v="GO PERNILM B@ BO CJ 20K AS"/>
    <s v="PERNIL MANO"/>
    <x v="2"/>
    <x v="3"/>
    <n v="0"/>
    <x v="1"/>
    <n v="0"/>
    <n v="24000"/>
    <x v="7"/>
  </r>
  <r>
    <x v="3"/>
    <x v="0"/>
    <x v="303"/>
    <x v="1"/>
    <x v="19"/>
    <x v="0"/>
    <x v="89"/>
    <s v="GO PERNILM@ CJ 20K AS"/>
    <s v="PERNIL MANO"/>
    <x v="6"/>
    <x v="3"/>
    <n v="24000"/>
    <x v="0"/>
    <n v="0"/>
    <n v="24000"/>
    <x v="7"/>
  </r>
  <r>
    <x v="3"/>
    <x v="0"/>
    <x v="304"/>
    <x v="1"/>
    <x v="18"/>
    <x v="0"/>
    <x v="116"/>
    <s v="GO MANTEC@ CJ 20K AS"/>
    <s v="GRASA INTERIOR"/>
    <x v="2"/>
    <x v="2"/>
    <n v="0"/>
    <x v="1"/>
    <n v="0"/>
    <n v="24000"/>
    <x v="7"/>
  </r>
  <r>
    <x v="3"/>
    <x v="0"/>
    <x v="305"/>
    <x v="1"/>
    <x v="18"/>
    <x v="0"/>
    <x v="95"/>
    <s v="GO STERNUM BONES@ BO CJ 10K AS"/>
    <s v="HUESOS CUARTO DELANTERO"/>
    <x v="6"/>
    <x v="0"/>
    <n v="24000"/>
    <x v="0"/>
    <n v="0"/>
    <n v="24000"/>
    <x v="8"/>
  </r>
  <r>
    <x v="3"/>
    <x v="0"/>
    <x v="306"/>
    <x v="1"/>
    <x v="18"/>
    <x v="0"/>
    <x v="95"/>
    <s v="GO STERNUM BONES@ BO CJ 10K AS"/>
    <s v="HUESOS CUARTO DELANTERO"/>
    <x v="6"/>
    <x v="0"/>
    <n v="24000"/>
    <x v="0"/>
    <n v="0"/>
    <n v="24000"/>
    <x v="8"/>
  </r>
  <r>
    <x v="3"/>
    <x v="0"/>
    <x v="307"/>
    <x v="1"/>
    <x v="19"/>
    <x v="0"/>
    <x v="97"/>
    <s v="GO CAZ ENT@ BO CJ 10K AS"/>
    <s v="CHULETA CAZUELA"/>
    <x v="6"/>
    <x v="3"/>
    <n v="24000"/>
    <x v="0"/>
    <n v="0"/>
    <n v="24000"/>
    <x v="7"/>
  </r>
  <r>
    <x v="3"/>
    <x v="0"/>
    <x v="308"/>
    <x v="1"/>
    <x v="20"/>
    <x v="0"/>
    <x v="100"/>
    <s v="GO GORD ESP@ BO CJ 10K AS"/>
    <s v="GRASA GORDURA"/>
    <x v="6"/>
    <x v="3"/>
    <n v="24000"/>
    <x v="0"/>
    <n v="0"/>
    <n v="24000"/>
    <x v="7"/>
  </r>
  <r>
    <x v="3"/>
    <x v="0"/>
    <x v="309"/>
    <x v="1"/>
    <x v="20"/>
    <x v="0"/>
    <x v="89"/>
    <s v="GO PERNILM@ CJ 20K AS"/>
    <s v="PERNIL MANO"/>
    <x v="2"/>
    <x v="1"/>
    <n v="0"/>
    <x v="1"/>
    <n v="0"/>
    <n v="24000"/>
    <x v="7"/>
  </r>
  <r>
    <x v="3"/>
    <x v="0"/>
    <x v="310"/>
    <x v="1"/>
    <x v="20"/>
    <x v="0"/>
    <x v="91"/>
    <s v="GO PATAS@ CJ 20K AS"/>
    <s v="SUBPROD PATAS-MANOS"/>
    <x v="2"/>
    <x v="4"/>
    <n v="0"/>
    <x v="1"/>
    <n v="0"/>
    <n v="24000"/>
    <x v="7"/>
  </r>
  <r>
    <x v="3"/>
    <x v="0"/>
    <x v="311"/>
    <x v="1"/>
    <x v="17"/>
    <x v="0"/>
    <x v="95"/>
    <s v="GO STERNUM BONES@ BO CJ 10K AS"/>
    <s v="HUESOS CUARTO DELANTERO"/>
    <x v="6"/>
    <x v="3"/>
    <n v="24000"/>
    <x v="0"/>
    <n v="0"/>
    <n v="24000"/>
    <x v="7"/>
  </r>
  <r>
    <x v="3"/>
    <x v="0"/>
    <x v="312"/>
    <x v="1"/>
    <x v="20"/>
    <x v="0"/>
    <x v="111"/>
    <s v="GO RECO 20/80 @ CJ 20K AS"/>
    <s v="GRASA GORDURA"/>
    <x v="6"/>
    <x v="1"/>
    <n v="24000"/>
    <x v="0"/>
    <n v="0"/>
    <n v="24000"/>
    <x v="7"/>
  </r>
  <r>
    <x v="3"/>
    <x v="0"/>
    <x v="313"/>
    <x v="1"/>
    <x v="20"/>
    <x v="0"/>
    <x v="111"/>
    <s v="GO RECO 20/80 @ CJ 20K AS"/>
    <s v="GRASA GORDURA"/>
    <x v="2"/>
    <x v="3"/>
    <n v="0"/>
    <x v="1"/>
    <n v="0"/>
    <n v="24000"/>
    <x v="7"/>
  </r>
  <r>
    <x v="3"/>
    <x v="0"/>
    <x v="314"/>
    <x v="1"/>
    <x v="18"/>
    <x v="0"/>
    <x v="126"/>
    <s v="GO RESTO TIRA HSO@ FI CJ 10K AS"/>
    <s v="HUESOS CUARTO CENTRAL"/>
    <x v="2"/>
    <x v="1"/>
    <n v="0"/>
    <x v="1"/>
    <n v="0"/>
    <n v="24000"/>
    <x v="7"/>
  </r>
  <r>
    <x v="3"/>
    <x v="0"/>
    <x v="315"/>
    <x v="0"/>
    <x v="17"/>
    <x v="0"/>
    <x v="89"/>
    <s v="GO PERNILM@ CJ 20K AS"/>
    <s v="PERNIL MANO"/>
    <x v="11"/>
    <x v="2"/>
    <n v="0"/>
    <x v="0"/>
    <n v="24000"/>
    <n v="24000"/>
    <x v="7"/>
  </r>
  <r>
    <x v="3"/>
    <x v="0"/>
    <x v="316"/>
    <x v="0"/>
    <x v="19"/>
    <x v="0"/>
    <x v="89"/>
    <s v="GO PERNILM@ CJ 20K AS"/>
    <s v="PERNIL MANO"/>
    <x v="12"/>
    <x v="2"/>
    <n v="0"/>
    <x v="0"/>
    <n v="24000"/>
    <n v="24000"/>
    <x v="7"/>
  </r>
  <r>
    <x v="3"/>
    <x v="0"/>
    <x v="317"/>
    <x v="0"/>
    <x v="19"/>
    <x v="0"/>
    <x v="89"/>
    <s v="GO PERNILM@ CJ 20K AS"/>
    <s v="PERNIL MANO"/>
    <x v="12"/>
    <x v="2"/>
    <n v="0"/>
    <x v="0"/>
    <n v="24000"/>
    <n v="24000"/>
    <x v="7"/>
  </r>
  <r>
    <x v="3"/>
    <x v="0"/>
    <x v="318"/>
    <x v="1"/>
    <x v="18"/>
    <x v="0"/>
    <x v="95"/>
    <s v="GO STERNUM BONES@ BO CJ 10K AS"/>
    <s v="HUESOS CUARTO DELANTERO"/>
    <x v="2"/>
    <x v="4"/>
    <n v="0"/>
    <x v="1"/>
    <n v="0"/>
    <n v="24000"/>
    <x v="7"/>
  </r>
  <r>
    <x v="3"/>
    <x v="0"/>
    <x v="319"/>
    <x v="1"/>
    <x v="21"/>
    <x v="0"/>
    <x v="97"/>
    <s v="GO CAZ ENT@ BO CJ 10K AS"/>
    <s v="CHULETA CAZUELA"/>
    <x v="3"/>
    <x v="2"/>
    <n v="0"/>
    <x v="0"/>
    <n v="24000"/>
    <n v="24000"/>
    <x v="7"/>
  </r>
  <r>
    <x v="3"/>
    <x v="0"/>
    <x v="320"/>
    <x v="1"/>
    <x v="17"/>
    <x v="0"/>
    <x v="93"/>
    <s v="GO PERNILP@ BO CJ 20K AS"/>
    <s v="PERNIL PIERNA"/>
    <x v="11"/>
    <x v="1"/>
    <n v="0"/>
    <x v="0"/>
    <n v="24000"/>
    <n v="24000"/>
    <x v="7"/>
  </r>
  <r>
    <x v="3"/>
    <x v="0"/>
    <x v="321"/>
    <x v="1"/>
    <x v="17"/>
    <x v="0"/>
    <x v="93"/>
    <s v="GO PERNILP@ BO CJ 20K AS"/>
    <s v="PERNIL PIERNA"/>
    <x v="12"/>
    <x v="1"/>
    <n v="0"/>
    <x v="0"/>
    <n v="24000"/>
    <n v="24000"/>
    <x v="7"/>
  </r>
  <r>
    <x v="3"/>
    <x v="0"/>
    <x v="322"/>
    <x v="1"/>
    <x v="17"/>
    <x v="0"/>
    <x v="93"/>
    <s v="GO PERNILP@ BO CJ 20K AS"/>
    <s v="PERNIL PIERNA"/>
    <x v="12"/>
    <x v="1"/>
    <n v="0"/>
    <x v="0"/>
    <n v="24000"/>
    <n v="24000"/>
    <x v="7"/>
  </r>
  <r>
    <x v="3"/>
    <x v="0"/>
    <x v="323"/>
    <x v="1"/>
    <x v="19"/>
    <x v="0"/>
    <x v="111"/>
    <s v="GO RECO 20/80 @ CJ 20K AS"/>
    <s v="GRASA GORDURA"/>
    <x v="1"/>
    <x v="1"/>
    <n v="0"/>
    <x v="0"/>
    <n v="24000"/>
    <n v="24000"/>
    <x v="7"/>
  </r>
  <r>
    <x v="3"/>
    <x v="0"/>
    <x v="324"/>
    <x v="1"/>
    <x v="19"/>
    <x v="0"/>
    <x v="111"/>
    <s v="GO RECO 20/80 @ CJ 20K AS"/>
    <s v="GRASA GORDURA"/>
    <x v="4"/>
    <x v="1"/>
    <n v="0"/>
    <x v="0"/>
    <n v="24000"/>
    <n v="24000"/>
    <x v="7"/>
  </r>
  <r>
    <x v="3"/>
    <x v="0"/>
    <x v="325"/>
    <x v="1"/>
    <x v="19"/>
    <x v="0"/>
    <x v="111"/>
    <s v="GO RECO 20/80 @ CJ 20K AS"/>
    <s v="GRASA GORDURA"/>
    <x v="11"/>
    <x v="1"/>
    <n v="0"/>
    <x v="0"/>
    <n v="24000"/>
    <n v="24000"/>
    <x v="7"/>
  </r>
  <r>
    <x v="3"/>
    <x v="0"/>
    <x v="326"/>
    <x v="0"/>
    <x v="17"/>
    <x v="1"/>
    <x v="128"/>
    <s v="GO HSO COSTILLA 4X 5KG @ CJ 20K AS"/>
    <s v="HUESOS CUARTO CENTRAL"/>
    <x v="0"/>
    <x v="1"/>
    <n v="0"/>
    <x v="0"/>
    <n v="24000"/>
    <n v="24000"/>
    <x v="7"/>
  </r>
  <r>
    <x v="3"/>
    <x v="0"/>
    <x v="327"/>
    <x v="1"/>
    <x v="21"/>
    <x v="1"/>
    <x v="120"/>
    <s v="GO HUESO ESCAPULA@ CJ 15KG AS"/>
    <s v="HUESOS CUARTO DELANTERO"/>
    <x v="11"/>
    <x v="2"/>
    <n v="0"/>
    <x v="0"/>
    <n v="24000"/>
    <n v="24000"/>
    <x v="7"/>
  </r>
  <r>
    <x v="3"/>
    <x v="0"/>
    <x v="328"/>
    <x v="1"/>
    <x v="19"/>
    <x v="1"/>
    <x v="129"/>
    <s v="GO PNA FORRO@ BO CJ 20K AS"/>
    <s v="CUERO FORRO"/>
    <x v="10"/>
    <x v="1"/>
    <n v="0"/>
    <x v="1"/>
    <n v="0"/>
    <n v="24000"/>
    <x v="7"/>
  </r>
  <r>
    <x v="3"/>
    <x v="0"/>
    <x v="329"/>
    <x v="0"/>
    <x v="19"/>
    <x v="1"/>
    <x v="129"/>
    <s v="GO PNA FORRO@ BO CJ 20K AS"/>
    <s v="CUERO FORRO"/>
    <x v="4"/>
    <x v="1"/>
    <n v="0"/>
    <x v="0"/>
    <n v="24000"/>
    <n v="24000"/>
    <x v="7"/>
  </r>
  <r>
    <x v="3"/>
    <x v="0"/>
    <x v="330"/>
    <x v="0"/>
    <x v="19"/>
    <x v="1"/>
    <x v="129"/>
    <s v="GO PNA FORRO@ BO CJ 20K AS"/>
    <s v="CUERO FORRO"/>
    <x v="5"/>
    <x v="0"/>
    <n v="0"/>
    <x v="0"/>
    <n v="24000"/>
    <n v="24000"/>
    <x v="7"/>
  </r>
  <r>
    <x v="3"/>
    <x v="0"/>
    <x v="331"/>
    <x v="0"/>
    <x v="19"/>
    <x v="0"/>
    <x v="120"/>
    <s v="GO HUESO ESCAPULA@ CJ 15KG AS"/>
    <s v="HUESOS CUARTO DELANTERO"/>
    <x v="7"/>
    <x v="2"/>
    <n v="0"/>
    <x v="0"/>
    <n v="21168.519700000001"/>
    <n v="21168.519700000001"/>
    <x v="7"/>
  </r>
  <r>
    <x v="3"/>
    <x v="2"/>
    <x v="332"/>
    <x v="1"/>
    <x v="19"/>
    <x v="1"/>
    <x v="130"/>
    <s v="PV TRU LARG@ BO CJ 15K AS"/>
    <s v="TRUTRO LARGO"/>
    <x v="5"/>
    <x v="0"/>
    <n v="0"/>
    <x v="0"/>
    <n v="24000"/>
    <n v="24000"/>
    <x v="7"/>
  </r>
  <r>
    <x v="3"/>
    <x v="2"/>
    <x v="333"/>
    <x v="1"/>
    <x v="19"/>
    <x v="1"/>
    <x v="130"/>
    <s v="PV TRU LARG@ BO CJ 15K AS"/>
    <s v="TRUTRO LARGO"/>
    <x v="11"/>
    <x v="0"/>
    <n v="0"/>
    <x v="0"/>
    <n v="24000"/>
    <n v="24000"/>
    <x v="7"/>
  </r>
  <r>
    <x v="4"/>
    <x v="1"/>
    <x v="334"/>
    <x v="0"/>
    <x v="23"/>
    <x v="0"/>
    <x v="131"/>
    <s v="PO PPA ESP BLO@ BO CJ 20K AS"/>
    <s v="CARNE RECUPERADA PULPA"/>
    <x v="6"/>
    <x v="0"/>
    <n v="25000"/>
    <x v="0"/>
    <n v="0"/>
    <n v="25000"/>
    <x v="7"/>
  </r>
  <r>
    <x v="4"/>
    <x v="1"/>
    <x v="335"/>
    <x v="0"/>
    <x v="23"/>
    <x v="0"/>
    <x v="131"/>
    <s v="PO PPA ESP BLO@ BO CJ 20K AS"/>
    <s v="CARNE RECUPERADA PULPA"/>
    <x v="9"/>
    <x v="0"/>
    <n v="0"/>
    <x v="0"/>
    <n v="25000"/>
    <n v="25000"/>
    <x v="7"/>
  </r>
  <r>
    <x v="4"/>
    <x v="1"/>
    <x v="336"/>
    <x v="0"/>
    <x v="23"/>
    <x v="0"/>
    <x v="131"/>
    <s v="PO PPA ESP BLO@ BO CJ 20K AS"/>
    <s v="CARNE RECUPERADA PULPA"/>
    <x v="0"/>
    <x v="0"/>
    <n v="0"/>
    <x v="0"/>
    <n v="25000"/>
    <n v="25000"/>
    <x v="7"/>
  </r>
  <r>
    <x v="4"/>
    <x v="1"/>
    <x v="337"/>
    <x v="0"/>
    <x v="23"/>
    <x v="0"/>
    <x v="131"/>
    <s v="PO PPA ESP BLO@ BO CJ 20K AS"/>
    <s v="CARNE RECUPERADA PULPA"/>
    <x v="1"/>
    <x v="0"/>
    <n v="0"/>
    <x v="0"/>
    <n v="25000"/>
    <n v="25000"/>
    <x v="7"/>
  </r>
  <r>
    <x v="4"/>
    <x v="1"/>
    <x v="338"/>
    <x v="0"/>
    <x v="23"/>
    <x v="0"/>
    <x v="131"/>
    <s v="PO PPA ESP BLO@ BO CJ 20K AS"/>
    <s v="CARNE RECUPERADA PULPA"/>
    <x v="1"/>
    <x v="0"/>
    <n v="0"/>
    <x v="0"/>
    <n v="25000"/>
    <n v="25000"/>
    <x v="7"/>
  </r>
  <r>
    <x v="4"/>
    <x v="1"/>
    <x v="339"/>
    <x v="0"/>
    <x v="23"/>
    <x v="0"/>
    <x v="131"/>
    <s v="PO PPA ESP BLO@ BO CJ 20K AS"/>
    <s v="CARNE RECUPERADA PULPA"/>
    <x v="1"/>
    <x v="0"/>
    <n v="0"/>
    <x v="0"/>
    <n v="25000"/>
    <n v="25000"/>
    <x v="7"/>
  </r>
  <r>
    <x v="4"/>
    <x v="1"/>
    <x v="340"/>
    <x v="0"/>
    <x v="23"/>
    <x v="0"/>
    <x v="131"/>
    <s v="PO PPA ESP BLO@ BO CJ 20K AS"/>
    <s v="CARNE RECUPERADA PULPA"/>
    <x v="1"/>
    <x v="0"/>
    <n v="0"/>
    <x v="0"/>
    <n v="25000"/>
    <n v="25000"/>
    <x v="7"/>
  </r>
  <r>
    <x v="4"/>
    <x v="1"/>
    <x v="341"/>
    <x v="0"/>
    <x v="23"/>
    <x v="0"/>
    <x v="131"/>
    <s v="PO PPA ESP BLO@ BO CJ 20K AS"/>
    <s v="CARNE RECUPERADA PULPA"/>
    <x v="9"/>
    <x v="0"/>
    <n v="0"/>
    <x v="0"/>
    <n v="25000"/>
    <n v="25000"/>
    <x v="7"/>
  </r>
  <r>
    <x v="4"/>
    <x v="1"/>
    <x v="342"/>
    <x v="0"/>
    <x v="23"/>
    <x v="0"/>
    <x v="131"/>
    <s v="PO PPA ESP BLO@ BO CJ 20K AS"/>
    <s v="CARNE RECUPERADA PULPA"/>
    <x v="9"/>
    <x v="0"/>
    <n v="0"/>
    <x v="0"/>
    <n v="25000"/>
    <n v="25000"/>
    <x v="7"/>
  </r>
  <r>
    <x v="4"/>
    <x v="1"/>
    <x v="343"/>
    <x v="0"/>
    <x v="23"/>
    <x v="0"/>
    <x v="131"/>
    <s v="PO PPA ESP BLO@ BO CJ 20K AS"/>
    <s v="CARNE RECUPERADA PULPA"/>
    <x v="7"/>
    <x v="0"/>
    <n v="0"/>
    <x v="0"/>
    <n v="25000"/>
    <n v="25000"/>
    <x v="7"/>
  </r>
  <r>
    <x v="4"/>
    <x v="1"/>
    <x v="344"/>
    <x v="0"/>
    <x v="23"/>
    <x v="0"/>
    <x v="131"/>
    <s v="PO PPA ESP BLO@ BO CJ 20K AS"/>
    <s v="CARNE RECUPERADA PULPA"/>
    <x v="0"/>
    <x v="0"/>
    <n v="0"/>
    <x v="0"/>
    <n v="25000"/>
    <n v="25000"/>
    <x v="7"/>
  </r>
  <r>
    <x v="4"/>
    <x v="1"/>
    <x v="345"/>
    <x v="0"/>
    <x v="23"/>
    <x v="0"/>
    <x v="131"/>
    <s v="PO PPA ESP BLO@ BO CJ 20K AS"/>
    <s v="CARNE RECUPERADA PULPA"/>
    <x v="0"/>
    <x v="0"/>
    <n v="0"/>
    <x v="0"/>
    <n v="25000"/>
    <n v="25000"/>
    <x v="7"/>
  </r>
  <r>
    <x v="4"/>
    <x v="1"/>
    <x v="346"/>
    <x v="0"/>
    <x v="23"/>
    <x v="0"/>
    <x v="131"/>
    <s v="PO PPA ESP BLO@ BO CJ 20K AS"/>
    <s v="CARNE RECUPERADA PULPA"/>
    <x v="0"/>
    <x v="0"/>
    <n v="0"/>
    <x v="0"/>
    <n v="25000"/>
    <n v="25000"/>
    <x v="7"/>
  </r>
  <r>
    <x v="4"/>
    <x v="1"/>
    <x v="347"/>
    <x v="0"/>
    <x v="23"/>
    <x v="0"/>
    <x v="131"/>
    <s v="PO PPA ESP BLO@ BO CJ 20K AS"/>
    <s v="CARNE RECUPERADA PULPA"/>
    <x v="7"/>
    <x v="0"/>
    <n v="0"/>
    <x v="0"/>
    <n v="25000"/>
    <n v="25000"/>
    <x v="7"/>
  </r>
  <r>
    <x v="4"/>
    <x v="1"/>
    <x v="348"/>
    <x v="0"/>
    <x v="23"/>
    <x v="0"/>
    <x v="131"/>
    <s v="PO PPA ESP BLO@ BO CJ 20K AS"/>
    <s v="CARNE RECUPERADA PULPA"/>
    <x v="7"/>
    <x v="0"/>
    <n v="0"/>
    <x v="0"/>
    <n v="25000"/>
    <n v="25000"/>
    <x v="7"/>
  </r>
  <r>
    <x v="4"/>
    <x v="1"/>
    <x v="349"/>
    <x v="1"/>
    <x v="24"/>
    <x v="0"/>
    <x v="131"/>
    <s v="PO PPA ESP BLO@ BO CJ 20K AS"/>
    <s v="CARNE RECUPERADA PULPA"/>
    <x v="6"/>
    <x v="0"/>
    <n v="25000"/>
    <x v="0"/>
    <n v="0"/>
    <n v="25000"/>
    <x v="2"/>
  </r>
  <r>
    <x v="4"/>
    <x v="1"/>
    <x v="350"/>
    <x v="1"/>
    <x v="24"/>
    <x v="0"/>
    <x v="131"/>
    <s v="PO PPA ESP BLO@ BO CJ 20K AS"/>
    <s v="CARNE RECUPERADA PULPA"/>
    <x v="6"/>
    <x v="0"/>
    <n v="25000"/>
    <x v="0"/>
    <n v="0"/>
    <n v="25000"/>
    <x v="2"/>
  </r>
  <r>
    <x v="4"/>
    <x v="1"/>
    <x v="351"/>
    <x v="1"/>
    <x v="24"/>
    <x v="0"/>
    <x v="131"/>
    <s v="PO PPA ESP BLO@ BO CJ 20K AS"/>
    <s v="CARNE RECUPERADA PULPA"/>
    <x v="6"/>
    <x v="0"/>
    <n v="25000"/>
    <x v="0"/>
    <n v="0"/>
    <n v="25000"/>
    <x v="2"/>
  </r>
  <r>
    <x v="4"/>
    <x v="1"/>
    <x v="352"/>
    <x v="1"/>
    <x v="24"/>
    <x v="0"/>
    <x v="131"/>
    <s v="PO PPA ESP BLO@ BO CJ 20K AS"/>
    <s v="CARNE RECUPERADA PULPA"/>
    <x v="6"/>
    <x v="0"/>
    <n v="25000"/>
    <x v="0"/>
    <n v="0"/>
    <n v="25000"/>
    <x v="2"/>
  </r>
  <r>
    <x v="4"/>
    <x v="1"/>
    <x v="353"/>
    <x v="1"/>
    <x v="24"/>
    <x v="0"/>
    <x v="131"/>
    <s v="PO PPA ESP BLO@ BO CJ 20K AS"/>
    <s v="CARNE RECUPERADA PULPA"/>
    <x v="6"/>
    <x v="0"/>
    <n v="25000"/>
    <x v="0"/>
    <n v="0"/>
    <n v="25000"/>
    <x v="2"/>
  </r>
  <r>
    <x v="4"/>
    <x v="1"/>
    <x v="354"/>
    <x v="1"/>
    <x v="24"/>
    <x v="0"/>
    <x v="131"/>
    <s v="PO PPA ESP BLO@ BO CJ 20K AS"/>
    <s v="CARNE RECUPERADA PULPA"/>
    <x v="6"/>
    <x v="0"/>
    <n v="25000"/>
    <x v="0"/>
    <n v="0"/>
    <n v="25000"/>
    <x v="7"/>
  </r>
  <r>
    <x v="4"/>
    <x v="0"/>
    <x v="355"/>
    <x v="1"/>
    <x v="23"/>
    <x v="0"/>
    <x v="132"/>
    <s v="GO GRASA CHALECO@ CJ 10K AS"/>
    <s v="SUBPROD GRASA"/>
    <x v="2"/>
    <x v="2"/>
    <n v="0"/>
    <x v="1"/>
    <n v="0"/>
    <n v="24000"/>
    <x v="7"/>
  </r>
  <r>
    <x v="4"/>
    <x v="0"/>
    <x v="356"/>
    <x v="1"/>
    <x v="23"/>
    <x v="0"/>
    <x v="132"/>
    <s v="GO GRASA CHALECO@ CJ 10K AS"/>
    <s v="SUBPROD GRASA"/>
    <x v="7"/>
    <x v="1"/>
    <n v="0"/>
    <x v="0"/>
    <n v="24000"/>
    <n v="24000"/>
    <x v="7"/>
  </r>
  <r>
    <x v="4"/>
    <x v="0"/>
    <x v="357"/>
    <x v="1"/>
    <x v="25"/>
    <x v="0"/>
    <x v="133"/>
    <s v="GO PECHO S/CUE K@ CJ 20K AK"/>
    <s v="COST-PEC ENTERO"/>
    <x v="6"/>
    <x v="2"/>
    <n v="22000"/>
    <x v="0"/>
    <n v="0"/>
    <n v="22000"/>
    <x v="7"/>
  </r>
  <r>
    <x v="4"/>
    <x v="0"/>
    <x v="358"/>
    <x v="1"/>
    <x v="25"/>
    <x v="0"/>
    <x v="134"/>
    <s v="GO PERNILM@ CJ 20K AK"/>
    <s v="PERNIL MANO"/>
    <x v="2"/>
    <x v="2"/>
    <n v="0"/>
    <x v="20"/>
    <n v="0"/>
    <n v="22509.142"/>
    <x v="7"/>
  </r>
  <r>
    <x v="4"/>
    <x v="0"/>
    <x v="359"/>
    <x v="1"/>
    <x v="25"/>
    <x v="0"/>
    <x v="135"/>
    <s v="GO LOM VET@ CJ 12K AK"/>
    <s v="LOMO VETADO"/>
    <x v="10"/>
    <x v="5"/>
    <n v="0"/>
    <x v="21"/>
    <n v="0"/>
    <n v="22000"/>
    <x v="7"/>
  </r>
  <r>
    <x v="4"/>
    <x v="0"/>
    <x v="360"/>
    <x v="1"/>
    <x v="25"/>
    <x v="0"/>
    <x v="136"/>
    <s v="GO PANC S/CUE@ CJ PANC 16K AS"/>
    <s v="PANCETA S/CUERO"/>
    <x v="6"/>
    <x v="0"/>
    <n v="11000"/>
    <x v="0"/>
    <n v="0"/>
    <n v="11000"/>
    <x v="8"/>
  </r>
  <r>
    <x v="4"/>
    <x v="0"/>
    <x v="360"/>
    <x v="1"/>
    <x v="25"/>
    <x v="0"/>
    <x v="137"/>
    <s v="GO LOM VET@ CJ 8K AS"/>
    <s v="LOMO VETADO"/>
    <x v="6"/>
    <x v="0"/>
    <n v="11000"/>
    <x v="0"/>
    <n v="0"/>
    <n v="11000"/>
    <x v="8"/>
  </r>
  <r>
    <x v="4"/>
    <x v="0"/>
    <x v="361"/>
    <x v="0"/>
    <x v="23"/>
    <x v="0"/>
    <x v="138"/>
    <s v="GO GORD ESP@ CJ 20K AS"/>
    <s v="GRASA GORDURA"/>
    <x v="10"/>
    <x v="1"/>
    <n v="0"/>
    <x v="0"/>
    <n v="24000"/>
    <n v="24000"/>
    <x v="7"/>
  </r>
  <r>
    <x v="4"/>
    <x v="0"/>
    <x v="362"/>
    <x v="1"/>
    <x v="25"/>
    <x v="0"/>
    <x v="139"/>
    <s v="GO PERNILM C/M@ CJ 15K TJ"/>
    <s v="PERNIL MANO"/>
    <x v="2"/>
    <x v="4"/>
    <n v="0"/>
    <x v="21"/>
    <n v="0"/>
    <n v="22000"/>
    <x v="7"/>
  </r>
  <r>
    <x v="4"/>
    <x v="0"/>
    <x v="363"/>
    <x v="1"/>
    <x v="26"/>
    <x v="0"/>
    <x v="140"/>
    <s v="GO ESTÓMAGO POUCH@ BO CJ 10K AS"/>
    <s v="SUBPROD VISCERAS"/>
    <x v="11"/>
    <x v="0"/>
    <n v="0"/>
    <x v="0"/>
    <n v="24000"/>
    <n v="24000"/>
    <x v="7"/>
  </r>
  <r>
    <x v="4"/>
    <x v="0"/>
    <x v="364"/>
    <x v="0"/>
    <x v="23"/>
    <x v="0"/>
    <x v="141"/>
    <s v="GO PAPDA C/CUE GRANEL@ BO CJ AS"/>
    <s v="PLANCHA C/CUERO"/>
    <x v="7"/>
    <x v="0"/>
    <n v="0"/>
    <x v="0"/>
    <n v="24000"/>
    <n v="24000"/>
    <x v="7"/>
  </r>
  <r>
    <x v="4"/>
    <x v="0"/>
    <x v="365"/>
    <x v="0"/>
    <x v="23"/>
    <x v="0"/>
    <x v="142"/>
    <s v="GO PULMON@ CJ 20K AS"/>
    <s v="SUBPROD VISCERAS"/>
    <x v="12"/>
    <x v="0"/>
    <n v="0"/>
    <x v="0"/>
    <n v="24000"/>
    <n v="24000"/>
    <x v="7"/>
  </r>
  <r>
    <x v="4"/>
    <x v="0"/>
    <x v="366"/>
    <x v="0"/>
    <x v="23"/>
    <x v="0"/>
    <x v="143"/>
    <s v="GO CORAZÓN PARTIDO@ CJ 10K AS"/>
    <s v="SUBPROD VISCERAS"/>
    <x v="2"/>
    <x v="1"/>
    <n v="0"/>
    <x v="1"/>
    <n v="0"/>
    <n v="24000"/>
    <x v="7"/>
  </r>
  <r>
    <x v="4"/>
    <x v="0"/>
    <x v="367"/>
    <x v="1"/>
    <x v="25"/>
    <x v="0"/>
    <x v="144"/>
    <s v="GO PECH S/CUE@ VP CJ AS"/>
    <s v="COST-PEC ENTERO"/>
    <x v="2"/>
    <x v="2"/>
    <n v="0"/>
    <x v="21"/>
    <n v="0"/>
    <n v="22000"/>
    <x v="7"/>
  </r>
  <r>
    <x v="4"/>
    <x v="0"/>
    <x v="368"/>
    <x v="1"/>
    <x v="25"/>
    <x v="0"/>
    <x v="145"/>
    <s v="GO LOM VET@ CJ 12K TJ"/>
    <s v="LOMO VETADO"/>
    <x v="6"/>
    <x v="2"/>
    <n v="22000"/>
    <x v="0"/>
    <n v="0"/>
    <n v="22000"/>
    <x v="7"/>
  </r>
  <r>
    <x v="4"/>
    <x v="0"/>
    <x v="369"/>
    <x v="1"/>
    <x v="25"/>
    <x v="0"/>
    <x v="146"/>
    <s v="GO TIRA HSO CTRO@ CJ 20K TJ"/>
    <s v="HUESOS CUARTO CENTRAL"/>
    <x v="2"/>
    <x v="2"/>
    <n v="0"/>
    <x v="21"/>
    <n v="0"/>
    <n v="22000"/>
    <x v="7"/>
  </r>
  <r>
    <x v="4"/>
    <x v="0"/>
    <x v="370"/>
    <x v="0"/>
    <x v="25"/>
    <x v="0"/>
    <x v="146"/>
    <s v="GO TIRA HSO CTRO@ CJ 20K TJ"/>
    <s v="HUESOS CUARTO CENTRAL"/>
    <x v="1"/>
    <x v="2"/>
    <n v="0"/>
    <x v="0"/>
    <n v="22000"/>
    <n v="22000"/>
    <x v="7"/>
  </r>
  <r>
    <x v="4"/>
    <x v="0"/>
    <x v="371"/>
    <x v="0"/>
    <x v="25"/>
    <x v="0"/>
    <x v="146"/>
    <s v="GO TIRA HSO CTRO@ CJ 20K TJ"/>
    <s v="HUESOS CUARTO CENTRAL"/>
    <x v="9"/>
    <x v="2"/>
    <n v="0"/>
    <x v="0"/>
    <n v="22000"/>
    <n v="22000"/>
    <x v="7"/>
  </r>
  <r>
    <x v="4"/>
    <x v="0"/>
    <x v="372"/>
    <x v="1"/>
    <x v="25"/>
    <x v="0"/>
    <x v="147"/>
    <s v="GO PANC S/CUE@ CJ PANC TJ"/>
    <s v="PANCETA S/CUERO"/>
    <x v="2"/>
    <x v="0"/>
    <n v="0"/>
    <x v="21"/>
    <n v="0"/>
    <n v="22000"/>
    <x v="7"/>
  </r>
  <r>
    <x v="4"/>
    <x v="0"/>
    <x v="373"/>
    <x v="1"/>
    <x v="25"/>
    <x v="0"/>
    <x v="147"/>
    <s v="GO PANC S/CUE@ CJ PANC TJ"/>
    <s v="PANCETA S/CUERO"/>
    <x v="2"/>
    <x v="0"/>
    <n v="0"/>
    <x v="21"/>
    <n v="0"/>
    <n v="22000"/>
    <x v="7"/>
  </r>
  <r>
    <x v="4"/>
    <x v="0"/>
    <x v="374"/>
    <x v="1"/>
    <x v="25"/>
    <x v="0"/>
    <x v="147"/>
    <s v="GO PANC S/CUE@ CJ PANC TJ"/>
    <s v="PANCETA S/CUERO"/>
    <x v="3"/>
    <x v="0"/>
    <n v="0"/>
    <x v="0"/>
    <n v="22000"/>
    <n v="22000"/>
    <x v="7"/>
  </r>
  <r>
    <x v="4"/>
    <x v="0"/>
    <x v="375"/>
    <x v="1"/>
    <x v="25"/>
    <x v="0"/>
    <x v="147"/>
    <s v="GO PANC S/CUE@ CJ PANC TJ"/>
    <s v="PANCETA S/CUERO"/>
    <x v="3"/>
    <x v="0"/>
    <n v="0"/>
    <x v="0"/>
    <n v="22000"/>
    <n v="22000"/>
    <x v="7"/>
  </r>
  <r>
    <x v="4"/>
    <x v="0"/>
    <x v="376"/>
    <x v="0"/>
    <x v="25"/>
    <x v="0"/>
    <x v="147"/>
    <s v="GO PANC S/CUE@ CJ PANC TJ"/>
    <s v="PANCETA S/CUERO"/>
    <x v="1"/>
    <x v="0"/>
    <n v="0"/>
    <x v="0"/>
    <n v="22000"/>
    <n v="22000"/>
    <x v="7"/>
  </r>
  <r>
    <x v="4"/>
    <x v="0"/>
    <x v="377"/>
    <x v="0"/>
    <x v="25"/>
    <x v="0"/>
    <x v="147"/>
    <s v="GO PANC S/CUE@ CJ PANC TJ"/>
    <s v="PANCETA S/CUERO"/>
    <x v="1"/>
    <x v="0"/>
    <n v="0"/>
    <x v="0"/>
    <n v="22000"/>
    <n v="22000"/>
    <x v="7"/>
  </r>
  <r>
    <x v="4"/>
    <x v="0"/>
    <x v="378"/>
    <x v="0"/>
    <x v="25"/>
    <x v="0"/>
    <x v="147"/>
    <s v="GO PANC S/CUE@ CJ PANC TJ"/>
    <s v="PANCETA S/CUERO"/>
    <x v="5"/>
    <x v="0"/>
    <n v="0"/>
    <x v="0"/>
    <n v="22000"/>
    <n v="22000"/>
    <x v="7"/>
  </r>
  <r>
    <x v="4"/>
    <x v="0"/>
    <x v="379"/>
    <x v="0"/>
    <x v="25"/>
    <x v="0"/>
    <x v="147"/>
    <s v="GO PANC S/CUE@ CJ PANC TJ"/>
    <s v="PANCETA S/CUERO"/>
    <x v="5"/>
    <x v="0"/>
    <n v="0"/>
    <x v="0"/>
    <n v="22000"/>
    <n v="22000"/>
    <x v="7"/>
  </r>
  <r>
    <x v="4"/>
    <x v="0"/>
    <x v="380"/>
    <x v="0"/>
    <x v="25"/>
    <x v="0"/>
    <x v="147"/>
    <s v="GO PANC S/CUE@ CJ PANC TJ"/>
    <s v="PANCETA S/CUERO"/>
    <x v="7"/>
    <x v="0"/>
    <n v="0"/>
    <x v="0"/>
    <n v="22000"/>
    <n v="22000"/>
    <x v="7"/>
  </r>
  <r>
    <x v="4"/>
    <x v="0"/>
    <x v="381"/>
    <x v="0"/>
    <x v="25"/>
    <x v="0"/>
    <x v="147"/>
    <s v="GO PANC S/CUE@ CJ PANC TJ"/>
    <s v="PANCETA S/CUERO"/>
    <x v="7"/>
    <x v="0"/>
    <n v="0"/>
    <x v="0"/>
    <n v="22000"/>
    <n v="22000"/>
    <x v="7"/>
  </r>
  <r>
    <x v="4"/>
    <x v="0"/>
    <x v="382"/>
    <x v="1"/>
    <x v="25"/>
    <x v="0"/>
    <x v="135"/>
    <s v="GO LOM VET@ CJ 12K AK"/>
    <s v="LOMO VETADO"/>
    <x v="8"/>
    <x v="1"/>
    <n v="0"/>
    <x v="0"/>
    <n v="11000"/>
    <n v="11000"/>
    <x v="7"/>
  </r>
  <r>
    <x v="4"/>
    <x v="0"/>
    <x v="382"/>
    <x v="1"/>
    <x v="25"/>
    <x v="0"/>
    <x v="148"/>
    <s v="GO PANC S/CUE@ CJ PANC AK"/>
    <s v="PANCETA S/CUERO"/>
    <x v="8"/>
    <x v="1"/>
    <n v="0"/>
    <x v="0"/>
    <n v="11000"/>
    <n v="11000"/>
    <x v="7"/>
  </r>
  <r>
    <x v="4"/>
    <x v="0"/>
    <x v="383"/>
    <x v="1"/>
    <x v="25"/>
    <x v="0"/>
    <x v="135"/>
    <s v="GO LOM VET@ CJ 12K AK"/>
    <s v="LOMO VETADO"/>
    <x v="11"/>
    <x v="2"/>
    <n v="0"/>
    <x v="0"/>
    <n v="22000"/>
    <n v="22000"/>
    <x v="7"/>
  </r>
  <r>
    <x v="4"/>
    <x v="0"/>
    <x v="384"/>
    <x v="0"/>
    <x v="25"/>
    <x v="0"/>
    <x v="135"/>
    <s v="GO LOM VET@ CJ 12K AK"/>
    <s v="LOMO VETADO"/>
    <x v="12"/>
    <x v="2"/>
    <n v="0"/>
    <x v="0"/>
    <n v="22000"/>
    <n v="22000"/>
    <x v="7"/>
  </r>
  <r>
    <x v="4"/>
    <x v="0"/>
    <x v="385"/>
    <x v="0"/>
    <x v="25"/>
    <x v="0"/>
    <x v="135"/>
    <s v="GO LOM VET@ CJ 12K AK"/>
    <s v="LOMO VETADO"/>
    <x v="0"/>
    <x v="2"/>
    <n v="0"/>
    <x v="0"/>
    <n v="22000"/>
    <n v="22000"/>
    <x v="7"/>
  </r>
  <r>
    <x v="4"/>
    <x v="0"/>
    <x v="386"/>
    <x v="0"/>
    <x v="25"/>
    <x v="0"/>
    <x v="135"/>
    <s v="GO LOM VET@ CJ 12K AK"/>
    <s v="LOMO VETADO"/>
    <x v="7"/>
    <x v="1"/>
    <n v="0"/>
    <x v="0"/>
    <n v="22000"/>
    <n v="22000"/>
    <x v="7"/>
  </r>
  <r>
    <x v="4"/>
    <x v="0"/>
    <x v="387"/>
    <x v="0"/>
    <x v="25"/>
    <x v="0"/>
    <x v="136"/>
    <s v="GO PANC S/CUE@ CJ PANC 16K AS"/>
    <s v="PANCETA S/CUERO"/>
    <x v="6"/>
    <x v="2"/>
    <n v="22000"/>
    <x v="0"/>
    <n v="0"/>
    <n v="22000"/>
    <x v="7"/>
  </r>
  <r>
    <x v="4"/>
    <x v="0"/>
    <x v="388"/>
    <x v="0"/>
    <x v="25"/>
    <x v="0"/>
    <x v="136"/>
    <s v="GO PANC S/CUE@ CJ PANC 16K AS"/>
    <s v="PANCETA S/CUERO"/>
    <x v="4"/>
    <x v="1"/>
    <n v="0"/>
    <x v="0"/>
    <n v="22000"/>
    <n v="22000"/>
    <x v="7"/>
  </r>
  <r>
    <x v="4"/>
    <x v="0"/>
    <x v="389"/>
    <x v="0"/>
    <x v="25"/>
    <x v="0"/>
    <x v="136"/>
    <s v="GO PANC S/CUE@ CJ PANC 16K AS"/>
    <s v="PANCETA S/CUERO"/>
    <x v="4"/>
    <x v="0"/>
    <n v="0"/>
    <x v="0"/>
    <n v="22000"/>
    <n v="22000"/>
    <x v="7"/>
  </r>
  <r>
    <x v="4"/>
    <x v="0"/>
    <x v="390"/>
    <x v="1"/>
    <x v="25"/>
    <x v="0"/>
    <x v="137"/>
    <s v="GO LOM VET@ CJ 8K AS"/>
    <s v="LOMO VETADO"/>
    <x v="6"/>
    <x v="2"/>
    <n v="22000"/>
    <x v="0"/>
    <n v="0"/>
    <n v="22000"/>
    <x v="7"/>
  </r>
  <r>
    <x v="4"/>
    <x v="0"/>
    <x v="391"/>
    <x v="0"/>
    <x v="25"/>
    <x v="0"/>
    <x v="149"/>
    <s v="GO PAPDA K@ CJ 20K AK"/>
    <s v="PLANCHA S/CUERO"/>
    <x v="6"/>
    <x v="1"/>
    <n v="22000"/>
    <x v="0"/>
    <n v="0"/>
    <n v="22000"/>
    <x v="7"/>
  </r>
  <r>
    <x v="4"/>
    <x v="0"/>
    <x v="392"/>
    <x v="0"/>
    <x v="25"/>
    <x v="0"/>
    <x v="149"/>
    <s v="GO PAPDA K@ CJ 20K AK"/>
    <s v="PLANCHA S/CUERO"/>
    <x v="6"/>
    <x v="1"/>
    <n v="22000"/>
    <x v="0"/>
    <n v="0"/>
    <n v="22000"/>
    <x v="7"/>
  </r>
  <r>
    <x v="4"/>
    <x v="0"/>
    <x v="393"/>
    <x v="0"/>
    <x v="25"/>
    <x v="0"/>
    <x v="149"/>
    <s v="GO PAPDA K@ CJ 20K AK"/>
    <s v="PLANCHA S/CUERO"/>
    <x v="6"/>
    <x v="1"/>
    <n v="22000"/>
    <x v="0"/>
    <n v="0"/>
    <n v="22000"/>
    <x v="7"/>
  </r>
  <r>
    <x v="4"/>
    <x v="0"/>
    <x v="394"/>
    <x v="0"/>
    <x v="25"/>
    <x v="0"/>
    <x v="149"/>
    <s v="GO PAPDA K@ CJ 20K AK"/>
    <s v="PLANCHA S/CUERO"/>
    <x v="10"/>
    <x v="4"/>
    <n v="0"/>
    <x v="21"/>
    <n v="0"/>
    <n v="22000"/>
    <x v="7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  <r>
    <x v="5"/>
    <x v="3"/>
    <x v="395"/>
    <x v="2"/>
    <x v="27"/>
    <x v="2"/>
    <x v="150"/>
    <m/>
    <m/>
    <x v="14"/>
    <x v="6"/>
    <m/>
    <x v="22"/>
    <m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x v="0"/>
    <n v="40303932"/>
    <x v="0"/>
    <x v="0"/>
    <x v="0"/>
    <x v="0"/>
    <s v="GO GRASA FORRO PNA LIMP@ CJ 20K AS"/>
    <s v="GRASA FORRO"/>
    <x v="0"/>
    <x v="0"/>
    <n v="0"/>
    <x v="0"/>
    <n v="24000"/>
    <n v="24000"/>
    <x v="0"/>
  </r>
  <r>
    <x v="0"/>
    <x v="0"/>
    <n v="40305195"/>
    <x v="0"/>
    <x v="1"/>
    <x v="0"/>
    <x v="1"/>
    <s v="CUE GRANEL ESP CC@ CJ 20K AS"/>
    <s v="CUERO MIXTO"/>
    <x v="1"/>
    <x v="1"/>
    <n v="0"/>
    <x v="0"/>
    <n v="24000"/>
    <n v="24000"/>
    <x v="0"/>
  </r>
  <r>
    <x v="0"/>
    <x v="0"/>
    <n v="40317552"/>
    <x v="1"/>
    <x v="1"/>
    <x v="0"/>
    <x v="2"/>
    <s v="CUE GRANEL ESP CC@ CJ 20K AS"/>
    <s v="CUERO MIXTO"/>
    <x v="2"/>
    <x v="1"/>
    <n v="0"/>
    <x v="0"/>
    <n v="24000"/>
    <n v="24000"/>
    <x v="1"/>
  </r>
  <r>
    <x v="0"/>
    <x v="0"/>
    <n v="40317553"/>
    <x v="1"/>
    <x v="1"/>
    <x v="0"/>
    <x v="2"/>
    <s v="CUE GRANEL ESP CC@ CJ 20K AS"/>
    <s v="CUERO MIXTO"/>
    <x v="3"/>
    <x v="1"/>
    <n v="0"/>
    <x v="0"/>
    <n v="24000"/>
    <n v="24000"/>
    <x v="2"/>
  </r>
  <r>
    <x v="0"/>
    <x v="0"/>
    <n v="40317554"/>
    <x v="0"/>
    <x v="1"/>
    <x v="0"/>
    <x v="2"/>
    <s v="CUE GRANEL ESP CC@ CJ 20K AS"/>
    <s v="CUERO MIXTO"/>
    <x v="1"/>
    <x v="0"/>
    <n v="0"/>
    <x v="0"/>
    <n v="24000"/>
    <n v="24000"/>
    <x v="3"/>
  </r>
  <r>
    <x v="0"/>
    <x v="0"/>
    <n v="40317555"/>
    <x v="0"/>
    <x v="1"/>
    <x v="0"/>
    <x v="2"/>
    <s v="CUE GRANEL ESP CC@ CJ 20K AS"/>
    <s v="CUERO MIXTO"/>
    <x v="4"/>
    <x v="0"/>
    <n v="0"/>
    <x v="0"/>
    <n v="24000"/>
    <n v="24000"/>
    <x v="4"/>
  </r>
  <r>
    <x v="0"/>
    <x v="0"/>
    <n v="40317556"/>
    <x v="0"/>
    <x v="1"/>
    <x v="0"/>
    <x v="2"/>
    <s v="CUE GRANEL ESP CC@ CJ 20K AS"/>
    <s v="CUERO MIXTO"/>
    <x v="5"/>
    <x v="0"/>
    <n v="0"/>
    <x v="0"/>
    <n v="24000"/>
    <n v="24000"/>
    <x v="5"/>
  </r>
  <r>
    <x v="0"/>
    <x v="0"/>
    <n v="40317897"/>
    <x v="1"/>
    <x v="2"/>
    <x v="0"/>
    <x v="3"/>
    <s v="GO LOM TOCINO@ BO CJ 20K AS"/>
    <s v="GRASA LOMO TOCINO"/>
    <x v="6"/>
    <x v="2"/>
    <n v="24000"/>
    <x v="0"/>
    <n v="0"/>
    <n v="24000"/>
    <x v="6"/>
  </r>
  <r>
    <x v="0"/>
    <x v="0"/>
    <n v="40317898"/>
    <x v="0"/>
    <x v="2"/>
    <x v="0"/>
    <x v="3"/>
    <s v="GO LOM TOCINO@ BO CJ 20K AS"/>
    <s v="GRASA LOMO TOCINO"/>
    <x v="4"/>
    <x v="0"/>
    <n v="0"/>
    <x v="0"/>
    <n v="24000"/>
    <n v="24000"/>
    <x v="4"/>
  </r>
  <r>
    <x v="0"/>
    <x v="0"/>
    <n v="40317899"/>
    <x v="1"/>
    <x v="2"/>
    <x v="0"/>
    <x v="3"/>
    <s v="GO LOM TOCINO@ BO CJ 20K AS"/>
    <s v="GRASA LOMO TOCINO"/>
    <x v="2"/>
    <x v="1"/>
    <n v="0"/>
    <x v="1"/>
    <n v="0"/>
    <n v="24000"/>
    <x v="2"/>
  </r>
  <r>
    <x v="0"/>
    <x v="0"/>
    <n v="40317900"/>
    <x v="0"/>
    <x v="2"/>
    <x v="0"/>
    <x v="3"/>
    <s v="GO LOM TOCINO@ BO CJ 20K AS"/>
    <s v="GRASA LOMO TOCINO"/>
    <x v="2"/>
    <x v="0"/>
    <n v="0"/>
    <x v="0"/>
    <n v="24000"/>
    <n v="24000"/>
    <x v="1"/>
  </r>
  <r>
    <x v="0"/>
    <x v="0"/>
    <n v="40317901"/>
    <x v="1"/>
    <x v="2"/>
    <x v="0"/>
    <x v="3"/>
    <s v="GO LOM TOCINO@ BO CJ 20K AS"/>
    <s v="GRASA LOMO TOCINO"/>
    <x v="6"/>
    <x v="0"/>
    <n v="24000"/>
    <x v="0"/>
    <n v="0"/>
    <n v="24000"/>
    <x v="6"/>
  </r>
  <r>
    <x v="0"/>
    <x v="0"/>
    <n v="40317902"/>
    <x v="0"/>
    <x v="2"/>
    <x v="0"/>
    <x v="3"/>
    <s v="GO LOM TOCINO@ BO CJ 20K AS"/>
    <s v="GRASA LOMO TOCINO"/>
    <x v="1"/>
    <x v="0"/>
    <n v="0"/>
    <x v="0"/>
    <n v="24000"/>
    <n v="24000"/>
    <x v="0"/>
  </r>
  <r>
    <x v="0"/>
    <x v="0"/>
    <n v="40317904"/>
    <x v="0"/>
    <x v="2"/>
    <x v="0"/>
    <x v="3"/>
    <s v="GO LOM TOCINO@ BO CJ 20K AS"/>
    <s v="GRASA LOMO TOCINO"/>
    <x v="7"/>
    <x v="0"/>
    <n v="0"/>
    <x v="0"/>
    <n v="24000"/>
    <n v="24000"/>
    <x v="0"/>
  </r>
  <r>
    <x v="0"/>
    <x v="0"/>
    <n v="40317908"/>
    <x v="0"/>
    <x v="2"/>
    <x v="0"/>
    <x v="4"/>
    <s v="GO GRASA FORRO PNA LIMP@ BO CJ AS"/>
    <s v="GRASA FORRO"/>
    <x v="7"/>
    <x v="0"/>
    <n v="0"/>
    <x v="0"/>
    <n v="24000"/>
    <n v="24000"/>
    <x v="6"/>
  </r>
  <r>
    <x v="0"/>
    <x v="0"/>
    <n v="40323652"/>
    <x v="0"/>
    <x v="2"/>
    <x v="0"/>
    <x v="4"/>
    <s v="GO GRASA FORRO PNA LIMP@ BO CJ AS"/>
    <s v="GRASA FORRO"/>
    <x v="6"/>
    <x v="0"/>
    <n v="24000"/>
    <x v="0"/>
    <n v="0"/>
    <n v="24000"/>
    <x v="2"/>
  </r>
  <r>
    <x v="0"/>
    <x v="0"/>
    <n v="40323653"/>
    <x v="0"/>
    <x v="2"/>
    <x v="0"/>
    <x v="4"/>
    <s v="GO GRASA FORRO PNA LIMP@ BO CJ AS"/>
    <s v="GRASA FORRO"/>
    <x v="5"/>
    <x v="1"/>
    <n v="0"/>
    <x v="0"/>
    <n v="24000"/>
    <n v="24000"/>
    <x v="0"/>
  </r>
  <r>
    <x v="1"/>
    <x v="1"/>
    <n v="40308880"/>
    <x v="1"/>
    <x v="3"/>
    <x v="0"/>
    <x v="5"/>
    <s v="PO PPA ESP 50 PIM@ CJ 20K AS"/>
    <s v="CARNE RECUPERADA PULPA"/>
    <x v="8"/>
    <x v="0"/>
    <n v="0"/>
    <x v="0"/>
    <n v="24000"/>
    <n v="24000"/>
    <x v="7"/>
  </r>
  <r>
    <x v="1"/>
    <x v="1"/>
    <n v="40308881"/>
    <x v="1"/>
    <x v="3"/>
    <x v="0"/>
    <x v="5"/>
    <s v="PO PPA ESP 50 PIM@ CJ 20K AS"/>
    <s v="CARNE RECUPERADA PULPA"/>
    <x v="3"/>
    <x v="0"/>
    <n v="0"/>
    <x v="0"/>
    <n v="24000"/>
    <n v="24000"/>
    <x v="7"/>
  </r>
  <r>
    <x v="1"/>
    <x v="1"/>
    <n v="40308891"/>
    <x v="1"/>
    <x v="3"/>
    <x v="0"/>
    <x v="5"/>
    <s v="PO PPA ESP 50 PIM@ CJ 20K AS"/>
    <s v="CARNE RECUPERADA PULPA"/>
    <x v="3"/>
    <x v="0"/>
    <n v="0"/>
    <x v="0"/>
    <n v="24000"/>
    <n v="24000"/>
    <x v="7"/>
  </r>
  <r>
    <x v="1"/>
    <x v="1"/>
    <n v="40308892"/>
    <x v="1"/>
    <x v="3"/>
    <x v="0"/>
    <x v="5"/>
    <s v="PO PPA ESP 50 PIM@ CJ 20K AS"/>
    <s v="CARNE RECUPERADA PULPA"/>
    <x v="3"/>
    <x v="0"/>
    <n v="0"/>
    <x v="0"/>
    <n v="24000"/>
    <n v="24000"/>
    <x v="7"/>
  </r>
  <r>
    <x v="1"/>
    <x v="1"/>
    <n v="40308893"/>
    <x v="1"/>
    <x v="3"/>
    <x v="0"/>
    <x v="5"/>
    <s v="PO PPA ESP 50 PIM@ CJ 20K AS"/>
    <s v="CARNE RECUPERADA PULPA"/>
    <x v="4"/>
    <x v="0"/>
    <n v="0"/>
    <x v="0"/>
    <n v="24000"/>
    <n v="24000"/>
    <x v="7"/>
  </r>
  <r>
    <x v="1"/>
    <x v="1"/>
    <n v="40314068"/>
    <x v="0"/>
    <x v="4"/>
    <x v="0"/>
    <x v="6"/>
    <s v="PO PPA ESP@ 2 BLO X 10K CJ AS"/>
    <s v="CARNE RECUPERADA PULPA"/>
    <x v="6"/>
    <x v="0"/>
    <n v="24000"/>
    <x v="0"/>
    <n v="0"/>
    <n v="24000"/>
    <x v="8"/>
  </r>
  <r>
    <x v="1"/>
    <x v="1"/>
    <n v="40314076"/>
    <x v="0"/>
    <x v="4"/>
    <x v="0"/>
    <x v="7"/>
    <s v="PO PPA ESP@ 2 BLOX10KG CJ AS SD"/>
    <s v="CARNE RECUPERADA ADM"/>
    <x v="1"/>
    <x v="1"/>
    <n v="0"/>
    <x v="0"/>
    <n v="24000"/>
    <n v="24000"/>
    <x v="7"/>
  </r>
  <r>
    <x v="1"/>
    <x v="1"/>
    <n v="40314078"/>
    <x v="1"/>
    <x v="4"/>
    <x v="0"/>
    <x v="8"/>
    <s v="PO PCH PIEL@ CJ 20K AS"/>
    <s v="SUBPROD PIEL"/>
    <x v="6"/>
    <x v="0"/>
    <n v="8000"/>
    <x v="0"/>
    <n v="0"/>
    <n v="8000"/>
    <x v="4"/>
  </r>
  <r>
    <x v="1"/>
    <x v="1"/>
    <n v="40314078"/>
    <x v="1"/>
    <x v="4"/>
    <x v="0"/>
    <x v="7"/>
    <s v="PO PPA ESP@ 2 BLOX10KG CJ AS SD"/>
    <s v="CARNE RECUPERADA ADM"/>
    <x v="6"/>
    <x v="0"/>
    <n v="16000"/>
    <x v="0"/>
    <n v="0"/>
    <n v="16000"/>
    <x v="4"/>
  </r>
  <r>
    <x v="1"/>
    <x v="1"/>
    <n v="40314080"/>
    <x v="0"/>
    <x v="4"/>
    <x v="0"/>
    <x v="7"/>
    <s v="PO PPA ESP@ 2 BLOX10KG CJ AS SD"/>
    <s v="CARNE RECUPERADA ADM"/>
    <x v="4"/>
    <x v="0"/>
    <n v="0"/>
    <x v="0"/>
    <n v="24000"/>
    <n v="24000"/>
    <x v="7"/>
  </r>
  <r>
    <x v="1"/>
    <x v="1"/>
    <n v="40314081"/>
    <x v="0"/>
    <x v="4"/>
    <x v="0"/>
    <x v="7"/>
    <s v="PO PPA ESP@ 2 BLOX10KG CJ AS SD"/>
    <s v="CARNE RECUPERADA ADM"/>
    <x v="5"/>
    <x v="0"/>
    <n v="0"/>
    <x v="0"/>
    <n v="24000"/>
    <n v="24000"/>
    <x v="7"/>
  </r>
  <r>
    <x v="1"/>
    <x v="1"/>
    <n v="40314082"/>
    <x v="0"/>
    <x v="4"/>
    <x v="0"/>
    <x v="7"/>
    <s v="PO PPA ESP@ 2 BLOX10KG CJ AS SD"/>
    <s v="CARNE RECUPERADA ADM"/>
    <x v="5"/>
    <x v="0"/>
    <n v="0"/>
    <x v="0"/>
    <n v="24000"/>
    <n v="24000"/>
    <x v="7"/>
  </r>
  <r>
    <x v="1"/>
    <x v="1"/>
    <n v="40314084"/>
    <x v="0"/>
    <x v="4"/>
    <x v="0"/>
    <x v="7"/>
    <s v="PO PPA ESP@ 2 BLOX10KG CJ AS SD"/>
    <s v="CARNE RECUPERADA ADM"/>
    <x v="7"/>
    <x v="0"/>
    <n v="0"/>
    <x v="0"/>
    <n v="24000"/>
    <n v="24000"/>
    <x v="7"/>
  </r>
  <r>
    <x v="1"/>
    <x v="1"/>
    <n v="40318181"/>
    <x v="0"/>
    <x v="4"/>
    <x v="0"/>
    <x v="9"/>
    <s v="PO CTRE MRPS@ BO 12X1K CJ AS"/>
    <s v="MENUDENCIAS CONTRE"/>
    <x v="6"/>
    <x v="0"/>
    <n v="24000"/>
    <x v="0"/>
    <n v="0"/>
    <n v="24000"/>
    <x v="8"/>
  </r>
  <r>
    <x v="1"/>
    <x v="1"/>
    <n v="40320628"/>
    <x v="1"/>
    <x v="4"/>
    <x v="0"/>
    <x v="10"/>
    <s v="PO MOLLEJA MRPS@ CJ 10K AS"/>
    <s v="MENUDENCIAS CONTRE"/>
    <x v="6"/>
    <x v="0"/>
    <n v="10000"/>
    <x v="0"/>
    <n v="0"/>
    <n v="10000"/>
    <x v="4"/>
  </r>
  <r>
    <x v="1"/>
    <x v="1"/>
    <n v="40320628"/>
    <x v="1"/>
    <x v="4"/>
    <x v="0"/>
    <x v="11"/>
    <s v="PO CORAZON@ CJ 18K AS"/>
    <s v="MENUDENCIAS CORAZÓN"/>
    <x v="6"/>
    <x v="0"/>
    <n v="10000"/>
    <x v="0"/>
    <n v="0"/>
    <n v="10000"/>
    <x v="4"/>
  </r>
  <r>
    <x v="1"/>
    <x v="1"/>
    <n v="40320910"/>
    <x v="0"/>
    <x v="4"/>
    <x v="0"/>
    <x v="12"/>
    <s v="PO PTA ESPINAZ@ CJ 10K AS"/>
    <s v="CAZUELA ESPINAZO"/>
    <x v="1"/>
    <x v="1"/>
    <n v="0"/>
    <x v="0"/>
    <n v="24000"/>
    <n v="24000"/>
    <x v="7"/>
  </r>
  <r>
    <x v="1"/>
    <x v="1"/>
    <n v="40321157"/>
    <x v="1"/>
    <x v="5"/>
    <x v="0"/>
    <x v="6"/>
    <s v="PO PPA ESP@ 2 BLO X 10K CJ AS"/>
    <s v="CARNE RECUPERADA PULPA"/>
    <x v="6"/>
    <x v="0"/>
    <n v="24000"/>
    <x v="0"/>
    <n v="0"/>
    <n v="24000"/>
    <x v="4"/>
  </r>
  <r>
    <x v="1"/>
    <x v="1"/>
    <n v="40321158"/>
    <x v="0"/>
    <x v="5"/>
    <x v="0"/>
    <x v="6"/>
    <s v="PO PPA ESP@ 2 BLO X 10K CJ AS"/>
    <s v="CARNE RECUPERADA PULPA"/>
    <x v="6"/>
    <x v="0"/>
    <n v="24000"/>
    <x v="0"/>
    <n v="0"/>
    <n v="24000"/>
    <x v="7"/>
  </r>
  <r>
    <x v="1"/>
    <x v="1"/>
    <n v="40321159"/>
    <x v="0"/>
    <x v="5"/>
    <x v="0"/>
    <x v="6"/>
    <s v="PO PPA ESP@ 2 BLO X 10K CJ AS"/>
    <s v="CARNE RECUPERADA PULPA"/>
    <x v="6"/>
    <x v="0"/>
    <n v="24000"/>
    <x v="0"/>
    <n v="0"/>
    <n v="24000"/>
    <x v="7"/>
  </r>
  <r>
    <x v="1"/>
    <x v="1"/>
    <n v="40321160"/>
    <x v="0"/>
    <x v="5"/>
    <x v="0"/>
    <x v="6"/>
    <s v="PO PPA ESP@ 2 BLO X 10K CJ AS"/>
    <s v="CARNE RECUPERADA PULPA"/>
    <x v="6"/>
    <x v="0"/>
    <n v="24000"/>
    <x v="0"/>
    <n v="0"/>
    <n v="24000"/>
    <x v="7"/>
  </r>
  <r>
    <x v="1"/>
    <x v="1"/>
    <n v="40321172"/>
    <x v="1"/>
    <x v="3"/>
    <x v="0"/>
    <x v="5"/>
    <s v="PO PPA ESP 50 PIM@ CJ 20K AS"/>
    <s v="CARNE RECUPERADA PULPA"/>
    <x v="4"/>
    <x v="0"/>
    <n v="0"/>
    <x v="0"/>
    <n v="24000"/>
    <n v="24000"/>
    <x v="7"/>
  </r>
  <r>
    <x v="1"/>
    <x v="1"/>
    <n v="40321173"/>
    <x v="1"/>
    <x v="3"/>
    <x v="0"/>
    <x v="5"/>
    <s v="PO PPA ESP 50 PIM@ CJ 20K AS"/>
    <s v="CARNE RECUPERADA PULPA"/>
    <x v="4"/>
    <x v="0"/>
    <n v="0"/>
    <x v="0"/>
    <n v="24000"/>
    <n v="24000"/>
    <x v="7"/>
  </r>
  <r>
    <x v="1"/>
    <x v="1"/>
    <n v="40321454"/>
    <x v="0"/>
    <x v="6"/>
    <x v="0"/>
    <x v="13"/>
    <s v="PO PCHDEH RANDOM@ CJ 10K AS"/>
    <s v="PECHUGA DESH S/PIEL S/GRASA S/FILETE"/>
    <x v="3"/>
    <x v="0"/>
    <n v="0"/>
    <x v="0"/>
    <n v="23000"/>
    <n v="23000"/>
    <x v="0"/>
  </r>
  <r>
    <x v="1"/>
    <x v="1"/>
    <n v="40322319"/>
    <x v="0"/>
    <x v="4"/>
    <x v="0"/>
    <x v="10"/>
    <s v="PO MOLLEJA MRPS@ CJ 10K AS"/>
    <s v="MENUDENCIAS CONTRE"/>
    <x v="6"/>
    <x v="0"/>
    <n v="24000"/>
    <x v="0"/>
    <n v="0"/>
    <n v="24000"/>
    <x v="8"/>
  </r>
  <r>
    <x v="1"/>
    <x v="1"/>
    <n v="40322320"/>
    <x v="0"/>
    <x v="4"/>
    <x v="0"/>
    <x v="10"/>
    <s v="PO MOLLEJA MRPS@ CJ 10K AS"/>
    <s v="MENUDENCIAS CONTRE"/>
    <x v="6"/>
    <x v="1"/>
    <n v="24000"/>
    <x v="0"/>
    <n v="0"/>
    <n v="24000"/>
    <x v="7"/>
  </r>
  <r>
    <x v="1"/>
    <x v="1"/>
    <n v="40323641"/>
    <x v="0"/>
    <x v="4"/>
    <x v="0"/>
    <x v="10"/>
    <s v="PO MOLLEJA MRPS@ CJ 10K AS"/>
    <s v="MENUDENCIAS CONTRE"/>
    <x v="9"/>
    <x v="0"/>
    <n v="0"/>
    <x v="0"/>
    <n v="12000"/>
    <n v="12000"/>
    <x v="7"/>
  </r>
  <r>
    <x v="1"/>
    <x v="1"/>
    <n v="40323641"/>
    <x v="0"/>
    <x v="4"/>
    <x v="0"/>
    <x v="12"/>
    <s v="PO PTA ESPINAZ@ CJ 10K AS"/>
    <s v="CAZUELA ESPINAZO"/>
    <x v="9"/>
    <x v="0"/>
    <n v="0"/>
    <x v="0"/>
    <n v="12000"/>
    <n v="12000"/>
    <x v="7"/>
  </r>
  <r>
    <x v="1"/>
    <x v="1"/>
    <n v="40323661"/>
    <x v="1"/>
    <x v="3"/>
    <x v="0"/>
    <x v="5"/>
    <s v="PO PPA ESP 50 PIM@ CJ 20K AS"/>
    <s v="CARNE RECUPERADA PULPA"/>
    <x v="4"/>
    <x v="0"/>
    <n v="0"/>
    <x v="0"/>
    <n v="24000"/>
    <n v="24000"/>
    <x v="7"/>
  </r>
  <r>
    <x v="1"/>
    <x v="1"/>
    <n v="40323662"/>
    <x v="1"/>
    <x v="3"/>
    <x v="0"/>
    <x v="5"/>
    <s v="PO PPA ESP 50 PIM@ CJ 20K AS"/>
    <s v="CARNE RECUPERADA PULPA"/>
    <x v="5"/>
    <x v="0"/>
    <n v="0"/>
    <x v="0"/>
    <n v="24000"/>
    <n v="24000"/>
    <x v="7"/>
  </r>
  <r>
    <x v="1"/>
    <x v="1"/>
    <n v="40323757"/>
    <x v="1"/>
    <x v="4"/>
    <x v="0"/>
    <x v="7"/>
    <s v="PO PPA ESP@ 2 BLOX10KG CJ AS SD"/>
    <s v="CARNE RECUPERADA ADM"/>
    <x v="6"/>
    <x v="0"/>
    <n v="24000"/>
    <x v="0"/>
    <n v="0"/>
    <n v="24000"/>
    <x v="4"/>
  </r>
  <r>
    <x v="1"/>
    <x v="1"/>
    <n v="40324085"/>
    <x v="1"/>
    <x v="3"/>
    <x v="0"/>
    <x v="5"/>
    <s v="PO PPA ESP 50 PIM@ CJ 20K AS"/>
    <s v="CARNE RECUPERADA PULPA"/>
    <x v="5"/>
    <x v="0"/>
    <n v="0"/>
    <x v="0"/>
    <n v="24000"/>
    <n v="24000"/>
    <x v="7"/>
  </r>
  <r>
    <x v="1"/>
    <x v="1"/>
    <n v="40324478"/>
    <x v="0"/>
    <x v="5"/>
    <x v="0"/>
    <x v="6"/>
    <s v="PO PPA ESP@ 2 BLO X 10K CJ AS"/>
    <s v="CARNE RECUPERADA PULPA"/>
    <x v="6"/>
    <x v="0"/>
    <n v="24000"/>
    <x v="0"/>
    <n v="0"/>
    <n v="24000"/>
    <x v="7"/>
  </r>
  <r>
    <x v="1"/>
    <x v="1"/>
    <n v="40325056"/>
    <x v="1"/>
    <x v="3"/>
    <x v="0"/>
    <x v="5"/>
    <s v="PO PPA ESP 50 PIM@ CJ 20K AS"/>
    <s v="CARNE RECUPERADA PULPA"/>
    <x v="5"/>
    <x v="0"/>
    <n v="0"/>
    <x v="0"/>
    <n v="23400"/>
    <n v="23400"/>
    <x v="7"/>
  </r>
  <r>
    <x v="1"/>
    <x v="0"/>
    <n v="40302775"/>
    <x v="1"/>
    <x v="7"/>
    <x v="0"/>
    <x v="14"/>
    <s v="GO FILE C/CAB@ CJ 5K AS"/>
    <s v="FILETE C/CABEZA"/>
    <x v="6"/>
    <x v="1"/>
    <n v="24000"/>
    <x v="0"/>
    <n v="0"/>
    <n v="24000"/>
    <x v="7"/>
  </r>
  <r>
    <x v="1"/>
    <x v="0"/>
    <n v="40304735"/>
    <x v="0"/>
    <x v="8"/>
    <x v="0"/>
    <x v="15"/>
    <s v="GO CNE FALDA PAN@ CJ 20K AS"/>
    <s v="PANCETA S/CUERO"/>
    <x v="6"/>
    <x v="0"/>
    <n v="24000"/>
    <x v="0"/>
    <n v="0"/>
    <n v="24000"/>
    <x v="7"/>
  </r>
  <r>
    <x v="1"/>
    <x v="0"/>
    <n v="40305532"/>
    <x v="0"/>
    <x v="8"/>
    <x v="0"/>
    <x v="16"/>
    <s v="GO CUE GRANEL ESP CC@ CJ 20K AS"/>
    <s v="CUERO MIXTO"/>
    <x v="6"/>
    <x v="0"/>
    <n v="24000"/>
    <x v="0"/>
    <n v="0"/>
    <n v="24000"/>
    <x v="7"/>
  </r>
  <r>
    <x v="1"/>
    <x v="0"/>
    <n v="40307456"/>
    <x v="1"/>
    <x v="9"/>
    <x v="0"/>
    <x v="17"/>
    <s v="GO GRASA FORRO PAL@ CJ 20K AS"/>
    <s v="GRASA FORRO"/>
    <x v="6"/>
    <x v="0"/>
    <n v="24000"/>
    <x v="0"/>
    <n v="0"/>
    <n v="24000"/>
    <x v="4"/>
  </r>
  <r>
    <x v="1"/>
    <x v="0"/>
    <n v="40308766"/>
    <x v="1"/>
    <x v="9"/>
    <x v="0"/>
    <x v="18"/>
    <s v="GO CUE PAPDA CP@ CJ 20K AS"/>
    <s v="CUERO PAPADA"/>
    <x v="1"/>
    <x v="0"/>
    <n v="0"/>
    <x v="0"/>
    <n v="24000"/>
    <n v="24000"/>
    <x v="7"/>
  </r>
  <r>
    <x v="1"/>
    <x v="0"/>
    <n v="40308782"/>
    <x v="0"/>
    <x v="10"/>
    <x v="0"/>
    <x v="19"/>
    <s v="GO TRIMING 80/20@ CJ 20K AS"/>
    <s v="RECORTES NO MAGRO"/>
    <x v="6"/>
    <x v="0"/>
    <n v="24000"/>
    <x v="0"/>
    <n v="0"/>
    <n v="24000"/>
    <x v="4"/>
  </r>
  <r>
    <x v="1"/>
    <x v="0"/>
    <n v="40308783"/>
    <x v="0"/>
    <x v="10"/>
    <x v="0"/>
    <x v="19"/>
    <s v="GO TRIMING 80/20@ CJ 20K AS"/>
    <s v="RECORTES NO MAGRO"/>
    <x v="6"/>
    <x v="0"/>
    <n v="24000"/>
    <x v="0"/>
    <n v="0"/>
    <n v="24000"/>
    <x v="4"/>
  </r>
  <r>
    <x v="1"/>
    <x v="0"/>
    <n v="40309591"/>
    <x v="0"/>
    <x v="8"/>
    <x v="0"/>
    <x v="20"/>
    <s v="GO CUE 20@ CJ 20K AS"/>
    <s v="CUERO PANCETA"/>
    <x v="6"/>
    <x v="0"/>
    <n v="24000"/>
    <x v="0"/>
    <n v="0"/>
    <n v="24000"/>
    <x v="7"/>
  </r>
  <r>
    <x v="1"/>
    <x v="0"/>
    <n v="40311323"/>
    <x v="1"/>
    <x v="7"/>
    <x v="0"/>
    <x v="21"/>
    <s v="GO LOM CTRO 27@ FI CJ 20K AS"/>
    <s v="LOMO CENTRO"/>
    <x v="2"/>
    <x v="1"/>
    <n v="0"/>
    <x v="1"/>
    <n v="0"/>
    <n v="24000"/>
    <x v="7"/>
  </r>
  <r>
    <x v="1"/>
    <x v="0"/>
    <n v="40311433"/>
    <x v="0"/>
    <x v="3"/>
    <x v="0"/>
    <x v="19"/>
    <s v="GO TRIMING 80/20@ CJ 20K AS"/>
    <s v="RECORTES NO MAGRO"/>
    <x v="10"/>
    <x v="2"/>
    <n v="0"/>
    <x v="0"/>
    <n v="24000"/>
    <n v="24000"/>
    <x v="7"/>
  </r>
  <r>
    <x v="1"/>
    <x v="0"/>
    <n v="40311446"/>
    <x v="1"/>
    <x v="3"/>
    <x v="0"/>
    <x v="22"/>
    <s v="GO LOM CTRO 27@ CJ 20K AS"/>
    <s v="LOMO CENTRO"/>
    <x v="6"/>
    <x v="1"/>
    <n v="24000"/>
    <x v="0"/>
    <n v="0"/>
    <n v="24000"/>
    <x v="7"/>
  </r>
  <r>
    <x v="1"/>
    <x v="0"/>
    <n v="40312529"/>
    <x v="1"/>
    <x v="3"/>
    <x v="0"/>
    <x v="23"/>
    <s v="GO PPPAL 77@ CJ 20K AS"/>
    <s v="PALETA PULPA"/>
    <x v="6"/>
    <x v="3"/>
    <n v="0"/>
    <x v="1"/>
    <n v="0"/>
    <n v="24000"/>
    <x v="7"/>
  </r>
  <r>
    <x v="1"/>
    <x v="0"/>
    <n v="40312852"/>
    <x v="1"/>
    <x v="3"/>
    <x v="0"/>
    <x v="22"/>
    <s v="GO LOM CTRO 27@ CJ 20K AS"/>
    <s v="LOMO CENTRO"/>
    <x v="6"/>
    <x v="1"/>
    <n v="24000"/>
    <x v="0"/>
    <n v="0"/>
    <n v="24000"/>
    <x v="7"/>
  </r>
  <r>
    <x v="1"/>
    <x v="0"/>
    <n v="40313092"/>
    <x v="0"/>
    <x v="11"/>
    <x v="0"/>
    <x v="24"/>
    <s v="GO TRIMING 85/15@ CJ T-F 20K AS"/>
    <s v="RECORTES NO MAGRO"/>
    <x v="2"/>
    <x v="1"/>
    <n v="0"/>
    <x v="2"/>
    <n v="0"/>
    <n v="23000"/>
    <x v="0"/>
  </r>
  <r>
    <x v="1"/>
    <x v="0"/>
    <n v="40313093"/>
    <x v="0"/>
    <x v="11"/>
    <x v="0"/>
    <x v="25"/>
    <s v="GO GORD LOM TOCINO@ CJ T-F AS"/>
    <s v="GRASA GORDURA"/>
    <x v="2"/>
    <x v="1"/>
    <n v="0"/>
    <x v="3"/>
    <n v="0"/>
    <n v="6000"/>
    <x v="0"/>
  </r>
  <r>
    <x v="1"/>
    <x v="0"/>
    <n v="40313093"/>
    <x v="0"/>
    <x v="11"/>
    <x v="0"/>
    <x v="26"/>
    <s v="GO CNE LONG@ CJ T-F AS"/>
    <s v="RECORTES NO MAGRO"/>
    <x v="2"/>
    <x v="1"/>
    <n v="0"/>
    <x v="4"/>
    <n v="0"/>
    <n v="11000"/>
    <x v="0"/>
  </r>
  <r>
    <x v="1"/>
    <x v="0"/>
    <n v="40313093"/>
    <x v="0"/>
    <x v="11"/>
    <x v="0"/>
    <x v="27"/>
    <s v="GO GORD CHIC@ CJ 20K AS"/>
    <s v="GRASA GORDURA"/>
    <x v="2"/>
    <x v="1"/>
    <n v="0"/>
    <x v="3"/>
    <n v="0"/>
    <n v="6000"/>
    <x v="0"/>
  </r>
  <r>
    <x v="1"/>
    <x v="0"/>
    <n v="40313444"/>
    <x v="0"/>
    <x v="10"/>
    <x v="0"/>
    <x v="28"/>
    <s v="GO PPPNA 59@ FI CJ 20K AS"/>
    <s v="PIERNA PULPA"/>
    <x v="10"/>
    <x v="2"/>
    <n v="0"/>
    <x v="0"/>
    <n v="24000"/>
    <n v="24000"/>
    <x v="7"/>
  </r>
  <r>
    <x v="1"/>
    <x v="0"/>
    <n v="40313445"/>
    <x v="0"/>
    <x v="10"/>
    <x v="0"/>
    <x v="28"/>
    <s v="GO PPPNA 59@ FI CJ 20K AS"/>
    <s v="PIERNA PULPA"/>
    <x v="5"/>
    <x v="1"/>
    <n v="0"/>
    <x v="0"/>
    <n v="24000"/>
    <n v="24000"/>
    <x v="7"/>
  </r>
  <r>
    <x v="1"/>
    <x v="0"/>
    <n v="40313448"/>
    <x v="1"/>
    <x v="10"/>
    <x v="0"/>
    <x v="23"/>
    <s v="GO PPPAL 77@ CJ 20K AS"/>
    <s v="PALETA PULPA"/>
    <x v="6"/>
    <x v="1"/>
    <n v="24000"/>
    <x v="0"/>
    <n v="0"/>
    <n v="24000"/>
    <x v="7"/>
  </r>
  <r>
    <x v="1"/>
    <x v="0"/>
    <n v="40313457"/>
    <x v="0"/>
    <x v="12"/>
    <x v="0"/>
    <x v="28"/>
    <s v="GO PPPNA 59@ FI CJ 20K AS"/>
    <s v="PIERNA PULPA"/>
    <x v="0"/>
    <x v="1"/>
    <n v="0"/>
    <x v="0"/>
    <n v="24000"/>
    <n v="24000"/>
    <x v="7"/>
  </r>
  <r>
    <x v="1"/>
    <x v="0"/>
    <n v="40314168"/>
    <x v="0"/>
    <x v="3"/>
    <x v="0"/>
    <x v="23"/>
    <s v="GO PPPAL 77@ CJ 20K AS"/>
    <s v="PALETA PULPA"/>
    <x v="3"/>
    <x v="2"/>
    <n v="0"/>
    <x v="0"/>
    <n v="24000"/>
    <n v="24000"/>
    <x v="7"/>
  </r>
  <r>
    <x v="1"/>
    <x v="0"/>
    <n v="40314169"/>
    <x v="0"/>
    <x v="3"/>
    <x v="0"/>
    <x v="23"/>
    <s v="GO PPPAL 77@ CJ 20K AS"/>
    <s v="PALETA PULPA"/>
    <x v="11"/>
    <x v="2"/>
    <n v="0"/>
    <x v="0"/>
    <n v="24000"/>
    <n v="24000"/>
    <x v="7"/>
  </r>
  <r>
    <x v="1"/>
    <x v="0"/>
    <n v="40314170"/>
    <x v="0"/>
    <x v="3"/>
    <x v="0"/>
    <x v="23"/>
    <s v="GO PPPAL 77@ CJ 20K AS"/>
    <s v="PALETA PULPA"/>
    <x v="12"/>
    <x v="2"/>
    <n v="0"/>
    <x v="0"/>
    <n v="24000"/>
    <n v="24000"/>
    <x v="7"/>
  </r>
  <r>
    <x v="1"/>
    <x v="0"/>
    <n v="40314171"/>
    <x v="0"/>
    <x v="3"/>
    <x v="0"/>
    <x v="23"/>
    <s v="GO PPPAL 77@ CJ 20K AS"/>
    <s v="PALETA PULPA"/>
    <x v="7"/>
    <x v="2"/>
    <n v="0"/>
    <x v="0"/>
    <n v="24000"/>
    <n v="24000"/>
    <x v="7"/>
  </r>
  <r>
    <x v="1"/>
    <x v="0"/>
    <n v="40314196"/>
    <x v="0"/>
    <x v="3"/>
    <x v="0"/>
    <x v="29"/>
    <s v="GO PAPDA@ CJ T-F AS"/>
    <s v="PLANCHA S/CUERO"/>
    <x v="6"/>
    <x v="0"/>
    <n v="24000"/>
    <x v="0"/>
    <n v="0"/>
    <n v="24000"/>
    <x v="4"/>
  </r>
  <r>
    <x v="1"/>
    <x v="0"/>
    <n v="40314653"/>
    <x v="1"/>
    <x v="7"/>
    <x v="0"/>
    <x v="28"/>
    <s v="GO PPPNA 59@ FI CJ 20K AS"/>
    <s v="PIERNA PULPA"/>
    <x v="6"/>
    <x v="0"/>
    <n v="24000"/>
    <x v="0"/>
    <n v="0"/>
    <n v="24000"/>
    <x v="4"/>
  </r>
  <r>
    <x v="1"/>
    <x v="0"/>
    <n v="40315352"/>
    <x v="0"/>
    <x v="8"/>
    <x v="0"/>
    <x v="16"/>
    <s v="GO CUE GRANEL ESP CC@ CJ 20K AS"/>
    <s v="CUERO MIXTO"/>
    <x v="6"/>
    <x v="0"/>
    <n v="24000"/>
    <x v="0"/>
    <n v="0"/>
    <n v="24000"/>
    <x v="7"/>
  </r>
  <r>
    <x v="1"/>
    <x v="0"/>
    <n v="40316170"/>
    <x v="0"/>
    <x v="8"/>
    <x v="0"/>
    <x v="30"/>
    <s v="GO GORD CHIC@ CJ 20K AS"/>
    <s v="GRASA GORDURA"/>
    <x v="6"/>
    <x v="0"/>
    <n v="24000"/>
    <x v="0"/>
    <n v="0"/>
    <n v="24000"/>
    <x v="7"/>
  </r>
  <r>
    <x v="1"/>
    <x v="0"/>
    <n v="40316721"/>
    <x v="0"/>
    <x v="3"/>
    <x v="0"/>
    <x v="29"/>
    <s v="GO PAPDA@ CJ T-F AS"/>
    <s v="PLANCHA S/CUERO"/>
    <x v="6"/>
    <x v="0"/>
    <n v="24000"/>
    <x v="0"/>
    <n v="0"/>
    <n v="24000"/>
    <x v="4"/>
  </r>
  <r>
    <x v="1"/>
    <x v="0"/>
    <n v="40318366"/>
    <x v="1"/>
    <x v="8"/>
    <x v="0"/>
    <x v="30"/>
    <s v="GO GORD CHIC@ CJ 20K AS"/>
    <s v="GRASA GORDURA"/>
    <x v="6"/>
    <x v="0"/>
    <n v="24000"/>
    <x v="0"/>
    <n v="0"/>
    <n v="24000"/>
    <x v="4"/>
  </r>
  <r>
    <x v="1"/>
    <x v="0"/>
    <n v="40318371"/>
    <x v="0"/>
    <x v="3"/>
    <x v="0"/>
    <x v="31"/>
    <s v="GO TRIMING 70/30@ CJ 20K AS"/>
    <s v="RECORTES NO MAGRO"/>
    <x v="6"/>
    <x v="1"/>
    <n v="24000"/>
    <x v="0"/>
    <n v="0"/>
    <n v="24000"/>
    <x v="7"/>
  </r>
  <r>
    <x v="1"/>
    <x v="0"/>
    <n v="40318386"/>
    <x v="0"/>
    <x v="6"/>
    <x v="0"/>
    <x v="25"/>
    <s v="GO GORD LOM TOCINO@ CJ T-F AS"/>
    <s v="GRASA GORDURA"/>
    <x v="10"/>
    <x v="2"/>
    <n v="0"/>
    <x v="0"/>
    <n v="24000"/>
    <n v="24000"/>
    <x v="0"/>
  </r>
  <r>
    <x v="1"/>
    <x v="0"/>
    <n v="40318539"/>
    <x v="1"/>
    <x v="8"/>
    <x v="0"/>
    <x v="32"/>
    <s v="GO CUE PAPDA CP@ CJ 20K BCA AS"/>
    <s v="CUERO PAPADA"/>
    <x v="2"/>
    <x v="1"/>
    <n v="0"/>
    <x v="0"/>
    <n v="24000"/>
    <n v="24000"/>
    <x v="7"/>
  </r>
  <r>
    <x v="1"/>
    <x v="0"/>
    <n v="40318801"/>
    <x v="1"/>
    <x v="4"/>
    <x v="0"/>
    <x v="24"/>
    <s v="GO TRIMING 85/15@ CJ T-F 20K AS"/>
    <s v="RECORTES NO MAGRO"/>
    <x v="6"/>
    <x v="2"/>
    <n v="24000"/>
    <x v="0"/>
    <n v="0"/>
    <n v="24000"/>
    <x v="7"/>
  </r>
  <r>
    <x v="1"/>
    <x v="0"/>
    <n v="40320629"/>
    <x v="1"/>
    <x v="4"/>
    <x v="0"/>
    <x v="33"/>
    <s v="GO CORAZÓN PARTIDO@ CJ T-F 20K AS"/>
    <s v="SUBPROD VISCERAS"/>
    <x v="2"/>
    <x v="1"/>
    <n v="0"/>
    <x v="5"/>
    <n v="0"/>
    <n v="4000"/>
    <x v="7"/>
  </r>
  <r>
    <x v="1"/>
    <x v="0"/>
    <n v="40321175"/>
    <x v="0"/>
    <x v="13"/>
    <x v="0"/>
    <x v="34"/>
    <s v="GO TRIPA S/CAL# BIDON AS"/>
    <s v="SUBPROD TRIPA"/>
    <x v="6"/>
    <x v="0"/>
    <n v="13680"/>
    <x v="0"/>
    <n v="0"/>
    <n v="13680"/>
    <x v="4"/>
  </r>
  <r>
    <x v="1"/>
    <x v="0"/>
    <n v="40323177"/>
    <x v="0"/>
    <x v="13"/>
    <x v="0"/>
    <x v="15"/>
    <s v="GO CNE FALDA PAN@ CJ 20K AS"/>
    <s v="PANCETA S/CUERO"/>
    <x v="0"/>
    <x v="0"/>
    <n v="0"/>
    <x v="0"/>
    <n v="24000"/>
    <n v="24000"/>
    <x v="7"/>
  </r>
  <r>
    <x v="1"/>
    <x v="0"/>
    <n v="40323185"/>
    <x v="0"/>
    <x v="3"/>
    <x v="0"/>
    <x v="31"/>
    <s v="GO TRIMING 70/30@ CJ 20K AS"/>
    <s v="RECORTES NO MAGRO"/>
    <x v="4"/>
    <x v="2"/>
    <n v="0"/>
    <x v="0"/>
    <n v="24000"/>
    <n v="24000"/>
    <x v="7"/>
  </r>
  <r>
    <x v="1"/>
    <x v="0"/>
    <n v="40323190"/>
    <x v="1"/>
    <x v="3"/>
    <x v="0"/>
    <x v="35"/>
    <s v="GO PPPNA 57@ BO CJ AS"/>
    <s v="PIERNA PULPA"/>
    <x v="2"/>
    <x v="2"/>
    <n v="0"/>
    <x v="1"/>
    <n v="0"/>
    <n v="24000"/>
    <x v="7"/>
  </r>
  <r>
    <x v="1"/>
    <x v="0"/>
    <n v="40323192"/>
    <x v="0"/>
    <x v="3"/>
    <x v="0"/>
    <x v="25"/>
    <s v="GO GORD LOM TOCINO@ CJ T-F AS"/>
    <s v="GRASA GORDURA"/>
    <x v="4"/>
    <x v="1"/>
    <n v="0"/>
    <x v="0"/>
    <n v="24000"/>
    <n v="24000"/>
    <x v="7"/>
  </r>
  <r>
    <x v="1"/>
    <x v="0"/>
    <n v="40323193"/>
    <x v="1"/>
    <x v="3"/>
    <x v="0"/>
    <x v="26"/>
    <s v="GO CNE LONG@ CJ T-F AS"/>
    <s v="RECORTES NO MAGRO"/>
    <x v="6"/>
    <x v="1"/>
    <n v="24000"/>
    <x v="0"/>
    <n v="0"/>
    <n v="24000"/>
    <x v="7"/>
  </r>
  <r>
    <x v="1"/>
    <x v="0"/>
    <n v="40323200"/>
    <x v="0"/>
    <x v="13"/>
    <x v="0"/>
    <x v="28"/>
    <s v="GO PPPNA 59@ FI CJ 20K AS"/>
    <s v="PIERNA PULPA"/>
    <x v="0"/>
    <x v="0"/>
    <n v="0"/>
    <x v="0"/>
    <n v="24000"/>
    <n v="24000"/>
    <x v="7"/>
  </r>
  <r>
    <x v="1"/>
    <x v="0"/>
    <n v="40323659"/>
    <x v="0"/>
    <x v="3"/>
    <x v="0"/>
    <x v="35"/>
    <s v="GO PPPNA 57@ BO CJ AS"/>
    <s v="PIERNA PULPA"/>
    <x v="5"/>
    <x v="1"/>
    <n v="0"/>
    <x v="0"/>
    <n v="24000"/>
    <n v="24000"/>
    <x v="7"/>
  </r>
  <r>
    <x v="1"/>
    <x v="0"/>
    <n v="40323665"/>
    <x v="0"/>
    <x v="3"/>
    <x v="0"/>
    <x v="19"/>
    <s v="GO TRIMING 80/20@ CJ 20K AS"/>
    <s v="RECORTES NO MAGRO"/>
    <x v="6"/>
    <x v="1"/>
    <n v="24000"/>
    <x v="0"/>
    <n v="0"/>
    <n v="24000"/>
    <x v="7"/>
  </r>
  <r>
    <x v="1"/>
    <x v="0"/>
    <n v="40323756"/>
    <x v="0"/>
    <x v="4"/>
    <x v="0"/>
    <x v="16"/>
    <s v="GO CUE GRANEL ESP CC@ CJ 20K AS"/>
    <s v="CUERO MIXTO"/>
    <x v="6"/>
    <x v="0"/>
    <n v="24000"/>
    <x v="0"/>
    <n v="0"/>
    <n v="24000"/>
    <x v="8"/>
  </r>
  <r>
    <x v="1"/>
    <x v="0"/>
    <n v="40323761"/>
    <x v="0"/>
    <x v="10"/>
    <x v="0"/>
    <x v="35"/>
    <s v="GO PPPNA 57@ BO CJ AS"/>
    <s v="PIERNA PULPA"/>
    <x v="2"/>
    <x v="2"/>
    <n v="0"/>
    <x v="0"/>
    <n v="24000"/>
    <n v="24000"/>
    <x v="7"/>
  </r>
  <r>
    <x v="1"/>
    <x v="0"/>
    <n v="40323762"/>
    <x v="0"/>
    <x v="10"/>
    <x v="0"/>
    <x v="35"/>
    <s v="GO PPPNA 57@ BO CJ AS"/>
    <s v="PIERNA PULPA"/>
    <x v="10"/>
    <x v="1"/>
    <n v="0"/>
    <x v="0"/>
    <n v="24000"/>
    <n v="24000"/>
    <x v="7"/>
  </r>
  <r>
    <x v="1"/>
    <x v="0"/>
    <n v="40323763"/>
    <x v="0"/>
    <x v="10"/>
    <x v="0"/>
    <x v="35"/>
    <s v="GO PPPNA 57@ BO CJ AS"/>
    <s v="PIERNA PULPA"/>
    <x v="3"/>
    <x v="2"/>
    <n v="0"/>
    <x v="0"/>
    <n v="24000"/>
    <n v="24000"/>
    <x v="7"/>
  </r>
  <r>
    <x v="1"/>
    <x v="0"/>
    <n v="40323764"/>
    <x v="0"/>
    <x v="10"/>
    <x v="0"/>
    <x v="35"/>
    <s v="GO PPPNA 57@ BO CJ AS"/>
    <s v="PIERNA PULPA"/>
    <x v="1"/>
    <x v="0"/>
    <n v="0"/>
    <x v="0"/>
    <n v="24000"/>
    <n v="24000"/>
    <x v="7"/>
  </r>
  <r>
    <x v="1"/>
    <x v="0"/>
    <n v="40323765"/>
    <x v="0"/>
    <x v="10"/>
    <x v="0"/>
    <x v="35"/>
    <s v="GO PPPNA 57@ BO CJ AS"/>
    <s v="PIERNA PULPA"/>
    <x v="0"/>
    <x v="1"/>
    <n v="0"/>
    <x v="0"/>
    <n v="24000"/>
    <n v="24000"/>
    <x v="7"/>
  </r>
  <r>
    <x v="1"/>
    <x v="0"/>
    <n v="40324199"/>
    <x v="0"/>
    <x v="3"/>
    <x v="0"/>
    <x v="28"/>
    <s v="GO PPPNA 59@ FI CJ 20K AS"/>
    <s v="PIERNA PULPA"/>
    <x v="7"/>
    <x v="0"/>
    <n v="0"/>
    <x v="0"/>
    <n v="24000"/>
    <n v="24000"/>
    <x v="7"/>
  </r>
  <r>
    <x v="1"/>
    <x v="0"/>
    <n v="40324200"/>
    <x v="1"/>
    <x v="3"/>
    <x v="0"/>
    <x v="28"/>
    <s v="GO PPPNA 59@ FI CJ 20K AS"/>
    <s v="PIERNA PULPA"/>
    <x v="6"/>
    <x v="2"/>
    <n v="24000"/>
    <x v="0"/>
    <n v="0"/>
    <n v="24000"/>
    <x v="4"/>
  </r>
  <r>
    <x v="1"/>
    <x v="0"/>
    <n v="40324201"/>
    <x v="0"/>
    <x v="13"/>
    <x v="0"/>
    <x v="36"/>
    <s v="GO PULMON@ CJ 20K AS"/>
    <s v="SUBPROD VISCERAS"/>
    <x v="12"/>
    <x v="0"/>
    <n v="0"/>
    <x v="0"/>
    <n v="24000"/>
    <n v="24000"/>
    <x v="7"/>
  </r>
  <r>
    <x v="1"/>
    <x v="0"/>
    <n v="40324204"/>
    <x v="0"/>
    <x v="3"/>
    <x v="0"/>
    <x v="37"/>
    <s v="GO GORD REBAJE@ BO CJ 20K AS"/>
    <s v="GRASA GORDURA"/>
    <x v="4"/>
    <x v="1"/>
    <n v="0"/>
    <x v="0"/>
    <n v="24000"/>
    <n v="24000"/>
    <x v="7"/>
  </r>
  <r>
    <x v="1"/>
    <x v="0"/>
    <n v="40324205"/>
    <x v="0"/>
    <x v="3"/>
    <x v="0"/>
    <x v="37"/>
    <s v="GO GORD REBAJE@ BO CJ 20K AS"/>
    <s v="GRASA GORDURA"/>
    <x v="11"/>
    <x v="1"/>
    <n v="0"/>
    <x v="0"/>
    <n v="24000"/>
    <n v="24000"/>
    <x v="7"/>
  </r>
  <r>
    <x v="1"/>
    <x v="0"/>
    <n v="40324206"/>
    <x v="1"/>
    <x v="3"/>
    <x v="0"/>
    <x v="37"/>
    <s v="GO GORD REBAJE@ BO CJ 20K AS"/>
    <s v="GRASA GORDURA"/>
    <x v="6"/>
    <x v="1"/>
    <n v="24000"/>
    <x v="0"/>
    <n v="0"/>
    <n v="24000"/>
    <x v="7"/>
  </r>
  <r>
    <x v="1"/>
    <x v="0"/>
    <n v="40324207"/>
    <x v="1"/>
    <x v="3"/>
    <x v="0"/>
    <x v="37"/>
    <s v="GO GORD REBAJE@ BO CJ 20K AS"/>
    <s v="GRASA GORDURA"/>
    <x v="2"/>
    <x v="2"/>
    <n v="0"/>
    <x v="0"/>
    <n v="24000"/>
    <n v="24000"/>
    <x v="7"/>
  </r>
  <r>
    <x v="1"/>
    <x v="0"/>
    <n v="40324209"/>
    <x v="1"/>
    <x v="3"/>
    <x v="0"/>
    <x v="28"/>
    <s v="GO PPPNA 59@ FI CJ 20K AS"/>
    <s v="PIERNA PULPA"/>
    <x v="6"/>
    <x v="1"/>
    <n v="24000"/>
    <x v="0"/>
    <n v="0"/>
    <n v="24000"/>
    <x v="7"/>
  </r>
  <r>
    <x v="1"/>
    <x v="0"/>
    <n v="40324210"/>
    <x v="1"/>
    <x v="3"/>
    <x v="0"/>
    <x v="28"/>
    <s v="GO PPPNA 59@ FI CJ 20K AS"/>
    <s v="PIERNA PULPA"/>
    <x v="2"/>
    <x v="2"/>
    <n v="0"/>
    <x v="1"/>
    <n v="0"/>
    <n v="24000"/>
    <x v="7"/>
  </r>
  <r>
    <x v="1"/>
    <x v="0"/>
    <n v="40324212"/>
    <x v="1"/>
    <x v="3"/>
    <x v="0"/>
    <x v="28"/>
    <s v="GO PPPNA 59@ FI CJ 20K AS"/>
    <s v="PIERNA PULPA"/>
    <x v="6"/>
    <x v="0"/>
    <n v="24000"/>
    <x v="0"/>
    <n v="0"/>
    <n v="24000"/>
    <x v="4"/>
  </r>
  <r>
    <x v="1"/>
    <x v="0"/>
    <n v="40325113"/>
    <x v="0"/>
    <x v="4"/>
    <x v="0"/>
    <x v="24"/>
    <s v="GO TRIMING 85/15@ CJ T-F 20K AS"/>
    <s v="RECORTES NO MAGRO"/>
    <x v="5"/>
    <x v="1"/>
    <n v="0"/>
    <x v="0"/>
    <n v="24000"/>
    <n v="24000"/>
    <x v="7"/>
  </r>
  <r>
    <x v="1"/>
    <x v="0"/>
    <n v="40325115"/>
    <x v="0"/>
    <x v="10"/>
    <x v="0"/>
    <x v="16"/>
    <s v="GO CUE GRANEL ESP CC@ CJ 20K AS"/>
    <s v="CUERO MIXTO"/>
    <x v="6"/>
    <x v="0"/>
    <n v="24000"/>
    <x v="0"/>
    <n v="0"/>
    <n v="24000"/>
    <x v="4"/>
  </r>
  <r>
    <x v="1"/>
    <x v="2"/>
    <n v="40323181"/>
    <x v="1"/>
    <x v="3"/>
    <x v="0"/>
    <x v="38"/>
    <s v="PV PIEL TRU@ BO CJ AS"/>
    <s v="RECORTES PIEL"/>
    <x v="4"/>
    <x v="0"/>
    <n v="0"/>
    <x v="0"/>
    <n v="24000"/>
    <n v="24000"/>
    <x v="7"/>
  </r>
  <r>
    <x v="2"/>
    <x v="0"/>
    <n v="40314137"/>
    <x v="0"/>
    <x v="14"/>
    <x v="0"/>
    <x v="39"/>
    <s v="GO MM LOIN L@ CJ 12K AP"/>
    <s v="LOMO MM LOIN"/>
    <x v="2"/>
    <x v="1"/>
    <n v="0"/>
    <x v="6"/>
    <n v="0"/>
    <n v="3000"/>
    <x v="0"/>
  </r>
  <r>
    <x v="2"/>
    <x v="0"/>
    <n v="40314137"/>
    <x v="0"/>
    <x v="14"/>
    <x v="0"/>
    <x v="40"/>
    <s v="GO LOM VET &gt;2.0@ FI CJ LOM VET AP"/>
    <s v="LOMO VETADO"/>
    <x v="2"/>
    <x v="1"/>
    <n v="0"/>
    <x v="7"/>
    <n v="0"/>
    <n v="4850"/>
    <x v="0"/>
  </r>
  <r>
    <x v="2"/>
    <x v="0"/>
    <n v="40314137"/>
    <x v="0"/>
    <x v="14"/>
    <x v="0"/>
    <x v="41"/>
    <s v="GO FILE C/CAB@ VA CJ 10K AP"/>
    <s v="FILETE C/CABEZA"/>
    <x v="2"/>
    <x v="1"/>
    <n v="0"/>
    <x v="8"/>
    <n v="0"/>
    <n v="2000"/>
    <x v="0"/>
  </r>
  <r>
    <x v="2"/>
    <x v="0"/>
    <n v="40314137"/>
    <x v="0"/>
    <x v="14"/>
    <x v="0"/>
    <x v="42"/>
    <s v="GO PANC TEC S/CUE@ FI CJ CH AP"/>
    <s v="PANCETA S/CUERO"/>
    <x v="2"/>
    <x v="1"/>
    <n v="0"/>
    <x v="9"/>
    <n v="0"/>
    <n v="2150"/>
    <x v="0"/>
  </r>
  <r>
    <x v="2"/>
    <x v="0"/>
    <n v="40314137"/>
    <x v="0"/>
    <x v="14"/>
    <x v="0"/>
    <x v="43"/>
    <s v="GO LOM VET S/G@ VA CJ CH AP"/>
    <s v="LOMO VETADO"/>
    <x v="2"/>
    <x v="1"/>
    <n v="0"/>
    <x v="6"/>
    <n v="0"/>
    <n v="3000"/>
    <x v="0"/>
  </r>
  <r>
    <x v="2"/>
    <x v="0"/>
    <n v="40314137"/>
    <x v="0"/>
    <x v="14"/>
    <x v="0"/>
    <x v="44"/>
    <s v="GO RECTO@ CJ FILE AP"/>
    <s v="SUBPROD TRIPA"/>
    <x v="2"/>
    <x v="1"/>
    <n v="0"/>
    <x v="8"/>
    <n v="0"/>
    <n v="2000"/>
    <x v="0"/>
  </r>
  <r>
    <x v="2"/>
    <x v="0"/>
    <n v="40314137"/>
    <x v="0"/>
    <x v="14"/>
    <x v="0"/>
    <x v="45"/>
    <s v="GO PANC TEC S/CUE L@ FI CJ CH AP"/>
    <s v="PANCETA S/CUERO"/>
    <x v="2"/>
    <x v="1"/>
    <n v="0"/>
    <x v="10"/>
    <n v="0"/>
    <n v="5000"/>
    <x v="0"/>
  </r>
  <r>
    <x v="2"/>
    <x v="0"/>
    <n v="40314137"/>
    <x v="0"/>
    <x v="14"/>
    <x v="0"/>
    <x v="46"/>
    <s v="GO CNE FALDA PANC@ BO CJ AP"/>
    <s v="PANCETA S/CUERO"/>
    <x v="2"/>
    <x v="1"/>
    <n v="0"/>
    <x v="8"/>
    <n v="0"/>
    <n v="2000"/>
    <x v="0"/>
  </r>
  <r>
    <x v="2"/>
    <x v="0"/>
    <n v="40319247"/>
    <x v="0"/>
    <x v="15"/>
    <x v="0"/>
    <x v="41"/>
    <s v="GO FILE C/CAB@ VA CJ 10K AP"/>
    <s v="FILETE C/CABEZA"/>
    <x v="10"/>
    <x v="1"/>
    <n v="0"/>
    <x v="11"/>
    <n v="0"/>
    <n v="500"/>
    <x v="0"/>
  </r>
  <r>
    <x v="2"/>
    <x v="0"/>
    <n v="40319247"/>
    <x v="0"/>
    <x v="15"/>
    <x v="0"/>
    <x v="47"/>
    <s v="GO CC LOIN LL@ BO CJ LOM MAD AP"/>
    <s v="LOMO CC LOIN"/>
    <x v="10"/>
    <x v="1"/>
    <n v="0"/>
    <x v="12"/>
    <n v="0"/>
    <n v="23500"/>
    <x v="0"/>
  </r>
  <r>
    <x v="2"/>
    <x v="0"/>
    <n v="40319250"/>
    <x v="0"/>
    <x v="15"/>
    <x v="0"/>
    <x v="48"/>
    <s v="GO LOM TECLA@ CJ LOM CTRO JP"/>
    <s v="LOMO CENTRO"/>
    <x v="10"/>
    <x v="0"/>
    <n v="0"/>
    <x v="0"/>
    <n v="2000"/>
    <n v="2000"/>
    <x v="0"/>
  </r>
  <r>
    <x v="2"/>
    <x v="0"/>
    <n v="40319250"/>
    <x v="0"/>
    <x v="15"/>
    <x v="0"/>
    <x v="39"/>
    <s v="GO MM LOIN L@ CJ 12K AP"/>
    <s v="LOMO MM LOIN"/>
    <x v="10"/>
    <x v="0"/>
    <n v="0"/>
    <x v="0"/>
    <n v="13600"/>
    <n v="13600"/>
    <x v="0"/>
  </r>
  <r>
    <x v="2"/>
    <x v="0"/>
    <n v="40319250"/>
    <x v="0"/>
    <x v="15"/>
    <x v="0"/>
    <x v="49"/>
    <s v="GO MM LOIN S@ FI CJ 12K AP"/>
    <s v="LOMO MM LOIN"/>
    <x v="10"/>
    <x v="0"/>
    <n v="0"/>
    <x v="0"/>
    <n v="2000"/>
    <n v="2000"/>
    <x v="0"/>
  </r>
  <r>
    <x v="2"/>
    <x v="0"/>
    <n v="40319250"/>
    <x v="0"/>
    <x v="15"/>
    <x v="0"/>
    <x v="40"/>
    <s v="GO LOM VET &gt;2.0@ FI CJ LOM VET AP"/>
    <s v="LOMO VETADO"/>
    <x v="10"/>
    <x v="0"/>
    <n v="0"/>
    <x v="0"/>
    <n v="2200"/>
    <n v="2200"/>
    <x v="0"/>
  </r>
  <r>
    <x v="2"/>
    <x v="0"/>
    <n v="40319250"/>
    <x v="0"/>
    <x v="15"/>
    <x v="0"/>
    <x v="50"/>
    <s v="GO PANC TEC S/CUE@ R VP CJ CH AP"/>
    <s v="PANCETA S/CUERO"/>
    <x v="10"/>
    <x v="0"/>
    <n v="0"/>
    <x v="0"/>
    <n v="4000"/>
    <n v="4000"/>
    <x v="0"/>
  </r>
  <r>
    <x v="2"/>
    <x v="0"/>
    <n v="40319256"/>
    <x v="0"/>
    <x v="15"/>
    <x v="0"/>
    <x v="39"/>
    <s v="GO MM LOIN L@ CJ 12K AP"/>
    <s v="LOMO MM LOIN"/>
    <x v="10"/>
    <x v="1"/>
    <n v="0"/>
    <x v="0"/>
    <n v="14400"/>
    <n v="14400"/>
    <x v="0"/>
  </r>
  <r>
    <x v="2"/>
    <x v="0"/>
    <n v="40319256"/>
    <x v="0"/>
    <x v="15"/>
    <x v="0"/>
    <x v="49"/>
    <s v="GO MM LOIN S@ FI CJ 12K AP"/>
    <s v="LOMO MM LOIN"/>
    <x v="10"/>
    <x v="1"/>
    <n v="0"/>
    <x v="0"/>
    <n v="2000"/>
    <n v="2000"/>
    <x v="0"/>
  </r>
  <r>
    <x v="2"/>
    <x v="0"/>
    <n v="40319256"/>
    <x v="0"/>
    <x v="15"/>
    <x v="0"/>
    <x v="40"/>
    <s v="GO LOM VET &gt;2.0@ FI CJ LOM VET AP"/>
    <s v="LOMO VETADO"/>
    <x v="10"/>
    <x v="1"/>
    <n v="0"/>
    <x v="0"/>
    <n v="2200"/>
    <n v="2200"/>
    <x v="0"/>
  </r>
  <r>
    <x v="2"/>
    <x v="0"/>
    <n v="40319256"/>
    <x v="0"/>
    <x v="15"/>
    <x v="0"/>
    <x v="42"/>
    <s v="GO PANC TEC S/CUE@ FI CJ CH AP"/>
    <s v="PANCETA S/CUERO"/>
    <x v="10"/>
    <x v="1"/>
    <n v="0"/>
    <x v="0"/>
    <n v="2200"/>
    <n v="2200"/>
    <x v="0"/>
  </r>
  <r>
    <x v="2"/>
    <x v="0"/>
    <n v="40319256"/>
    <x v="0"/>
    <x v="15"/>
    <x v="0"/>
    <x v="50"/>
    <s v="GO PANC TEC S/CUE@ R VP CJ CH AP"/>
    <s v="PANCETA S/CUERO"/>
    <x v="10"/>
    <x v="1"/>
    <n v="0"/>
    <x v="0"/>
    <n v="3000"/>
    <n v="3000"/>
    <x v="0"/>
  </r>
  <r>
    <x v="2"/>
    <x v="0"/>
    <n v="40319257"/>
    <x v="0"/>
    <x v="15"/>
    <x v="0"/>
    <x v="39"/>
    <s v="GO MM LOIN L@ CJ 12K AP"/>
    <s v="LOMO MM LOIN"/>
    <x v="1"/>
    <x v="0"/>
    <n v="0"/>
    <x v="0"/>
    <n v="14400"/>
    <n v="14400"/>
    <x v="0"/>
  </r>
  <r>
    <x v="2"/>
    <x v="0"/>
    <n v="40319257"/>
    <x v="0"/>
    <x v="15"/>
    <x v="0"/>
    <x v="49"/>
    <s v="GO MM LOIN S@ FI CJ 12K AP"/>
    <s v="LOMO MM LOIN"/>
    <x v="1"/>
    <x v="0"/>
    <n v="0"/>
    <x v="0"/>
    <n v="2000"/>
    <n v="2000"/>
    <x v="0"/>
  </r>
  <r>
    <x v="2"/>
    <x v="0"/>
    <n v="40319257"/>
    <x v="0"/>
    <x v="15"/>
    <x v="0"/>
    <x v="40"/>
    <s v="GO LOM VET &gt;2.0@ FI CJ LOM VET AP"/>
    <s v="LOMO VETADO"/>
    <x v="1"/>
    <x v="0"/>
    <n v="0"/>
    <x v="0"/>
    <n v="2200"/>
    <n v="2200"/>
    <x v="0"/>
  </r>
  <r>
    <x v="2"/>
    <x v="0"/>
    <n v="40319257"/>
    <x v="0"/>
    <x v="15"/>
    <x v="0"/>
    <x v="42"/>
    <s v="GO PANC TEC S/CUE@ FI CJ CH AP"/>
    <s v="PANCETA S/CUERO"/>
    <x v="1"/>
    <x v="0"/>
    <n v="0"/>
    <x v="0"/>
    <n v="2200"/>
    <n v="2200"/>
    <x v="0"/>
  </r>
  <r>
    <x v="2"/>
    <x v="0"/>
    <n v="40319257"/>
    <x v="0"/>
    <x v="15"/>
    <x v="0"/>
    <x v="50"/>
    <s v="GO PANC TEC S/CUE@ R VP CJ CH AP"/>
    <s v="PANCETA S/CUERO"/>
    <x v="1"/>
    <x v="0"/>
    <n v="0"/>
    <x v="0"/>
    <n v="3000"/>
    <n v="3000"/>
    <x v="0"/>
  </r>
  <r>
    <x v="2"/>
    <x v="0"/>
    <n v="40319262"/>
    <x v="1"/>
    <x v="15"/>
    <x v="0"/>
    <x v="39"/>
    <s v="GO MM LOIN L@ CJ 12K AP"/>
    <s v="LOMO MM LOIN"/>
    <x v="6"/>
    <x v="0"/>
    <n v="10400"/>
    <x v="0"/>
    <n v="0"/>
    <n v="10400"/>
    <x v="8"/>
  </r>
  <r>
    <x v="2"/>
    <x v="0"/>
    <n v="40319262"/>
    <x v="1"/>
    <x v="15"/>
    <x v="0"/>
    <x v="49"/>
    <s v="GO MM LOIN S@ FI CJ 12K AP"/>
    <s v="LOMO MM LOIN"/>
    <x v="6"/>
    <x v="0"/>
    <n v="2000"/>
    <x v="0"/>
    <n v="0"/>
    <n v="2000"/>
    <x v="8"/>
  </r>
  <r>
    <x v="2"/>
    <x v="0"/>
    <n v="40319262"/>
    <x v="1"/>
    <x v="15"/>
    <x v="0"/>
    <x v="40"/>
    <s v="GO LOM VET &gt;2.0@ FI CJ LOM VET AP"/>
    <s v="LOMO VETADO"/>
    <x v="6"/>
    <x v="0"/>
    <n v="2200"/>
    <x v="0"/>
    <n v="0"/>
    <n v="2200"/>
    <x v="8"/>
  </r>
  <r>
    <x v="2"/>
    <x v="0"/>
    <n v="40319262"/>
    <x v="1"/>
    <x v="15"/>
    <x v="0"/>
    <x v="42"/>
    <s v="GO PANC TEC S/CUE@ FI CJ CH AP"/>
    <s v="PANCETA S/CUERO"/>
    <x v="6"/>
    <x v="0"/>
    <n v="2200"/>
    <x v="0"/>
    <n v="0"/>
    <n v="2200"/>
    <x v="8"/>
  </r>
  <r>
    <x v="2"/>
    <x v="0"/>
    <n v="40319262"/>
    <x v="1"/>
    <x v="15"/>
    <x v="0"/>
    <x v="51"/>
    <s v="GO LOM CTRO S/TECLA(OY)MIT@ CJ TF 20K AP"/>
    <s v="LOMO CENTRO"/>
    <x v="6"/>
    <x v="0"/>
    <n v="4000"/>
    <x v="0"/>
    <n v="0"/>
    <n v="4000"/>
    <x v="8"/>
  </r>
  <r>
    <x v="2"/>
    <x v="0"/>
    <n v="40319262"/>
    <x v="1"/>
    <x v="15"/>
    <x v="0"/>
    <x v="50"/>
    <s v="GO PANC TEC S/CUE@ R VP CJ CH AP"/>
    <s v="PANCETA S/CUERO"/>
    <x v="6"/>
    <x v="0"/>
    <n v="3000"/>
    <x v="0"/>
    <n v="0"/>
    <n v="3000"/>
    <x v="8"/>
  </r>
  <r>
    <x v="2"/>
    <x v="0"/>
    <n v="40319263"/>
    <x v="0"/>
    <x v="15"/>
    <x v="0"/>
    <x v="39"/>
    <s v="GO MM LOIN L@ CJ 12K AP"/>
    <s v="LOMO MM LOIN"/>
    <x v="4"/>
    <x v="0"/>
    <n v="0"/>
    <x v="0"/>
    <n v="10000"/>
    <n v="10000"/>
    <x v="0"/>
  </r>
  <r>
    <x v="2"/>
    <x v="0"/>
    <n v="40319263"/>
    <x v="0"/>
    <x v="15"/>
    <x v="0"/>
    <x v="49"/>
    <s v="GO MM LOIN S@ FI CJ 12K AP"/>
    <s v="LOMO MM LOIN"/>
    <x v="4"/>
    <x v="0"/>
    <n v="0"/>
    <x v="0"/>
    <n v="2400"/>
    <n v="2400"/>
    <x v="0"/>
  </r>
  <r>
    <x v="2"/>
    <x v="0"/>
    <n v="40319263"/>
    <x v="0"/>
    <x v="15"/>
    <x v="0"/>
    <x v="40"/>
    <s v="GO LOM VET &gt;2.0@ FI CJ LOM VET AP"/>
    <s v="LOMO VETADO"/>
    <x v="4"/>
    <x v="0"/>
    <n v="0"/>
    <x v="0"/>
    <n v="2200"/>
    <n v="2200"/>
    <x v="0"/>
  </r>
  <r>
    <x v="2"/>
    <x v="0"/>
    <n v="40319263"/>
    <x v="0"/>
    <x v="15"/>
    <x v="0"/>
    <x v="42"/>
    <s v="GO PANC TEC S/CUE@ FI CJ CH AP"/>
    <s v="PANCETA S/CUERO"/>
    <x v="4"/>
    <x v="0"/>
    <n v="0"/>
    <x v="0"/>
    <n v="2200"/>
    <n v="2200"/>
    <x v="0"/>
  </r>
  <r>
    <x v="2"/>
    <x v="0"/>
    <n v="40319263"/>
    <x v="0"/>
    <x v="15"/>
    <x v="0"/>
    <x v="51"/>
    <s v="GO LOM CTRO S/TECLA(OY)MIT@ CJ TF 20K AP"/>
    <s v="LOMO CENTRO"/>
    <x v="4"/>
    <x v="0"/>
    <n v="0"/>
    <x v="0"/>
    <n v="4000"/>
    <n v="4000"/>
    <x v="0"/>
  </r>
  <r>
    <x v="2"/>
    <x v="0"/>
    <n v="40319263"/>
    <x v="0"/>
    <x v="15"/>
    <x v="0"/>
    <x v="50"/>
    <s v="GO PANC TEC S/CUE@ R VP CJ CH AP"/>
    <s v="PANCETA S/CUERO"/>
    <x v="4"/>
    <x v="0"/>
    <n v="0"/>
    <x v="0"/>
    <n v="3000"/>
    <n v="3000"/>
    <x v="0"/>
  </r>
  <r>
    <x v="2"/>
    <x v="0"/>
    <n v="40319268"/>
    <x v="1"/>
    <x v="15"/>
    <x v="0"/>
    <x v="39"/>
    <s v="GO MM LOIN L@ CJ 12K AP"/>
    <s v="LOMO MM LOIN"/>
    <x v="2"/>
    <x v="1"/>
    <n v="0"/>
    <x v="13"/>
    <n v="0"/>
    <n v="11400"/>
    <x v="0"/>
  </r>
  <r>
    <x v="2"/>
    <x v="0"/>
    <n v="40319268"/>
    <x v="1"/>
    <x v="15"/>
    <x v="0"/>
    <x v="40"/>
    <s v="GO LOM VET &gt;2.0@ FI CJ LOM VET AP"/>
    <s v="LOMO VETADO"/>
    <x v="2"/>
    <x v="1"/>
    <n v="0"/>
    <x v="14"/>
    <n v="0"/>
    <n v="2200"/>
    <x v="0"/>
  </r>
  <r>
    <x v="2"/>
    <x v="0"/>
    <n v="40319268"/>
    <x v="1"/>
    <x v="15"/>
    <x v="0"/>
    <x v="42"/>
    <s v="GO PANC TEC S/CUE@ FI CJ CH AP"/>
    <s v="PANCETA S/CUERO"/>
    <x v="2"/>
    <x v="1"/>
    <n v="0"/>
    <x v="14"/>
    <n v="0"/>
    <n v="2200"/>
    <x v="0"/>
  </r>
  <r>
    <x v="2"/>
    <x v="0"/>
    <n v="40319268"/>
    <x v="1"/>
    <x v="15"/>
    <x v="0"/>
    <x v="52"/>
    <s v="GO MM LOIN L (MC4-5)@ FI CJ CH JP"/>
    <s v="LOMO MM LOIN"/>
    <x v="2"/>
    <x v="1"/>
    <n v="0"/>
    <x v="10"/>
    <n v="0"/>
    <n v="5000"/>
    <x v="0"/>
  </r>
  <r>
    <x v="2"/>
    <x v="0"/>
    <n v="40319268"/>
    <x v="1"/>
    <x v="15"/>
    <x v="0"/>
    <x v="50"/>
    <s v="GO PANC TEC S/CUE@ R VP CJ CH AP"/>
    <s v="PANCETA S/CUERO"/>
    <x v="2"/>
    <x v="1"/>
    <n v="0"/>
    <x v="6"/>
    <n v="0"/>
    <n v="3000"/>
    <x v="0"/>
  </r>
  <r>
    <x v="2"/>
    <x v="0"/>
    <n v="40319269"/>
    <x v="1"/>
    <x v="15"/>
    <x v="0"/>
    <x v="39"/>
    <s v="GO MM LOIN L@ CJ 12K AP"/>
    <s v="LOMO MM LOIN"/>
    <x v="2"/>
    <x v="1"/>
    <n v="0"/>
    <x v="13"/>
    <n v="0"/>
    <n v="11400"/>
    <x v="0"/>
  </r>
  <r>
    <x v="2"/>
    <x v="0"/>
    <n v="40319269"/>
    <x v="1"/>
    <x v="15"/>
    <x v="0"/>
    <x v="40"/>
    <s v="GO LOM VET &gt;2.0@ FI CJ LOM VET AP"/>
    <s v="LOMO VETADO"/>
    <x v="2"/>
    <x v="1"/>
    <n v="0"/>
    <x v="14"/>
    <n v="0"/>
    <n v="2200"/>
    <x v="0"/>
  </r>
  <r>
    <x v="2"/>
    <x v="0"/>
    <n v="40319269"/>
    <x v="1"/>
    <x v="15"/>
    <x v="0"/>
    <x v="42"/>
    <s v="GO PANC TEC S/CUE@ FI CJ CH AP"/>
    <s v="PANCETA S/CUERO"/>
    <x v="2"/>
    <x v="1"/>
    <n v="0"/>
    <x v="14"/>
    <n v="0"/>
    <n v="2200"/>
    <x v="0"/>
  </r>
  <r>
    <x v="2"/>
    <x v="0"/>
    <n v="40319269"/>
    <x v="1"/>
    <x v="15"/>
    <x v="0"/>
    <x v="52"/>
    <s v="GO MM LOIN L (MC4-5)@ FI CJ CH JP"/>
    <s v="LOMO MM LOIN"/>
    <x v="2"/>
    <x v="1"/>
    <n v="0"/>
    <x v="8"/>
    <n v="0"/>
    <n v="2000"/>
    <x v="0"/>
  </r>
  <r>
    <x v="2"/>
    <x v="0"/>
    <n v="40319269"/>
    <x v="1"/>
    <x v="15"/>
    <x v="0"/>
    <x v="53"/>
    <s v="GO CC LOIN L (S/T) 45@ FI CJ AP"/>
    <s v="LOMO CC LOIN"/>
    <x v="2"/>
    <x v="1"/>
    <n v="0"/>
    <x v="6"/>
    <n v="0"/>
    <n v="3000"/>
    <x v="0"/>
  </r>
  <r>
    <x v="2"/>
    <x v="0"/>
    <n v="40319269"/>
    <x v="1"/>
    <x v="15"/>
    <x v="0"/>
    <x v="50"/>
    <s v="GO PANC TEC S/CUE@ R VP CJ CH AP"/>
    <s v="PANCETA S/CUERO"/>
    <x v="2"/>
    <x v="1"/>
    <n v="0"/>
    <x v="6"/>
    <n v="0"/>
    <n v="3000"/>
    <x v="0"/>
  </r>
  <r>
    <x v="2"/>
    <x v="0"/>
    <n v="40319270"/>
    <x v="0"/>
    <x v="15"/>
    <x v="0"/>
    <x v="39"/>
    <s v="GO MM LOIN L@ CJ 12K AP"/>
    <s v="LOMO MM LOIN"/>
    <x v="1"/>
    <x v="0"/>
    <n v="0"/>
    <x v="0"/>
    <n v="11400"/>
    <n v="11400"/>
    <x v="0"/>
  </r>
  <r>
    <x v="2"/>
    <x v="0"/>
    <n v="40319270"/>
    <x v="0"/>
    <x v="15"/>
    <x v="0"/>
    <x v="40"/>
    <s v="GO LOM VET &gt;2.0@ FI CJ LOM VET AP"/>
    <s v="LOMO VETADO"/>
    <x v="1"/>
    <x v="0"/>
    <n v="0"/>
    <x v="0"/>
    <n v="2200"/>
    <n v="2200"/>
    <x v="0"/>
  </r>
  <r>
    <x v="2"/>
    <x v="0"/>
    <n v="40319270"/>
    <x v="0"/>
    <x v="15"/>
    <x v="0"/>
    <x v="42"/>
    <s v="GO PANC TEC S/CUE@ FI CJ CH AP"/>
    <s v="PANCETA S/CUERO"/>
    <x v="1"/>
    <x v="0"/>
    <n v="0"/>
    <x v="0"/>
    <n v="2200"/>
    <n v="2200"/>
    <x v="0"/>
  </r>
  <r>
    <x v="2"/>
    <x v="0"/>
    <n v="40319270"/>
    <x v="0"/>
    <x v="15"/>
    <x v="0"/>
    <x v="54"/>
    <s v="GO CC LOIN L (S/T)@ FI CJ AP"/>
    <s v="LOMO CC LOIN"/>
    <x v="1"/>
    <x v="0"/>
    <n v="0"/>
    <x v="0"/>
    <n v="5000"/>
    <n v="5000"/>
    <x v="0"/>
  </r>
  <r>
    <x v="2"/>
    <x v="0"/>
    <n v="40319270"/>
    <x v="0"/>
    <x v="15"/>
    <x v="0"/>
    <x v="50"/>
    <s v="GO PANC TEC S/CUE@ R VP CJ CH AP"/>
    <s v="PANCETA S/CUERO"/>
    <x v="1"/>
    <x v="0"/>
    <n v="0"/>
    <x v="0"/>
    <n v="3000"/>
    <n v="3000"/>
    <x v="0"/>
  </r>
  <r>
    <x v="2"/>
    <x v="0"/>
    <n v="40319271"/>
    <x v="0"/>
    <x v="15"/>
    <x v="0"/>
    <x v="39"/>
    <s v="GO MM LOIN L@ CJ 12K AP"/>
    <s v="LOMO MM LOIN"/>
    <x v="4"/>
    <x v="0"/>
    <n v="0"/>
    <x v="0"/>
    <n v="8900"/>
    <n v="8900"/>
    <x v="0"/>
  </r>
  <r>
    <x v="2"/>
    <x v="0"/>
    <n v="40319271"/>
    <x v="0"/>
    <x v="15"/>
    <x v="0"/>
    <x v="40"/>
    <s v="GO LOM VET &gt;2.0@ FI CJ LOM VET AP"/>
    <s v="LOMO VETADO"/>
    <x v="4"/>
    <x v="0"/>
    <n v="0"/>
    <x v="0"/>
    <n v="2200"/>
    <n v="2200"/>
    <x v="0"/>
  </r>
  <r>
    <x v="2"/>
    <x v="0"/>
    <n v="40319271"/>
    <x v="0"/>
    <x v="15"/>
    <x v="0"/>
    <x v="42"/>
    <s v="GO PANC TEC S/CUE@ FI CJ CH AP"/>
    <s v="PANCETA S/CUERO"/>
    <x v="4"/>
    <x v="0"/>
    <n v="0"/>
    <x v="0"/>
    <n v="2200"/>
    <n v="2200"/>
    <x v="0"/>
  </r>
  <r>
    <x v="2"/>
    <x v="0"/>
    <n v="40319271"/>
    <x v="0"/>
    <x v="15"/>
    <x v="0"/>
    <x v="54"/>
    <s v="GO CC LOIN L (S/T)@ FI CJ AP"/>
    <s v="LOMO CC LOIN"/>
    <x v="4"/>
    <x v="0"/>
    <n v="0"/>
    <x v="0"/>
    <n v="5000"/>
    <n v="5000"/>
    <x v="0"/>
  </r>
  <r>
    <x v="2"/>
    <x v="0"/>
    <n v="40319271"/>
    <x v="0"/>
    <x v="15"/>
    <x v="0"/>
    <x v="55"/>
    <s v="GO LOM TECLA VP@ CJ LOM CTRO"/>
    <s v="LOMO CENTRO"/>
    <x v="4"/>
    <x v="0"/>
    <n v="0"/>
    <x v="0"/>
    <n v="2500"/>
    <n v="2500"/>
    <x v="0"/>
  </r>
  <r>
    <x v="2"/>
    <x v="0"/>
    <n v="40319271"/>
    <x v="0"/>
    <x v="15"/>
    <x v="0"/>
    <x v="50"/>
    <s v="GO PANC TEC S/CUE@ R VP CJ CH AP"/>
    <s v="PANCETA S/CUERO"/>
    <x v="4"/>
    <x v="0"/>
    <n v="0"/>
    <x v="0"/>
    <n v="3000"/>
    <n v="3000"/>
    <x v="0"/>
  </r>
  <r>
    <x v="2"/>
    <x v="0"/>
    <n v="40319275"/>
    <x v="1"/>
    <x v="15"/>
    <x v="0"/>
    <x v="39"/>
    <s v="GO MM LOIN L@ CJ 12K AP"/>
    <s v="LOMO MM LOIN"/>
    <x v="6"/>
    <x v="0"/>
    <n v="11100"/>
    <x v="0"/>
    <n v="0"/>
    <n v="11100"/>
    <x v="0"/>
  </r>
  <r>
    <x v="2"/>
    <x v="0"/>
    <n v="40319275"/>
    <x v="1"/>
    <x v="15"/>
    <x v="0"/>
    <x v="42"/>
    <s v="GO PANC TEC S/CUE@ FI CJ CH AP"/>
    <s v="PANCETA S/CUERO"/>
    <x v="6"/>
    <x v="0"/>
    <n v="2200"/>
    <x v="0"/>
    <n v="0"/>
    <n v="2200"/>
    <x v="0"/>
  </r>
  <r>
    <x v="2"/>
    <x v="0"/>
    <n v="40319275"/>
    <x v="1"/>
    <x v="15"/>
    <x v="0"/>
    <x v="56"/>
    <s v="GO PANC S/TEC N@ FI CJ 20K AP"/>
    <s v="PANCETA S/CUERO"/>
    <x v="6"/>
    <x v="0"/>
    <n v="5000"/>
    <x v="0"/>
    <n v="0"/>
    <n v="5000"/>
    <x v="0"/>
  </r>
  <r>
    <x v="2"/>
    <x v="0"/>
    <n v="40319275"/>
    <x v="1"/>
    <x v="15"/>
    <x v="0"/>
    <x v="57"/>
    <s v="LOM VET &gt;2.0@ VP CJ LOM VET AP"/>
    <s v="LOMO VETADO"/>
    <x v="6"/>
    <x v="0"/>
    <n v="2500"/>
    <x v="0"/>
    <n v="0"/>
    <n v="2500"/>
    <x v="0"/>
  </r>
  <r>
    <x v="2"/>
    <x v="0"/>
    <n v="40319275"/>
    <x v="1"/>
    <x v="15"/>
    <x v="0"/>
    <x v="50"/>
    <s v="GO PANC TEC S/CUE@ R VP CJ CH AP"/>
    <s v="PANCETA S/CUERO"/>
    <x v="6"/>
    <x v="0"/>
    <n v="3000"/>
    <x v="0"/>
    <n v="0"/>
    <n v="3000"/>
    <x v="0"/>
  </r>
  <r>
    <x v="2"/>
    <x v="0"/>
    <n v="40325154"/>
    <x v="1"/>
    <x v="16"/>
    <x v="0"/>
    <x v="48"/>
    <s v="GO LOM TECLA@ CJ LOM CTRO JP"/>
    <s v="LOMO CENTRO"/>
    <x v="12"/>
    <x v="1"/>
    <n v="0"/>
    <x v="0"/>
    <n v="1500"/>
    <n v="1500"/>
    <x v="0"/>
  </r>
  <r>
    <x v="2"/>
    <x v="0"/>
    <n v="40325154"/>
    <x v="1"/>
    <x v="16"/>
    <x v="0"/>
    <x v="49"/>
    <s v="GO MM LOIN S@ FI CJ 12K AP"/>
    <s v="LOMO MM LOIN"/>
    <x v="12"/>
    <x v="1"/>
    <n v="0"/>
    <x v="0"/>
    <n v="3500"/>
    <n v="3500"/>
    <x v="0"/>
  </r>
  <r>
    <x v="2"/>
    <x v="0"/>
    <n v="40325154"/>
    <x v="1"/>
    <x v="16"/>
    <x v="0"/>
    <x v="40"/>
    <s v="GO LOM VET &gt;2.0@ FI CJ LOM VET AP"/>
    <s v="LOMO VETADO"/>
    <x v="12"/>
    <x v="1"/>
    <n v="0"/>
    <x v="0"/>
    <n v="9000"/>
    <n v="9000"/>
    <x v="0"/>
  </r>
  <r>
    <x v="2"/>
    <x v="0"/>
    <n v="40325154"/>
    <x v="1"/>
    <x v="16"/>
    <x v="0"/>
    <x v="42"/>
    <s v="GO PANC TEC S/CUE@ FI CJ CH AP"/>
    <s v="PANCETA S/CUERO"/>
    <x v="12"/>
    <x v="1"/>
    <n v="0"/>
    <x v="0"/>
    <n v="2500"/>
    <n v="2500"/>
    <x v="0"/>
  </r>
  <r>
    <x v="2"/>
    <x v="0"/>
    <n v="40325154"/>
    <x v="1"/>
    <x v="16"/>
    <x v="0"/>
    <x v="58"/>
    <s v="GO GANSO C/ASTO 3P@ VA CJ T-F AP"/>
    <s v="PIERNA PULPA FINA"/>
    <x v="12"/>
    <x v="1"/>
    <n v="0"/>
    <x v="0"/>
    <n v="3500"/>
    <n v="3500"/>
    <x v="0"/>
  </r>
  <r>
    <x v="2"/>
    <x v="0"/>
    <n v="40325154"/>
    <x v="1"/>
    <x v="16"/>
    <x v="0"/>
    <x v="59"/>
    <s v="GO PANC S/TEC/CUE I@ FI CJ PANC 4S AP"/>
    <s v="PANCETA S/CUERO"/>
    <x v="12"/>
    <x v="1"/>
    <n v="0"/>
    <x v="0"/>
    <n v="3000"/>
    <n v="3000"/>
    <x v="0"/>
  </r>
  <r>
    <x v="2"/>
    <x v="0"/>
    <n v="40325154"/>
    <x v="1"/>
    <x v="16"/>
    <x v="0"/>
    <x v="56"/>
    <s v="GO PANC S/TEC N@ FI CJ 20K AP"/>
    <s v="PANCETA S/CUERO"/>
    <x v="12"/>
    <x v="1"/>
    <n v="0"/>
    <x v="0"/>
    <n v="1000"/>
    <n v="1000"/>
    <x v="0"/>
  </r>
  <r>
    <x v="2"/>
    <x v="0"/>
    <n v="40325162"/>
    <x v="0"/>
    <x v="14"/>
    <x v="0"/>
    <x v="60"/>
    <s v="GO PPPAL PIM@ CJ AP"/>
    <s v="PALETA PULPA"/>
    <x v="2"/>
    <x v="0"/>
    <n v="0"/>
    <x v="0"/>
    <n v="24000"/>
    <n v="24000"/>
    <x v="0"/>
  </r>
  <r>
    <x v="2"/>
    <x v="0"/>
    <n v="40325163"/>
    <x v="0"/>
    <x v="14"/>
    <x v="0"/>
    <x v="60"/>
    <s v="GO PPPAL PIM@ CJ AP"/>
    <s v="PALETA PULPA"/>
    <x v="2"/>
    <x v="0"/>
    <n v="0"/>
    <x v="1"/>
    <n v="0"/>
    <n v="24000"/>
    <x v="0"/>
  </r>
  <r>
    <x v="2"/>
    <x v="0"/>
    <n v="40325577"/>
    <x v="1"/>
    <x v="15"/>
    <x v="0"/>
    <x v="48"/>
    <s v="GO LOM TECLA@ CJ LOM CTRO JP"/>
    <s v="LOMO CENTRO"/>
    <x v="6"/>
    <x v="0"/>
    <n v="2000"/>
    <x v="0"/>
    <n v="0"/>
    <n v="2000"/>
    <x v="0"/>
  </r>
  <r>
    <x v="2"/>
    <x v="0"/>
    <n v="40325577"/>
    <x v="1"/>
    <x v="15"/>
    <x v="0"/>
    <x v="39"/>
    <s v="GO MM LOIN L@ CJ 12K AP"/>
    <s v="LOMO MM LOIN"/>
    <x v="6"/>
    <x v="0"/>
    <n v="14900"/>
    <x v="0"/>
    <n v="0"/>
    <n v="14900"/>
    <x v="0"/>
  </r>
  <r>
    <x v="2"/>
    <x v="0"/>
    <n v="40325577"/>
    <x v="1"/>
    <x v="15"/>
    <x v="0"/>
    <x v="49"/>
    <s v="GO MM LOIN S@ FI CJ 12K AP"/>
    <s v="LOMO MM LOIN"/>
    <x v="6"/>
    <x v="0"/>
    <n v="2000"/>
    <x v="0"/>
    <n v="0"/>
    <n v="2000"/>
    <x v="0"/>
  </r>
  <r>
    <x v="2"/>
    <x v="0"/>
    <n v="40325577"/>
    <x v="1"/>
    <x v="15"/>
    <x v="0"/>
    <x v="40"/>
    <s v="GO LOM VET &gt;2.0@ FI CJ LOM VET AP"/>
    <s v="LOMO VETADO"/>
    <x v="6"/>
    <x v="0"/>
    <n v="2200"/>
    <x v="0"/>
    <n v="0"/>
    <n v="2200"/>
    <x v="0"/>
  </r>
  <r>
    <x v="2"/>
    <x v="0"/>
    <n v="40325577"/>
    <x v="1"/>
    <x v="15"/>
    <x v="0"/>
    <x v="41"/>
    <s v="GO FILE C/CAB@ VA CJ 10K AP"/>
    <s v="FILETE C/CABEZA"/>
    <x v="6"/>
    <x v="0"/>
    <n v="1700"/>
    <x v="0"/>
    <n v="0"/>
    <n v="1700"/>
    <x v="0"/>
  </r>
  <r>
    <x v="2"/>
    <x v="0"/>
    <n v="40325577"/>
    <x v="1"/>
    <x v="15"/>
    <x v="0"/>
    <x v="61"/>
    <s v="GO MM LOIN S VP@ CJ 10K AP"/>
    <s v="LOMO MM LOIN"/>
    <x v="6"/>
    <x v="0"/>
    <n v="1000"/>
    <x v="0"/>
    <n v="0"/>
    <n v="1000"/>
    <x v="0"/>
  </r>
  <r>
    <x v="2"/>
    <x v="0"/>
    <n v="40325593"/>
    <x v="1"/>
    <x v="15"/>
    <x v="0"/>
    <x v="39"/>
    <s v="GO MM LOIN L@ CJ 12K AP"/>
    <s v="LOMO MM LOIN"/>
    <x v="6"/>
    <x v="0"/>
    <n v="13600"/>
    <x v="0"/>
    <n v="0"/>
    <n v="13600"/>
    <x v="0"/>
  </r>
  <r>
    <x v="2"/>
    <x v="0"/>
    <n v="40325593"/>
    <x v="1"/>
    <x v="15"/>
    <x v="0"/>
    <x v="40"/>
    <s v="GO LOM VET &gt;2.0@ FI CJ LOM VET AP"/>
    <s v="LOMO VETADO"/>
    <x v="6"/>
    <x v="0"/>
    <n v="5200"/>
    <x v="0"/>
    <n v="0"/>
    <n v="5200"/>
    <x v="0"/>
  </r>
  <r>
    <x v="2"/>
    <x v="0"/>
    <n v="40325593"/>
    <x v="1"/>
    <x v="15"/>
    <x v="0"/>
    <x v="62"/>
    <s v="GO PANC MIT@ VA CJ 20K AP"/>
    <s v="PANCETA S/CUERO"/>
    <x v="6"/>
    <x v="0"/>
    <n v="5000"/>
    <x v="0"/>
    <n v="0"/>
    <n v="5000"/>
    <x v="0"/>
  </r>
  <r>
    <x v="2"/>
    <x v="0"/>
    <n v="40325604"/>
    <x v="1"/>
    <x v="15"/>
    <x v="0"/>
    <x v="39"/>
    <s v="GO MM LOIN L@ CJ 12K AP"/>
    <s v="LOMO MM LOIN"/>
    <x v="6"/>
    <x v="0"/>
    <n v="11900"/>
    <x v="0"/>
    <n v="0"/>
    <n v="11900"/>
    <x v="0"/>
  </r>
  <r>
    <x v="2"/>
    <x v="0"/>
    <n v="40325604"/>
    <x v="1"/>
    <x v="15"/>
    <x v="0"/>
    <x v="40"/>
    <s v="GO LOM VET &gt;2.0@ FI CJ LOM VET AP"/>
    <s v="LOMO VETADO"/>
    <x v="6"/>
    <x v="0"/>
    <n v="2200"/>
    <x v="0"/>
    <n v="0"/>
    <n v="2200"/>
    <x v="0"/>
  </r>
  <r>
    <x v="2"/>
    <x v="0"/>
    <n v="40325604"/>
    <x v="1"/>
    <x v="15"/>
    <x v="0"/>
    <x v="42"/>
    <s v="GO PANC TEC S/CUE@ FI CJ CH AP"/>
    <s v="PANCETA S/CUERO"/>
    <x v="6"/>
    <x v="0"/>
    <n v="2200"/>
    <x v="0"/>
    <n v="0"/>
    <n v="2200"/>
    <x v="0"/>
  </r>
  <r>
    <x v="2"/>
    <x v="0"/>
    <n v="40325604"/>
    <x v="1"/>
    <x v="15"/>
    <x v="0"/>
    <x v="56"/>
    <s v="GO PANC S/TEC N@ FI CJ 20K AP"/>
    <s v="PANCETA S/CUERO"/>
    <x v="6"/>
    <x v="0"/>
    <n v="5000"/>
    <x v="0"/>
    <n v="0"/>
    <n v="5000"/>
    <x v="0"/>
  </r>
  <r>
    <x v="2"/>
    <x v="0"/>
    <n v="40325604"/>
    <x v="1"/>
    <x v="15"/>
    <x v="0"/>
    <x v="57"/>
    <s v="LOM VET &gt;2.0@ VP CJ LOM VET AP"/>
    <s v="LOMO VETADO"/>
    <x v="6"/>
    <x v="0"/>
    <n v="2500"/>
    <x v="0"/>
    <n v="0"/>
    <n v="2500"/>
    <x v="0"/>
  </r>
  <r>
    <x v="2"/>
    <x v="0"/>
    <n v="40325606"/>
    <x v="1"/>
    <x v="15"/>
    <x v="0"/>
    <x v="39"/>
    <s v="GO MM LOIN L@ CJ 12K AP"/>
    <s v="LOMO MM LOIN"/>
    <x v="6"/>
    <x v="0"/>
    <n v="11000"/>
    <x v="0"/>
    <n v="0"/>
    <n v="11000"/>
    <x v="0"/>
  </r>
  <r>
    <x v="2"/>
    <x v="0"/>
    <n v="40325606"/>
    <x v="1"/>
    <x v="15"/>
    <x v="0"/>
    <x v="40"/>
    <s v="GO LOM VET &gt;2.0@ FI CJ LOM VET AP"/>
    <s v="LOMO VETADO"/>
    <x v="6"/>
    <x v="0"/>
    <n v="1600"/>
    <x v="0"/>
    <n v="0"/>
    <n v="1600"/>
    <x v="0"/>
  </r>
  <r>
    <x v="2"/>
    <x v="0"/>
    <n v="40325606"/>
    <x v="1"/>
    <x v="15"/>
    <x v="0"/>
    <x v="63"/>
    <s v="GO LOM VET &lt;2.0@ FI CJ AP"/>
    <s v="LOMO VETADO"/>
    <x v="6"/>
    <x v="0"/>
    <n v="2000"/>
    <x v="0"/>
    <n v="0"/>
    <n v="2000"/>
    <x v="0"/>
  </r>
  <r>
    <x v="2"/>
    <x v="0"/>
    <n v="40325606"/>
    <x v="1"/>
    <x v="15"/>
    <x v="0"/>
    <x v="42"/>
    <s v="GO PANC TEC S/CUE@ FI CJ CH AP"/>
    <s v="PANCETA S/CUERO"/>
    <x v="6"/>
    <x v="0"/>
    <n v="2200"/>
    <x v="0"/>
    <n v="0"/>
    <n v="2200"/>
    <x v="0"/>
  </r>
  <r>
    <x v="2"/>
    <x v="0"/>
    <n v="40325606"/>
    <x v="1"/>
    <x v="15"/>
    <x v="0"/>
    <x v="64"/>
    <s v="GO LOM VET MIT@ 4 BO CJ 10K AP"/>
    <s v="LOMO VETADO"/>
    <x v="6"/>
    <x v="0"/>
    <n v="4500"/>
    <x v="0"/>
    <n v="0"/>
    <n v="4500"/>
    <x v="0"/>
  </r>
  <r>
    <x v="2"/>
    <x v="0"/>
    <n v="40325606"/>
    <x v="1"/>
    <x v="15"/>
    <x v="0"/>
    <x v="57"/>
    <s v="LOM VET &gt;2.0@ VP CJ LOM VET AP"/>
    <s v="LOMO VETADO"/>
    <x v="6"/>
    <x v="0"/>
    <n v="2500"/>
    <x v="0"/>
    <n v="0"/>
    <n v="2500"/>
    <x v="0"/>
  </r>
  <r>
    <x v="2"/>
    <x v="0"/>
    <n v="40325609"/>
    <x v="1"/>
    <x v="15"/>
    <x v="0"/>
    <x v="39"/>
    <s v="GO MM LOIN L@ CJ 12K AP"/>
    <s v="LOMO MM LOIN"/>
    <x v="6"/>
    <x v="0"/>
    <n v="7400"/>
    <x v="0"/>
    <n v="0"/>
    <n v="7400"/>
    <x v="0"/>
  </r>
  <r>
    <x v="2"/>
    <x v="0"/>
    <n v="40325609"/>
    <x v="1"/>
    <x v="15"/>
    <x v="0"/>
    <x v="40"/>
    <s v="GO LOM VET &gt;2.0@ FI CJ LOM VET AP"/>
    <s v="LOMO VETADO"/>
    <x v="6"/>
    <x v="0"/>
    <n v="2200"/>
    <x v="0"/>
    <n v="0"/>
    <n v="2200"/>
    <x v="0"/>
  </r>
  <r>
    <x v="2"/>
    <x v="0"/>
    <n v="40325609"/>
    <x v="1"/>
    <x v="15"/>
    <x v="0"/>
    <x v="63"/>
    <s v="GO LOM VET &lt;2.0@ FI CJ AP"/>
    <s v="LOMO VETADO"/>
    <x v="6"/>
    <x v="0"/>
    <n v="2000"/>
    <x v="0"/>
    <n v="0"/>
    <n v="2000"/>
    <x v="0"/>
  </r>
  <r>
    <x v="2"/>
    <x v="0"/>
    <n v="40325609"/>
    <x v="1"/>
    <x v="15"/>
    <x v="0"/>
    <x v="42"/>
    <s v="GO PANC TEC S/CUE@ FI CJ CH AP"/>
    <s v="PANCETA S/CUERO"/>
    <x v="6"/>
    <x v="0"/>
    <n v="2200"/>
    <x v="0"/>
    <n v="0"/>
    <n v="2200"/>
    <x v="0"/>
  </r>
  <r>
    <x v="2"/>
    <x v="0"/>
    <n v="40325609"/>
    <x v="1"/>
    <x v="15"/>
    <x v="0"/>
    <x v="65"/>
    <s v="GO PANC LAM 2.5MM@ CJ CH AP"/>
    <s v="PANCETA C/CUERO"/>
    <x v="6"/>
    <x v="0"/>
    <n v="1500"/>
    <x v="0"/>
    <n v="0"/>
    <n v="1500"/>
    <x v="0"/>
  </r>
  <r>
    <x v="2"/>
    <x v="0"/>
    <n v="40325609"/>
    <x v="1"/>
    <x v="15"/>
    <x v="0"/>
    <x v="52"/>
    <s v="GO MM LOIN L (MC4-5)@ FI CJ CH JP"/>
    <s v="LOMO MM LOIN"/>
    <x v="6"/>
    <x v="0"/>
    <n v="3500"/>
    <x v="0"/>
    <n v="0"/>
    <n v="3500"/>
    <x v="0"/>
  </r>
  <r>
    <x v="2"/>
    <x v="0"/>
    <n v="40325609"/>
    <x v="1"/>
    <x v="15"/>
    <x v="0"/>
    <x v="66"/>
    <s v="GO LOM VET &gt;2.0@ FI CJ 8K AP"/>
    <s v="LOMO VETADO"/>
    <x v="6"/>
    <x v="0"/>
    <n v="5000"/>
    <x v="0"/>
    <n v="0"/>
    <n v="5000"/>
    <x v="0"/>
  </r>
  <r>
    <x v="2"/>
    <x v="0"/>
    <n v="40325613"/>
    <x v="0"/>
    <x v="15"/>
    <x v="0"/>
    <x v="39"/>
    <s v="GO MM LOIN L@ CJ 12K AP"/>
    <s v="LOMO MM LOIN"/>
    <x v="2"/>
    <x v="1"/>
    <n v="0"/>
    <x v="15"/>
    <n v="0"/>
    <n v="17814.947"/>
    <x v="0"/>
  </r>
  <r>
    <x v="2"/>
    <x v="0"/>
    <n v="40325613"/>
    <x v="0"/>
    <x v="15"/>
    <x v="0"/>
    <x v="42"/>
    <s v="GO PANC TEC S/CUE@ FI CJ CH AP"/>
    <s v="PANCETA S/CUERO"/>
    <x v="2"/>
    <x v="1"/>
    <n v="0"/>
    <x v="16"/>
    <n v="0"/>
    <n v="4100"/>
    <x v="0"/>
  </r>
  <r>
    <x v="2"/>
    <x v="0"/>
    <n v="40325613"/>
    <x v="0"/>
    <x v="15"/>
    <x v="0"/>
    <x v="67"/>
    <s v="GO MALAYA JAPON@ VA CJ JP"/>
    <s v="PROLIJADO MALAYA"/>
    <x v="2"/>
    <x v="1"/>
    <n v="0"/>
    <x v="8"/>
    <n v="0"/>
    <n v="2000"/>
    <x v="0"/>
  </r>
  <r>
    <x v="2"/>
    <x v="0"/>
    <n v="40325618"/>
    <x v="0"/>
    <x v="14"/>
    <x v="0"/>
    <x v="39"/>
    <s v="GO MM LOIN L@ CJ 12K AP"/>
    <s v="LOMO MM LOIN"/>
    <x v="2"/>
    <x v="0"/>
    <n v="0"/>
    <x v="17"/>
    <n v="0"/>
    <n v="3500"/>
    <x v="0"/>
  </r>
  <r>
    <x v="2"/>
    <x v="0"/>
    <n v="40325618"/>
    <x v="0"/>
    <x v="14"/>
    <x v="0"/>
    <x v="68"/>
    <s v="GO POSTA NEGRA 3P T@ VA CJ T-F JP"/>
    <s v="PIERNA PULPA FINA"/>
    <x v="2"/>
    <x v="0"/>
    <n v="0"/>
    <x v="18"/>
    <n v="0"/>
    <n v="2500"/>
    <x v="0"/>
  </r>
  <r>
    <x v="2"/>
    <x v="0"/>
    <n v="40325618"/>
    <x v="0"/>
    <x v="14"/>
    <x v="0"/>
    <x v="69"/>
    <s v="GO MM LOIN D@ FI CJ 12K AP"/>
    <s v="LOMO MM LOIN"/>
    <x v="2"/>
    <x v="0"/>
    <n v="0"/>
    <x v="8"/>
    <n v="0"/>
    <n v="2000"/>
    <x v="0"/>
  </r>
  <r>
    <x v="2"/>
    <x v="0"/>
    <n v="40325618"/>
    <x v="0"/>
    <x v="14"/>
    <x v="0"/>
    <x v="70"/>
    <s v="GO GANSO S/G S/ABST DA@ CJ 12K AP"/>
    <s v="PIERNA PULPA FINA"/>
    <x v="2"/>
    <x v="0"/>
    <n v="0"/>
    <x v="18"/>
    <n v="0"/>
    <n v="2500"/>
    <x v="0"/>
  </r>
  <r>
    <x v="2"/>
    <x v="0"/>
    <n v="40325618"/>
    <x v="0"/>
    <x v="14"/>
    <x v="0"/>
    <x v="71"/>
    <s v="GO MM LOIN LL (29-32 VP)@ BO CJ AP"/>
    <s v="LOMO MM LOIN"/>
    <x v="2"/>
    <x v="0"/>
    <n v="0"/>
    <x v="10"/>
    <n v="0"/>
    <n v="5000"/>
    <x v="0"/>
  </r>
  <r>
    <x v="2"/>
    <x v="0"/>
    <n v="40325618"/>
    <x v="0"/>
    <x v="14"/>
    <x v="0"/>
    <x v="72"/>
    <s v="GO CC LOIN L (S/T) (DF)@ FI CJ AP"/>
    <s v="LOMO CC LOIN"/>
    <x v="2"/>
    <x v="0"/>
    <n v="0"/>
    <x v="3"/>
    <n v="0"/>
    <n v="6000"/>
    <x v="0"/>
  </r>
  <r>
    <x v="2"/>
    <x v="0"/>
    <n v="40325618"/>
    <x v="0"/>
    <x v="14"/>
    <x v="0"/>
    <x v="73"/>
    <s v="GO FILE C/CAB 6X1@ VP CJ AP"/>
    <s v="FILETE C/CABEZA"/>
    <x v="2"/>
    <x v="0"/>
    <n v="0"/>
    <x v="18"/>
    <n v="0"/>
    <n v="2500"/>
    <x v="0"/>
  </r>
  <r>
    <x v="2"/>
    <x v="0"/>
    <n v="40325622"/>
    <x v="0"/>
    <x v="14"/>
    <x v="0"/>
    <x v="39"/>
    <s v="GO MM LOIN L@ CJ 12K AP"/>
    <s v="LOMO MM LOIN"/>
    <x v="1"/>
    <x v="1"/>
    <n v="0"/>
    <x v="0"/>
    <n v="5500"/>
    <n v="5500"/>
    <x v="0"/>
  </r>
  <r>
    <x v="2"/>
    <x v="0"/>
    <n v="40325622"/>
    <x v="0"/>
    <x v="14"/>
    <x v="0"/>
    <x v="42"/>
    <s v="GO PANC TEC S/CUE@ FI CJ CH AP"/>
    <s v="PANCETA S/CUERO"/>
    <x v="1"/>
    <x v="1"/>
    <n v="0"/>
    <x v="0"/>
    <n v="3500"/>
    <n v="3500"/>
    <x v="0"/>
  </r>
  <r>
    <x v="2"/>
    <x v="0"/>
    <n v="40325622"/>
    <x v="0"/>
    <x v="14"/>
    <x v="0"/>
    <x v="74"/>
    <s v="GO POSTA ROSADA 3P@ VA CJ T-F AP"/>
    <s v="PIERNA PULPA FINA"/>
    <x v="1"/>
    <x v="1"/>
    <n v="0"/>
    <x v="0"/>
    <n v="2500"/>
    <n v="2500"/>
    <x v="0"/>
  </r>
  <r>
    <x v="2"/>
    <x v="0"/>
    <n v="40325622"/>
    <x v="0"/>
    <x v="14"/>
    <x v="0"/>
    <x v="69"/>
    <s v="GO MM LOIN D@ FI CJ 12K AP"/>
    <s v="LOMO MM LOIN"/>
    <x v="1"/>
    <x v="1"/>
    <n v="0"/>
    <x v="0"/>
    <n v="2000"/>
    <n v="2000"/>
    <x v="0"/>
  </r>
  <r>
    <x v="2"/>
    <x v="0"/>
    <n v="40325622"/>
    <x v="0"/>
    <x v="14"/>
    <x v="0"/>
    <x v="56"/>
    <s v="GO PANC S/TEC N@ FI CJ 20K AP"/>
    <s v="PANCETA S/CUERO"/>
    <x v="1"/>
    <x v="1"/>
    <n v="0"/>
    <x v="0"/>
    <n v="3500"/>
    <n v="3500"/>
    <x v="0"/>
  </r>
  <r>
    <x v="2"/>
    <x v="0"/>
    <n v="40325622"/>
    <x v="0"/>
    <x v="14"/>
    <x v="0"/>
    <x v="75"/>
    <s v="GO ASIENTO C/G DA@ CJ 12K JP"/>
    <s v="PIERNA PULPA FINA"/>
    <x v="1"/>
    <x v="1"/>
    <n v="0"/>
    <x v="0"/>
    <n v="3000"/>
    <n v="3000"/>
    <x v="0"/>
  </r>
  <r>
    <x v="2"/>
    <x v="0"/>
    <n v="40325622"/>
    <x v="0"/>
    <x v="14"/>
    <x v="0"/>
    <x v="71"/>
    <s v="GO MM LOIN LL (29-32 VP)@ BO CJ AP"/>
    <s v="LOMO MM LOIN"/>
    <x v="1"/>
    <x v="1"/>
    <n v="0"/>
    <x v="0"/>
    <n v="4000"/>
    <n v="4000"/>
    <x v="0"/>
  </r>
  <r>
    <x v="2"/>
    <x v="0"/>
    <n v="40325626"/>
    <x v="0"/>
    <x v="14"/>
    <x v="0"/>
    <x v="39"/>
    <s v="GO MM LOIN L@ CJ 12K AP"/>
    <s v="LOMO MM LOIN"/>
    <x v="2"/>
    <x v="0"/>
    <n v="0"/>
    <x v="19"/>
    <n v="0"/>
    <n v="13000"/>
    <x v="0"/>
  </r>
  <r>
    <x v="2"/>
    <x v="0"/>
    <n v="40325626"/>
    <x v="0"/>
    <x v="14"/>
    <x v="0"/>
    <x v="42"/>
    <s v="GO PANC TEC S/CUE@ FI CJ CH AP"/>
    <s v="PANCETA S/CUERO"/>
    <x v="2"/>
    <x v="0"/>
    <n v="0"/>
    <x v="10"/>
    <n v="0"/>
    <n v="5000"/>
    <x v="0"/>
  </r>
  <r>
    <x v="2"/>
    <x v="0"/>
    <n v="40325626"/>
    <x v="0"/>
    <x v="14"/>
    <x v="0"/>
    <x v="56"/>
    <s v="GO PANC S/TEC N@ FI CJ 20K AP"/>
    <s v="PANCETA S/CUERO"/>
    <x v="2"/>
    <x v="0"/>
    <n v="0"/>
    <x v="5"/>
    <n v="0"/>
    <n v="4000"/>
    <x v="0"/>
  </r>
  <r>
    <x v="2"/>
    <x v="0"/>
    <n v="40325626"/>
    <x v="0"/>
    <x v="14"/>
    <x v="0"/>
    <x v="71"/>
    <s v="GO MM LOIN LL (29-32 VP)@ BO CJ AP"/>
    <s v="LOMO MM LOIN"/>
    <x v="2"/>
    <x v="0"/>
    <n v="0"/>
    <x v="8"/>
    <n v="0"/>
    <n v="2000"/>
    <x v="0"/>
  </r>
  <r>
    <x v="2"/>
    <x v="0"/>
    <n v="40325627"/>
    <x v="0"/>
    <x v="14"/>
    <x v="0"/>
    <x v="39"/>
    <s v="GO MM LOIN L@ CJ 12K AP"/>
    <s v="LOMO MM LOIN"/>
    <x v="2"/>
    <x v="0"/>
    <n v="0"/>
    <x v="0"/>
    <n v="10000"/>
    <n v="10000"/>
    <x v="0"/>
  </r>
  <r>
    <x v="2"/>
    <x v="0"/>
    <n v="40325627"/>
    <x v="0"/>
    <x v="14"/>
    <x v="0"/>
    <x v="56"/>
    <s v="GO PANC S/TEC N@ FI CJ 20K AP"/>
    <s v="PANCETA S/CUERO"/>
    <x v="2"/>
    <x v="0"/>
    <n v="0"/>
    <x v="0"/>
    <n v="6000"/>
    <n v="6000"/>
    <x v="0"/>
  </r>
  <r>
    <x v="2"/>
    <x v="0"/>
    <n v="40325627"/>
    <x v="0"/>
    <x v="14"/>
    <x v="0"/>
    <x v="71"/>
    <s v="GO MM LOIN LL (29-32 VP)@ BO CJ AP"/>
    <s v="LOMO MM LOIN"/>
    <x v="2"/>
    <x v="0"/>
    <n v="0"/>
    <x v="0"/>
    <n v="2000"/>
    <n v="2000"/>
    <x v="0"/>
  </r>
  <r>
    <x v="2"/>
    <x v="0"/>
    <n v="40325627"/>
    <x v="0"/>
    <x v="14"/>
    <x v="0"/>
    <x v="72"/>
    <s v="GO CC LOIN L (S/T) (DF)@ FI CJ AP"/>
    <s v="LOMO CC LOIN"/>
    <x v="2"/>
    <x v="0"/>
    <n v="0"/>
    <x v="0"/>
    <n v="6000"/>
    <n v="6000"/>
    <x v="0"/>
  </r>
  <r>
    <x v="2"/>
    <x v="0"/>
    <n v="40325628"/>
    <x v="0"/>
    <x v="14"/>
    <x v="0"/>
    <x v="39"/>
    <s v="GO MM LOIN L@ CJ 12K AP"/>
    <s v="LOMO MM LOIN"/>
    <x v="6"/>
    <x v="2"/>
    <n v="9600"/>
    <x v="0"/>
    <n v="0"/>
    <n v="9600"/>
    <x v="0"/>
  </r>
  <r>
    <x v="2"/>
    <x v="0"/>
    <n v="40325628"/>
    <x v="0"/>
    <x v="14"/>
    <x v="0"/>
    <x v="49"/>
    <s v="GO MM LOIN S@ FI CJ 12K AP"/>
    <s v="LOMO MM LOIN"/>
    <x v="6"/>
    <x v="2"/>
    <n v="2000"/>
    <x v="0"/>
    <n v="0"/>
    <n v="2000"/>
    <x v="0"/>
  </r>
  <r>
    <x v="2"/>
    <x v="0"/>
    <n v="40325628"/>
    <x v="0"/>
    <x v="14"/>
    <x v="0"/>
    <x v="42"/>
    <s v="GO PANC TEC S/CUE@ FI CJ CH AP"/>
    <s v="PANCETA S/CUERO"/>
    <x v="6"/>
    <x v="2"/>
    <n v="1700"/>
    <x v="0"/>
    <n v="0"/>
    <n v="1700"/>
    <x v="0"/>
  </r>
  <r>
    <x v="2"/>
    <x v="0"/>
    <n v="40325628"/>
    <x v="0"/>
    <x v="14"/>
    <x v="0"/>
    <x v="76"/>
    <s v="GO PANC S/TEC SP@ FI CJ AP"/>
    <s v="PANCETA S/CUERO"/>
    <x v="6"/>
    <x v="2"/>
    <n v="9000"/>
    <x v="0"/>
    <n v="0"/>
    <n v="9000"/>
    <x v="0"/>
  </r>
  <r>
    <x v="2"/>
    <x v="0"/>
    <n v="40325628"/>
    <x v="0"/>
    <x v="14"/>
    <x v="0"/>
    <x v="73"/>
    <s v="GO FILE C/CAB 6X1@ VP CJ AP"/>
    <s v="FILETE C/CABEZA"/>
    <x v="6"/>
    <x v="2"/>
    <n v="1500"/>
    <x v="0"/>
    <n v="0"/>
    <n v="1500"/>
    <x v="0"/>
  </r>
  <r>
    <x v="2"/>
    <x v="0"/>
    <n v="40325636"/>
    <x v="0"/>
    <x v="14"/>
    <x v="0"/>
    <x v="39"/>
    <s v="GO MM LOIN L@ CJ 12K AP"/>
    <s v="LOMO MM LOIN"/>
    <x v="10"/>
    <x v="2"/>
    <n v="0"/>
    <x v="0"/>
    <n v="11550"/>
    <n v="11550"/>
    <x v="0"/>
  </r>
  <r>
    <x v="2"/>
    <x v="0"/>
    <n v="40325636"/>
    <x v="0"/>
    <x v="14"/>
    <x v="0"/>
    <x v="49"/>
    <s v="GO MM LOIN S@ FI CJ 12K AP"/>
    <s v="LOMO MM LOIN"/>
    <x v="10"/>
    <x v="2"/>
    <n v="0"/>
    <x v="0"/>
    <n v="3000"/>
    <n v="3000"/>
    <x v="0"/>
  </r>
  <r>
    <x v="2"/>
    <x v="0"/>
    <n v="40325636"/>
    <x v="0"/>
    <x v="14"/>
    <x v="0"/>
    <x v="42"/>
    <s v="GO PANC TEC S/CUE@ FI CJ CH AP"/>
    <s v="PANCETA S/CUERO"/>
    <x v="10"/>
    <x v="2"/>
    <n v="0"/>
    <x v="0"/>
    <n v="9250"/>
    <n v="9250"/>
    <x v="0"/>
  </r>
  <r>
    <x v="2"/>
    <x v="0"/>
    <n v="40325639"/>
    <x v="0"/>
    <x v="14"/>
    <x v="0"/>
    <x v="48"/>
    <s v="GO LOM TECLA@ CJ LOM CTRO JP"/>
    <s v="LOMO CENTRO"/>
    <x v="8"/>
    <x v="0"/>
    <n v="0"/>
    <x v="0"/>
    <n v="2500"/>
    <n v="2500"/>
    <x v="0"/>
  </r>
  <r>
    <x v="2"/>
    <x v="0"/>
    <n v="40325639"/>
    <x v="0"/>
    <x v="14"/>
    <x v="0"/>
    <x v="39"/>
    <s v="GO MM LOIN L@ CJ 12K AP"/>
    <s v="LOMO MM LOIN"/>
    <x v="8"/>
    <x v="0"/>
    <n v="0"/>
    <x v="0"/>
    <n v="2600"/>
    <n v="2600"/>
    <x v="0"/>
  </r>
  <r>
    <x v="2"/>
    <x v="0"/>
    <n v="40325639"/>
    <x v="0"/>
    <x v="14"/>
    <x v="0"/>
    <x v="49"/>
    <s v="GO MM LOIN S@ FI CJ 12K AP"/>
    <s v="LOMO MM LOIN"/>
    <x v="8"/>
    <x v="0"/>
    <n v="0"/>
    <x v="0"/>
    <n v="4000"/>
    <n v="4000"/>
    <x v="0"/>
  </r>
  <r>
    <x v="2"/>
    <x v="0"/>
    <n v="40325639"/>
    <x v="0"/>
    <x v="14"/>
    <x v="0"/>
    <x v="40"/>
    <s v="GO LOM VET &gt;2.0@ FI CJ LOM VET AP"/>
    <s v="LOMO VETADO"/>
    <x v="8"/>
    <x v="0"/>
    <n v="0"/>
    <x v="0"/>
    <n v="4700"/>
    <n v="4700"/>
    <x v="0"/>
  </r>
  <r>
    <x v="2"/>
    <x v="0"/>
    <n v="40325639"/>
    <x v="0"/>
    <x v="14"/>
    <x v="0"/>
    <x v="42"/>
    <s v="GO PANC TEC S/CUE@ FI CJ CH AP"/>
    <s v="PANCETA S/CUERO"/>
    <x v="8"/>
    <x v="0"/>
    <n v="0"/>
    <x v="0"/>
    <n v="3000"/>
    <n v="3000"/>
    <x v="0"/>
  </r>
  <r>
    <x v="2"/>
    <x v="0"/>
    <n v="40325639"/>
    <x v="0"/>
    <x v="14"/>
    <x v="0"/>
    <x v="77"/>
    <s v="GO CC LOIN T@ FI CJ AP"/>
    <s v="LOMO CC LOIN"/>
    <x v="8"/>
    <x v="0"/>
    <n v="0"/>
    <x v="0"/>
    <n v="4000"/>
    <n v="4000"/>
    <x v="0"/>
  </r>
  <r>
    <x v="2"/>
    <x v="0"/>
    <n v="40325639"/>
    <x v="0"/>
    <x v="14"/>
    <x v="0"/>
    <x v="45"/>
    <s v="GO PANC TEC S/CUE L@ FI CJ CH AP"/>
    <s v="PANCETA S/CUERO"/>
    <x v="8"/>
    <x v="0"/>
    <n v="0"/>
    <x v="0"/>
    <n v="3000"/>
    <n v="3000"/>
    <x v="0"/>
  </r>
  <r>
    <x v="2"/>
    <x v="0"/>
    <n v="40325647"/>
    <x v="0"/>
    <x v="14"/>
    <x v="0"/>
    <x v="48"/>
    <s v="GO LOM TECLA@ CJ LOM CTRO JP"/>
    <s v="LOMO CENTRO"/>
    <x v="3"/>
    <x v="1"/>
    <n v="0"/>
    <x v="0"/>
    <n v="2000"/>
    <n v="2000"/>
    <x v="0"/>
  </r>
  <r>
    <x v="2"/>
    <x v="0"/>
    <n v="40325647"/>
    <x v="0"/>
    <x v="14"/>
    <x v="0"/>
    <x v="39"/>
    <s v="GO MM LOIN L@ CJ 12K AP"/>
    <s v="LOMO MM LOIN"/>
    <x v="3"/>
    <x v="1"/>
    <n v="0"/>
    <x v="0"/>
    <n v="10820"/>
    <n v="10820"/>
    <x v="0"/>
  </r>
  <r>
    <x v="2"/>
    <x v="0"/>
    <n v="40325647"/>
    <x v="0"/>
    <x v="14"/>
    <x v="0"/>
    <x v="40"/>
    <s v="GO LOM VET &gt;2.0@ FI CJ LOM VET AP"/>
    <s v="LOMO VETADO"/>
    <x v="3"/>
    <x v="1"/>
    <n v="0"/>
    <x v="0"/>
    <n v="5780"/>
    <n v="5780"/>
    <x v="0"/>
  </r>
  <r>
    <x v="2"/>
    <x v="0"/>
    <n v="40325647"/>
    <x v="0"/>
    <x v="14"/>
    <x v="0"/>
    <x v="41"/>
    <s v="GO FILE C/CAB@ VA CJ 10K AP"/>
    <s v="FILETE C/CABEZA"/>
    <x v="3"/>
    <x v="1"/>
    <n v="0"/>
    <x v="0"/>
    <n v="2000"/>
    <n v="2000"/>
    <x v="0"/>
  </r>
  <r>
    <x v="2"/>
    <x v="0"/>
    <n v="40325647"/>
    <x v="0"/>
    <x v="14"/>
    <x v="0"/>
    <x v="42"/>
    <s v="GO PANC TEC S/CUE@ FI CJ CH AP"/>
    <s v="PANCETA S/CUERO"/>
    <x v="3"/>
    <x v="1"/>
    <n v="0"/>
    <x v="0"/>
    <n v="1200"/>
    <n v="1200"/>
    <x v="0"/>
  </r>
  <r>
    <x v="2"/>
    <x v="0"/>
    <n v="40325647"/>
    <x v="0"/>
    <x v="14"/>
    <x v="0"/>
    <x v="65"/>
    <s v="GO PANC LAM 2.5MM@ CJ CH AP"/>
    <s v="PANCETA C/CUERO"/>
    <x v="3"/>
    <x v="1"/>
    <n v="0"/>
    <x v="0"/>
    <n v="2000"/>
    <n v="2000"/>
    <x v="0"/>
  </r>
  <r>
    <x v="3"/>
    <x v="1"/>
    <n v="40313077"/>
    <x v="1"/>
    <x v="17"/>
    <x v="1"/>
    <x v="78"/>
    <s v="PO ALA MEDIA@ CJ 15K AS"/>
    <s v="ALA CENTRO"/>
    <x v="4"/>
    <x v="0"/>
    <n v="0"/>
    <x v="0"/>
    <n v="24000"/>
    <n v="24000"/>
    <x v="7"/>
  </r>
  <r>
    <x v="3"/>
    <x v="1"/>
    <n v="40316390"/>
    <x v="1"/>
    <x v="17"/>
    <x v="1"/>
    <x v="79"/>
    <s v="PO GARRA J@ BO CJ 20K AS"/>
    <s v="PATAS GARRAS"/>
    <x v="4"/>
    <x v="0"/>
    <n v="0"/>
    <x v="0"/>
    <n v="24000"/>
    <n v="24000"/>
    <x v="7"/>
  </r>
  <r>
    <x v="3"/>
    <x v="1"/>
    <n v="40320653"/>
    <x v="1"/>
    <x v="17"/>
    <x v="1"/>
    <x v="80"/>
    <s v="PO GARRA L A@ BO CJ 20K AS"/>
    <s v="PATAS GARRAS"/>
    <x v="7"/>
    <x v="0"/>
    <n v="0"/>
    <x v="0"/>
    <n v="12000"/>
    <n v="12000"/>
    <x v="7"/>
  </r>
  <r>
    <x v="3"/>
    <x v="1"/>
    <n v="40320653"/>
    <x v="1"/>
    <x v="17"/>
    <x v="1"/>
    <x v="81"/>
    <s v="PO GARRA M B@ CJ 20K AS"/>
    <s v="PATAS GARRAS"/>
    <x v="7"/>
    <x v="0"/>
    <n v="0"/>
    <x v="0"/>
    <n v="12000"/>
    <n v="12000"/>
    <x v="7"/>
  </r>
  <r>
    <x v="3"/>
    <x v="1"/>
    <n v="40321977"/>
    <x v="0"/>
    <x v="17"/>
    <x v="1"/>
    <x v="82"/>
    <s v="PO ALA MEDIA B 4X10@ CJ 20K AS"/>
    <s v="ALA CENTRO"/>
    <x v="4"/>
    <x v="0"/>
    <n v="0"/>
    <x v="0"/>
    <n v="24000"/>
    <n v="24000"/>
    <x v="7"/>
  </r>
  <r>
    <x v="3"/>
    <x v="1"/>
    <n v="40321979"/>
    <x v="1"/>
    <x v="17"/>
    <x v="1"/>
    <x v="79"/>
    <s v="PO GARRA J@ BO CJ 20K AS"/>
    <s v="PATAS GARRAS"/>
    <x v="7"/>
    <x v="0"/>
    <n v="0"/>
    <x v="0"/>
    <n v="24000"/>
    <n v="24000"/>
    <x v="7"/>
  </r>
  <r>
    <x v="3"/>
    <x v="1"/>
    <n v="40321988"/>
    <x v="1"/>
    <x v="17"/>
    <x v="1"/>
    <x v="83"/>
    <s v="PO GARRA ECONOMY@ CJ 20K AS"/>
    <s v="PATAS GARRAS"/>
    <x v="12"/>
    <x v="1"/>
    <n v="0"/>
    <x v="0"/>
    <n v="24000"/>
    <n v="24000"/>
    <x v="7"/>
  </r>
  <r>
    <x v="3"/>
    <x v="1"/>
    <n v="40322000"/>
    <x v="1"/>
    <x v="17"/>
    <x v="1"/>
    <x v="81"/>
    <s v="PO GARRA M B@ CJ 20K AS"/>
    <s v="PATAS GARRAS"/>
    <x v="2"/>
    <x v="1"/>
    <n v="0"/>
    <x v="1"/>
    <n v="0"/>
    <n v="24000"/>
    <x v="7"/>
  </r>
  <r>
    <x v="3"/>
    <x v="1"/>
    <n v="40322001"/>
    <x v="1"/>
    <x v="17"/>
    <x v="1"/>
    <x v="81"/>
    <s v="PO GARRA M B@ CJ 20K AS"/>
    <s v="PATAS GARRAS"/>
    <x v="13"/>
    <x v="1"/>
    <n v="0"/>
    <x v="0"/>
    <n v="24000"/>
    <n v="24000"/>
    <x v="7"/>
  </r>
  <r>
    <x v="3"/>
    <x v="1"/>
    <n v="40322002"/>
    <x v="1"/>
    <x v="17"/>
    <x v="1"/>
    <x v="81"/>
    <s v="PO GARRA M B@ CJ 20K AS"/>
    <s v="PATAS GARRAS"/>
    <x v="4"/>
    <x v="0"/>
    <n v="0"/>
    <x v="0"/>
    <n v="24000"/>
    <n v="24000"/>
    <x v="7"/>
  </r>
  <r>
    <x v="3"/>
    <x v="1"/>
    <n v="40322003"/>
    <x v="1"/>
    <x v="17"/>
    <x v="1"/>
    <x v="81"/>
    <s v="PO GARRA M B@ CJ 20K AS"/>
    <s v="PATAS GARRAS"/>
    <x v="11"/>
    <x v="0"/>
    <n v="0"/>
    <x v="0"/>
    <n v="24000"/>
    <n v="24000"/>
    <x v="7"/>
  </r>
  <r>
    <x v="3"/>
    <x v="1"/>
    <n v="40322304"/>
    <x v="1"/>
    <x v="17"/>
    <x v="1"/>
    <x v="84"/>
    <s v="PO GARRA L B@ BO CJ 20K AS"/>
    <s v="PATAS GARRAS"/>
    <x v="4"/>
    <x v="0"/>
    <n v="0"/>
    <x v="0"/>
    <n v="24000"/>
    <n v="24000"/>
    <x v="7"/>
  </r>
  <r>
    <x v="3"/>
    <x v="1"/>
    <n v="40322305"/>
    <x v="1"/>
    <x v="17"/>
    <x v="1"/>
    <x v="84"/>
    <s v="PO GARRA L B@ BO CJ 20K AS"/>
    <s v="PATAS GARRAS"/>
    <x v="7"/>
    <x v="0"/>
    <n v="0"/>
    <x v="0"/>
    <n v="24000"/>
    <n v="24000"/>
    <x v="7"/>
  </r>
  <r>
    <x v="3"/>
    <x v="1"/>
    <n v="40322766"/>
    <x v="1"/>
    <x v="17"/>
    <x v="0"/>
    <x v="85"/>
    <s v="PO CTRO PTA ALA CHOICE@ CJ 20K AS"/>
    <s v="ALA CENTRO-PUNTA"/>
    <x v="4"/>
    <x v="0"/>
    <n v="0"/>
    <x v="0"/>
    <n v="24000"/>
    <n v="24000"/>
    <x v="7"/>
  </r>
  <r>
    <x v="3"/>
    <x v="1"/>
    <n v="40322767"/>
    <x v="1"/>
    <x v="17"/>
    <x v="0"/>
    <x v="85"/>
    <s v="PO CTRO PTA ALA CHOICE@ CJ 20K AS"/>
    <s v="ALA CENTRO-PUNTA"/>
    <x v="12"/>
    <x v="0"/>
    <n v="0"/>
    <x v="0"/>
    <n v="24000"/>
    <n v="24000"/>
    <x v="7"/>
  </r>
  <r>
    <x v="3"/>
    <x v="1"/>
    <n v="40322786"/>
    <x v="1"/>
    <x v="18"/>
    <x v="0"/>
    <x v="83"/>
    <s v="PO GARRA ECONOMY@ CJ 20K AS"/>
    <s v="PATAS GARRAS"/>
    <x v="6"/>
    <x v="1"/>
    <n v="24000"/>
    <x v="0"/>
    <n v="0"/>
    <n v="24000"/>
    <x v="7"/>
  </r>
  <r>
    <x v="3"/>
    <x v="0"/>
    <n v="40310641"/>
    <x v="1"/>
    <x v="19"/>
    <x v="1"/>
    <x v="86"/>
    <s v="GO CAB ROJ ENT S/L@ CJ 20K AS"/>
    <s v="CABEZA ENTERA"/>
    <x v="6"/>
    <x v="0"/>
    <n v="24000"/>
    <x v="0"/>
    <n v="0"/>
    <n v="24000"/>
    <x v="8"/>
  </r>
  <r>
    <x v="3"/>
    <x v="0"/>
    <n v="40316367"/>
    <x v="1"/>
    <x v="17"/>
    <x v="1"/>
    <x v="87"/>
    <s v="GO LOM VET 44@ BO CJ 20K AS"/>
    <s v="LOMO VETADO"/>
    <x v="6"/>
    <x v="1"/>
    <n v="20000"/>
    <x v="0"/>
    <n v="0"/>
    <n v="20000"/>
    <x v="7"/>
  </r>
  <r>
    <x v="3"/>
    <x v="0"/>
    <n v="40316367"/>
    <x v="1"/>
    <x v="17"/>
    <x v="1"/>
    <x v="88"/>
    <s v="GO CORDON LOM@ BO CJ 20K AS"/>
    <s v="RECORTES NO MAGRO"/>
    <x v="6"/>
    <x v="1"/>
    <n v="4000"/>
    <x v="0"/>
    <n v="0"/>
    <n v="4000"/>
    <x v="7"/>
  </r>
  <r>
    <x v="3"/>
    <x v="0"/>
    <n v="40316460"/>
    <x v="1"/>
    <x v="19"/>
    <x v="1"/>
    <x v="89"/>
    <s v="GO PERNILM@ CJ 20K AS"/>
    <s v="PERNIL MANO"/>
    <x v="3"/>
    <x v="2"/>
    <n v="0"/>
    <x v="0"/>
    <n v="24000"/>
    <n v="24000"/>
    <x v="7"/>
  </r>
  <r>
    <x v="3"/>
    <x v="0"/>
    <n v="40316470"/>
    <x v="1"/>
    <x v="19"/>
    <x v="1"/>
    <x v="90"/>
    <s v="GO PERNILM 1,3 KG UP@ CJ 20K AS"/>
    <s v="PERNIL MANO"/>
    <x v="6"/>
    <x v="2"/>
    <n v="24000"/>
    <x v="0"/>
    <n v="0"/>
    <n v="24000"/>
    <x v="7"/>
  </r>
  <r>
    <x v="3"/>
    <x v="0"/>
    <n v="40316471"/>
    <x v="1"/>
    <x v="19"/>
    <x v="1"/>
    <x v="90"/>
    <s v="GO PERNILM 1,3 KG UP@ CJ 20K AS"/>
    <s v="PERNIL MANO"/>
    <x v="2"/>
    <x v="4"/>
    <n v="0"/>
    <x v="1"/>
    <n v="0"/>
    <n v="24000"/>
    <x v="7"/>
  </r>
  <r>
    <x v="3"/>
    <x v="0"/>
    <n v="40316476"/>
    <x v="1"/>
    <x v="19"/>
    <x v="1"/>
    <x v="91"/>
    <s v="GO PATAS@ CJ 20K AS"/>
    <s v="SUBPROD PATAS-MANOS"/>
    <x v="10"/>
    <x v="2"/>
    <n v="0"/>
    <x v="0"/>
    <n v="12000"/>
    <n v="12000"/>
    <x v="7"/>
  </r>
  <r>
    <x v="3"/>
    <x v="0"/>
    <n v="40316476"/>
    <x v="1"/>
    <x v="19"/>
    <x v="1"/>
    <x v="92"/>
    <s v="GO MANOS@ CJ 10K AS"/>
    <s v="SUBPROD PATAS-MANOS"/>
    <x v="10"/>
    <x v="2"/>
    <n v="0"/>
    <x v="0"/>
    <n v="12000"/>
    <n v="12000"/>
    <x v="7"/>
  </r>
  <r>
    <x v="3"/>
    <x v="0"/>
    <n v="40316502"/>
    <x v="1"/>
    <x v="17"/>
    <x v="1"/>
    <x v="93"/>
    <s v="GO PERNILP@ BO CJ 20K AS"/>
    <s v="PERNIL PIERNA"/>
    <x v="6"/>
    <x v="3"/>
    <n v="24000"/>
    <x v="0"/>
    <n v="0"/>
    <n v="24000"/>
    <x v="7"/>
  </r>
  <r>
    <x v="3"/>
    <x v="0"/>
    <n v="40316521"/>
    <x v="1"/>
    <x v="17"/>
    <x v="1"/>
    <x v="94"/>
    <s v="GO MIXTO HSO@ BO CJ 10K AS"/>
    <s v="HUESOS CUARTO CENTRAL"/>
    <x v="6"/>
    <x v="1"/>
    <n v="24000"/>
    <x v="0"/>
    <n v="0"/>
    <n v="24000"/>
    <x v="7"/>
  </r>
  <r>
    <x v="3"/>
    <x v="0"/>
    <n v="40316566"/>
    <x v="1"/>
    <x v="17"/>
    <x v="1"/>
    <x v="95"/>
    <s v="GO STERNUM BONES@ BO CJ 10K AS"/>
    <s v="HUESOS CUARTO DELANTERO"/>
    <x v="1"/>
    <x v="2"/>
    <n v="0"/>
    <x v="0"/>
    <n v="24000"/>
    <n v="24000"/>
    <x v="9"/>
  </r>
  <r>
    <x v="3"/>
    <x v="0"/>
    <n v="40316569"/>
    <x v="1"/>
    <x v="19"/>
    <x v="1"/>
    <x v="96"/>
    <s v="GO COLA NOR@ FI CJ 10K AS"/>
    <s v="SUBPROD COLA"/>
    <x v="2"/>
    <x v="3"/>
    <n v="0"/>
    <x v="1"/>
    <n v="0"/>
    <n v="24000"/>
    <x v="7"/>
  </r>
  <r>
    <x v="3"/>
    <x v="0"/>
    <n v="40316573"/>
    <x v="1"/>
    <x v="19"/>
    <x v="1"/>
    <x v="97"/>
    <s v="GO CAZ ENT@ BO CJ 10K AS"/>
    <s v="CHULETA CAZUELA"/>
    <x v="10"/>
    <x v="4"/>
    <n v="0"/>
    <x v="1"/>
    <n v="0"/>
    <n v="24000"/>
    <x v="7"/>
  </r>
  <r>
    <x v="3"/>
    <x v="0"/>
    <n v="40316580"/>
    <x v="1"/>
    <x v="17"/>
    <x v="1"/>
    <x v="98"/>
    <s v="GO RECO 60/40 @ CJ 20K AS"/>
    <s v="RECORTES NO MAGRO"/>
    <x v="2"/>
    <x v="2"/>
    <n v="0"/>
    <x v="1"/>
    <n v="0"/>
    <n v="24000"/>
    <x v="7"/>
  </r>
  <r>
    <x v="3"/>
    <x v="0"/>
    <n v="40316674"/>
    <x v="1"/>
    <x v="17"/>
    <x v="1"/>
    <x v="99"/>
    <s v="GO HSO COSTILLA@ CJ 18K AS"/>
    <s v="HUESOS CUARTO CENTRAL"/>
    <x v="11"/>
    <x v="2"/>
    <n v="0"/>
    <x v="0"/>
    <n v="4000"/>
    <n v="4000"/>
    <x v="7"/>
  </r>
  <r>
    <x v="3"/>
    <x v="0"/>
    <n v="40316674"/>
    <x v="1"/>
    <x v="17"/>
    <x v="1"/>
    <x v="87"/>
    <s v="GO LOM VET 44@ BO CJ 20K AS"/>
    <s v="LOMO VETADO"/>
    <x v="11"/>
    <x v="2"/>
    <n v="0"/>
    <x v="0"/>
    <n v="4000"/>
    <n v="4000"/>
    <x v="7"/>
  </r>
  <r>
    <x v="3"/>
    <x v="0"/>
    <n v="40316674"/>
    <x v="1"/>
    <x v="17"/>
    <x v="1"/>
    <x v="100"/>
    <s v="GO GORD ESP@ BO CJ 10K AS"/>
    <s v="GRASA GORDURA"/>
    <x v="11"/>
    <x v="2"/>
    <n v="0"/>
    <x v="0"/>
    <n v="8000"/>
    <n v="8000"/>
    <x v="7"/>
  </r>
  <r>
    <x v="3"/>
    <x v="0"/>
    <n v="40316674"/>
    <x v="1"/>
    <x v="17"/>
    <x v="1"/>
    <x v="101"/>
    <s v="GO RECO 10/90 @ CJ 20K AS"/>
    <s v="GRASA GORDURA"/>
    <x v="11"/>
    <x v="2"/>
    <n v="0"/>
    <x v="0"/>
    <n v="8000"/>
    <n v="8000"/>
    <x v="7"/>
  </r>
  <r>
    <x v="3"/>
    <x v="0"/>
    <n v="40316675"/>
    <x v="1"/>
    <x v="17"/>
    <x v="1"/>
    <x v="102"/>
    <s v="GO PATAS B@ CJ 20K AS"/>
    <s v="SUBPROD PATAS-MANOS"/>
    <x v="6"/>
    <x v="1"/>
    <n v="8000"/>
    <x v="0"/>
    <n v="0"/>
    <n v="8000"/>
    <x v="7"/>
  </r>
  <r>
    <x v="3"/>
    <x v="0"/>
    <n v="40316675"/>
    <x v="1"/>
    <x v="17"/>
    <x v="1"/>
    <x v="103"/>
    <s v="GO CUE BACK@ CJ 20K BCA AS"/>
    <s v="CUERO BACK"/>
    <x v="6"/>
    <x v="1"/>
    <n v="8000"/>
    <x v="0"/>
    <n v="0"/>
    <n v="8000"/>
    <x v="7"/>
  </r>
  <r>
    <x v="3"/>
    <x v="0"/>
    <n v="40316675"/>
    <x v="1"/>
    <x v="17"/>
    <x v="1"/>
    <x v="104"/>
    <s v="GO PERNILM 1 KG DOWN@ CJ 20K AS"/>
    <s v="PERNIL MANO"/>
    <x v="6"/>
    <x v="1"/>
    <n v="8000"/>
    <x v="0"/>
    <n v="0"/>
    <n v="8000"/>
    <x v="7"/>
  </r>
  <r>
    <x v="3"/>
    <x v="0"/>
    <n v="40316883"/>
    <x v="1"/>
    <x v="20"/>
    <x v="0"/>
    <x v="100"/>
    <s v="GO GORD ESP@ BO CJ 10K AS"/>
    <s v="GRASA GORDURA"/>
    <x v="6"/>
    <x v="1"/>
    <n v="24000"/>
    <x v="0"/>
    <n v="0"/>
    <n v="24000"/>
    <x v="7"/>
  </r>
  <r>
    <x v="3"/>
    <x v="0"/>
    <n v="40320646"/>
    <x v="1"/>
    <x v="21"/>
    <x v="0"/>
    <x v="105"/>
    <s v="GO CUARTO DELANT @ COM CJ AS"/>
    <s v="VARA CUARTO DELANTERO"/>
    <x v="6"/>
    <x v="0"/>
    <n v="8573"/>
    <x v="0"/>
    <n v="0"/>
    <n v="8573"/>
    <x v="8"/>
  </r>
  <r>
    <x v="3"/>
    <x v="0"/>
    <n v="40320646"/>
    <x v="1"/>
    <x v="21"/>
    <x v="0"/>
    <x v="106"/>
    <s v="GO CUARTO TRASERO @ COM CJ AS"/>
    <s v="VARA CUARTO TRASERO"/>
    <x v="6"/>
    <x v="0"/>
    <n v="7559"/>
    <x v="0"/>
    <n v="0"/>
    <n v="7559"/>
    <x v="8"/>
  </r>
  <r>
    <x v="3"/>
    <x v="0"/>
    <n v="40320646"/>
    <x v="1"/>
    <x v="21"/>
    <x v="0"/>
    <x v="107"/>
    <s v="GO CUARTO CENTRAL @ COM CJ AS"/>
    <s v="VARA CUARTO CENTRAL"/>
    <x v="6"/>
    <x v="0"/>
    <n v="7867"/>
    <x v="0"/>
    <n v="0"/>
    <n v="7867"/>
    <x v="8"/>
  </r>
  <r>
    <x v="3"/>
    <x v="0"/>
    <n v="40321149"/>
    <x v="0"/>
    <x v="19"/>
    <x v="0"/>
    <x v="108"/>
    <s v="GO PERNILM C/M@ CJ 20K AS"/>
    <s v="PERNIL MANO"/>
    <x v="6"/>
    <x v="4"/>
    <n v="24000"/>
    <x v="0"/>
    <n v="0"/>
    <n v="24000"/>
    <x v="7"/>
  </r>
  <r>
    <x v="3"/>
    <x v="0"/>
    <n v="40321974"/>
    <x v="1"/>
    <x v="21"/>
    <x v="1"/>
    <x v="85"/>
    <s v="PO CTRO PTA ALA CHOICE@ CJ 20K AS"/>
    <s v="ALA CENTRO-PUNTA"/>
    <x v="6"/>
    <x v="1"/>
    <n v="24000"/>
    <x v="0"/>
    <n v="0"/>
    <n v="24000"/>
    <x v="7"/>
  </r>
  <r>
    <x v="3"/>
    <x v="0"/>
    <n v="40321975"/>
    <x v="1"/>
    <x v="21"/>
    <x v="1"/>
    <x v="85"/>
    <s v="PO CTRO PTA ALA CHOICE@ CJ 20K AS"/>
    <s v="ALA CENTRO-PUNTA"/>
    <x v="10"/>
    <x v="1"/>
    <n v="0"/>
    <x v="0"/>
    <n v="24000"/>
    <n v="24000"/>
    <x v="7"/>
  </r>
  <r>
    <x v="3"/>
    <x v="0"/>
    <n v="40322007"/>
    <x v="1"/>
    <x v="19"/>
    <x v="1"/>
    <x v="104"/>
    <s v="GO PERNILM 1 KG DOWN@ CJ 20K AS"/>
    <s v="PERNIL MANO"/>
    <x v="10"/>
    <x v="3"/>
    <n v="0"/>
    <x v="1"/>
    <n v="0"/>
    <n v="24000"/>
    <x v="7"/>
  </r>
  <r>
    <x v="3"/>
    <x v="0"/>
    <n v="40322012"/>
    <x v="1"/>
    <x v="19"/>
    <x v="1"/>
    <x v="109"/>
    <s v="GO TIRA HSO CTRO@ CJ 20K AS"/>
    <s v="HUESOS CUARTO CENTRAL"/>
    <x v="6"/>
    <x v="1"/>
    <n v="24000"/>
    <x v="0"/>
    <n v="0"/>
    <n v="24000"/>
    <x v="7"/>
  </r>
  <r>
    <x v="3"/>
    <x v="0"/>
    <n v="40322013"/>
    <x v="1"/>
    <x v="19"/>
    <x v="1"/>
    <x v="109"/>
    <s v="GO TIRA HSO CTRO@ CJ 20K AS"/>
    <s v="HUESOS CUARTO CENTRAL"/>
    <x v="2"/>
    <x v="3"/>
    <n v="0"/>
    <x v="1"/>
    <n v="0"/>
    <n v="24000"/>
    <x v="7"/>
  </r>
  <r>
    <x v="3"/>
    <x v="0"/>
    <n v="40322014"/>
    <x v="1"/>
    <x v="19"/>
    <x v="1"/>
    <x v="109"/>
    <s v="GO TIRA HSO CTRO@ CJ 20K AS"/>
    <s v="HUESOS CUARTO CENTRAL"/>
    <x v="9"/>
    <x v="3"/>
    <n v="0"/>
    <x v="1"/>
    <n v="0"/>
    <n v="24000"/>
    <x v="7"/>
  </r>
  <r>
    <x v="3"/>
    <x v="0"/>
    <n v="40322015"/>
    <x v="1"/>
    <x v="19"/>
    <x v="1"/>
    <x v="109"/>
    <s v="GO TIRA HSO CTRO@ CJ 20K AS"/>
    <s v="HUESOS CUARTO CENTRAL"/>
    <x v="8"/>
    <x v="4"/>
    <n v="0"/>
    <x v="0"/>
    <n v="24000"/>
    <n v="24000"/>
    <x v="7"/>
  </r>
  <r>
    <x v="3"/>
    <x v="0"/>
    <n v="40322016"/>
    <x v="0"/>
    <x v="19"/>
    <x v="1"/>
    <x v="109"/>
    <s v="GO TIRA HSO CTRO@ CJ 20K AS"/>
    <s v="HUESOS CUARTO CENTRAL"/>
    <x v="11"/>
    <x v="2"/>
    <n v="0"/>
    <x v="0"/>
    <n v="24000"/>
    <n v="24000"/>
    <x v="7"/>
  </r>
  <r>
    <x v="3"/>
    <x v="0"/>
    <n v="40322017"/>
    <x v="0"/>
    <x v="19"/>
    <x v="1"/>
    <x v="109"/>
    <s v="GO TIRA HSO CTRO@ CJ 20K AS"/>
    <s v="HUESOS CUARTO CENTRAL"/>
    <x v="12"/>
    <x v="0"/>
    <n v="0"/>
    <x v="0"/>
    <n v="24000"/>
    <n v="24000"/>
    <x v="7"/>
  </r>
  <r>
    <x v="3"/>
    <x v="0"/>
    <n v="40322018"/>
    <x v="0"/>
    <x v="19"/>
    <x v="1"/>
    <x v="109"/>
    <s v="GO TIRA HSO CTRO@ CJ 20K AS"/>
    <s v="HUESOS CUARTO CENTRAL"/>
    <x v="0"/>
    <x v="2"/>
    <n v="0"/>
    <x v="0"/>
    <n v="24000"/>
    <n v="24000"/>
    <x v="7"/>
  </r>
  <r>
    <x v="3"/>
    <x v="0"/>
    <n v="40322019"/>
    <x v="0"/>
    <x v="19"/>
    <x v="1"/>
    <x v="109"/>
    <s v="GO TIRA HSO CTRO@ CJ 20K AS"/>
    <s v="HUESOS CUARTO CENTRAL"/>
    <x v="7"/>
    <x v="1"/>
    <n v="0"/>
    <x v="0"/>
    <n v="24000"/>
    <n v="24000"/>
    <x v="7"/>
  </r>
  <r>
    <x v="3"/>
    <x v="0"/>
    <n v="40322029"/>
    <x v="1"/>
    <x v="17"/>
    <x v="1"/>
    <x v="109"/>
    <s v="GO TIRA HSO CTRO@ CJ 20K AS"/>
    <s v="HUESOS CUARTO CENTRAL"/>
    <x v="1"/>
    <x v="2"/>
    <n v="0"/>
    <x v="0"/>
    <n v="24000"/>
    <n v="24000"/>
    <x v="7"/>
  </r>
  <r>
    <x v="3"/>
    <x v="0"/>
    <n v="40322031"/>
    <x v="0"/>
    <x v="17"/>
    <x v="1"/>
    <x v="110"/>
    <s v="GO PANC TECLA SCUE@ 4 BO CJ 20KG AS"/>
    <s v="PANCETA S/CUERO"/>
    <x v="11"/>
    <x v="1"/>
    <n v="0"/>
    <x v="0"/>
    <n v="24000"/>
    <n v="24000"/>
    <x v="7"/>
  </r>
  <r>
    <x v="3"/>
    <x v="0"/>
    <n v="40322032"/>
    <x v="0"/>
    <x v="17"/>
    <x v="1"/>
    <x v="110"/>
    <s v="GO PANC TECLA SCUE@ 4 BO CJ 20KG AS"/>
    <s v="PANCETA S/CUERO"/>
    <x v="12"/>
    <x v="0"/>
    <n v="0"/>
    <x v="0"/>
    <n v="24000"/>
    <n v="24000"/>
    <x v="7"/>
  </r>
  <r>
    <x v="3"/>
    <x v="0"/>
    <n v="40322033"/>
    <x v="0"/>
    <x v="17"/>
    <x v="1"/>
    <x v="110"/>
    <s v="GO PANC TECLA SCUE@ 4 BO CJ 20KG AS"/>
    <s v="PANCETA S/CUERO"/>
    <x v="0"/>
    <x v="0"/>
    <n v="0"/>
    <x v="0"/>
    <n v="24000"/>
    <n v="24000"/>
    <x v="7"/>
  </r>
  <r>
    <x v="3"/>
    <x v="0"/>
    <n v="40322042"/>
    <x v="0"/>
    <x v="17"/>
    <x v="1"/>
    <x v="111"/>
    <s v="GO RECO 20/80 @ CJ 20K AS"/>
    <s v="GRASA GORDURA"/>
    <x v="0"/>
    <x v="0"/>
    <n v="0"/>
    <x v="0"/>
    <n v="24000"/>
    <n v="24000"/>
    <x v="7"/>
  </r>
  <r>
    <x v="3"/>
    <x v="0"/>
    <n v="40322048"/>
    <x v="1"/>
    <x v="19"/>
    <x v="1"/>
    <x v="111"/>
    <s v="GO RECO 20/80 @ CJ 20K AS"/>
    <s v="GRASA GORDURA"/>
    <x v="10"/>
    <x v="1"/>
    <n v="0"/>
    <x v="0"/>
    <n v="24000"/>
    <n v="24000"/>
    <x v="7"/>
  </r>
  <r>
    <x v="3"/>
    <x v="0"/>
    <n v="40322050"/>
    <x v="0"/>
    <x v="19"/>
    <x v="1"/>
    <x v="111"/>
    <s v="GO RECO 20/80 @ CJ 20K AS"/>
    <s v="GRASA GORDURA"/>
    <x v="0"/>
    <x v="0"/>
    <n v="0"/>
    <x v="0"/>
    <n v="24000"/>
    <n v="24000"/>
    <x v="7"/>
  </r>
  <r>
    <x v="3"/>
    <x v="0"/>
    <n v="40322051"/>
    <x v="0"/>
    <x v="19"/>
    <x v="1"/>
    <x v="111"/>
    <s v="GO RECO 20/80 @ CJ 20K AS"/>
    <s v="GRASA GORDURA"/>
    <x v="7"/>
    <x v="0"/>
    <n v="0"/>
    <x v="0"/>
    <n v="24000"/>
    <n v="24000"/>
    <x v="7"/>
  </r>
  <r>
    <x v="3"/>
    <x v="0"/>
    <n v="40322056"/>
    <x v="1"/>
    <x v="19"/>
    <x v="1"/>
    <x v="112"/>
    <s v="GO HSO FEMUR@ CJ 20K AS"/>
    <s v="HUESOS CUARTO TRASERO"/>
    <x v="6"/>
    <x v="1"/>
    <n v="24000"/>
    <x v="0"/>
    <n v="0"/>
    <n v="24000"/>
    <x v="7"/>
  </r>
  <r>
    <x v="3"/>
    <x v="0"/>
    <n v="40322057"/>
    <x v="1"/>
    <x v="19"/>
    <x v="1"/>
    <x v="112"/>
    <s v="GO HSO FEMUR@ CJ 20K AS"/>
    <s v="HUESOS CUARTO TRASERO"/>
    <x v="6"/>
    <x v="3"/>
    <n v="24000"/>
    <x v="0"/>
    <n v="0"/>
    <n v="24000"/>
    <x v="7"/>
  </r>
  <r>
    <x v="3"/>
    <x v="0"/>
    <n v="40322059"/>
    <x v="1"/>
    <x v="19"/>
    <x v="1"/>
    <x v="112"/>
    <s v="GO HSO FEMUR@ CJ 20K AS"/>
    <s v="HUESOS CUARTO TRASERO"/>
    <x v="2"/>
    <x v="3"/>
    <n v="0"/>
    <x v="1"/>
    <n v="0"/>
    <n v="24000"/>
    <x v="7"/>
  </r>
  <r>
    <x v="3"/>
    <x v="0"/>
    <n v="40322060"/>
    <x v="1"/>
    <x v="19"/>
    <x v="1"/>
    <x v="112"/>
    <s v="GO HSO FEMUR@ CJ 20K AS"/>
    <s v="HUESOS CUARTO TRASERO"/>
    <x v="10"/>
    <x v="3"/>
    <n v="0"/>
    <x v="1"/>
    <n v="0"/>
    <n v="24000"/>
    <x v="7"/>
  </r>
  <r>
    <x v="3"/>
    <x v="0"/>
    <n v="40322061"/>
    <x v="1"/>
    <x v="19"/>
    <x v="1"/>
    <x v="112"/>
    <s v="GO HSO FEMUR@ CJ 20K AS"/>
    <s v="HUESOS CUARTO TRASERO"/>
    <x v="4"/>
    <x v="3"/>
    <n v="0"/>
    <x v="0"/>
    <n v="24000"/>
    <n v="24000"/>
    <x v="7"/>
  </r>
  <r>
    <x v="3"/>
    <x v="0"/>
    <n v="40322062"/>
    <x v="0"/>
    <x v="19"/>
    <x v="1"/>
    <x v="112"/>
    <s v="GO HSO FEMUR@ CJ 20K AS"/>
    <s v="HUESOS CUARTO TRASERO"/>
    <x v="11"/>
    <x v="1"/>
    <n v="0"/>
    <x v="0"/>
    <n v="24000"/>
    <n v="24000"/>
    <x v="7"/>
  </r>
  <r>
    <x v="3"/>
    <x v="0"/>
    <n v="40322063"/>
    <x v="0"/>
    <x v="19"/>
    <x v="1"/>
    <x v="112"/>
    <s v="GO HSO FEMUR@ CJ 20K AS"/>
    <s v="HUESOS CUARTO TRASERO"/>
    <x v="12"/>
    <x v="2"/>
    <n v="0"/>
    <x v="0"/>
    <n v="24000"/>
    <n v="24000"/>
    <x v="7"/>
  </r>
  <r>
    <x v="3"/>
    <x v="0"/>
    <n v="40322064"/>
    <x v="0"/>
    <x v="19"/>
    <x v="1"/>
    <x v="112"/>
    <s v="GO HSO FEMUR@ CJ 20K AS"/>
    <s v="HUESOS CUARTO TRASERO"/>
    <x v="7"/>
    <x v="1"/>
    <n v="0"/>
    <x v="0"/>
    <n v="24000"/>
    <n v="24000"/>
    <x v="7"/>
  </r>
  <r>
    <x v="3"/>
    <x v="0"/>
    <n v="40322066"/>
    <x v="0"/>
    <x v="19"/>
    <x v="1"/>
    <x v="112"/>
    <s v="GO HSO FEMUR@ CJ 20K AS"/>
    <s v="HUESOS CUARTO TRASERO"/>
    <x v="7"/>
    <x v="2"/>
    <n v="0"/>
    <x v="0"/>
    <n v="17080.781999999999"/>
    <n v="17080.781999999999"/>
    <x v="7"/>
  </r>
  <r>
    <x v="3"/>
    <x v="0"/>
    <n v="40322074"/>
    <x v="0"/>
    <x v="19"/>
    <x v="1"/>
    <x v="89"/>
    <s v="GO PERNILM@ CJ 20K AS"/>
    <s v="PERNIL MANO"/>
    <x v="7"/>
    <x v="2"/>
    <n v="0"/>
    <x v="0"/>
    <n v="24000"/>
    <n v="24000"/>
    <x v="7"/>
  </r>
  <r>
    <x v="3"/>
    <x v="0"/>
    <n v="40322079"/>
    <x v="1"/>
    <x v="19"/>
    <x v="1"/>
    <x v="90"/>
    <s v="GO PERNILM 1,3 KG UP@ CJ 20K AS"/>
    <s v="PERNIL MANO"/>
    <x v="3"/>
    <x v="2"/>
    <n v="0"/>
    <x v="0"/>
    <n v="24000"/>
    <n v="24000"/>
    <x v="7"/>
  </r>
  <r>
    <x v="3"/>
    <x v="0"/>
    <n v="40322080"/>
    <x v="0"/>
    <x v="19"/>
    <x v="1"/>
    <x v="90"/>
    <s v="GO PERNILM 1,3 KG UP@ CJ 20K AS"/>
    <s v="PERNIL MANO"/>
    <x v="12"/>
    <x v="2"/>
    <n v="0"/>
    <x v="0"/>
    <n v="24000"/>
    <n v="24000"/>
    <x v="7"/>
  </r>
  <r>
    <x v="3"/>
    <x v="0"/>
    <n v="40322082"/>
    <x v="0"/>
    <x v="19"/>
    <x v="1"/>
    <x v="90"/>
    <s v="GO PERNILM 1,3 KG UP@ CJ 20K AS"/>
    <s v="PERNIL MANO"/>
    <x v="7"/>
    <x v="1"/>
    <n v="0"/>
    <x v="0"/>
    <n v="24000"/>
    <n v="24000"/>
    <x v="7"/>
  </r>
  <r>
    <x v="3"/>
    <x v="0"/>
    <n v="40322084"/>
    <x v="1"/>
    <x v="17"/>
    <x v="1"/>
    <x v="92"/>
    <s v="GO MANOS@ CJ 10K AS"/>
    <s v="SUBPROD PATAS-MANOS"/>
    <x v="10"/>
    <x v="4"/>
    <n v="0"/>
    <x v="1"/>
    <n v="0"/>
    <n v="24000"/>
    <x v="7"/>
  </r>
  <r>
    <x v="3"/>
    <x v="0"/>
    <n v="40322085"/>
    <x v="1"/>
    <x v="17"/>
    <x v="1"/>
    <x v="92"/>
    <s v="GO MANOS@ CJ 10K AS"/>
    <s v="SUBPROD PATAS-MANOS"/>
    <x v="3"/>
    <x v="3"/>
    <n v="0"/>
    <x v="0"/>
    <n v="24000"/>
    <n v="24000"/>
    <x v="7"/>
  </r>
  <r>
    <x v="3"/>
    <x v="0"/>
    <n v="40322086"/>
    <x v="0"/>
    <x v="19"/>
    <x v="1"/>
    <x v="92"/>
    <s v="GO MANOS@ CJ 10K AS"/>
    <s v="SUBPROD PATAS-MANOS"/>
    <x v="11"/>
    <x v="2"/>
    <n v="0"/>
    <x v="0"/>
    <n v="24000"/>
    <n v="24000"/>
    <x v="7"/>
  </r>
  <r>
    <x v="3"/>
    <x v="0"/>
    <n v="40322087"/>
    <x v="0"/>
    <x v="19"/>
    <x v="1"/>
    <x v="92"/>
    <s v="GO MANOS@ CJ 10K AS"/>
    <s v="SUBPROD PATAS-MANOS"/>
    <x v="0"/>
    <x v="2"/>
    <n v="0"/>
    <x v="0"/>
    <n v="24000"/>
    <n v="24000"/>
    <x v="7"/>
  </r>
  <r>
    <x v="3"/>
    <x v="0"/>
    <n v="40322088"/>
    <x v="0"/>
    <x v="19"/>
    <x v="1"/>
    <x v="92"/>
    <s v="GO MANOS@ CJ 10K AS"/>
    <s v="SUBPROD PATAS-MANOS"/>
    <x v="7"/>
    <x v="2"/>
    <n v="0"/>
    <x v="0"/>
    <n v="23709.21"/>
    <n v="23709.21"/>
    <x v="7"/>
  </r>
  <r>
    <x v="3"/>
    <x v="0"/>
    <n v="40322089"/>
    <x v="1"/>
    <x v="19"/>
    <x v="1"/>
    <x v="113"/>
    <s v="GO MANOS B@ CJ 20K AS"/>
    <s v="SUBPROD PATAS-MANOS"/>
    <x v="1"/>
    <x v="3"/>
    <n v="0"/>
    <x v="0"/>
    <n v="24000"/>
    <n v="24000"/>
    <x v="7"/>
  </r>
  <r>
    <x v="3"/>
    <x v="0"/>
    <n v="40322092"/>
    <x v="0"/>
    <x v="17"/>
    <x v="1"/>
    <x v="91"/>
    <s v="GO PATAS@ CJ 20K AS"/>
    <s v="SUBPROD PATAS-MANOS"/>
    <x v="11"/>
    <x v="2"/>
    <n v="0"/>
    <x v="0"/>
    <n v="24000"/>
    <n v="24000"/>
    <x v="7"/>
  </r>
  <r>
    <x v="3"/>
    <x v="0"/>
    <n v="40322094"/>
    <x v="0"/>
    <x v="19"/>
    <x v="1"/>
    <x v="91"/>
    <s v="GO PATAS@ CJ 20K AS"/>
    <s v="SUBPROD PATAS-MANOS"/>
    <x v="7"/>
    <x v="2"/>
    <n v="0"/>
    <x v="0"/>
    <n v="24000"/>
    <n v="24000"/>
    <x v="7"/>
  </r>
  <r>
    <x v="3"/>
    <x v="0"/>
    <n v="40322096"/>
    <x v="0"/>
    <x v="17"/>
    <x v="1"/>
    <x v="102"/>
    <s v="GO PATAS B@ CJ 20K AS"/>
    <s v="SUBPROD PATAS-MANOS"/>
    <x v="11"/>
    <x v="3"/>
    <n v="0"/>
    <x v="0"/>
    <n v="24000"/>
    <n v="24000"/>
    <x v="7"/>
  </r>
  <r>
    <x v="3"/>
    <x v="0"/>
    <n v="40322099"/>
    <x v="1"/>
    <x v="17"/>
    <x v="1"/>
    <x v="93"/>
    <s v="GO PERNILP@ BO CJ 20K AS"/>
    <s v="PERNIL PIERNA"/>
    <x v="2"/>
    <x v="3"/>
    <n v="0"/>
    <x v="1"/>
    <n v="0"/>
    <n v="24000"/>
    <x v="7"/>
  </r>
  <r>
    <x v="3"/>
    <x v="0"/>
    <n v="40322101"/>
    <x v="1"/>
    <x v="17"/>
    <x v="1"/>
    <x v="93"/>
    <s v="GO PERNILP@ BO CJ 20K AS"/>
    <s v="PERNIL PIERNA"/>
    <x v="2"/>
    <x v="0"/>
    <n v="0"/>
    <x v="1"/>
    <n v="0"/>
    <n v="24000"/>
    <x v="7"/>
  </r>
  <r>
    <x v="3"/>
    <x v="0"/>
    <n v="40322102"/>
    <x v="1"/>
    <x v="17"/>
    <x v="1"/>
    <x v="93"/>
    <s v="GO PERNILP@ BO CJ 20K AS"/>
    <s v="PERNIL PIERNA"/>
    <x v="10"/>
    <x v="3"/>
    <n v="0"/>
    <x v="1"/>
    <n v="0"/>
    <n v="24000"/>
    <x v="7"/>
  </r>
  <r>
    <x v="3"/>
    <x v="0"/>
    <n v="40322103"/>
    <x v="1"/>
    <x v="17"/>
    <x v="1"/>
    <x v="93"/>
    <s v="GO PERNILP@ BO CJ 20K AS"/>
    <s v="PERNIL PIERNA"/>
    <x v="13"/>
    <x v="2"/>
    <n v="0"/>
    <x v="1"/>
    <n v="0"/>
    <n v="24000"/>
    <x v="7"/>
  </r>
  <r>
    <x v="3"/>
    <x v="0"/>
    <n v="40322104"/>
    <x v="1"/>
    <x v="17"/>
    <x v="1"/>
    <x v="93"/>
    <s v="GO PERNILP@ BO CJ 20K AS"/>
    <s v="PERNIL PIERNA"/>
    <x v="8"/>
    <x v="1"/>
    <n v="0"/>
    <x v="0"/>
    <n v="24000"/>
    <n v="24000"/>
    <x v="7"/>
  </r>
  <r>
    <x v="3"/>
    <x v="0"/>
    <n v="40322105"/>
    <x v="1"/>
    <x v="17"/>
    <x v="1"/>
    <x v="93"/>
    <s v="GO PERNILP@ BO CJ 20K AS"/>
    <s v="PERNIL PIERNA"/>
    <x v="3"/>
    <x v="1"/>
    <n v="0"/>
    <x v="0"/>
    <n v="24000"/>
    <n v="24000"/>
    <x v="7"/>
  </r>
  <r>
    <x v="3"/>
    <x v="0"/>
    <n v="40322106"/>
    <x v="1"/>
    <x v="17"/>
    <x v="1"/>
    <x v="93"/>
    <s v="GO PERNILP@ BO CJ 20K AS"/>
    <s v="PERNIL PIERNA"/>
    <x v="11"/>
    <x v="1"/>
    <n v="0"/>
    <x v="0"/>
    <n v="24000"/>
    <n v="24000"/>
    <x v="7"/>
  </r>
  <r>
    <x v="3"/>
    <x v="0"/>
    <n v="40322107"/>
    <x v="1"/>
    <x v="17"/>
    <x v="1"/>
    <x v="93"/>
    <s v="GO PERNILP@ BO CJ 20K AS"/>
    <s v="PERNIL PIERNA"/>
    <x v="11"/>
    <x v="0"/>
    <n v="0"/>
    <x v="0"/>
    <n v="24000"/>
    <n v="24000"/>
    <x v="7"/>
  </r>
  <r>
    <x v="3"/>
    <x v="0"/>
    <n v="40322108"/>
    <x v="0"/>
    <x v="17"/>
    <x v="1"/>
    <x v="93"/>
    <s v="GO PERNILP@ BO CJ 20K AS"/>
    <s v="PERNIL PIERNA"/>
    <x v="9"/>
    <x v="1"/>
    <n v="0"/>
    <x v="0"/>
    <n v="24000"/>
    <n v="24000"/>
    <x v="7"/>
  </r>
  <r>
    <x v="3"/>
    <x v="0"/>
    <n v="40322109"/>
    <x v="0"/>
    <x v="17"/>
    <x v="1"/>
    <x v="93"/>
    <s v="GO PERNILP@ BO CJ 20K AS"/>
    <s v="PERNIL PIERNA"/>
    <x v="0"/>
    <x v="1"/>
    <n v="0"/>
    <x v="0"/>
    <n v="24000"/>
    <n v="24000"/>
    <x v="7"/>
  </r>
  <r>
    <x v="3"/>
    <x v="0"/>
    <n v="40322110"/>
    <x v="0"/>
    <x v="17"/>
    <x v="1"/>
    <x v="93"/>
    <s v="GO PERNILP@ BO CJ 20K AS"/>
    <s v="PERNIL PIERNA"/>
    <x v="7"/>
    <x v="0"/>
    <n v="0"/>
    <x v="0"/>
    <n v="24000"/>
    <n v="24000"/>
    <x v="7"/>
  </r>
  <r>
    <x v="3"/>
    <x v="0"/>
    <n v="40322111"/>
    <x v="0"/>
    <x v="17"/>
    <x v="1"/>
    <x v="93"/>
    <s v="GO PERNILP@ BO CJ 20K AS"/>
    <s v="PERNIL PIERNA"/>
    <x v="7"/>
    <x v="1"/>
    <n v="0"/>
    <x v="0"/>
    <n v="19562.276000000002"/>
    <n v="19562.276000000002"/>
    <x v="7"/>
  </r>
  <r>
    <x v="3"/>
    <x v="0"/>
    <n v="40322116"/>
    <x v="1"/>
    <x v="21"/>
    <x v="1"/>
    <x v="114"/>
    <s v="GO HUESO COXAL@ CJ 15KG AS"/>
    <s v="HUESOS CUARTO TRASERO"/>
    <x v="6"/>
    <x v="0"/>
    <n v="24000"/>
    <x v="0"/>
    <n v="0"/>
    <n v="24000"/>
    <x v="8"/>
  </r>
  <r>
    <x v="3"/>
    <x v="0"/>
    <n v="40322118"/>
    <x v="1"/>
    <x v="21"/>
    <x v="1"/>
    <x v="114"/>
    <s v="GO HUESO COXAL@ CJ 15KG AS"/>
    <s v="HUESOS CUARTO TRASERO"/>
    <x v="6"/>
    <x v="1"/>
    <n v="24000"/>
    <x v="0"/>
    <n v="0"/>
    <n v="24000"/>
    <x v="8"/>
  </r>
  <r>
    <x v="3"/>
    <x v="0"/>
    <n v="40322119"/>
    <x v="1"/>
    <x v="21"/>
    <x v="1"/>
    <x v="114"/>
    <s v="GO HUESO COXAL@ CJ 15KG AS"/>
    <s v="HUESOS CUARTO TRASERO"/>
    <x v="2"/>
    <x v="5"/>
    <n v="0"/>
    <x v="1"/>
    <n v="0"/>
    <n v="24000"/>
    <x v="7"/>
  </r>
  <r>
    <x v="3"/>
    <x v="0"/>
    <n v="40322120"/>
    <x v="0"/>
    <x v="21"/>
    <x v="1"/>
    <x v="114"/>
    <s v="GO HUESO COXAL@ CJ 15KG AS"/>
    <s v="HUESOS CUARTO TRASERO"/>
    <x v="4"/>
    <x v="2"/>
    <n v="0"/>
    <x v="0"/>
    <n v="24000"/>
    <n v="24000"/>
    <x v="7"/>
  </r>
  <r>
    <x v="3"/>
    <x v="0"/>
    <n v="40322121"/>
    <x v="0"/>
    <x v="21"/>
    <x v="1"/>
    <x v="114"/>
    <s v="GO HUESO COXAL@ CJ 15KG AS"/>
    <s v="HUESOS CUARTO TRASERO"/>
    <x v="0"/>
    <x v="2"/>
    <n v="0"/>
    <x v="0"/>
    <n v="24000"/>
    <n v="24000"/>
    <x v="7"/>
  </r>
  <r>
    <x v="3"/>
    <x v="0"/>
    <n v="40322125"/>
    <x v="1"/>
    <x v="17"/>
    <x v="1"/>
    <x v="115"/>
    <s v="GO HSO HÚMER@ BO CJ 20K AS"/>
    <s v="HUESOS CUARTO DELANTERO"/>
    <x v="8"/>
    <x v="4"/>
    <n v="0"/>
    <x v="0"/>
    <n v="24000"/>
    <n v="24000"/>
    <x v="7"/>
  </r>
  <r>
    <x v="3"/>
    <x v="0"/>
    <n v="40322126"/>
    <x v="0"/>
    <x v="19"/>
    <x v="1"/>
    <x v="115"/>
    <s v="GO HSO HÚMER@ BO CJ 20K AS"/>
    <s v="HUESOS CUARTO DELANTERO"/>
    <x v="7"/>
    <x v="2"/>
    <n v="0"/>
    <x v="0"/>
    <n v="24000"/>
    <n v="24000"/>
    <x v="7"/>
  </r>
  <r>
    <x v="3"/>
    <x v="0"/>
    <n v="40322129"/>
    <x v="1"/>
    <x v="17"/>
    <x v="1"/>
    <x v="116"/>
    <s v="GO MANTEC@ CJ 20K AS"/>
    <s v="GRASA INTERIOR"/>
    <x v="8"/>
    <x v="1"/>
    <n v="0"/>
    <x v="0"/>
    <n v="24000"/>
    <n v="24000"/>
    <x v="7"/>
  </r>
  <r>
    <x v="3"/>
    <x v="0"/>
    <n v="40322130"/>
    <x v="0"/>
    <x v="17"/>
    <x v="1"/>
    <x v="116"/>
    <s v="GO MANTEC@ CJ 20K AS"/>
    <s v="GRASA INTERIOR"/>
    <x v="11"/>
    <x v="1"/>
    <n v="0"/>
    <x v="0"/>
    <n v="24000"/>
    <n v="24000"/>
    <x v="7"/>
  </r>
  <r>
    <x v="3"/>
    <x v="0"/>
    <n v="40322131"/>
    <x v="0"/>
    <x v="17"/>
    <x v="1"/>
    <x v="116"/>
    <s v="GO MANTEC@ CJ 20K AS"/>
    <s v="GRASA INTERIOR"/>
    <x v="9"/>
    <x v="0"/>
    <n v="0"/>
    <x v="0"/>
    <n v="24000"/>
    <n v="24000"/>
    <x v="7"/>
  </r>
  <r>
    <x v="3"/>
    <x v="0"/>
    <n v="40322132"/>
    <x v="0"/>
    <x v="17"/>
    <x v="1"/>
    <x v="116"/>
    <s v="GO MANTEC@ CJ 20K AS"/>
    <s v="GRASA INTERIOR"/>
    <x v="0"/>
    <x v="1"/>
    <n v="0"/>
    <x v="0"/>
    <n v="24000"/>
    <n v="24000"/>
    <x v="7"/>
  </r>
  <r>
    <x v="3"/>
    <x v="0"/>
    <n v="40322133"/>
    <x v="0"/>
    <x v="17"/>
    <x v="1"/>
    <x v="116"/>
    <s v="GO MANTEC@ CJ 20K AS"/>
    <s v="GRASA INTERIOR"/>
    <x v="7"/>
    <x v="1"/>
    <n v="0"/>
    <x v="0"/>
    <n v="23496.152190000001"/>
    <n v="23496.152190000001"/>
    <x v="7"/>
  </r>
  <r>
    <x v="3"/>
    <x v="0"/>
    <n v="40322136"/>
    <x v="0"/>
    <x v="17"/>
    <x v="1"/>
    <x v="88"/>
    <s v="GO CORDON LOM@ BO CJ 20K AS"/>
    <s v="RECORTES NO MAGRO"/>
    <x v="3"/>
    <x v="1"/>
    <n v="0"/>
    <x v="0"/>
    <n v="24000"/>
    <n v="24000"/>
    <x v="7"/>
  </r>
  <r>
    <x v="3"/>
    <x v="0"/>
    <n v="40322139"/>
    <x v="1"/>
    <x v="17"/>
    <x v="1"/>
    <x v="94"/>
    <s v="GO MIXTO HSO@ BO CJ 10K AS"/>
    <s v="HUESOS CUARTO CENTRAL"/>
    <x v="6"/>
    <x v="1"/>
    <n v="24000"/>
    <x v="0"/>
    <n v="0"/>
    <n v="24000"/>
    <x v="7"/>
  </r>
  <r>
    <x v="3"/>
    <x v="0"/>
    <n v="40322140"/>
    <x v="1"/>
    <x v="17"/>
    <x v="1"/>
    <x v="94"/>
    <s v="GO MIXTO HSO@ BO CJ 10K AS"/>
    <s v="HUESOS CUARTO CENTRAL"/>
    <x v="6"/>
    <x v="2"/>
    <n v="24000"/>
    <x v="0"/>
    <n v="0"/>
    <n v="24000"/>
    <x v="7"/>
  </r>
  <r>
    <x v="3"/>
    <x v="0"/>
    <n v="40322141"/>
    <x v="1"/>
    <x v="17"/>
    <x v="1"/>
    <x v="94"/>
    <s v="GO MIXTO HSO@ BO CJ 10K AS"/>
    <s v="HUESOS CUARTO CENTRAL"/>
    <x v="8"/>
    <x v="4"/>
    <n v="0"/>
    <x v="0"/>
    <n v="24000"/>
    <n v="24000"/>
    <x v="7"/>
  </r>
  <r>
    <x v="3"/>
    <x v="0"/>
    <n v="40322142"/>
    <x v="0"/>
    <x v="17"/>
    <x v="1"/>
    <x v="94"/>
    <s v="GO MIXTO HSO@ BO CJ 10K AS"/>
    <s v="HUESOS CUARTO CENTRAL"/>
    <x v="0"/>
    <x v="2"/>
    <n v="0"/>
    <x v="0"/>
    <n v="24000"/>
    <n v="24000"/>
    <x v="7"/>
  </r>
  <r>
    <x v="3"/>
    <x v="0"/>
    <n v="40322147"/>
    <x v="1"/>
    <x v="21"/>
    <x v="1"/>
    <x v="117"/>
    <s v="GO CUE GRANEL@ BO CJ 20K AS"/>
    <s v="CUERO MIXTO"/>
    <x v="2"/>
    <x v="1"/>
    <n v="0"/>
    <x v="1"/>
    <n v="0"/>
    <n v="24000"/>
    <x v="7"/>
  </r>
  <r>
    <x v="3"/>
    <x v="0"/>
    <n v="40322148"/>
    <x v="0"/>
    <x v="21"/>
    <x v="1"/>
    <x v="117"/>
    <s v="GO CUE GRANEL@ BO CJ 20K AS"/>
    <s v="CUERO MIXTO"/>
    <x v="10"/>
    <x v="1"/>
    <n v="0"/>
    <x v="1"/>
    <n v="0"/>
    <n v="24000"/>
    <x v="7"/>
  </r>
  <r>
    <x v="3"/>
    <x v="0"/>
    <n v="40322149"/>
    <x v="1"/>
    <x v="17"/>
    <x v="1"/>
    <x v="118"/>
    <s v="GO CUE GRANEL@ BO CJ 20K AS"/>
    <s v="CUERO MIXTO"/>
    <x v="2"/>
    <x v="1"/>
    <n v="0"/>
    <x v="1"/>
    <n v="0"/>
    <n v="24000"/>
    <x v="7"/>
  </r>
  <r>
    <x v="3"/>
    <x v="0"/>
    <n v="40322153"/>
    <x v="1"/>
    <x v="21"/>
    <x v="1"/>
    <x v="118"/>
    <s v="GO CUE GRANEL@ BO CJ 20K AS"/>
    <s v="CUERO MIXTO"/>
    <x v="4"/>
    <x v="0"/>
    <n v="0"/>
    <x v="0"/>
    <n v="24000"/>
    <n v="24000"/>
    <x v="7"/>
  </r>
  <r>
    <x v="3"/>
    <x v="0"/>
    <n v="40322156"/>
    <x v="1"/>
    <x v="17"/>
    <x v="1"/>
    <x v="119"/>
    <s v="GO HSO COGOTE@ CJ 20K AS"/>
    <s v="HUESOS CUARTO DELANTERO"/>
    <x v="6"/>
    <x v="2"/>
    <n v="24000"/>
    <x v="0"/>
    <n v="0"/>
    <n v="24000"/>
    <x v="7"/>
  </r>
  <r>
    <x v="3"/>
    <x v="0"/>
    <n v="40322158"/>
    <x v="1"/>
    <x v="17"/>
    <x v="1"/>
    <x v="119"/>
    <s v="GO HSO COGOTE@ CJ 20K AS"/>
    <s v="HUESOS CUARTO DELANTERO"/>
    <x v="6"/>
    <x v="2"/>
    <n v="24000"/>
    <x v="0"/>
    <n v="0"/>
    <n v="24000"/>
    <x v="7"/>
  </r>
  <r>
    <x v="3"/>
    <x v="0"/>
    <n v="40322159"/>
    <x v="1"/>
    <x v="19"/>
    <x v="1"/>
    <x v="119"/>
    <s v="GO HSO COGOTE@ CJ 20K AS"/>
    <s v="HUESOS CUARTO DELANTERO"/>
    <x v="2"/>
    <x v="2"/>
    <n v="0"/>
    <x v="1"/>
    <n v="0"/>
    <n v="24000"/>
    <x v="7"/>
  </r>
  <r>
    <x v="3"/>
    <x v="0"/>
    <n v="40322160"/>
    <x v="1"/>
    <x v="19"/>
    <x v="1"/>
    <x v="119"/>
    <s v="GO HSO COGOTE@ CJ 20K AS"/>
    <s v="HUESOS CUARTO DELANTERO"/>
    <x v="10"/>
    <x v="2"/>
    <n v="0"/>
    <x v="1"/>
    <n v="0"/>
    <n v="24000"/>
    <x v="7"/>
  </r>
  <r>
    <x v="3"/>
    <x v="0"/>
    <n v="40322161"/>
    <x v="1"/>
    <x v="19"/>
    <x v="1"/>
    <x v="119"/>
    <s v="GO HSO COGOTE@ CJ 20K AS"/>
    <s v="HUESOS CUARTO DELANTERO"/>
    <x v="4"/>
    <x v="2"/>
    <n v="0"/>
    <x v="0"/>
    <n v="24000"/>
    <n v="24000"/>
    <x v="7"/>
  </r>
  <r>
    <x v="3"/>
    <x v="0"/>
    <n v="40322162"/>
    <x v="0"/>
    <x v="19"/>
    <x v="1"/>
    <x v="119"/>
    <s v="GO HSO COGOTE@ CJ 20K AS"/>
    <s v="HUESOS CUARTO DELANTERO"/>
    <x v="11"/>
    <x v="1"/>
    <n v="0"/>
    <x v="0"/>
    <n v="24000"/>
    <n v="24000"/>
    <x v="7"/>
  </r>
  <r>
    <x v="3"/>
    <x v="0"/>
    <n v="40322163"/>
    <x v="0"/>
    <x v="19"/>
    <x v="1"/>
    <x v="119"/>
    <s v="GO HSO COGOTE@ CJ 20K AS"/>
    <s v="HUESOS CUARTO DELANTERO"/>
    <x v="12"/>
    <x v="2"/>
    <n v="0"/>
    <x v="0"/>
    <n v="24000"/>
    <n v="24000"/>
    <x v="7"/>
  </r>
  <r>
    <x v="3"/>
    <x v="0"/>
    <n v="40322164"/>
    <x v="0"/>
    <x v="19"/>
    <x v="1"/>
    <x v="119"/>
    <s v="GO HSO COGOTE@ CJ 20K AS"/>
    <s v="HUESOS CUARTO DELANTERO"/>
    <x v="7"/>
    <x v="1"/>
    <n v="0"/>
    <x v="0"/>
    <n v="24000"/>
    <n v="24000"/>
    <x v="7"/>
  </r>
  <r>
    <x v="3"/>
    <x v="0"/>
    <n v="40322172"/>
    <x v="0"/>
    <x v="17"/>
    <x v="1"/>
    <x v="95"/>
    <s v="GO STERNUM BONES@ BO CJ 10K AS"/>
    <s v="HUESOS CUARTO DELANTERO"/>
    <x v="11"/>
    <x v="1"/>
    <n v="0"/>
    <x v="0"/>
    <n v="24000"/>
    <n v="24000"/>
    <x v="7"/>
  </r>
  <r>
    <x v="3"/>
    <x v="0"/>
    <n v="40322173"/>
    <x v="0"/>
    <x v="17"/>
    <x v="1"/>
    <x v="95"/>
    <s v="GO STERNUM BONES@ BO CJ 10K AS"/>
    <s v="HUESOS CUARTO DELANTERO"/>
    <x v="7"/>
    <x v="1"/>
    <n v="0"/>
    <x v="0"/>
    <n v="24000"/>
    <n v="24000"/>
    <x v="7"/>
  </r>
  <r>
    <x v="3"/>
    <x v="0"/>
    <n v="40322176"/>
    <x v="1"/>
    <x v="21"/>
    <x v="1"/>
    <x v="120"/>
    <s v="GO HUESO ESCAPULA@ CJ 15KG AS"/>
    <s v="HUESOS CUARTO DELANTERO"/>
    <x v="2"/>
    <x v="4"/>
    <n v="0"/>
    <x v="1"/>
    <n v="0"/>
    <n v="24000"/>
    <x v="7"/>
  </r>
  <r>
    <x v="3"/>
    <x v="0"/>
    <n v="40322179"/>
    <x v="0"/>
    <x v="19"/>
    <x v="1"/>
    <x v="96"/>
    <s v="GO COLA NOR@ FI CJ 10K AS"/>
    <s v="SUBPROD COLA"/>
    <x v="12"/>
    <x v="2"/>
    <n v="0"/>
    <x v="0"/>
    <n v="24000"/>
    <n v="24000"/>
    <x v="7"/>
  </r>
  <r>
    <x v="3"/>
    <x v="0"/>
    <n v="40322183"/>
    <x v="0"/>
    <x v="19"/>
    <x v="1"/>
    <x v="97"/>
    <s v="GO CAZ ENT@ BO CJ 10K AS"/>
    <s v="CHULETA CAZUELA"/>
    <x v="12"/>
    <x v="2"/>
    <n v="0"/>
    <x v="0"/>
    <n v="24000"/>
    <n v="24000"/>
    <x v="7"/>
  </r>
  <r>
    <x v="3"/>
    <x v="0"/>
    <n v="40322184"/>
    <x v="0"/>
    <x v="19"/>
    <x v="1"/>
    <x v="97"/>
    <s v="GO CAZ ENT@ BO CJ 10K AS"/>
    <s v="CHULETA CAZUELA"/>
    <x v="7"/>
    <x v="2"/>
    <n v="0"/>
    <x v="0"/>
    <n v="23192.86"/>
    <n v="23192.86"/>
    <x v="7"/>
  </r>
  <r>
    <x v="3"/>
    <x v="0"/>
    <n v="40322188"/>
    <x v="1"/>
    <x v="21"/>
    <x v="1"/>
    <x v="121"/>
    <s v="GO CARTILAG LOMO@ CJ 10K AS"/>
    <s v="RECORTES NO MAGRO"/>
    <x v="6"/>
    <x v="0"/>
    <n v="24000"/>
    <x v="0"/>
    <n v="0"/>
    <n v="24000"/>
    <x v="8"/>
  </r>
  <r>
    <x v="3"/>
    <x v="0"/>
    <n v="40322189"/>
    <x v="1"/>
    <x v="21"/>
    <x v="1"/>
    <x v="121"/>
    <s v="GO CARTILAG LOMO@ CJ 10K AS"/>
    <s v="RECORTES NO MAGRO"/>
    <x v="6"/>
    <x v="3"/>
    <n v="24000"/>
    <x v="0"/>
    <n v="0"/>
    <n v="24000"/>
    <x v="7"/>
  </r>
  <r>
    <x v="3"/>
    <x v="0"/>
    <n v="40322190"/>
    <x v="1"/>
    <x v="17"/>
    <x v="1"/>
    <x v="121"/>
    <s v="GO CARTILAG LOMO@ CJ 10K AS"/>
    <s v="RECORTES NO MAGRO"/>
    <x v="2"/>
    <x v="3"/>
    <n v="0"/>
    <x v="1"/>
    <n v="0"/>
    <n v="24000"/>
    <x v="7"/>
  </r>
  <r>
    <x v="3"/>
    <x v="0"/>
    <n v="40322191"/>
    <x v="1"/>
    <x v="17"/>
    <x v="1"/>
    <x v="121"/>
    <s v="GO CARTILAG LOMO@ CJ 10K AS"/>
    <s v="RECORTES NO MAGRO"/>
    <x v="3"/>
    <x v="2"/>
    <n v="0"/>
    <x v="0"/>
    <n v="24000"/>
    <n v="24000"/>
    <x v="7"/>
  </r>
  <r>
    <x v="3"/>
    <x v="0"/>
    <n v="40322192"/>
    <x v="0"/>
    <x v="17"/>
    <x v="1"/>
    <x v="121"/>
    <s v="GO CARTILAG LOMO@ CJ 10K AS"/>
    <s v="RECORTES NO MAGRO"/>
    <x v="12"/>
    <x v="2"/>
    <n v="0"/>
    <x v="0"/>
    <n v="24000"/>
    <n v="24000"/>
    <x v="7"/>
  </r>
  <r>
    <x v="3"/>
    <x v="0"/>
    <n v="40322194"/>
    <x v="0"/>
    <x v="17"/>
    <x v="1"/>
    <x v="121"/>
    <s v="GO CARTILAG LOMO@ CJ 10K AS"/>
    <s v="RECORTES NO MAGRO"/>
    <x v="7"/>
    <x v="2"/>
    <n v="0"/>
    <x v="0"/>
    <n v="24000"/>
    <n v="24000"/>
    <x v="7"/>
  </r>
  <r>
    <x v="3"/>
    <x v="0"/>
    <n v="40322195"/>
    <x v="1"/>
    <x v="22"/>
    <x v="1"/>
    <x v="122"/>
    <s v="GO LENGUA@ FI CJ 10K AS"/>
    <s v="CABEZA DERIVADOS"/>
    <x v="2"/>
    <x v="2"/>
    <n v="0"/>
    <x v="1"/>
    <n v="0"/>
    <n v="24000"/>
    <x v="7"/>
  </r>
  <r>
    <x v="3"/>
    <x v="0"/>
    <n v="40322196"/>
    <x v="0"/>
    <x v="22"/>
    <x v="1"/>
    <x v="122"/>
    <s v="GO LENGUA@ FI CJ 10K AS"/>
    <s v="CABEZA DERIVADOS"/>
    <x v="7"/>
    <x v="0"/>
    <n v="0"/>
    <x v="0"/>
    <n v="13979.18"/>
    <n v="13979.18"/>
    <x v="7"/>
  </r>
  <r>
    <x v="3"/>
    <x v="0"/>
    <n v="40322197"/>
    <x v="1"/>
    <x v="17"/>
    <x v="1"/>
    <x v="98"/>
    <s v="GO RECO 60/40 @ CJ 20K AS"/>
    <s v="RECORTES NO MAGRO"/>
    <x v="1"/>
    <x v="0"/>
    <n v="0"/>
    <x v="0"/>
    <n v="24000"/>
    <n v="24000"/>
    <x v="7"/>
  </r>
  <r>
    <x v="3"/>
    <x v="0"/>
    <n v="40322204"/>
    <x v="1"/>
    <x v="17"/>
    <x v="1"/>
    <x v="123"/>
    <s v="GO CAB ENT@ CJ 20K AS"/>
    <s v="CABEZA ENTERA"/>
    <x v="6"/>
    <x v="1"/>
    <n v="24000"/>
    <x v="0"/>
    <n v="0"/>
    <n v="24000"/>
    <x v="7"/>
  </r>
  <r>
    <x v="3"/>
    <x v="0"/>
    <n v="40322205"/>
    <x v="1"/>
    <x v="17"/>
    <x v="1"/>
    <x v="123"/>
    <s v="GO CAB ENT@ CJ 20K AS"/>
    <s v="CABEZA ENTERA"/>
    <x v="6"/>
    <x v="1"/>
    <n v="24000"/>
    <x v="0"/>
    <n v="0"/>
    <n v="24000"/>
    <x v="7"/>
  </r>
  <r>
    <x v="3"/>
    <x v="0"/>
    <n v="40322206"/>
    <x v="1"/>
    <x v="17"/>
    <x v="1"/>
    <x v="123"/>
    <s v="GO CAB ENT@ CJ 20K AS"/>
    <s v="CABEZA ENTERA"/>
    <x v="2"/>
    <x v="4"/>
    <n v="0"/>
    <x v="1"/>
    <n v="0"/>
    <n v="24000"/>
    <x v="7"/>
  </r>
  <r>
    <x v="3"/>
    <x v="0"/>
    <n v="40322207"/>
    <x v="1"/>
    <x v="19"/>
    <x v="1"/>
    <x v="123"/>
    <s v="GO CAB ENT@ CJ 20K AS"/>
    <s v="CABEZA ENTERA"/>
    <x v="2"/>
    <x v="0"/>
    <n v="0"/>
    <x v="1"/>
    <n v="0"/>
    <n v="24000"/>
    <x v="7"/>
  </r>
  <r>
    <x v="3"/>
    <x v="0"/>
    <n v="40322208"/>
    <x v="1"/>
    <x v="19"/>
    <x v="1"/>
    <x v="123"/>
    <s v="GO CAB ENT@ CJ 20K AS"/>
    <s v="CABEZA ENTERA"/>
    <x v="1"/>
    <x v="2"/>
    <n v="0"/>
    <x v="1"/>
    <n v="0"/>
    <n v="24000"/>
    <x v="7"/>
  </r>
  <r>
    <x v="3"/>
    <x v="0"/>
    <n v="40322209"/>
    <x v="0"/>
    <x v="19"/>
    <x v="1"/>
    <x v="123"/>
    <s v="GO CAB ENT@ CJ 20K AS"/>
    <s v="CABEZA ENTERA"/>
    <x v="11"/>
    <x v="1"/>
    <n v="0"/>
    <x v="0"/>
    <n v="24000"/>
    <n v="24000"/>
    <x v="7"/>
  </r>
  <r>
    <x v="3"/>
    <x v="0"/>
    <n v="40322210"/>
    <x v="0"/>
    <x v="19"/>
    <x v="1"/>
    <x v="123"/>
    <s v="GO CAB ENT@ CJ 20K AS"/>
    <s v="CABEZA ENTERA"/>
    <x v="12"/>
    <x v="1"/>
    <n v="0"/>
    <x v="0"/>
    <n v="24000"/>
    <n v="24000"/>
    <x v="7"/>
  </r>
  <r>
    <x v="3"/>
    <x v="0"/>
    <n v="40322211"/>
    <x v="0"/>
    <x v="19"/>
    <x v="1"/>
    <x v="123"/>
    <s v="GO CAB ENT@ CJ 20K AS"/>
    <s v="CABEZA ENTERA"/>
    <x v="12"/>
    <x v="0"/>
    <n v="0"/>
    <x v="0"/>
    <n v="24000"/>
    <n v="24000"/>
    <x v="7"/>
  </r>
  <r>
    <x v="3"/>
    <x v="0"/>
    <n v="40322212"/>
    <x v="0"/>
    <x v="19"/>
    <x v="1"/>
    <x v="123"/>
    <s v="GO CAB ENT@ CJ 20K AS"/>
    <s v="CABEZA ENTERA"/>
    <x v="7"/>
    <x v="1"/>
    <n v="0"/>
    <x v="0"/>
    <n v="24000"/>
    <n v="24000"/>
    <x v="7"/>
  </r>
  <r>
    <x v="3"/>
    <x v="0"/>
    <n v="40322214"/>
    <x v="0"/>
    <x v="19"/>
    <x v="1"/>
    <x v="123"/>
    <s v="GO CAB ENT@ CJ 20K AS"/>
    <s v="CABEZA ENTERA"/>
    <x v="7"/>
    <x v="0"/>
    <n v="0"/>
    <x v="0"/>
    <n v="15067.892589999999"/>
    <n v="15067.892589999999"/>
    <x v="7"/>
  </r>
  <r>
    <x v="3"/>
    <x v="0"/>
    <n v="40322225"/>
    <x v="1"/>
    <x v="21"/>
    <x v="1"/>
    <x v="123"/>
    <s v="GO CAB ENT@ CJ 20K AS"/>
    <s v="CABEZA ENTERA"/>
    <x v="4"/>
    <x v="1"/>
    <n v="0"/>
    <x v="0"/>
    <n v="24000"/>
    <n v="24000"/>
    <x v="7"/>
  </r>
  <r>
    <x v="3"/>
    <x v="0"/>
    <n v="40322226"/>
    <x v="1"/>
    <x v="21"/>
    <x v="1"/>
    <x v="123"/>
    <s v="GO CAB ENT@ CJ 20K AS"/>
    <s v="CABEZA ENTERA"/>
    <x v="4"/>
    <x v="0"/>
    <n v="0"/>
    <x v="0"/>
    <n v="24000"/>
    <n v="24000"/>
    <x v="7"/>
  </r>
  <r>
    <x v="3"/>
    <x v="0"/>
    <n v="40322227"/>
    <x v="1"/>
    <x v="19"/>
    <x v="1"/>
    <x v="86"/>
    <s v="GO CAB ROJ ENT S/L@ CJ 20K AS"/>
    <s v="CABEZA ENTERA"/>
    <x v="12"/>
    <x v="4"/>
    <n v="0"/>
    <x v="0"/>
    <n v="24000"/>
    <n v="24000"/>
    <x v="7"/>
  </r>
  <r>
    <x v="3"/>
    <x v="0"/>
    <n v="40322249"/>
    <x v="1"/>
    <x v="19"/>
    <x v="1"/>
    <x v="124"/>
    <s v="GO CAB BCA ENT S/L@ CJ 20K AS"/>
    <s v="CABEZA ENTERA"/>
    <x v="2"/>
    <x v="2"/>
    <n v="0"/>
    <x v="1"/>
    <n v="0"/>
    <n v="24000"/>
    <x v="7"/>
  </r>
  <r>
    <x v="3"/>
    <x v="0"/>
    <n v="40322250"/>
    <x v="1"/>
    <x v="19"/>
    <x v="1"/>
    <x v="124"/>
    <s v="GO CAB BCA ENT S/L@ CJ 20K AS"/>
    <s v="CABEZA ENTERA"/>
    <x v="10"/>
    <x v="2"/>
    <n v="0"/>
    <x v="1"/>
    <n v="0"/>
    <n v="24000"/>
    <x v="7"/>
  </r>
  <r>
    <x v="3"/>
    <x v="0"/>
    <n v="40322251"/>
    <x v="1"/>
    <x v="19"/>
    <x v="1"/>
    <x v="124"/>
    <s v="GO CAB BCA ENT S/L@ CJ 20K AS"/>
    <s v="CABEZA ENTERA"/>
    <x v="10"/>
    <x v="0"/>
    <n v="0"/>
    <x v="1"/>
    <n v="0"/>
    <n v="24000"/>
    <x v="7"/>
  </r>
  <r>
    <x v="3"/>
    <x v="0"/>
    <n v="40322252"/>
    <x v="1"/>
    <x v="19"/>
    <x v="1"/>
    <x v="124"/>
    <s v="GO CAB BCA ENT S/L@ CJ 20K AS"/>
    <s v="CABEZA ENTERA"/>
    <x v="13"/>
    <x v="1"/>
    <n v="0"/>
    <x v="1"/>
    <n v="0"/>
    <n v="24000"/>
    <x v="7"/>
  </r>
  <r>
    <x v="3"/>
    <x v="0"/>
    <n v="40322253"/>
    <x v="1"/>
    <x v="19"/>
    <x v="1"/>
    <x v="124"/>
    <s v="GO CAB BCA ENT S/L@ CJ 20K AS"/>
    <s v="CABEZA ENTERA"/>
    <x v="8"/>
    <x v="1"/>
    <n v="0"/>
    <x v="0"/>
    <n v="24000"/>
    <n v="24000"/>
    <x v="7"/>
  </r>
  <r>
    <x v="3"/>
    <x v="0"/>
    <n v="40322254"/>
    <x v="1"/>
    <x v="19"/>
    <x v="1"/>
    <x v="124"/>
    <s v="GO CAB BCA ENT S/L@ CJ 20K AS"/>
    <s v="CABEZA ENTERA"/>
    <x v="3"/>
    <x v="1"/>
    <n v="0"/>
    <x v="0"/>
    <n v="24000"/>
    <n v="24000"/>
    <x v="7"/>
  </r>
  <r>
    <x v="3"/>
    <x v="0"/>
    <n v="40322255"/>
    <x v="1"/>
    <x v="19"/>
    <x v="1"/>
    <x v="124"/>
    <s v="GO CAB BCA ENT S/L@ CJ 20K AS"/>
    <s v="CABEZA ENTERA"/>
    <x v="3"/>
    <x v="0"/>
    <n v="0"/>
    <x v="0"/>
    <n v="24000"/>
    <n v="24000"/>
    <x v="7"/>
  </r>
  <r>
    <x v="3"/>
    <x v="0"/>
    <n v="40322256"/>
    <x v="1"/>
    <x v="19"/>
    <x v="1"/>
    <x v="124"/>
    <s v="GO CAB BCA ENT S/L@ CJ 20K AS"/>
    <s v="CABEZA ENTERA"/>
    <x v="11"/>
    <x v="1"/>
    <n v="0"/>
    <x v="0"/>
    <n v="24000"/>
    <n v="24000"/>
    <x v="7"/>
  </r>
  <r>
    <x v="3"/>
    <x v="0"/>
    <n v="40322257"/>
    <x v="0"/>
    <x v="19"/>
    <x v="1"/>
    <x v="124"/>
    <s v="GO CAB BCA ENT S/L@ CJ 20K AS"/>
    <s v="CABEZA ENTERA"/>
    <x v="11"/>
    <x v="0"/>
    <n v="0"/>
    <x v="0"/>
    <n v="24000"/>
    <n v="24000"/>
    <x v="7"/>
  </r>
  <r>
    <x v="3"/>
    <x v="0"/>
    <n v="40322258"/>
    <x v="0"/>
    <x v="19"/>
    <x v="1"/>
    <x v="124"/>
    <s v="GO CAB BCA ENT S/L@ CJ 20K AS"/>
    <s v="CABEZA ENTERA"/>
    <x v="12"/>
    <x v="0"/>
    <n v="0"/>
    <x v="0"/>
    <n v="24000"/>
    <n v="24000"/>
    <x v="7"/>
  </r>
  <r>
    <x v="3"/>
    <x v="0"/>
    <n v="40322259"/>
    <x v="0"/>
    <x v="19"/>
    <x v="1"/>
    <x v="124"/>
    <s v="GO CAB BCA ENT S/L@ CJ 20K AS"/>
    <s v="CABEZA ENTERA"/>
    <x v="12"/>
    <x v="0"/>
    <n v="0"/>
    <x v="0"/>
    <n v="24000"/>
    <n v="24000"/>
    <x v="7"/>
  </r>
  <r>
    <x v="3"/>
    <x v="0"/>
    <n v="40322260"/>
    <x v="0"/>
    <x v="19"/>
    <x v="1"/>
    <x v="124"/>
    <s v="GO CAB BCA ENT S/L@ CJ 20K AS"/>
    <s v="CABEZA ENTERA"/>
    <x v="9"/>
    <x v="0"/>
    <n v="0"/>
    <x v="0"/>
    <n v="24000"/>
    <n v="24000"/>
    <x v="7"/>
  </r>
  <r>
    <x v="3"/>
    <x v="0"/>
    <n v="40322261"/>
    <x v="0"/>
    <x v="19"/>
    <x v="1"/>
    <x v="124"/>
    <s v="GO CAB BCA ENT S/L@ CJ 20K AS"/>
    <s v="CABEZA ENTERA"/>
    <x v="0"/>
    <x v="1"/>
    <n v="0"/>
    <x v="0"/>
    <n v="24000"/>
    <n v="24000"/>
    <x v="7"/>
  </r>
  <r>
    <x v="3"/>
    <x v="0"/>
    <n v="40322262"/>
    <x v="0"/>
    <x v="19"/>
    <x v="1"/>
    <x v="124"/>
    <s v="GO CAB BCA ENT S/L@ CJ 20K AS"/>
    <s v="CABEZA ENTERA"/>
    <x v="0"/>
    <x v="0"/>
    <n v="0"/>
    <x v="0"/>
    <n v="24000"/>
    <n v="24000"/>
    <x v="7"/>
  </r>
  <r>
    <x v="3"/>
    <x v="0"/>
    <n v="40322263"/>
    <x v="0"/>
    <x v="19"/>
    <x v="1"/>
    <x v="124"/>
    <s v="GO CAB BCA ENT S/L@ CJ 20K AS"/>
    <s v="CABEZA ENTERA"/>
    <x v="0"/>
    <x v="0"/>
    <n v="0"/>
    <x v="0"/>
    <n v="24000"/>
    <n v="24000"/>
    <x v="7"/>
  </r>
  <r>
    <x v="3"/>
    <x v="0"/>
    <n v="40322264"/>
    <x v="0"/>
    <x v="19"/>
    <x v="1"/>
    <x v="124"/>
    <s v="GO CAB BCA ENT S/L@ CJ 20K AS"/>
    <s v="CABEZA ENTERA"/>
    <x v="0"/>
    <x v="1"/>
    <n v="0"/>
    <x v="0"/>
    <n v="24000"/>
    <n v="24000"/>
    <x v="7"/>
  </r>
  <r>
    <x v="3"/>
    <x v="0"/>
    <n v="40322265"/>
    <x v="0"/>
    <x v="19"/>
    <x v="1"/>
    <x v="124"/>
    <s v="GO CAB BCA ENT S/L@ CJ 20K AS"/>
    <s v="CABEZA ENTERA"/>
    <x v="7"/>
    <x v="1"/>
    <n v="0"/>
    <x v="0"/>
    <n v="24000"/>
    <n v="24000"/>
    <x v="7"/>
  </r>
  <r>
    <x v="3"/>
    <x v="0"/>
    <n v="40322267"/>
    <x v="0"/>
    <x v="19"/>
    <x v="1"/>
    <x v="124"/>
    <s v="GO CAB BCA ENT S/L@ CJ 20K AS"/>
    <s v="CABEZA ENTERA"/>
    <x v="7"/>
    <x v="1"/>
    <n v="0"/>
    <x v="0"/>
    <n v="24000"/>
    <n v="24000"/>
    <x v="7"/>
  </r>
  <r>
    <x v="3"/>
    <x v="0"/>
    <n v="40322275"/>
    <x v="1"/>
    <x v="19"/>
    <x v="1"/>
    <x v="125"/>
    <s v="GO RESTO TIRA HSO CTRO@ BO CJ 20K AS"/>
    <s v="HUESOS CUARTO CENTRAL"/>
    <x v="10"/>
    <x v="3"/>
    <n v="0"/>
    <x v="0"/>
    <n v="24000"/>
    <n v="24000"/>
    <x v="7"/>
  </r>
  <r>
    <x v="3"/>
    <x v="0"/>
    <n v="40322723"/>
    <x v="1"/>
    <x v="21"/>
    <x v="0"/>
    <x v="98"/>
    <s v="GO RECO 60/40 @ CJ 20K AS"/>
    <s v="RECORTES NO MAGRO"/>
    <x v="6"/>
    <x v="1"/>
    <n v="24000"/>
    <x v="0"/>
    <n v="0"/>
    <n v="24000"/>
    <x v="7"/>
  </r>
  <r>
    <x v="3"/>
    <x v="0"/>
    <n v="40322725"/>
    <x v="1"/>
    <x v="18"/>
    <x v="0"/>
    <x v="126"/>
    <s v="GO RESTO TIRA HSO@ FI CJ 10K AS"/>
    <s v="HUESOS CUARTO CENTRAL"/>
    <x v="6"/>
    <x v="3"/>
    <n v="24000"/>
    <x v="0"/>
    <n v="0"/>
    <n v="24000"/>
    <x v="7"/>
  </r>
  <r>
    <x v="3"/>
    <x v="0"/>
    <n v="40322726"/>
    <x v="1"/>
    <x v="17"/>
    <x v="0"/>
    <x v="127"/>
    <s v="GO PERNILM B@ BO CJ 20K AS"/>
    <s v="PERNIL MANO"/>
    <x v="2"/>
    <x v="3"/>
    <n v="0"/>
    <x v="1"/>
    <n v="0"/>
    <n v="24000"/>
    <x v="7"/>
  </r>
  <r>
    <x v="3"/>
    <x v="0"/>
    <n v="40322727"/>
    <x v="1"/>
    <x v="19"/>
    <x v="0"/>
    <x v="89"/>
    <s v="GO PERNILM@ CJ 20K AS"/>
    <s v="PERNIL MANO"/>
    <x v="6"/>
    <x v="3"/>
    <n v="24000"/>
    <x v="0"/>
    <n v="0"/>
    <n v="24000"/>
    <x v="7"/>
  </r>
  <r>
    <x v="3"/>
    <x v="0"/>
    <n v="40322736"/>
    <x v="1"/>
    <x v="18"/>
    <x v="0"/>
    <x v="116"/>
    <s v="GO MANTEC@ CJ 20K AS"/>
    <s v="GRASA INTERIOR"/>
    <x v="2"/>
    <x v="2"/>
    <n v="0"/>
    <x v="1"/>
    <n v="0"/>
    <n v="24000"/>
    <x v="7"/>
  </r>
  <r>
    <x v="3"/>
    <x v="0"/>
    <n v="40322739"/>
    <x v="1"/>
    <x v="18"/>
    <x v="0"/>
    <x v="95"/>
    <s v="GO STERNUM BONES@ BO CJ 10K AS"/>
    <s v="HUESOS CUARTO DELANTERO"/>
    <x v="6"/>
    <x v="0"/>
    <n v="24000"/>
    <x v="0"/>
    <n v="0"/>
    <n v="24000"/>
    <x v="8"/>
  </r>
  <r>
    <x v="3"/>
    <x v="0"/>
    <n v="40322752"/>
    <x v="1"/>
    <x v="18"/>
    <x v="0"/>
    <x v="95"/>
    <s v="GO STERNUM BONES@ BO CJ 10K AS"/>
    <s v="HUESOS CUARTO DELANTERO"/>
    <x v="6"/>
    <x v="0"/>
    <n v="24000"/>
    <x v="0"/>
    <n v="0"/>
    <n v="24000"/>
    <x v="8"/>
  </r>
  <r>
    <x v="3"/>
    <x v="0"/>
    <n v="40322753"/>
    <x v="1"/>
    <x v="19"/>
    <x v="0"/>
    <x v="97"/>
    <s v="GO CAZ ENT@ BO CJ 10K AS"/>
    <s v="CHULETA CAZUELA"/>
    <x v="6"/>
    <x v="3"/>
    <n v="24000"/>
    <x v="0"/>
    <n v="0"/>
    <n v="24000"/>
    <x v="7"/>
  </r>
  <r>
    <x v="3"/>
    <x v="0"/>
    <n v="40322756"/>
    <x v="1"/>
    <x v="20"/>
    <x v="0"/>
    <x v="100"/>
    <s v="GO GORD ESP@ BO CJ 10K AS"/>
    <s v="GRASA GORDURA"/>
    <x v="6"/>
    <x v="3"/>
    <n v="24000"/>
    <x v="0"/>
    <n v="0"/>
    <n v="24000"/>
    <x v="7"/>
  </r>
  <r>
    <x v="3"/>
    <x v="0"/>
    <n v="40322758"/>
    <x v="1"/>
    <x v="20"/>
    <x v="0"/>
    <x v="89"/>
    <s v="GO PERNILM@ CJ 20K AS"/>
    <s v="PERNIL MANO"/>
    <x v="2"/>
    <x v="1"/>
    <n v="0"/>
    <x v="1"/>
    <n v="0"/>
    <n v="24000"/>
    <x v="7"/>
  </r>
  <r>
    <x v="3"/>
    <x v="0"/>
    <n v="40322759"/>
    <x v="1"/>
    <x v="20"/>
    <x v="0"/>
    <x v="91"/>
    <s v="GO PATAS@ CJ 20K AS"/>
    <s v="SUBPROD PATAS-MANOS"/>
    <x v="2"/>
    <x v="4"/>
    <n v="0"/>
    <x v="1"/>
    <n v="0"/>
    <n v="24000"/>
    <x v="7"/>
  </r>
  <r>
    <x v="3"/>
    <x v="0"/>
    <n v="40322762"/>
    <x v="1"/>
    <x v="17"/>
    <x v="0"/>
    <x v="95"/>
    <s v="GO STERNUM BONES@ BO CJ 10K AS"/>
    <s v="HUESOS CUARTO DELANTERO"/>
    <x v="6"/>
    <x v="3"/>
    <n v="24000"/>
    <x v="0"/>
    <n v="0"/>
    <n v="24000"/>
    <x v="7"/>
  </r>
  <r>
    <x v="3"/>
    <x v="0"/>
    <n v="40322763"/>
    <x v="1"/>
    <x v="20"/>
    <x v="0"/>
    <x v="111"/>
    <s v="GO RECO 20/80 @ CJ 20K AS"/>
    <s v="GRASA GORDURA"/>
    <x v="6"/>
    <x v="1"/>
    <n v="24000"/>
    <x v="0"/>
    <n v="0"/>
    <n v="24000"/>
    <x v="7"/>
  </r>
  <r>
    <x v="3"/>
    <x v="0"/>
    <n v="40322764"/>
    <x v="1"/>
    <x v="20"/>
    <x v="0"/>
    <x v="111"/>
    <s v="GO RECO 20/80 @ CJ 20K AS"/>
    <s v="GRASA GORDURA"/>
    <x v="2"/>
    <x v="3"/>
    <n v="0"/>
    <x v="1"/>
    <n v="0"/>
    <n v="24000"/>
    <x v="7"/>
  </r>
  <r>
    <x v="3"/>
    <x v="0"/>
    <n v="40322771"/>
    <x v="1"/>
    <x v="18"/>
    <x v="0"/>
    <x v="126"/>
    <s v="GO RESTO TIRA HSO@ FI CJ 10K AS"/>
    <s v="HUESOS CUARTO CENTRAL"/>
    <x v="2"/>
    <x v="1"/>
    <n v="0"/>
    <x v="1"/>
    <n v="0"/>
    <n v="24000"/>
    <x v="7"/>
  </r>
  <r>
    <x v="3"/>
    <x v="0"/>
    <n v="40322772"/>
    <x v="0"/>
    <x v="17"/>
    <x v="0"/>
    <x v="89"/>
    <s v="GO PERNILM@ CJ 20K AS"/>
    <s v="PERNIL MANO"/>
    <x v="11"/>
    <x v="2"/>
    <n v="0"/>
    <x v="0"/>
    <n v="24000"/>
    <n v="24000"/>
    <x v="7"/>
  </r>
  <r>
    <x v="3"/>
    <x v="0"/>
    <n v="40322773"/>
    <x v="0"/>
    <x v="19"/>
    <x v="0"/>
    <x v="89"/>
    <s v="GO PERNILM@ CJ 20K AS"/>
    <s v="PERNIL MANO"/>
    <x v="12"/>
    <x v="2"/>
    <n v="0"/>
    <x v="0"/>
    <n v="24000"/>
    <n v="24000"/>
    <x v="7"/>
  </r>
  <r>
    <x v="3"/>
    <x v="0"/>
    <n v="40322774"/>
    <x v="0"/>
    <x v="19"/>
    <x v="0"/>
    <x v="89"/>
    <s v="GO PERNILM@ CJ 20K AS"/>
    <s v="PERNIL MANO"/>
    <x v="12"/>
    <x v="2"/>
    <n v="0"/>
    <x v="0"/>
    <n v="24000"/>
    <n v="24000"/>
    <x v="7"/>
  </r>
  <r>
    <x v="3"/>
    <x v="0"/>
    <n v="40322780"/>
    <x v="1"/>
    <x v="18"/>
    <x v="0"/>
    <x v="95"/>
    <s v="GO STERNUM BONES@ BO CJ 10K AS"/>
    <s v="HUESOS CUARTO DELANTERO"/>
    <x v="2"/>
    <x v="4"/>
    <n v="0"/>
    <x v="1"/>
    <n v="0"/>
    <n v="24000"/>
    <x v="7"/>
  </r>
  <r>
    <x v="3"/>
    <x v="0"/>
    <n v="40322781"/>
    <x v="1"/>
    <x v="21"/>
    <x v="0"/>
    <x v="97"/>
    <s v="GO CAZ ENT@ BO CJ 10K AS"/>
    <s v="CHULETA CAZUELA"/>
    <x v="3"/>
    <x v="2"/>
    <n v="0"/>
    <x v="0"/>
    <n v="24000"/>
    <n v="24000"/>
    <x v="7"/>
  </r>
  <r>
    <x v="3"/>
    <x v="0"/>
    <n v="40324390"/>
    <x v="1"/>
    <x v="17"/>
    <x v="0"/>
    <x v="93"/>
    <s v="GO PERNILP@ BO CJ 20K AS"/>
    <s v="PERNIL PIERNA"/>
    <x v="11"/>
    <x v="1"/>
    <n v="0"/>
    <x v="0"/>
    <n v="24000"/>
    <n v="24000"/>
    <x v="7"/>
  </r>
  <r>
    <x v="3"/>
    <x v="0"/>
    <n v="40324391"/>
    <x v="1"/>
    <x v="17"/>
    <x v="0"/>
    <x v="93"/>
    <s v="GO PERNILP@ BO CJ 20K AS"/>
    <s v="PERNIL PIERNA"/>
    <x v="12"/>
    <x v="1"/>
    <n v="0"/>
    <x v="0"/>
    <n v="24000"/>
    <n v="24000"/>
    <x v="7"/>
  </r>
  <r>
    <x v="3"/>
    <x v="0"/>
    <n v="40324392"/>
    <x v="1"/>
    <x v="17"/>
    <x v="0"/>
    <x v="93"/>
    <s v="GO PERNILP@ BO CJ 20K AS"/>
    <s v="PERNIL PIERNA"/>
    <x v="12"/>
    <x v="1"/>
    <n v="0"/>
    <x v="0"/>
    <n v="24000"/>
    <n v="24000"/>
    <x v="7"/>
  </r>
  <r>
    <x v="3"/>
    <x v="0"/>
    <n v="40324404"/>
    <x v="1"/>
    <x v="19"/>
    <x v="0"/>
    <x v="111"/>
    <s v="GO RECO 20/80 @ CJ 20K AS"/>
    <s v="GRASA GORDURA"/>
    <x v="1"/>
    <x v="1"/>
    <n v="0"/>
    <x v="0"/>
    <n v="24000"/>
    <n v="24000"/>
    <x v="7"/>
  </r>
  <r>
    <x v="3"/>
    <x v="0"/>
    <n v="40324405"/>
    <x v="1"/>
    <x v="19"/>
    <x v="0"/>
    <x v="111"/>
    <s v="GO RECO 20/80 @ CJ 20K AS"/>
    <s v="GRASA GORDURA"/>
    <x v="4"/>
    <x v="1"/>
    <n v="0"/>
    <x v="0"/>
    <n v="24000"/>
    <n v="24000"/>
    <x v="7"/>
  </r>
  <r>
    <x v="3"/>
    <x v="0"/>
    <n v="40324406"/>
    <x v="1"/>
    <x v="19"/>
    <x v="0"/>
    <x v="111"/>
    <s v="GO RECO 20/80 @ CJ 20K AS"/>
    <s v="GRASA GORDURA"/>
    <x v="11"/>
    <x v="1"/>
    <n v="0"/>
    <x v="0"/>
    <n v="24000"/>
    <n v="24000"/>
    <x v="7"/>
  </r>
  <r>
    <x v="3"/>
    <x v="0"/>
    <n v="40324975"/>
    <x v="0"/>
    <x v="17"/>
    <x v="1"/>
    <x v="128"/>
    <s v="GO HSO COSTILLA 4X 5KG @ CJ 20K AS"/>
    <s v="HUESOS CUARTO CENTRAL"/>
    <x v="0"/>
    <x v="1"/>
    <n v="0"/>
    <x v="0"/>
    <n v="24000"/>
    <n v="24000"/>
    <x v="7"/>
  </r>
  <r>
    <x v="3"/>
    <x v="0"/>
    <n v="40324980"/>
    <x v="1"/>
    <x v="21"/>
    <x v="1"/>
    <x v="120"/>
    <s v="GO HUESO ESCAPULA@ CJ 15KG AS"/>
    <s v="HUESOS CUARTO DELANTERO"/>
    <x v="11"/>
    <x v="2"/>
    <n v="0"/>
    <x v="0"/>
    <n v="24000"/>
    <n v="24000"/>
    <x v="7"/>
  </r>
  <r>
    <x v="3"/>
    <x v="0"/>
    <n v="40324982"/>
    <x v="1"/>
    <x v="19"/>
    <x v="1"/>
    <x v="129"/>
    <s v="GO PNA FORRO@ BO CJ 20K AS"/>
    <s v="CUERO FORRO"/>
    <x v="10"/>
    <x v="1"/>
    <n v="0"/>
    <x v="1"/>
    <n v="0"/>
    <n v="24000"/>
    <x v="7"/>
  </r>
  <r>
    <x v="3"/>
    <x v="0"/>
    <n v="40324983"/>
    <x v="0"/>
    <x v="19"/>
    <x v="1"/>
    <x v="129"/>
    <s v="GO PNA FORRO@ BO CJ 20K AS"/>
    <s v="CUERO FORRO"/>
    <x v="4"/>
    <x v="1"/>
    <n v="0"/>
    <x v="0"/>
    <n v="24000"/>
    <n v="24000"/>
    <x v="7"/>
  </r>
  <r>
    <x v="3"/>
    <x v="0"/>
    <n v="40324984"/>
    <x v="0"/>
    <x v="19"/>
    <x v="1"/>
    <x v="129"/>
    <s v="GO PNA FORRO@ BO CJ 20K AS"/>
    <s v="CUERO FORRO"/>
    <x v="5"/>
    <x v="0"/>
    <n v="0"/>
    <x v="0"/>
    <n v="24000"/>
    <n v="24000"/>
    <x v="7"/>
  </r>
  <r>
    <x v="3"/>
    <x v="0"/>
    <n v="40325909"/>
    <x v="0"/>
    <x v="19"/>
    <x v="0"/>
    <x v="120"/>
    <s v="GO HUESO ESCAPULA@ CJ 15KG AS"/>
    <s v="HUESOS CUARTO DELANTERO"/>
    <x v="7"/>
    <x v="2"/>
    <n v="0"/>
    <x v="0"/>
    <n v="21168.519700000001"/>
    <n v="21168.519700000001"/>
    <x v="7"/>
  </r>
  <r>
    <x v="3"/>
    <x v="2"/>
    <n v="40322291"/>
    <x v="1"/>
    <x v="19"/>
    <x v="1"/>
    <x v="130"/>
    <s v="PV TRU LARG@ BO CJ 15K AS"/>
    <s v="TRUTRO LARGO"/>
    <x v="5"/>
    <x v="0"/>
    <n v="0"/>
    <x v="0"/>
    <n v="24000"/>
    <n v="24000"/>
    <x v="7"/>
  </r>
  <r>
    <x v="3"/>
    <x v="2"/>
    <n v="40322292"/>
    <x v="1"/>
    <x v="19"/>
    <x v="1"/>
    <x v="130"/>
    <s v="PV TRU LARG@ BO CJ 15K AS"/>
    <s v="TRUTRO LARGO"/>
    <x v="11"/>
    <x v="0"/>
    <n v="0"/>
    <x v="0"/>
    <n v="24000"/>
    <n v="24000"/>
    <x v="7"/>
  </r>
  <r>
    <x v="4"/>
    <x v="1"/>
    <n v="40315085"/>
    <x v="0"/>
    <x v="23"/>
    <x v="0"/>
    <x v="131"/>
    <s v="PO PPA ESP BLO@ BO CJ 20K AS"/>
    <s v="CARNE RECUPERADA PULPA"/>
    <x v="6"/>
    <x v="0"/>
    <n v="25000"/>
    <x v="0"/>
    <n v="0"/>
    <n v="25000"/>
    <x v="7"/>
  </r>
  <r>
    <x v="4"/>
    <x v="1"/>
    <n v="40324526"/>
    <x v="0"/>
    <x v="23"/>
    <x v="0"/>
    <x v="131"/>
    <s v="PO PPA ESP BLO@ BO CJ 20K AS"/>
    <s v="CARNE RECUPERADA PULPA"/>
    <x v="9"/>
    <x v="0"/>
    <n v="0"/>
    <x v="0"/>
    <n v="25000"/>
    <n v="25000"/>
    <x v="7"/>
  </r>
  <r>
    <x v="4"/>
    <x v="1"/>
    <n v="40324527"/>
    <x v="0"/>
    <x v="23"/>
    <x v="0"/>
    <x v="131"/>
    <s v="PO PPA ESP BLO@ BO CJ 20K AS"/>
    <s v="CARNE RECUPERADA PULPA"/>
    <x v="0"/>
    <x v="0"/>
    <n v="0"/>
    <x v="0"/>
    <n v="25000"/>
    <n v="25000"/>
    <x v="7"/>
  </r>
  <r>
    <x v="4"/>
    <x v="1"/>
    <n v="40324528"/>
    <x v="0"/>
    <x v="23"/>
    <x v="0"/>
    <x v="131"/>
    <s v="PO PPA ESP BLO@ BO CJ 20K AS"/>
    <s v="CARNE RECUPERADA PULPA"/>
    <x v="1"/>
    <x v="0"/>
    <n v="0"/>
    <x v="0"/>
    <n v="25000"/>
    <n v="25000"/>
    <x v="7"/>
  </r>
  <r>
    <x v="4"/>
    <x v="1"/>
    <n v="40324529"/>
    <x v="0"/>
    <x v="23"/>
    <x v="0"/>
    <x v="131"/>
    <s v="PO PPA ESP BLO@ BO CJ 20K AS"/>
    <s v="CARNE RECUPERADA PULPA"/>
    <x v="1"/>
    <x v="0"/>
    <n v="0"/>
    <x v="0"/>
    <n v="25000"/>
    <n v="25000"/>
    <x v="7"/>
  </r>
  <r>
    <x v="4"/>
    <x v="1"/>
    <n v="40324530"/>
    <x v="0"/>
    <x v="23"/>
    <x v="0"/>
    <x v="131"/>
    <s v="PO PPA ESP BLO@ BO CJ 20K AS"/>
    <s v="CARNE RECUPERADA PULPA"/>
    <x v="1"/>
    <x v="0"/>
    <n v="0"/>
    <x v="0"/>
    <n v="25000"/>
    <n v="25000"/>
    <x v="7"/>
  </r>
  <r>
    <x v="4"/>
    <x v="1"/>
    <n v="40324531"/>
    <x v="0"/>
    <x v="23"/>
    <x v="0"/>
    <x v="131"/>
    <s v="PO PPA ESP BLO@ BO CJ 20K AS"/>
    <s v="CARNE RECUPERADA PULPA"/>
    <x v="1"/>
    <x v="0"/>
    <n v="0"/>
    <x v="0"/>
    <n v="25000"/>
    <n v="25000"/>
    <x v="7"/>
  </r>
  <r>
    <x v="4"/>
    <x v="1"/>
    <n v="40324532"/>
    <x v="0"/>
    <x v="23"/>
    <x v="0"/>
    <x v="131"/>
    <s v="PO PPA ESP BLO@ BO CJ 20K AS"/>
    <s v="CARNE RECUPERADA PULPA"/>
    <x v="9"/>
    <x v="0"/>
    <n v="0"/>
    <x v="0"/>
    <n v="25000"/>
    <n v="25000"/>
    <x v="7"/>
  </r>
  <r>
    <x v="4"/>
    <x v="1"/>
    <n v="40324533"/>
    <x v="0"/>
    <x v="23"/>
    <x v="0"/>
    <x v="131"/>
    <s v="PO PPA ESP BLO@ BO CJ 20K AS"/>
    <s v="CARNE RECUPERADA PULPA"/>
    <x v="9"/>
    <x v="0"/>
    <n v="0"/>
    <x v="0"/>
    <n v="25000"/>
    <n v="25000"/>
    <x v="7"/>
  </r>
  <r>
    <x v="4"/>
    <x v="1"/>
    <n v="40324535"/>
    <x v="0"/>
    <x v="23"/>
    <x v="0"/>
    <x v="131"/>
    <s v="PO PPA ESP BLO@ BO CJ 20K AS"/>
    <s v="CARNE RECUPERADA PULPA"/>
    <x v="7"/>
    <x v="0"/>
    <n v="0"/>
    <x v="0"/>
    <n v="25000"/>
    <n v="25000"/>
    <x v="7"/>
  </r>
  <r>
    <x v="4"/>
    <x v="1"/>
    <n v="40324538"/>
    <x v="0"/>
    <x v="23"/>
    <x v="0"/>
    <x v="131"/>
    <s v="PO PPA ESP BLO@ BO CJ 20K AS"/>
    <s v="CARNE RECUPERADA PULPA"/>
    <x v="0"/>
    <x v="0"/>
    <n v="0"/>
    <x v="0"/>
    <n v="25000"/>
    <n v="25000"/>
    <x v="7"/>
  </r>
  <r>
    <x v="4"/>
    <x v="1"/>
    <n v="40324539"/>
    <x v="0"/>
    <x v="23"/>
    <x v="0"/>
    <x v="131"/>
    <s v="PO PPA ESP BLO@ BO CJ 20K AS"/>
    <s v="CARNE RECUPERADA PULPA"/>
    <x v="0"/>
    <x v="0"/>
    <n v="0"/>
    <x v="0"/>
    <n v="25000"/>
    <n v="25000"/>
    <x v="7"/>
  </r>
  <r>
    <x v="4"/>
    <x v="1"/>
    <n v="40324540"/>
    <x v="0"/>
    <x v="23"/>
    <x v="0"/>
    <x v="131"/>
    <s v="PO PPA ESP BLO@ BO CJ 20K AS"/>
    <s v="CARNE RECUPERADA PULPA"/>
    <x v="0"/>
    <x v="0"/>
    <n v="0"/>
    <x v="0"/>
    <n v="25000"/>
    <n v="25000"/>
    <x v="7"/>
  </r>
  <r>
    <x v="4"/>
    <x v="1"/>
    <n v="40324541"/>
    <x v="0"/>
    <x v="23"/>
    <x v="0"/>
    <x v="131"/>
    <s v="PO PPA ESP BLO@ BO CJ 20K AS"/>
    <s v="CARNE RECUPERADA PULPA"/>
    <x v="7"/>
    <x v="0"/>
    <n v="0"/>
    <x v="0"/>
    <n v="25000"/>
    <n v="25000"/>
    <x v="7"/>
  </r>
  <r>
    <x v="4"/>
    <x v="1"/>
    <n v="40324542"/>
    <x v="0"/>
    <x v="23"/>
    <x v="0"/>
    <x v="131"/>
    <s v="PO PPA ESP BLO@ BO CJ 20K AS"/>
    <s v="CARNE RECUPERADA PULPA"/>
    <x v="7"/>
    <x v="0"/>
    <n v="0"/>
    <x v="0"/>
    <n v="25000"/>
    <n v="25000"/>
    <x v="7"/>
  </r>
  <r>
    <x v="4"/>
    <x v="1"/>
    <n v="40324554"/>
    <x v="1"/>
    <x v="24"/>
    <x v="0"/>
    <x v="131"/>
    <s v="PO PPA ESP BLO@ BO CJ 20K AS"/>
    <s v="CARNE RECUPERADA PULPA"/>
    <x v="6"/>
    <x v="0"/>
    <n v="25000"/>
    <x v="0"/>
    <n v="0"/>
    <n v="25000"/>
    <x v="7"/>
  </r>
  <r>
    <x v="4"/>
    <x v="0"/>
    <n v="40312153"/>
    <x v="1"/>
    <x v="23"/>
    <x v="0"/>
    <x v="132"/>
    <s v="GO GRASA CHALECO@ CJ 10K AS"/>
    <s v="SUBPROD GRASA"/>
    <x v="2"/>
    <x v="2"/>
    <n v="0"/>
    <x v="1"/>
    <n v="0"/>
    <n v="24000"/>
    <x v="7"/>
  </r>
  <r>
    <x v="4"/>
    <x v="0"/>
    <n v="40312154"/>
    <x v="1"/>
    <x v="23"/>
    <x v="0"/>
    <x v="132"/>
    <s v="GO GRASA CHALECO@ CJ 10K AS"/>
    <s v="SUBPROD GRASA"/>
    <x v="7"/>
    <x v="1"/>
    <n v="0"/>
    <x v="0"/>
    <n v="24000"/>
    <n v="24000"/>
    <x v="7"/>
  </r>
  <r>
    <x v="4"/>
    <x v="0"/>
    <n v="40315654"/>
    <x v="1"/>
    <x v="25"/>
    <x v="0"/>
    <x v="133"/>
    <s v="GO PECHO S/CUE K@ CJ 20K AK"/>
    <s v="COST-PEC ENTERO"/>
    <x v="6"/>
    <x v="2"/>
    <n v="22000"/>
    <x v="0"/>
    <n v="0"/>
    <n v="22000"/>
    <x v="7"/>
  </r>
  <r>
    <x v="4"/>
    <x v="0"/>
    <n v="40315664"/>
    <x v="1"/>
    <x v="25"/>
    <x v="0"/>
    <x v="134"/>
    <s v="GO PERNILM@ CJ 20K AK"/>
    <s v="PERNIL MANO"/>
    <x v="2"/>
    <x v="2"/>
    <n v="0"/>
    <x v="20"/>
    <n v="0"/>
    <n v="22509.142"/>
    <x v="7"/>
  </r>
  <r>
    <x v="4"/>
    <x v="0"/>
    <n v="40315669"/>
    <x v="1"/>
    <x v="25"/>
    <x v="0"/>
    <x v="135"/>
    <s v="GO LOM VET@ CJ 12K AK"/>
    <s v="LOMO VETADO"/>
    <x v="10"/>
    <x v="5"/>
    <n v="0"/>
    <x v="21"/>
    <n v="0"/>
    <n v="22000"/>
    <x v="7"/>
  </r>
  <r>
    <x v="4"/>
    <x v="0"/>
    <n v="40315818"/>
    <x v="1"/>
    <x v="25"/>
    <x v="0"/>
    <x v="136"/>
    <s v="GO PANC S/CUE@ CJ PANC 16K AS"/>
    <s v="PANCETA S/CUERO"/>
    <x v="6"/>
    <x v="0"/>
    <n v="11000"/>
    <x v="0"/>
    <n v="0"/>
    <n v="11000"/>
    <x v="8"/>
  </r>
  <r>
    <x v="4"/>
    <x v="0"/>
    <n v="40315818"/>
    <x v="1"/>
    <x v="25"/>
    <x v="0"/>
    <x v="137"/>
    <s v="GO LOM VET@ CJ 8K AS"/>
    <s v="LOMO VETADO"/>
    <x v="6"/>
    <x v="0"/>
    <n v="11000"/>
    <x v="0"/>
    <n v="0"/>
    <n v="11000"/>
    <x v="8"/>
  </r>
  <r>
    <x v="4"/>
    <x v="0"/>
    <n v="40315828"/>
    <x v="0"/>
    <x v="23"/>
    <x v="0"/>
    <x v="138"/>
    <s v="GO GORD ESP@ CJ 20K AS"/>
    <s v="GRASA GORDURA"/>
    <x v="10"/>
    <x v="1"/>
    <n v="0"/>
    <x v="0"/>
    <n v="24000"/>
    <n v="24000"/>
    <x v="7"/>
  </r>
  <r>
    <x v="4"/>
    <x v="0"/>
    <n v="40317060"/>
    <x v="1"/>
    <x v="25"/>
    <x v="0"/>
    <x v="139"/>
    <s v="GO PERNILM C/M@ CJ 15K TJ"/>
    <s v="PERNIL MANO"/>
    <x v="2"/>
    <x v="4"/>
    <n v="0"/>
    <x v="21"/>
    <n v="0"/>
    <n v="22000"/>
    <x v="7"/>
  </r>
  <r>
    <x v="4"/>
    <x v="0"/>
    <n v="40318994"/>
    <x v="1"/>
    <x v="26"/>
    <x v="0"/>
    <x v="140"/>
    <s v="GO ESTÓMAGO POUCH@ BO CJ 10K AS"/>
    <s v="SUBPROD VISCERAS"/>
    <x v="11"/>
    <x v="0"/>
    <n v="0"/>
    <x v="0"/>
    <n v="24000"/>
    <n v="24000"/>
    <x v="7"/>
  </r>
  <r>
    <x v="4"/>
    <x v="0"/>
    <n v="40324544"/>
    <x v="0"/>
    <x v="23"/>
    <x v="0"/>
    <x v="141"/>
    <s v="GO PAPDA C/CUE GRANEL@ BO CJ AS"/>
    <s v="PLANCHA C/CUERO"/>
    <x v="7"/>
    <x v="0"/>
    <n v="0"/>
    <x v="0"/>
    <n v="24000"/>
    <n v="24000"/>
    <x v="7"/>
  </r>
  <r>
    <x v="4"/>
    <x v="0"/>
    <n v="40324574"/>
    <x v="0"/>
    <x v="23"/>
    <x v="0"/>
    <x v="142"/>
    <s v="GO PULMON@ CJ 20K AS"/>
    <s v="SUBPROD VISCERAS"/>
    <x v="12"/>
    <x v="0"/>
    <n v="0"/>
    <x v="0"/>
    <n v="24000"/>
    <n v="24000"/>
    <x v="7"/>
  </r>
  <r>
    <x v="4"/>
    <x v="0"/>
    <n v="40324576"/>
    <x v="0"/>
    <x v="23"/>
    <x v="0"/>
    <x v="143"/>
    <s v="GO CORAZÓN PARTIDO@ CJ 10K AS"/>
    <s v="SUBPROD VISCERAS"/>
    <x v="2"/>
    <x v="1"/>
    <n v="0"/>
    <x v="1"/>
    <n v="0"/>
    <n v="24000"/>
    <x v="7"/>
  </r>
  <r>
    <x v="4"/>
    <x v="0"/>
    <n v="40324989"/>
    <x v="1"/>
    <x v="25"/>
    <x v="0"/>
    <x v="144"/>
    <s v="GO PECH S/CUE@ VP CJ AS"/>
    <s v="COST-PEC ENTERO"/>
    <x v="2"/>
    <x v="2"/>
    <n v="0"/>
    <x v="21"/>
    <n v="0"/>
    <n v="22000"/>
    <x v="7"/>
  </r>
  <r>
    <x v="4"/>
    <x v="0"/>
    <n v="40324993"/>
    <x v="1"/>
    <x v="25"/>
    <x v="0"/>
    <x v="145"/>
    <s v="GO LOM VET@ CJ 12K TJ"/>
    <s v="LOMO VETADO"/>
    <x v="6"/>
    <x v="2"/>
    <n v="22000"/>
    <x v="0"/>
    <n v="0"/>
    <n v="22000"/>
    <x v="7"/>
  </r>
  <r>
    <x v="4"/>
    <x v="0"/>
    <n v="40324996"/>
    <x v="1"/>
    <x v="25"/>
    <x v="0"/>
    <x v="146"/>
    <s v="GO TIRA HSO CTRO@ CJ 20K TJ"/>
    <s v="HUESOS CUARTO CENTRAL"/>
    <x v="2"/>
    <x v="2"/>
    <n v="0"/>
    <x v="21"/>
    <n v="0"/>
    <n v="22000"/>
    <x v="7"/>
  </r>
  <r>
    <x v="4"/>
    <x v="0"/>
    <n v="40324997"/>
    <x v="0"/>
    <x v="25"/>
    <x v="0"/>
    <x v="146"/>
    <s v="GO TIRA HSO CTRO@ CJ 20K TJ"/>
    <s v="HUESOS CUARTO CENTRAL"/>
    <x v="1"/>
    <x v="2"/>
    <n v="0"/>
    <x v="0"/>
    <n v="22000"/>
    <n v="22000"/>
    <x v="7"/>
  </r>
  <r>
    <x v="4"/>
    <x v="0"/>
    <n v="40324998"/>
    <x v="0"/>
    <x v="25"/>
    <x v="0"/>
    <x v="146"/>
    <s v="GO TIRA HSO CTRO@ CJ 20K TJ"/>
    <s v="HUESOS CUARTO CENTRAL"/>
    <x v="9"/>
    <x v="2"/>
    <n v="0"/>
    <x v="0"/>
    <n v="22000"/>
    <n v="22000"/>
    <x v="7"/>
  </r>
  <r>
    <x v="4"/>
    <x v="0"/>
    <n v="40325009"/>
    <x v="1"/>
    <x v="25"/>
    <x v="0"/>
    <x v="147"/>
    <s v="GO PANC S/CUE@ CJ PANC TJ"/>
    <s v="PANCETA S/CUERO"/>
    <x v="2"/>
    <x v="0"/>
    <n v="0"/>
    <x v="21"/>
    <n v="0"/>
    <n v="22000"/>
    <x v="7"/>
  </r>
  <r>
    <x v="4"/>
    <x v="0"/>
    <n v="40325014"/>
    <x v="1"/>
    <x v="25"/>
    <x v="0"/>
    <x v="147"/>
    <s v="GO PANC S/CUE@ CJ PANC TJ"/>
    <s v="PANCETA S/CUERO"/>
    <x v="2"/>
    <x v="0"/>
    <n v="0"/>
    <x v="21"/>
    <n v="0"/>
    <n v="22000"/>
    <x v="7"/>
  </r>
  <r>
    <x v="4"/>
    <x v="0"/>
    <n v="40325015"/>
    <x v="1"/>
    <x v="25"/>
    <x v="0"/>
    <x v="147"/>
    <s v="GO PANC S/CUE@ CJ PANC TJ"/>
    <s v="PANCETA S/CUERO"/>
    <x v="3"/>
    <x v="0"/>
    <n v="0"/>
    <x v="0"/>
    <n v="22000"/>
    <n v="22000"/>
    <x v="7"/>
  </r>
  <r>
    <x v="4"/>
    <x v="0"/>
    <n v="40325016"/>
    <x v="1"/>
    <x v="25"/>
    <x v="0"/>
    <x v="147"/>
    <s v="GO PANC S/CUE@ CJ PANC TJ"/>
    <s v="PANCETA S/CUERO"/>
    <x v="3"/>
    <x v="0"/>
    <n v="0"/>
    <x v="0"/>
    <n v="22000"/>
    <n v="22000"/>
    <x v="7"/>
  </r>
  <r>
    <x v="4"/>
    <x v="0"/>
    <n v="40325017"/>
    <x v="0"/>
    <x v="25"/>
    <x v="0"/>
    <x v="147"/>
    <s v="GO PANC S/CUE@ CJ PANC TJ"/>
    <s v="PANCETA S/CUERO"/>
    <x v="1"/>
    <x v="0"/>
    <n v="0"/>
    <x v="0"/>
    <n v="22000"/>
    <n v="22000"/>
    <x v="7"/>
  </r>
  <r>
    <x v="4"/>
    <x v="0"/>
    <n v="40325018"/>
    <x v="0"/>
    <x v="25"/>
    <x v="0"/>
    <x v="147"/>
    <s v="GO PANC S/CUE@ CJ PANC TJ"/>
    <s v="PANCETA S/CUERO"/>
    <x v="1"/>
    <x v="0"/>
    <n v="0"/>
    <x v="0"/>
    <n v="22000"/>
    <n v="22000"/>
    <x v="7"/>
  </r>
  <r>
    <x v="4"/>
    <x v="0"/>
    <n v="40325019"/>
    <x v="0"/>
    <x v="25"/>
    <x v="0"/>
    <x v="147"/>
    <s v="GO PANC S/CUE@ CJ PANC TJ"/>
    <s v="PANCETA S/CUERO"/>
    <x v="5"/>
    <x v="0"/>
    <n v="0"/>
    <x v="0"/>
    <n v="22000"/>
    <n v="22000"/>
    <x v="7"/>
  </r>
  <r>
    <x v="4"/>
    <x v="0"/>
    <n v="40325020"/>
    <x v="0"/>
    <x v="25"/>
    <x v="0"/>
    <x v="147"/>
    <s v="GO PANC S/CUE@ CJ PANC TJ"/>
    <s v="PANCETA S/CUERO"/>
    <x v="5"/>
    <x v="0"/>
    <n v="0"/>
    <x v="0"/>
    <n v="22000"/>
    <n v="22000"/>
    <x v="7"/>
  </r>
  <r>
    <x v="4"/>
    <x v="0"/>
    <n v="40325021"/>
    <x v="0"/>
    <x v="25"/>
    <x v="0"/>
    <x v="147"/>
    <s v="GO PANC S/CUE@ CJ PANC TJ"/>
    <s v="PANCETA S/CUERO"/>
    <x v="7"/>
    <x v="0"/>
    <n v="0"/>
    <x v="0"/>
    <n v="22000"/>
    <n v="22000"/>
    <x v="7"/>
  </r>
  <r>
    <x v="4"/>
    <x v="0"/>
    <n v="40325022"/>
    <x v="0"/>
    <x v="25"/>
    <x v="0"/>
    <x v="147"/>
    <s v="GO PANC S/CUE@ CJ PANC TJ"/>
    <s v="PANCETA S/CUERO"/>
    <x v="7"/>
    <x v="0"/>
    <n v="0"/>
    <x v="0"/>
    <n v="22000"/>
    <n v="22000"/>
    <x v="7"/>
  </r>
  <r>
    <x v="4"/>
    <x v="0"/>
    <n v="40325065"/>
    <x v="1"/>
    <x v="25"/>
    <x v="0"/>
    <x v="135"/>
    <s v="GO LOM VET@ CJ 12K AK"/>
    <s v="LOMO VETADO"/>
    <x v="8"/>
    <x v="1"/>
    <n v="0"/>
    <x v="0"/>
    <n v="11000"/>
    <n v="11000"/>
    <x v="7"/>
  </r>
  <r>
    <x v="4"/>
    <x v="0"/>
    <n v="40325065"/>
    <x v="1"/>
    <x v="25"/>
    <x v="0"/>
    <x v="148"/>
    <s v="GO PANC S/CUE@ CJ PANC AK"/>
    <s v="PANCETA S/CUERO"/>
    <x v="8"/>
    <x v="1"/>
    <n v="0"/>
    <x v="0"/>
    <n v="11000"/>
    <n v="11000"/>
    <x v="7"/>
  </r>
  <r>
    <x v="4"/>
    <x v="0"/>
    <n v="40325077"/>
    <x v="1"/>
    <x v="25"/>
    <x v="0"/>
    <x v="135"/>
    <s v="GO LOM VET@ CJ 12K AK"/>
    <s v="LOMO VETADO"/>
    <x v="11"/>
    <x v="2"/>
    <n v="0"/>
    <x v="0"/>
    <n v="22000"/>
    <n v="22000"/>
    <x v="7"/>
  </r>
  <r>
    <x v="4"/>
    <x v="0"/>
    <n v="40325078"/>
    <x v="0"/>
    <x v="25"/>
    <x v="0"/>
    <x v="135"/>
    <s v="GO LOM VET@ CJ 12K AK"/>
    <s v="LOMO VETADO"/>
    <x v="12"/>
    <x v="2"/>
    <n v="0"/>
    <x v="0"/>
    <n v="22000"/>
    <n v="22000"/>
    <x v="7"/>
  </r>
  <r>
    <x v="4"/>
    <x v="0"/>
    <n v="40325079"/>
    <x v="0"/>
    <x v="25"/>
    <x v="0"/>
    <x v="135"/>
    <s v="GO LOM VET@ CJ 12K AK"/>
    <s v="LOMO VETADO"/>
    <x v="0"/>
    <x v="2"/>
    <n v="0"/>
    <x v="0"/>
    <n v="22000"/>
    <n v="22000"/>
    <x v="7"/>
  </r>
  <r>
    <x v="4"/>
    <x v="0"/>
    <n v="40325080"/>
    <x v="0"/>
    <x v="25"/>
    <x v="0"/>
    <x v="135"/>
    <s v="GO LOM VET@ CJ 12K AK"/>
    <s v="LOMO VETADO"/>
    <x v="7"/>
    <x v="1"/>
    <n v="0"/>
    <x v="0"/>
    <n v="22000"/>
    <n v="22000"/>
    <x v="7"/>
  </r>
  <r>
    <x v="4"/>
    <x v="0"/>
    <n v="40325148"/>
    <x v="0"/>
    <x v="25"/>
    <x v="0"/>
    <x v="136"/>
    <s v="GO PANC S/CUE@ CJ PANC 16K AS"/>
    <s v="PANCETA S/CUERO"/>
    <x v="6"/>
    <x v="2"/>
    <n v="22000"/>
    <x v="0"/>
    <n v="0"/>
    <n v="22000"/>
    <x v="7"/>
  </r>
  <r>
    <x v="4"/>
    <x v="0"/>
    <n v="40325149"/>
    <x v="0"/>
    <x v="25"/>
    <x v="0"/>
    <x v="136"/>
    <s v="GO PANC S/CUE@ CJ PANC 16K AS"/>
    <s v="PANCETA S/CUERO"/>
    <x v="4"/>
    <x v="1"/>
    <n v="0"/>
    <x v="0"/>
    <n v="22000"/>
    <n v="22000"/>
    <x v="7"/>
  </r>
  <r>
    <x v="4"/>
    <x v="0"/>
    <n v="40325150"/>
    <x v="0"/>
    <x v="25"/>
    <x v="0"/>
    <x v="136"/>
    <s v="GO PANC S/CUE@ CJ PANC 16K AS"/>
    <s v="PANCETA S/CUERO"/>
    <x v="4"/>
    <x v="0"/>
    <n v="0"/>
    <x v="0"/>
    <n v="22000"/>
    <n v="22000"/>
    <x v="7"/>
  </r>
  <r>
    <x v="4"/>
    <x v="0"/>
    <n v="40325152"/>
    <x v="1"/>
    <x v="25"/>
    <x v="0"/>
    <x v="137"/>
    <s v="GO LOM VET@ CJ 8K AS"/>
    <s v="LOMO VETADO"/>
    <x v="6"/>
    <x v="2"/>
    <n v="22000"/>
    <x v="0"/>
    <n v="0"/>
    <n v="22000"/>
    <x v="7"/>
  </r>
  <r>
    <x v="4"/>
    <x v="0"/>
    <n v="40325377"/>
    <x v="0"/>
    <x v="25"/>
    <x v="0"/>
    <x v="149"/>
    <s v="GO PAPDA K@ CJ 20K AK"/>
    <s v="PLANCHA S/CUERO"/>
    <x v="6"/>
    <x v="1"/>
    <n v="22000"/>
    <x v="0"/>
    <n v="0"/>
    <n v="22000"/>
    <x v="7"/>
  </r>
  <r>
    <x v="4"/>
    <x v="0"/>
    <n v="40325378"/>
    <x v="0"/>
    <x v="25"/>
    <x v="0"/>
    <x v="149"/>
    <s v="GO PAPDA K@ CJ 20K AK"/>
    <s v="PLANCHA S/CUERO"/>
    <x v="6"/>
    <x v="1"/>
    <n v="22000"/>
    <x v="0"/>
    <n v="0"/>
    <n v="22000"/>
    <x v="7"/>
  </r>
  <r>
    <x v="4"/>
    <x v="0"/>
    <n v="40325379"/>
    <x v="0"/>
    <x v="25"/>
    <x v="0"/>
    <x v="149"/>
    <s v="GO PAPDA K@ CJ 20K AK"/>
    <s v="PLANCHA S/CUERO"/>
    <x v="6"/>
    <x v="1"/>
    <n v="22000"/>
    <x v="0"/>
    <n v="0"/>
    <n v="22000"/>
    <x v="7"/>
  </r>
  <r>
    <x v="4"/>
    <x v="0"/>
    <n v="40325380"/>
    <x v="0"/>
    <x v="25"/>
    <x v="0"/>
    <x v="149"/>
    <s v="GO PAPDA K@ CJ 20K AK"/>
    <s v="PLANCHA S/CUERO"/>
    <x v="10"/>
    <x v="4"/>
    <n v="0"/>
    <x v="21"/>
    <n v="0"/>
    <n v="22000"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n v="1"/>
    <x v="0"/>
    <x v="0"/>
    <s v="Proceso Congelado"/>
    <n v="760"/>
  </r>
  <r>
    <n v="1"/>
    <x v="0"/>
    <x v="0"/>
    <s v="Libre Utilizacion"/>
    <n v="47040"/>
  </r>
  <r>
    <n v="1"/>
    <x v="0"/>
    <x v="1"/>
    <s v="Libre Utilizacion"/>
    <n v="78093"/>
  </r>
  <r>
    <n v="1"/>
    <x v="0"/>
    <x v="2"/>
    <s v="Libre Utilizacion"/>
    <n v="25836"/>
  </r>
  <r>
    <n v="1"/>
    <x v="1"/>
    <x v="3"/>
    <s v="Libre Utilizacion"/>
    <n v="3428"/>
  </r>
  <r>
    <n v="1"/>
    <x v="1"/>
    <x v="4"/>
    <s v="Libre Utilizacion"/>
    <n v="17922"/>
  </r>
  <r>
    <n v="1"/>
    <x v="1"/>
    <x v="5"/>
    <s v="Proceso Congelado"/>
    <n v="23569"/>
  </r>
  <r>
    <n v="1"/>
    <x v="1"/>
    <x v="5"/>
    <s v="Libre Utilizacion"/>
    <n v="15623"/>
  </r>
  <r>
    <n v="1"/>
    <x v="1"/>
    <x v="6"/>
    <s v="Libre Utilizacion"/>
    <n v="13318"/>
  </r>
  <r>
    <n v="1"/>
    <x v="1"/>
    <x v="7"/>
    <s v="Libre Utilizacion"/>
    <n v="20104"/>
  </r>
  <r>
    <n v="1"/>
    <x v="1"/>
    <x v="8"/>
    <s v="Proceso Congelado"/>
    <n v="19958"/>
  </r>
  <r>
    <n v="1"/>
    <x v="1"/>
    <x v="8"/>
    <s v="Libre Utilizacion"/>
    <n v="44870"/>
  </r>
  <r>
    <n v="1"/>
    <x v="1"/>
    <x v="9"/>
    <s v="Libre Utilizacion"/>
    <n v="13681"/>
  </r>
  <r>
    <n v="1"/>
    <x v="1"/>
    <x v="10"/>
    <s v="Libre Utilizacion"/>
    <n v="12410"/>
  </r>
  <r>
    <n v="1"/>
    <x v="1"/>
    <x v="11"/>
    <s v="Proceso Congelado"/>
    <n v="254"/>
  </r>
  <r>
    <n v="1"/>
    <x v="1"/>
    <x v="11"/>
    <s v="Libre Utilizacion"/>
    <n v="3121"/>
  </r>
  <r>
    <n v="1"/>
    <x v="1"/>
    <x v="12"/>
    <s v="Libre Utilizacion"/>
    <n v="2019"/>
  </r>
  <r>
    <n v="1"/>
    <x v="1"/>
    <x v="13"/>
    <s v="Libre Utilizacion"/>
    <n v="17873"/>
  </r>
  <r>
    <n v="1"/>
    <x v="1"/>
    <x v="14"/>
    <s v="Libre Utilizacion"/>
    <n v="23097"/>
  </r>
  <r>
    <n v="1"/>
    <x v="1"/>
    <x v="15"/>
    <s v="Proceso Congelado"/>
    <n v="907"/>
  </r>
  <r>
    <n v="1"/>
    <x v="1"/>
    <x v="15"/>
    <s v="Libre Utilizacion"/>
    <n v="90865"/>
  </r>
  <r>
    <n v="1"/>
    <x v="1"/>
    <x v="16"/>
    <s v="Proceso Congelado"/>
    <n v="181"/>
  </r>
  <r>
    <n v="1"/>
    <x v="1"/>
    <x v="16"/>
    <s v="Libre Utilizacion"/>
    <n v="77965"/>
  </r>
  <r>
    <n v="1"/>
    <x v="1"/>
    <x v="17"/>
    <s v="Libre Utilizacion"/>
    <n v="22970"/>
  </r>
  <r>
    <n v="1"/>
    <x v="1"/>
    <x v="18"/>
    <s v="Proceso Congelado"/>
    <n v="54"/>
  </r>
  <r>
    <n v="1"/>
    <x v="1"/>
    <x v="18"/>
    <s v="Libre Utilizacion"/>
    <n v="13517"/>
  </r>
  <r>
    <n v="1"/>
    <x v="1"/>
    <x v="19"/>
    <s v="Libre Utilizacion"/>
    <n v="22045"/>
  </r>
  <r>
    <n v="1"/>
    <x v="1"/>
    <x v="20"/>
    <s v="Libre Utilizacion"/>
    <n v="30083"/>
  </r>
  <r>
    <n v="1"/>
    <x v="1"/>
    <x v="21"/>
    <s v="Proceso Congelado"/>
    <n v="907"/>
  </r>
  <r>
    <n v="1"/>
    <x v="1"/>
    <x v="21"/>
    <s v="Libre Utilizacion"/>
    <n v="147384"/>
  </r>
  <r>
    <n v="1"/>
    <x v="1"/>
    <x v="22"/>
    <s v="Libre Utilizacion"/>
    <n v="28141"/>
  </r>
  <r>
    <n v="1"/>
    <x v="1"/>
    <x v="23"/>
    <s v="Libre Utilizacion"/>
    <n v="30083"/>
  </r>
  <r>
    <n v="1"/>
    <x v="1"/>
    <x v="24"/>
    <s v="Libre Utilizacion"/>
    <n v="15912"/>
  </r>
  <r>
    <n v="1"/>
    <x v="1"/>
    <x v="25"/>
    <s v="Libre Utilizacion"/>
    <n v="7348"/>
  </r>
  <r>
    <n v="1"/>
    <x v="1"/>
    <x v="26"/>
    <s v="Libre Utilizacion"/>
    <n v="60764"/>
  </r>
  <r>
    <n v="1"/>
    <x v="1"/>
    <x v="27"/>
    <s v="Libre Utilizacion"/>
    <n v="28159"/>
  </r>
  <r>
    <n v="1"/>
    <x v="1"/>
    <x v="28"/>
    <s v="Libre Utilizacion"/>
    <n v="8383"/>
  </r>
  <r>
    <n v="1"/>
    <x v="1"/>
    <x v="29"/>
    <s v="Libre Utilizacion"/>
    <n v="15658"/>
  </r>
  <r>
    <n v="1"/>
    <x v="1"/>
    <x v="30"/>
    <s v="Libre Utilizacion"/>
    <n v="9671"/>
  </r>
  <r>
    <n v="1"/>
    <x v="1"/>
    <x v="31"/>
    <s v="Libre Utilizacion"/>
    <n v="10778"/>
  </r>
  <r>
    <n v="1"/>
    <x v="1"/>
    <x v="32"/>
    <s v="Proceso Congelado"/>
    <n v="1379"/>
  </r>
  <r>
    <n v="1"/>
    <x v="1"/>
    <x v="32"/>
    <s v="Libre Utilizacion"/>
    <n v="726"/>
  </r>
  <r>
    <n v="1"/>
    <x v="1"/>
    <x v="33"/>
    <s v="Libre Utilizacion"/>
    <n v="3611"/>
  </r>
  <r>
    <n v="1"/>
    <x v="1"/>
    <x v="34"/>
    <s v="Proceso Congelado"/>
    <n v="18"/>
  </r>
  <r>
    <n v="1"/>
    <x v="1"/>
    <x v="35"/>
    <s v="Libre Utilizacion"/>
    <n v="2250"/>
  </r>
  <r>
    <n v="1"/>
    <x v="1"/>
    <x v="36"/>
    <s v="Libre Utilizacion"/>
    <n v="15994"/>
  </r>
  <r>
    <n v="1"/>
    <x v="1"/>
    <x v="37"/>
    <s v="Libre Utilizacion"/>
    <n v="109"/>
  </r>
  <r>
    <n v="1"/>
    <x v="1"/>
    <x v="38"/>
    <s v="Proceso Congelado"/>
    <n v="54"/>
  </r>
  <r>
    <n v="1"/>
    <x v="1"/>
    <x v="39"/>
    <s v="Proceso Congelado"/>
    <n v="54"/>
  </r>
  <r>
    <n v="1"/>
    <x v="1"/>
    <x v="39"/>
    <s v="Libre Utilizacion"/>
    <n v="2504"/>
  </r>
  <r>
    <n v="1"/>
    <x v="1"/>
    <x v="40"/>
    <s v="Proceso Congelado"/>
    <n v="54"/>
  </r>
  <r>
    <n v="1"/>
    <x v="1"/>
    <x v="41"/>
    <s v="Libre Utilizacion"/>
    <n v="73"/>
  </r>
  <r>
    <n v="1"/>
    <x v="1"/>
    <x v="42"/>
    <s v="Libre Utilizacion"/>
    <n v="10366"/>
  </r>
  <r>
    <n v="1"/>
    <x v="1"/>
    <x v="43"/>
    <s v="Libre Utilizacion"/>
    <n v="12365"/>
  </r>
  <r>
    <n v="1"/>
    <x v="1"/>
    <x v="44"/>
    <s v="Libre Utilizacion"/>
    <n v="127"/>
  </r>
  <r>
    <n v="1"/>
    <x v="1"/>
    <x v="45"/>
    <s v="Libre Utilizacion"/>
    <n v="3112"/>
  </r>
  <r>
    <n v="1"/>
    <x v="1"/>
    <x v="46"/>
    <s v="Proceso Congelado"/>
    <n v="18"/>
  </r>
  <r>
    <n v="1"/>
    <x v="1"/>
    <x v="47"/>
    <s v="Libre Utilizacion"/>
    <n v="1533"/>
  </r>
  <r>
    <n v="1"/>
    <x v="1"/>
    <x v="48"/>
    <s v="Libre Utilizacion"/>
    <n v="8770"/>
  </r>
  <r>
    <n v="1"/>
    <x v="1"/>
    <x v="49"/>
    <s v="Libre Utilizacion"/>
    <n v="3112"/>
  </r>
  <r>
    <n v="1"/>
    <x v="2"/>
    <x v="50"/>
    <s v="Libre Utilizacion"/>
    <n v="108540"/>
  </r>
  <r>
    <n v="1"/>
    <x v="2"/>
    <x v="51"/>
    <s v="Libre Utilizacion"/>
    <n v="8084"/>
  </r>
  <r>
    <n v="1"/>
    <x v="2"/>
    <x v="52"/>
    <s v="Libre Utilizacion"/>
    <n v="122691"/>
  </r>
  <r>
    <n v="1"/>
    <x v="2"/>
    <x v="53"/>
    <s v="Libre Utilizacion"/>
    <n v="1252"/>
  </r>
  <r>
    <n v="1"/>
    <x v="2"/>
    <x v="54"/>
    <s v="Libre Utilizacion"/>
    <n v="11287"/>
  </r>
  <r>
    <n v="1"/>
    <x v="2"/>
    <x v="55"/>
    <s v="Libre Utilizacion"/>
    <n v="14202"/>
  </r>
  <r>
    <n v="1"/>
    <x v="2"/>
    <x v="56"/>
    <s v="Libre Utilizacion"/>
    <n v="28250"/>
  </r>
  <r>
    <n v="1"/>
    <x v="2"/>
    <x v="57"/>
    <s v="Libre Utilizacion"/>
    <n v="15702"/>
  </r>
  <r>
    <n v="1"/>
    <x v="2"/>
    <x v="58"/>
    <s v="Libre Utilizacion"/>
    <n v="56006"/>
  </r>
  <r>
    <n v="1"/>
    <x v="2"/>
    <x v="59"/>
    <s v="Libre Utilizacion"/>
    <n v="4391"/>
  </r>
  <r>
    <n v="1"/>
    <x v="2"/>
    <x v="60"/>
    <s v="Libre Utilizacion"/>
    <n v="1546"/>
  </r>
  <r>
    <n v="1"/>
    <x v="2"/>
    <x v="61"/>
    <s v="Libre Utilizacion"/>
    <n v="38160"/>
  </r>
  <r>
    <n v="1"/>
    <x v="2"/>
    <x v="62"/>
    <s v="Libre Utilizacion"/>
    <n v="44"/>
  </r>
  <r>
    <n v="1"/>
    <x v="3"/>
    <x v="63"/>
    <s v="Libre Utilizacion"/>
    <n v="21438"/>
  </r>
  <r>
    <n v="1"/>
    <x v="3"/>
    <x v="64"/>
    <s v="Libre Utilizacion"/>
    <n v="5166"/>
  </r>
  <r>
    <n v="1"/>
    <x v="4"/>
    <x v="65"/>
    <s v="Proceso Congelado"/>
    <n v="54"/>
  </r>
  <r>
    <n v="1"/>
    <x v="4"/>
    <x v="66"/>
    <s v="Proceso Congelado"/>
    <n v="1669"/>
  </r>
  <r>
    <n v="1"/>
    <x v="4"/>
    <x v="66"/>
    <s v="Libre Utilizacion"/>
    <n v="9324"/>
  </r>
  <r>
    <n v="1"/>
    <x v="4"/>
    <x v="67"/>
    <s v="Libre Utilizacion"/>
    <n v="26460"/>
  </r>
  <r>
    <n v="1"/>
    <x v="4"/>
    <x v="68"/>
    <s v="Proceso Congelado"/>
    <n v="480"/>
  </r>
  <r>
    <n v="1"/>
    <x v="4"/>
    <x v="68"/>
    <s v="Libre Utilizacion"/>
    <n v="8500"/>
  </r>
  <r>
    <n v="1"/>
    <x v="4"/>
    <x v="69"/>
    <s v="Libre Utilizacion"/>
    <n v="33560"/>
  </r>
  <r>
    <n v="1"/>
    <x v="4"/>
    <x v="70"/>
    <s v="Libre Utilizacion"/>
    <n v="8944"/>
  </r>
  <r>
    <n v="1"/>
    <x v="4"/>
    <x v="71"/>
    <s v="Libre Utilizacion"/>
    <n v="14520"/>
  </r>
  <r>
    <n v="1"/>
    <x v="4"/>
    <x v="72"/>
    <s v="Proceso Congelado"/>
    <n v="240"/>
  </r>
  <r>
    <n v="1"/>
    <x v="4"/>
    <x v="72"/>
    <s v="Libre Utilizacion"/>
    <n v="79560"/>
  </r>
  <r>
    <n v="1"/>
    <x v="4"/>
    <x v="73"/>
    <s v="Libre Utilizacion"/>
    <n v="15527"/>
  </r>
  <r>
    <n v="1"/>
    <x v="4"/>
    <x v="74"/>
    <s v="Proceso Congelado"/>
    <n v="6780"/>
  </r>
  <r>
    <n v="1"/>
    <x v="4"/>
    <x v="74"/>
    <s v="Libre Utilizacion"/>
    <n v="12780"/>
  </r>
  <r>
    <n v="1"/>
    <x v="4"/>
    <x v="75"/>
    <s v="Libre Utilizacion"/>
    <n v="18260"/>
  </r>
  <r>
    <n v="1"/>
    <x v="4"/>
    <x v="76"/>
    <s v="Proceso Congelado"/>
    <n v="12200"/>
  </r>
  <r>
    <n v="1"/>
    <x v="4"/>
    <x v="76"/>
    <s v="Libre Utilizacion"/>
    <n v="46280"/>
  </r>
  <r>
    <n v="1"/>
    <x v="4"/>
    <x v="77"/>
    <s v="Proceso Congelado"/>
    <n v="2400"/>
  </r>
  <r>
    <n v="1"/>
    <x v="4"/>
    <x v="77"/>
    <s v="Libre Utilizacion"/>
    <n v="20160"/>
  </r>
  <r>
    <n v="1"/>
    <x v="4"/>
    <x v="78"/>
    <s v="Proceso Congelado"/>
    <n v="100"/>
  </r>
  <r>
    <n v="1"/>
    <x v="4"/>
    <x v="78"/>
    <s v="Libre Utilizacion"/>
    <n v="12180"/>
  </r>
  <r>
    <n v="1"/>
    <x v="4"/>
    <x v="79"/>
    <s v="Proceso Congelado"/>
    <n v="140"/>
  </r>
  <r>
    <n v="1"/>
    <x v="4"/>
    <x v="79"/>
    <s v="Libre Utilizacion"/>
    <n v="5720"/>
  </r>
  <r>
    <n v="1"/>
    <x v="4"/>
    <x v="80"/>
    <s v="Proceso Congelado"/>
    <n v="60"/>
  </r>
  <r>
    <n v="1"/>
    <x v="4"/>
    <x v="80"/>
    <s v="Libre Utilizacion"/>
    <n v="3440"/>
  </r>
  <r>
    <n v="1"/>
    <x v="4"/>
    <x v="81"/>
    <s v="Libre Utilizacion"/>
    <n v="5120"/>
  </r>
  <r>
    <n v="1"/>
    <x v="4"/>
    <x v="82"/>
    <s v="Libre Utilizacion"/>
    <n v="28620"/>
  </r>
  <r>
    <n v="1"/>
    <x v="4"/>
    <x v="83"/>
    <s v="Libre Utilizacion"/>
    <n v="2120"/>
  </r>
  <r>
    <n v="1"/>
    <x v="4"/>
    <x v="84"/>
    <s v="Libre Utilizacion"/>
    <n v="21585"/>
  </r>
  <r>
    <n v="1"/>
    <x v="5"/>
    <x v="85"/>
    <s v="Libre Utilizacion"/>
    <n v="20200"/>
  </r>
  <r>
    <n v="1"/>
    <x v="5"/>
    <x v="86"/>
    <s v="Libre Utilizacion"/>
    <n v="16178"/>
  </r>
  <r>
    <n v="1"/>
    <x v="5"/>
    <x v="87"/>
    <s v="Libre Utilizacion"/>
    <n v="27501"/>
  </r>
  <r>
    <n v="1"/>
    <x v="5"/>
    <x v="88"/>
    <s v="Libre Utilizacion"/>
    <n v="4719"/>
  </r>
  <r>
    <n v="1"/>
    <x v="6"/>
    <x v="89"/>
    <s v="Libre Utilizacion"/>
    <n v="44153"/>
  </r>
  <r>
    <n v="1"/>
    <x v="6"/>
    <x v="90"/>
    <s v="Libre Utilizacion"/>
    <n v="15084"/>
  </r>
  <r>
    <n v="1"/>
    <x v="6"/>
    <x v="91"/>
    <s v="Proceso Congelado"/>
    <n v="72"/>
  </r>
  <r>
    <n v="1"/>
    <x v="7"/>
    <x v="92"/>
    <s v="Proceso Congelado"/>
    <n v="73"/>
  </r>
  <r>
    <n v="1"/>
    <x v="7"/>
    <x v="92"/>
    <s v="Libre Utilizacion"/>
    <n v="17670"/>
  </r>
  <r>
    <n v="1"/>
    <x v="8"/>
    <x v="93"/>
    <s v="Libre Utilizacion"/>
    <n v="105640"/>
  </r>
  <r>
    <n v="1"/>
    <x v="8"/>
    <x v="94"/>
    <s v="Libre Utilizacion"/>
    <n v="1796"/>
  </r>
  <r>
    <n v="1"/>
    <x v="8"/>
    <x v="95"/>
    <s v="Proceso Congelado"/>
    <n v="33901"/>
  </r>
  <r>
    <n v="1"/>
    <x v="8"/>
    <x v="95"/>
    <s v="Libre Utilizacion"/>
    <n v="27242"/>
  </r>
  <r>
    <n v="1"/>
    <x v="8"/>
    <x v="96"/>
    <s v="Libre Utilizacion"/>
    <n v="11140"/>
  </r>
  <r>
    <n v="1"/>
    <x v="8"/>
    <x v="97"/>
    <s v="Libre Utilizacion"/>
    <n v="4761"/>
  </r>
  <r>
    <n v="1"/>
    <x v="8"/>
    <x v="98"/>
    <s v="Libre Utilizacion"/>
    <n v="31023"/>
  </r>
  <r>
    <n v="1"/>
    <x v="8"/>
    <x v="99"/>
    <s v="Libre Utilizacion"/>
    <n v="62246"/>
  </r>
  <r>
    <n v="1"/>
    <x v="8"/>
    <x v="100"/>
    <s v="Libre Utilizacion"/>
    <n v="20176"/>
  </r>
  <r>
    <n v="1"/>
    <x v="9"/>
    <x v="101"/>
    <s v="Proceso Congelado"/>
    <n v="662"/>
  </r>
  <r>
    <n v="1"/>
    <x v="9"/>
    <x v="102"/>
    <s v="Proceso Congelado"/>
    <n v="7352"/>
  </r>
  <r>
    <n v="1"/>
    <x v="9"/>
    <x v="102"/>
    <s v="Libre Utilizacion"/>
    <n v="30125"/>
  </r>
  <r>
    <n v="1"/>
    <x v="9"/>
    <x v="103"/>
    <s v="Proceso Congelado"/>
    <n v="2517"/>
  </r>
  <r>
    <n v="1"/>
    <x v="9"/>
    <x v="103"/>
    <s v="Libre Utilizacion"/>
    <n v="2206"/>
  </r>
  <r>
    <n v="1"/>
    <x v="9"/>
    <x v="104"/>
    <s v="Proceso Congelado"/>
    <n v="2015"/>
  </r>
  <r>
    <n v="1"/>
    <x v="9"/>
    <x v="104"/>
    <s v="Libre Utilizacion"/>
    <n v="2138"/>
  </r>
  <r>
    <n v="1"/>
    <x v="9"/>
    <x v="105"/>
    <s v="Libre Utilizacion"/>
    <n v="9640"/>
  </r>
  <r>
    <n v="1"/>
    <x v="9"/>
    <x v="106"/>
    <s v="Libre Utilizacion"/>
    <n v="18244"/>
  </r>
  <r>
    <n v="1"/>
    <x v="9"/>
    <x v="107"/>
    <s v="Proceso Congelado"/>
    <n v="224"/>
  </r>
  <r>
    <n v="1"/>
    <x v="9"/>
    <x v="107"/>
    <s v="Libre Utilizacion"/>
    <n v="47600"/>
  </r>
  <r>
    <n v="1"/>
    <x v="9"/>
    <x v="108"/>
    <s v="Libre Utilizacion"/>
    <n v="646"/>
  </r>
  <r>
    <n v="1"/>
    <x v="9"/>
    <x v="109"/>
    <s v="Libre Utilizacion"/>
    <n v="58391"/>
  </r>
  <r>
    <n v="1"/>
    <x v="9"/>
    <x v="110"/>
    <s v="Libre Utilizacion"/>
    <n v="17592"/>
  </r>
  <r>
    <n v="1"/>
    <x v="9"/>
    <x v="111"/>
    <s v="Libre Utilizacion"/>
    <n v="10351"/>
  </r>
  <r>
    <n v="1"/>
    <x v="9"/>
    <x v="112"/>
    <s v="Libre Utilizacion"/>
    <n v="15687"/>
  </r>
  <r>
    <n v="1"/>
    <x v="9"/>
    <x v="113"/>
    <s v="Libre Utilizacion"/>
    <n v="13013"/>
  </r>
  <r>
    <n v="1"/>
    <x v="9"/>
    <x v="114"/>
    <s v="Proceso Congelado"/>
    <n v="520"/>
  </r>
  <r>
    <n v="1"/>
    <x v="9"/>
    <x v="114"/>
    <s v="Libre Utilizacion"/>
    <n v="18087"/>
  </r>
  <r>
    <n v="1"/>
    <x v="9"/>
    <x v="115"/>
    <s v="Libre Utilizacion"/>
    <n v="10553"/>
  </r>
  <r>
    <n v="1"/>
    <x v="9"/>
    <x v="116"/>
    <s v="Libre Utilizacion"/>
    <n v="30996"/>
  </r>
  <r>
    <n v="1"/>
    <x v="9"/>
    <x v="117"/>
    <s v="Libre Utilizacion"/>
    <n v="6243"/>
  </r>
  <r>
    <n v="1"/>
    <x v="9"/>
    <x v="118"/>
    <s v="Libre Utilizacion"/>
    <n v="2186"/>
  </r>
  <r>
    <n v="1"/>
    <x v="9"/>
    <x v="119"/>
    <s v="Libre Utilizacion"/>
    <n v="45822"/>
  </r>
  <r>
    <n v="1"/>
    <x v="9"/>
    <x v="120"/>
    <s v="Libre Utilizacion"/>
    <n v="29092"/>
  </r>
  <r>
    <n v="1"/>
    <x v="9"/>
    <x v="121"/>
    <s v="Libre Utilizacion"/>
    <n v="6221"/>
  </r>
  <r>
    <n v="1"/>
    <x v="9"/>
    <x v="122"/>
    <s v="Libre Utilizacion"/>
    <n v="27277"/>
  </r>
  <r>
    <n v="1"/>
    <x v="9"/>
    <x v="123"/>
    <s v="Libre Utilizacion"/>
    <n v="27584"/>
  </r>
  <r>
    <n v="1"/>
    <x v="9"/>
    <x v="124"/>
    <s v="Libre Utilizacion"/>
    <n v="2652"/>
  </r>
  <r>
    <n v="1"/>
    <x v="9"/>
    <x v="125"/>
    <s v="Libre Utilizacion"/>
    <n v="16080"/>
  </r>
  <r>
    <n v="1"/>
    <x v="9"/>
    <x v="126"/>
    <s v="Libre Utilizacion"/>
    <n v="10908"/>
  </r>
  <r>
    <n v="1"/>
    <x v="9"/>
    <x v="127"/>
    <s v="Libre Utilizacion"/>
    <n v="12132"/>
  </r>
  <r>
    <n v="1"/>
    <x v="9"/>
    <x v="128"/>
    <s v="Libre Utilizacion"/>
    <n v="34434"/>
  </r>
  <r>
    <n v="1"/>
    <x v="9"/>
    <x v="129"/>
    <s v="Libre Utilizacion"/>
    <n v="33497"/>
  </r>
  <r>
    <n v="1"/>
    <x v="9"/>
    <x v="130"/>
    <s v="Libre Utilizacion"/>
    <n v="70069"/>
  </r>
  <r>
    <n v="1"/>
    <x v="9"/>
    <x v="131"/>
    <s v="Libre Utilizacion"/>
    <n v="95319"/>
  </r>
  <r>
    <n v="1"/>
    <x v="9"/>
    <x v="132"/>
    <s v="Proceso Congelado"/>
    <n v="2062"/>
  </r>
  <r>
    <n v="1"/>
    <x v="9"/>
    <x v="132"/>
    <s v="Libre Utilizacion"/>
    <n v="2639"/>
  </r>
  <r>
    <n v="1"/>
    <x v="9"/>
    <x v="133"/>
    <s v="Proceso Congelado"/>
    <n v="7200"/>
  </r>
  <r>
    <n v="1"/>
    <x v="9"/>
    <x v="134"/>
    <s v="Libre Utilizacion"/>
    <n v="6313"/>
  </r>
  <r>
    <n v="1"/>
    <x v="9"/>
    <x v="135"/>
    <s v="Libre Utilizacion"/>
    <n v="3805"/>
  </r>
  <r>
    <n v="1"/>
    <x v="9"/>
    <x v="136"/>
    <s v="Libre Utilizacion"/>
    <n v="19962"/>
  </r>
  <r>
    <n v="1"/>
    <x v="9"/>
    <x v="137"/>
    <s v="Libre Utilizacion"/>
    <n v="5605"/>
  </r>
  <r>
    <n v="1"/>
    <x v="9"/>
    <x v="138"/>
    <s v="Libre Utilizacion"/>
    <n v="29094"/>
  </r>
  <r>
    <n v="1"/>
    <x v="9"/>
    <x v="139"/>
    <s v="Libre Utilizacion"/>
    <n v="17870"/>
  </r>
  <r>
    <n v="1"/>
    <x v="9"/>
    <x v="140"/>
    <s v="Proceso Congelado"/>
    <n v="1800"/>
  </r>
  <r>
    <n v="1"/>
    <x v="9"/>
    <x v="140"/>
    <s v="Libre Utilizacion"/>
    <n v="214"/>
  </r>
  <r>
    <n v="1"/>
    <x v="9"/>
    <x v="141"/>
    <s v="Libre Utilizacion"/>
    <n v="1109"/>
  </r>
  <r>
    <n v="1"/>
    <x v="9"/>
    <x v="142"/>
    <s v="Libre Utilizacion"/>
    <n v="7405"/>
  </r>
  <r>
    <n v="1"/>
    <x v="9"/>
    <x v="143"/>
    <s v="Libre Utilizacion"/>
    <n v="178"/>
  </r>
  <r>
    <n v="1"/>
    <x v="9"/>
    <x v="144"/>
    <s v="Proceso Congelado"/>
    <n v="668"/>
  </r>
  <r>
    <n v="1"/>
    <x v="9"/>
    <x v="145"/>
    <s v="Proceso Congelado"/>
    <n v="1190"/>
  </r>
  <r>
    <n v="1"/>
    <x v="9"/>
    <x v="146"/>
    <s v="Libre Utilizacion"/>
    <n v="2505"/>
  </r>
  <r>
    <n v="1"/>
    <x v="9"/>
    <x v="147"/>
    <s v="Proceso Congelado"/>
    <n v="5971"/>
  </r>
  <r>
    <n v="1"/>
    <x v="9"/>
    <x v="148"/>
    <s v="Proceso Congelado"/>
    <n v="330"/>
  </r>
  <r>
    <n v="1"/>
    <x v="9"/>
    <x v="149"/>
    <s v="Proceso Congelado"/>
    <n v="314"/>
  </r>
  <r>
    <n v="1"/>
    <x v="9"/>
    <x v="150"/>
    <s v="Proceso Congelado"/>
    <n v="105"/>
  </r>
  <r>
    <n v="1"/>
    <x v="9"/>
    <x v="151"/>
    <s v="Proceso Congelado"/>
    <n v="252"/>
  </r>
  <r>
    <n v="1"/>
    <x v="9"/>
    <x v="152"/>
    <s v="Proceso Congelado"/>
    <n v="15095"/>
  </r>
  <r>
    <n v="1"/>
    <x v="9"/>
    <x v="153"/>
    <s v="Libre Utilizacion"/>
    <n v="547"/>
  </r>
  <r>
    <n v="1"/>
    <x v="9"/>
    <x v="154"/>
    <s v="Libre Utilizacion"/>
    <n v="14922"/>
  </r>
  <r>
    <n v="1"/>
    <x v="9"/>
    <x v="155"/>
    <s v="Proceso Congelado"/>
    <n v="1142"/>
  </r>
  <r>
    <n v="1"/>
    <x v="9"/>
    <x v="156"/>
    <s v="Libre Utilizacion"/>
    <n v="384"/>
  </r>
  <r>
    <n v="1"/>
    <x v="9"/>
    <x v="157"/>
    <s v="Libre Utilizacion"/>
    <n v="1384"/>
  </r>
  <r>
    <n v="1"/>
    <x v="9"/>
    <x v="158"/>
    <s v="Libre Utilizacion"/>
    <n v="9828"/>
  </r>
  <r>
    <n v="1"/>
    <x v="9"/>
    <x v="159"/>
    <s v="Libre Utilizacion"/>
    <n v="7484"/>
  </r>
  <r>
    <n v="1"/>
    <x v="9"/>
    <x v="160"/>
    <s v="Proceso Congelado"/>
    <n v="768"/>
  </r>
  <r>
    <n v="1"/>
    <x v="10"/>
    <x v="161"/>
    <s v="Libre Utilizacion"/>
    <n v="32712"/>
  </r>
  <r>
    <n v="1"/>
    <x v="10"/>
    <x v="162"/>
    <s v="Libre Utilizacion"/>
    <n v="50"/>
  </r>
  <r>
    <n v="1"/>
    <x v="10"/>
    <x v="163"/>
    <s v="Proceso Congelado"/>
    <n v="437"/>
  </r>
  <r>
    <n v="1"/>
    <x v="10"/>
    <x v="164"/>
    <s v="Libre Utilizacion"/>
    <n v="894"/>
  </r>
  <r>
    <n v="1"/>
    <x v="10"/>
    <x v="165"/>
    <s v="Libre Utilizacion"/>
    <n v="2485"/>
  </r>
  <r>
    <n v="1"/>
    <x v="10"/>
    <x v="166"/>
    <s v="Libre Utilizacion"/>
    <n v="2594"/>
  </r>
  <r>
    <n v="1"/>
    <x v="10"/>
    <x v="167"/>
    <s v="Libre Utilizacion"/>
    <n v="6832"/>
  </r>
  <r>
    <n v="1"/>
    <x v="10"/>
    <x v="168"/>
    <s v="Proceso Congelado"/>
    <n v="283"/>
  </r>
  <r>
    <n v="1"/>
    <x v="10"/>
    <x v="168"/>
    <s v="Libre Utilizacion"/>
    <n v="1765"/>
  </r>
  <r>
    <n v="1"/>
    <x v="10"/>
    <x v="169"/>
    <s v="Libre Utilizacion"/>
    <n v="17671"/>
  </r>
  <r>
    <n v="1"/>
    <x v="10"/>
    <x v="170"/>
    <s v="Proceso Congelado"/>
    <n v="8456"/>
  </r>
  <r>
    <n v="1"/>
    <x v="10"/>
    <x v="171"/>
    <s v="Proceso Congelado"/>
    <n v="374"/>
  </r>
  <r>
    <n v="1"/>
    <x v="11"/>
    <x v="172"/>
    <s v="Libre Utilizacion"/>
    <n v="147179"/>
  </r>
  <r>
    <n v="2"/>
    <x v="1"/>
    <x v="173"/>
    <s v="Proceso Congelado"/>
    <n v="6060"/>
  </r>
  <r>
    <n v="2"/>
    <x v="1"/>
    <x v="173"/>
    <s v="Libre Utilizacion"/>
    <n v="21452"/>
  </r>
  <r>
    <n v="2"/>
    <x v="1"/>
    <x v="174"/>
    <s v="Proceso Congelado"/>
    <n v="7305"/>
  </r>
  <r>
    <n v="2"/>
    <x v="1"/>
    <x v="174"/>
    <s v="Libre Utilizacion"/>
    <n v="27040"/>
  </r>
  <r>
    <n v="2"/>
    <x v="1"/>
    <x v="175"/>
    <s v="Proceso Congelado"/>
    <n v="10777"/>
  </r>
  <r>
    <n v="2"/>
    <x v="1"/>
    <x v="175"/>
    <s v="Libre Utilizacion"/>
    <n v="46501"/>
  </r>
  <r>
    <n v="2"/>
    <x v="1"/>
    <x v="176"/>
    <s v="Libre Utilizacion"/>
    <n v="7441"/>
  </r>
  <r>
    <n v="2"/>
    <x v="1"/>
    <x v="177"/>
    <s v="Proceso Congelado"/>
    <n v="2280"/>
  </r>
  <r>
    <n v="2"/>
    <x v="1"/>
    <x v="177"/>
    <s v="Libre Utilizacion"/>
    <n v="7334"/>
  </r>
  <r>
    <n v="2"/>
    <x v="1"/>
    <x v="178"/>
    <s v="Proceso Congelado"/>
    <n v="1659"/>
  </r>
  <r>
    <n v="2"/>
    <x v="1"/>
    <x v="178"/>
    <s v="Libre Utilizacion"/>
    <n v="22768"/>
  </r>
  <r>
    <n v="2"/>
    <x v="1"/>
    <x v="179"/>
    <s v="Proceso Congelado"/>
    <n v="19338"/>
  </r>
  <r>
    <n v="2"/>
    <x v="1"/>
    <x v="179"/>
    <s v="Libre Utilizacion"/>
    <n v="13499"/>
  </r>
  <r>
    <n v="2"/>
    <x v="1"/>
    <x v="180"/>
    <s v="Proceso Congelado"/>
    <n v="3302"/>
  </r>
  <r>
    <n v="2"/>
    <x v="1"/>
    <x v="180"/>
    <s v="Libre Utilizacion"/>
    <n v="12069"/>
  </r>
  <r>
    <n v="2"/>
    <x v="1"/>
    <x v="181"/>
    <s v="Proceso Congelado"/>
    <n v="4522"/>
  </r>
  <r>
    <n v="2"/>
    <x v="1"/>
    <x v="181"/>
    <s v="Libre Utilizacion"/>
    <n v="15107"/>
  </r>
  <r>
    <n v="2"/>
    <x v="1"/>
    <x v="182"/>
    <s v="Proceso Congelado"/>
    <n v="177"/>
  </r>
  <r>
    <n v="2"/>
    <x v="1"/>
    <x v="183"/>
    <s v="Proceso Congelado"/>
    <n v="3033"/>
  </r>
  <r>
    <n v="2"/>
    <x v="1"/>
    <x v="183"/>
    <s v="Libre Utilizacion"/>
    <n v="16457"/>
  </r>
  <r>
    <n v="2"/>
    <x v="1"/>
    <x v="184"/>
    <s v="Proceso Congelado"/>
    <n v="300"/>
  </r>
  <r>
    <n v="2"/>
    <x v="1"/>
    <x v="184"/>
    <s v="Libre Utilizacion"/>
    <n v="9265"/>
  </r>
  <r>
    <n v="2"/>
    <x v="1"/>
    <x v="185"/>
    <s v="Libre Utilizacion"/>
    <n v="2470"/>
  </r>
  <r>
    <n v="2"/>
    <x v="1"/>
    <x v="186"/>
    <s v="Libre Utilizacion"/>
    <n v="2839"/>
  </r>
  <r>
    <n v="2"/>
    <x v="1"/>
    <x v="187"/>
    <s v="Libre Utilizacion"/>
    <n v="1051"/>
  </r>
  <r>
    <n v="2"/>
    <x v="2"/>
    <x v="188"/>
    <s v="Libre Utilizacion"/>
    <n v="4941"/>
  </r>
  <r>
    <n v="2"/>
    <x v="2"/>
    <x v="189"/>
    <s v="Proceso Congelado"/>
    <n v="5287"/>
  </r>
  <r>
    <n v="2"/>
    <x v="2"/>
    <x v="189"/>
    <s v="Libre Utilizacion"/>
    <n v="148985"/>
  </r>
  <r>
    <n v="2"/>
    <x v="2"/>
    <x v="190"/>
    <s v="Proceso Congelado"/>
    <n v="594"/>
  </r>
  <r>
    <n v="2"/>
    <x v="2"/>
    <x v="190"/>
    <s v="Libre Utilizacion"/>
    <n v="68525"/>
  </r>
  <r>
    <n v="2"/>
    <x v="2"/>
    <x v="191"/>
    <s v="Proceso Congelado"/>
    <n v="4237"/>
  </r>
  <r>
    <n v="2"/>
    <x v="2"/>
    <x v="191"/>
    <s v="Libre Utilizacion"/>
    <n v="29961"/>
  </r>
  <r>
    <n v="2"/>
    <x v="2"/>
    <x v="192"/>
    <s v="Proceso Congelado"/>
    <n v="14310"/>
  </r>
  <r>
    <n v="2"/>
    <x v="2"/>
    <x v="192"/>
    <s v="Libre Utilizacion"/>
    <n v="43587"/>
  </r>
  <r>
    <n v="2"/>
    <x v="2"/>
    <x v="193"/>
    <s v="Proceso Congelado"/>
    <n v="2772"/>
  </r>
  <r>
    <n v="2"/>
    <x v="2"/>
    <x v="193"/>
    <s v="Libre Utilizacion"/>
    <n v="42258"/>
  </r>
  <r>
    <n v="2"/>
    <x v="2"/>
    <x v="194"/>
    <s v="Libre Utilizacion"/>
    <n v="23529"/>
  </r>
  <r>
    <n v="2"/>
    <x v="2"/>
    <x v="195"/>
    <s v="Libre Utilizacion"/>
    <n v="1424"/>
  </r>
  <r>
    <n v="2"/>
    <x v="2"/>
    <x v="196"/>
    <s v="Proceso Congelado"/>
    <n v="237"/>
  </r>
  <r>
    <n v="2"/>
    <x v="2"/>
    <x v="196"/>
    <s v="Libre Utilizacion"/>
    <n v="60586"/>
  </r>
  <r>
    <n v="2"/>
    <x v="2"/>
    <x v="197"/>
    <s v="Proceso Congelado"/>
    <n v="16596"/>
  </r>
  <r>
    <n v="2"/>
    <x v="2"/>
    <x v="197"/>
    <s v="Libre Utilizacion"/>
    <n v="148054"/>
  </r>
  <r>
    <n v="2"/>
    <x v="2"/>
    <x v="198"/>
    <s v="Proceso Congelado"/>
    <n v="13254"/>
  </r>
  <r>
    <n v="2"/>
    <x v="2"/>
    <x v="198"/>
    <s v="Libre Utilizacion"/>
    <n v="81821"/>
  </r>
  <r>
    <n v="2"/>
    <x v="2"/>
    <x v="199"/>
    <s v="Proceso Congelado"/>
    <n v="23940"/>
  </r>
  <r>
    <n v="2"/>
    <x v="2"/>
    <x v="199"/>
    <s v="Libre Utilizacion"/>
    <n v="18207"/>
  </r>
  <r>
    <n v="2"/>
    <x v="2"/>
    <x v="200"/>
    <s v="Proceso Congelado"/>
    <n v="11713"/>
  </r>
  <r>
    <n v="2"/>
    <x v="2"/>
    <x v="200"/>
    <s v="Libre Utilizacion"/>
    <n v="80529"/>
  </r>
  <r>
    <n v="2"/>
    <x v="2"/>
    <x v="201"/>
    <s v="Proceso Congelado"/>
    <n v="1556"/>
  </r>
  <r>
    <n v="2"/>
    <x v="2"/>
    <x v="201"/>
    <s v="Libre Utilizacion"/>
    <n v="40654"/>
  </r>
  <r>
    <n v="2"/>
    <x v="2"/>
    <x v="202"/>
    <s v="Libre Utilizacion"/>
    <n v="6143"/>
  </r>
  <r>
    <n v="2"/>
    <x v="2"/>
    <x v="203"/>
    <s v="Proceso Congelado"/>
    <n v="6262"/>
  </r>
  <r>
    <n v="2"/>
    <x v="2"/>
    <x v="203"/>
    <s v="Libre Utilizacion"/>
    <n v="82116"/>
  </r>
  <r>
    <n v="2"/>
    <x v="2"/>
    <x v="204"/>
    <s v="Proceso Congelado"/>
    <n v="1695"/>
  </r>
  <r>
    <n v="2"/>
    <x v="2"/>
    <x v="205"/>
    <s v="Proceso Congelado"/>
    <n v="6373"/>
  </r>
  <r>
    <n v="2"/>
    <x v="2"/>
    <x v="205"/>
    <s v="Libre Utilizacion"/>
    <n v="26804"/>
  </r>
  <r>
    <n v="2"/>
    <x v="2"/>
    <x v="206"/>
    <s v="Libre Utilizacion"/>
    <n v="203281"/>
  </r>
  <r>
    <n v="2"/>
    <x v="2"/>
    <x v="207"/>
    <s v="Proceso Congelado"/>
    <n v="510"/>
  </r>
  <r>
    <n v="2"/>
    <x v="2"/>
    <x v="207"/>
    <s v="Libre Utilizacion"/>
    <n v="10440"/>
  </r>
  <r>
    <n v="2"/>
    <x v="2"/>
    <x v="208"/>
    <s v="Proceso Congelado"/>
    <n v="775"/>
  </r>
  <r>
    <n v="2"/>
    <x v="2"/>
    <x v="208"/>
    <s v="Libre Utilizacion"/>
    <n v="17513"/>
  </r>
  <r>
    <n v="2"/>
    <x v="2"/>
    <x v="209"/>
    <s v="Libre Utilizacion"/>
    <n v="59987"/>
  </r>
  <r>
    <n v="2"/>
    <x v="2"/>
    <x v="210"/>
    <s v="Proceso Congelado"/>
    <n v="11452"/>
  </r>
  <r>
    <n v="2"/>
    <x v="2"/>
    <x v="210"/>
    <s v="Libre Utilizacion"/>
    <n v="4205"/>
  </r>
  <r>
    <n v="2"/>
    <x v="2"/>
    <x v="211"/>
    <s v="Libre Utilizacion"/>
    <n v="13297"/>
  </r>
  <r>
    <n v="2"/>
    <x v="2"/>
    <x v="212"/>
    <s v="Proceso Congelado"/>
    <n v="2953"/>
  </r>
  <r>
    <n v="2"/>
    <x v="2"/>
    <x v="212"/>
    <s v="Libre Utilizacion"/>
    <n v="39783"/>
  </r>
  <r>
    <n v="2"/>
    <x v="2"/>
    <x v="213"/>
    <s v="Proceso Congelado"/>
    <n v="1290"/>
  </r>
  <r>
    <n v="2"/>
    <x v="2"/>
    <x v="213"/>
    <s v="Libre Utilizacion"/>
    <n v="46900"/>
  </r>
  <r>
    <n v="2"/>
    <x v="2"/>
    <x v="214"/>
    <s v="Proceso Congelado"/>
    <n v="205"/>
  </r>
  <r>
    <n v="2"/>
    <x v="2"/>
    <x v="214"/>
    <s v="Libre Utilizacion"/>
    <n v="23318"/>
  </r>
  <r>
    <n v="2"/>
    <x v="2"/>
    <x v="215"/>
    <s v="Libre Utilizacion"/>
    <n v="684"/>
  </r>
  <r>
    <n v="2"/>
    <x v="2"/>
    <x v="216"/>
    <s v="Libre Utilizacion"/>
    <n v="6307"/>
  </r>
  <r>
    <n v="2"/>
    <x v="2"/>
    <x v="217"/>
    <s v="Proceso Congelado"/>
    <n v="11971"/>
  </r>
  <r>
    <n v="2"/>
    <x v="2"/>
    <x v="217"/>
    <s v="Libre Utilizacion"/>
    <n v="45702"/>
  </r>
  <r>
    <n v="2"/>
    <x v="2"/>
    <x v="218"/>
    <s v="Libre Utilizacion"/>
    <n v="427"/>
  </r>
  <r>
    <n v="2"/>
    <x v="2"/>
    <x v="219"/>
    <s v="Proceso Congelado"/>
    <n v="25164"/>
  </r>
  <r>
    <n v="2"/>
    <x v="2"/>
    <x v="219"/>
    <s v="Libre Utilizacion"/>
    <n v="139858"/>
  </r>
  <r>
    <n v="2"/>
    <x v="2"/>
    <x v="220"/>
    <s v="Proceso Congelado"/>
    <n v="5042"/>
  </r>
  <r>
    <n v="2"/>
    <x v="2"/>
    <x v="220"/>
    <s v="Libre Utilizacion"/>
    <n v="4566"/>
  </r>
  <r>
    <n v="2"/>
    <x v="2"/>
    <x v="221"/>
    <s v="Proceso Congelado"/>
    <n v="16237"/>
  </r>
  <r>
    <n v="2"/>
    <x v="2"/>
    <x v="221"/>
    <s v="Libre Utilizacion"/>
    <n v="42613"/>
  </r>
  <r>
    <n v="2"/>
    <x v="2"/>
    <x v="222"/>
    <s v="Proceso Congelado"/>
    <n v="5570"/>
  </r>
  <r>
    <n v="2"/>
    <x v="2"/>
    <x v="222"/>
    <s v="Libre Utilizacion"/>
    <n v="8087"/>
  </r>
  <r>
    <n v="2"/>
    <x v="2"/>
    <x v="223"/>
    <s v="Proceso Congelado"/>
    <n v="6705"/>
  </r>
  <r>
    <n v="2"/>
    <x v="2"/>
    <x v="223"/>
    <s v="Libre Utilizacion"/>
    <n v="19070"/>
  </r>
  <r>
    <n v="2"/>
    <x v="2"/>
    <x v="224"/>
    <s v="Libre Utilizacion"/>
    <n v="40"/>
  </r>
  <r>
    <n v="2"/>
    <x v="2"/>
    <x v="225"/>
    <s v="Libre Utilizacion"/>
    <n v="20790"/>
  </r>
  <r>
    <n v="2"/>
    <x v="2"/>
    <x v="226"/>
    <s v="Libre Utilizacion"/>
    <n v="39965"/>
  </r>
  <r>
    <n v="2"/>
    <x v="2"/>
    <x v="227"/>
    <s v="Proceso Congelado"/>
    <n v="11050"/>
  </r>
  <r>
    <n v="2"/>
    <x v="2"/>
    <x v="227"/>
    <s v="Libre Utilizacion"/>
    <n v="11931"/>
  </r>
  <r>
    <n v="2"/>
    <x v="2"/>
    <x v="228"/>
    <s v="Libre Utilizacion"/>
    <n v="11368"/>
  </r>
  <r>
    <n v="2"/>
    <x v="2"/>
    <x v="229"/>
    <s v="Libre Utilizacion"/>
    <n v="6060"/>
  </r>
  <r>
    <n v="2"/>
    <x v="2"/>
    <x v="230"/>
    <s v="Proceso Congelado"/>
    <n v="52302"/>
  </r>
  <r>
    <n v="2"/>
    <x v="2"/>
    <x v="230"/>
    <s v="Libre Utilizacion"/>
    <n v="65522"/>
  </r>
  <r>
    <n v="2"/>
    <x v="2"/>
    <x v="231"/>
    <s v="Proceso Congelado"/>
    <n v="1234"/>
  </r>
  <r>
    <n v="2"/>
    <x v="2"/>
    <x v="231"/>
    <s v="Libre Utilizacion"/>
    <n v="7228"/>
  </r>
  <r>
    <n v="2"/>
    <x v="2"/>
    <x v="232"/>
    <s v="Libre Utilizacion"/>
    <n v="5110"/>
  </r>
  <r>
    <n v="2"/>
    <x v="2"/>
    <x v="233"/>
    <s v="Libre Utilizacion"/>
    <n v="8100"/>
  </r>
  <r>
    <n v="2"/>
    <x v="2"/>
    <x v="234"/>
    <s v="Libre Utilizacion"/>
    <n v="51"/>
  </r>
  <r>
    <n v="2"/>
    <x v="2"/>
    <x v="235"/>
    <s v="Proceso Congelado"/>
    <n v="2087"/>
  </r>
  <r>
    <n v="2"/>
    <x v="2"/>
    <x v="235"/>
    <s v="Libre Utilizacion"/>
    <n v="22935"/>
  </r>
  <r>
    <n v="2"/>
    <x v="2"/>
    <x v="236"/>
    <s v="Proceso Congelado"/>
    <n v="486"/>
  </r>
  <r>
    <n v="2"/>
    <x v="2"/>
    <x v="236"/>
    <s v="Libre Utilizacion"/>
    <n v="11649"/>
  </r>
  <r>
    <n v="2"/>
    <x v="3"/>
    <x v="237"/>
    <s v="Proceso Congelado"/>
    <n v="737"/>
  </r>
  <r>
    <n v="2"/>
    <x v="3"/>
    <x v="237"/>
    <s v="Libre Utilizacion"/>
    <n v="10810"/>
  </r>
  <r>
    <n v="2"/>
    <x v="3"/>
    <x v="238"/>
    <s v="Proceso Congelado"/>
    <n v="18870"/>
  </r>
  <r>
    <n v="2"/>
    <x v="3"/>
    <x v="238"/>
    <s v="Libre Utilizacion"/>
    <n v="95632"/>
  </r>
  <r>
    <n v="2"/>
    <x v="3"/>
    <x v="239"/>
    <s v="Proceso Congelado"/>
    <n v="2873"/>
  </r>
  <r>
    <n v="2"/>
    <x v="3"/>
    <x v="239"/>
    <s v="Libre Utilizacion"/>
    <n v="16925"/>
  </r>
  <r>
    <n v="2"/>
    <x v="3"/>
    <x v="240"/>
    <s v="Proceso Congelado"/>
    <n v="14079"/>
  </r>
  <r>
    <n v="2"/>
    <x v="3"/>
    <x v="240"/>
    <s v="Libre Utilizacion"/>
    <n v="18602"/>
  </r>
  <r>
    <n v="2"/>
    <x v="3"/>
    <x v="241"/>
    <s v="Proceso Congelado"/>
    <n v="1997"/>
  </r>
  <r>
    <n v="2"/>
    <x v="3"/>
    <x v="241"/>
    <s v="Libre Utilizacion"/>
    <n v="13643"/>
  </r>
  <r>
    <n v="2"/>
    <x v="3"/>
    <x v="242"/>
    <s v="Proceso Congelado"/>
    <n v="2224"/>
  </r>
  <r>
    <n v="2"/>
    <x v="3"/>
    <x v="242"/>
    <s v="Libre Utilizacion"/>
    <n v="41756"/>
  </r>
  <r>
    <n v="2"/>
    <x v="3"/>
    <x v="243"/>
    <s v="Proceso Congelado"/>
    <n v="30591"/>
  </r>
  <r>
    <n v="2"/>
    <x v="3"/>
    <x v="243"/>
    <s v="Libre Utilizacion"/>
    <n v="94638"/>
  </r>
  <r>
    <n v="2"/>
    <x v="4"/>
    <x v="244"/>
    <s v="Proceso Congelado"/>
    <n v="47503"/>
  </r>
  <r>
    <n v="2"/>
    <x v="4"/>
    <x v="244"/>
    <s v="Libre Utilizacion"/>
    <n v="61257"/>
  </r>
  <r>
    <n v="2"/>
    <x v="4"/>
    <x v="245"/>
    <s v="Proceso Congelado"/>
    <n v="50794"/>
  </r>
  <r>
    <n v="2"/>
    <x v="4"/>
    <x v="245"/>
    <s v="Libre Utilizacion"/>
    <n v="83140"/>
  </r>
  <r>
    <n v="2"/>
    <x v="4"/>
    <x v="246"/>
    <s v="Libre Utilizacion"/>
    <n v="3150"/>
  </r>
  <r>
    <n v="2"/>
    <x v="4"/>
    <x v="247"/>
    <s v="Proceso Congelado"/>
    <n v="27021"/>
  </r>
  <r>
    <n v="2"/>
    <x v="4"/>
    <x v="247"/>
    <s v="Libre Utilizacion"/>
    <n v="30080"/>
  </r>
  <r>
    <n v="2"/>
    <x v="4"/>
    <x v="248"/>
    <s v="Proceso Congelado"/>
    <n v="10360"/>
  </r>
  <r>
    <n v="2"/>
    <x v="4"/>
    <x v="248"/>
    <s v="Libre Utilizacion"/>
    <n v="18720"/>
  </r>
  <r>
    <n v="2"/>
    <x v="4"/>
    <x v="249"/>
    <s v="Proceso Congelado"/>
    <n v="26521"/>
  </r>
  <r>
    <n v="2"/>
    <x v="4"/>
    <x v="249"/>
    <s v="Libre Utilizacion"/>
    <n v="44500"/>
  </r>
  <r>
    <n v="2"/>
    <x v="4"/>
    <x v="250"/>
    <s v="Proceso Congelado"/>
    <n v="9376"/>
  </r>
  <r>
    <n v="2"/>
    <x v="4"/>
    <x v="250"/>
    <s v="Libre Utilizacion"/>
    <n v="35234"/>
  </r>
  <r>
    <n v="2"/>
    <x v="4"/>
    <x v="251"/>
    <s v="Proceso Congelado"/>
    <n v="47074"/>
  </r>
  <r>
    <n v="2"/>
    <x v="4"/>
    <x v="251"/>
    <s v="Libre Utilizacion"/>
    <n v="78732"/>
  </r>
  <r>
    <n v="2"/>
    <x v="4"/>
    <x v="252"/>
    <s v="Proceso Congelado"/>
    <n v="60194"/>
  </r>
  <r>
    <n v="2"/>
    <x v="4"/>
    <x v="252"/>
    <s v="Libre Utilizacion"/>
    <n v="91296"/>
  </r>
  <r>
    <n v="2"/>
    <x v="4"/>
    <x v="253"/>
    <s v="Proceso Congelado"/>
    <n v="18940"/>
  </r>
  <r>
    <n v="2"/>
    <x v="4"/>
    <x v="253"/>
    <s v="Libre Utilizacion"/>
    <n v="26260"/>
  </r>
  <r>
    <n v="2"/>
    <x v="4"/>
    <x v="254"/>
    <s v="Libre Utilizacion"/>
    <n v="35477"/>
  </r>
  <r>
    <n v="2"/>
    <x v="4"/>
    <x v="255"/>
    <s v="Libre Utilizacion"/>
    <n v="10720"/>
  </r>
  <r>
    <n v="2"/>
    <x v="4"/>
    <x v="256"/>
    <s v="Libre Utilizacion"/>
    <n v="1900"/>
  </r>
  <r>
    <n v="2"/>
    <x v="4"/>
    <x v="257"/>
    <s v="Proceso Congelado"/>
    <n v="10592"/>
  </r>
  <r>
    <n v="2"/>
    <x v="4"/>
    <x v="257"/>
    <s v="Libre Utilizacion"/>
    <n v="36660"/>
  </r>
  <r>
    <n v="2"/>
    <x v="4"/>
    <x v="258"/>
    <s v="Proceso Congelado"/>
    <n v="768"/>
  </r>
  <r>
    <n v="2"/>
    <x v="4"/>
    <x v="258"/>
    <s v="Libre Utilizacion"/>
    <n v="21079"/>
  </r>
  <r>
    <n v="2"/>
    <x v="4"/>
    <x v="259"/>
    <s v="Proceso Congelado"/>
    <n v="21551"/>
  </r>
  <r>
    <n v="2"/>
    <x v="4"/>
    <x v="259"/>
    <s v="Libre Utilizacion"/>
    <n v="64700"/>
  </r>
  <r>
    <n v="2"/>
    <x v="4"/>
    <x v="260"/>
    <s v="Proceso Congelado"/>
    <n v="13459"/>
  </r>
  <r>
    <n v="2"/>
    <x v="4"/>
    <x v="260"/>
    <s v="Libre Utilizacion"/>
    <n v="119580"/>
  </r>
  <r>
    <n v="2"/>
    <x v="4"/>
    <x v="261"/>
    <s v="Proceso Congelado"/>
    <n v="33787"/>
  </r>
  <r>
    <n v="2"/>
    <x v="4"/>
    <x v="261"/>
    <s v="Libre Utilizacion"/>
    <n v="59418"/>
  </r>
  <r>
    <n v="2"/>
    <x v="4"/>
    <x v="262"/>
    <s v="Proceso Congelado"/>
    <n v="2340"/>
  </r>
  <r>
    <n v="2"/>
    <x v="4"/>
    <x v="262"/>
    <s v="Libre Utilizacion"/>
    <n v="28174"/>
  </r>
  <r>
    <n v="2"/>
    <x v="4"/>
    <x v="263"/>
    <s v="Proceso Congelado"/>
    <n v="21441"/>
  </r>
  <r>
    <n v="2"/>
    <x v="4"/>
    <x v="263"/>
    <s v="Libre Utilizacion"/>
    <n v="60100"/>
  </r>
  <r>
    <n v="2"/>
    <x v="4"/>
    <x v="264"/>
    <s v="Proceso Congelado"/>
    <n v="91717"/>
  </r>
  <r>
    <n v="2"/>
    <x v="4"/>
    <x v="264"/>
    <s v="Libre Utilizacion"/>
    <n v="128196"/>
  </r>
  <r>
    <n v="2"/>
    <x v="4"/>
    <x v="265"/>
    <s v="Proceso Congelado"/>
    <n v="4787"/>
  </r>
  <r>
    <n v="2"/>
    <x v="4"/>
    <x v="265"/>
    <s v="Libre Utilizacion"/>
    <n v="30186"/>
  </r>
  <r>
    <n v="2"/>
    <x v="4"/>
    <x v="266"/>
    <s v="Libre Utilizacion"/>
    <n v="27244"/>
  </r>
  <r>
    <n v="2"/>
    <x v="4"/>
    <x v="267"/>
    <s v="Proceso Congelado"/>
    <n v="67298"/>
  </r>
  <r>
    <n v="2"/>
    <x v="4"/>
    <x v="267"/>
    <s v="Libre Utilizacion"/>
    <n v="62745"/>
  </r>
  <r>
    <n v="2"/>
    <x v="4"/>
    <x v="268"/>
    <s v="Proceso Congelado"/>
    <n v="12383"/>
  </r>
  <r>
    <n v="2"/>
    <x v="4"/>
    <x v="268"/>
    <s v="Libre Utilizacion"/>
    <n v="31705"/>
  </r>
  <r>
    <n v="2"/>
    <x v="4"/>
    <x v="269"/>
    <s v="Libre Utilizacion"/>
    <n v="3790"/>
  </r>
  <r>
    <n v="2"/>
    <x v="4"/>
    <x v="270"/>
    <s v="Proceso Congelado"/>
    <n v="4037"/>
  </r>
  <r>
    <n v="2"/>
    <x v="4"/>
    <x v="270"/>
    <s v="Libre Utilizacion"/>
    <n v="47443"/>
  </r>
  <r>
    <n v="2"/>
    <x v="4"/>
    <x v="271"/>
    <s v="Proceso Congelado"/>
    <n v="4740"/>
  </r>
  <r>
    <n v="2"/>
    <x v="4"/>
    <x v="271"/>
    <s v="Libre Utilizacion"/>
    <n v="28660"/>
  </r>
  <r>
    <n v="2"/>
    <x v="4"/>
    <x v="272"/>
    <s v="Libre Utilizacion"/>
    <n v="15732"/>
  </r>
  <r>
    <n v="2"/>
    <x v="4"/>
    <x v="273"/>
    <s v="Proceso Congelado"/>
    <n v="7620"/>
  </r>
  <r>
    <n v="2"/>
    <x v="4"/>
    <x v="273"/>
    <s v="Libre Utilizacion"/>
    <n v="45770"/>
  </r>
  <r>
    <n v="2"/>
    <x v="4"/>
    <x v="274"/>
    <s v="Proceso Congelado"/>
    <n v="32912"/>
  </r>
  <r>
    <n v="2"/>
    <x v="4"/>
    <x v="274"/>
    <s v="Libre Utilizacion"/>
    <n v="87160"/>
  </r>
  <r>
    <n v="2"/>
    <x v="4"/>
    <x v="275"/>
    <s v="Proceso Congelado"/>
    <n v="20531"/>
  </r>
  <r>
    <n v="2"/>
    <x v="4"/>
    <x v="275"/>
    <s v="Libre Utilizacion"/>
    <n v="103100"/>
  </r>
  <r>
    <n v="2"/>
    <x v="4"/>
    <x v="276"/>
    <s v="Libre Utilizacion"/>
    <n v="260"/>
  </r>
  <r>
    <n v="2"/>
    <x v="4"/>
    <x v="277"/>
    <s v="Libre Utilizacion"/>
    <n v="1073"/>
  </r>
  <r>
    <n v="2"/>
    <x v="4"/>
    <x v="278"/>
    <s v="Proceso Congelado"/>
    <n v="3860"/>
  </r>
  <r>
    <n v="2"/>
    <x v="4"/>
    <x v="278"/>
    <s v="Libre Utilizacion"/>
    <n v="2820"/>
  </r>
  <r>
    <n v="2"/>
    <x v="4"/>
    <x v="279"/>
    <s v="Proceso Congelado"/>
    <n v="14626"/>
  </r>
  <r>
    <n v="2"/>
    <x v="4"/>
    <x v="279"/>
    <s v="Libre Utilizacion"/>
    <n v="54137"/>
  </r>
  <r>
    <n v="2"/>
    <x v="4"/>
    <x v="280"/>
    <s v="Proceso Congelado"/>
    <n v="28966"/>
  </r>
  <r>
    <n v="2"/>
    <x v="4"/>
    <x v="280"/>
    <s v="Libre Utilizacion"/>
    <n v="55620"/>
  </r>
  <r>
    <n v="2"/>
    <x v="4"/>
    <x v="281"/>
    <s v="Proceso Congelado"/>
    <n v="24511"/>
  </r>
  <r>
    <n v="2"/>
    <x v="4"/>
    <x v="281"/>
    <s v="Libre Utilizacion"/>
    <n v="44775"/>
  </r>
  <r>
    <n v="2"/>
    <x v="4"/>
    <x v="282"/>
    <s v="Proceso Congelado"/>
    <n v="113652"/>
  </r>
  <r>
    <n v="2"/>
    <x v="4"/>
    <x v="282"/>
    <s v="Libre Utilizacion"/>
    <n v="155238"/>
  </r>
  <r>
    <n v="2"/>
    <x v="4"/>
    <x v="283"/>
    <s v="Proceso Congelado"/>
    <n v="4518"/>
  </r>
  <r>
    <n v="2"/>
    <x v="4"/>
    <x v="283"/>
    <s v="Libre Utilizacion"/>
    <n v="43276"/>
  </r>
  <r>
    <n v="2"/>
    <x v="4"/>
    <x v="284"/>
    <s v="Libre Utilizacion"/>
    <n v="21097"/>
  </r>
  <r>
    <n v="2"/>
    <x v="4"/>
    <x v="285"/>
    <s v="Libre Utilizacion"/>
    <n v="9340"/>
  </r>
  <r>
    <n v="2"/>
    <x v="4"/>
    <x v="286"/>
    <s v="Proceso Congelado"/>
    <n v="29934"/>
  </r>
  <r>
    <n v="2"/>
    <x v="4"/>
    <x v="286"/>
    <s v="Libre Utilizacion"/>
    <n v="48370"/>
  </r>
  <r>
    <n v="2"/>
    <x v="4"/>
    <x v="287"/>
    <s v="Proceso Congelado"/>
    <n v="28942"/>
  </r>
  <r>
    <n v="2"/>
    <x v="4"/>
    <x v="287"/>
    <s v="Libre Utilizacion"/>
    <n v="38460"/>
  </r>
  <r>
    <n v="2"/>
    <x v="4"/>
    <x v="288"/>
    <s v="Proceso Congelado"/>
    <n v="832"/>
  </r>
  <r>
    <n v="2"/>
    <x v="4"/>
    <x v="288"/>
    <s v="Libre Utilizacion"/>
    <n v="9673"/>
  </r>
  <r>
    <n v="2"/>
    <x v="4"/>
    <x v="289"/>
    <s v="Libre Utilizacion"/>
    <n v="4255"/>
  </r>
  <r>
    <n v="2"/>
    <x v="4"/>
    <x v="290"/>
    <s v="Libre Utilizacion"/>
    <n v="5140"/>
  </r>
  <r>
    <n v="2"/>
    <x v="4"/>
    <x v="291"/>
    <s v="Proceso Congelado"/>
    <n v="13059"/>
  </r>
  <r>
    <n v="2"/>
    <x v="4"/>
    <x v="291"/>
    <s v="Libre Utilizacion"/>
    <n v="34379"/>
  </r>
  <r>
    <n v="2"/>
    <x v="4"/>
    <x v="292"/>
    <s v="Proceso Congelado"/>
    <n v="35445"/>
  </r>
  <r>
    <n v="2"/>
    <x v="4"/>
    <x v="292"/>
    <s v="Libre Utilizacion"/>
    <n v="29910"/>
  </r>
  <r>
    <n v="2"/>
    <x v="4"/>
    <x v="293"/>
    <s v="Proceso Congelado"/>
    <n v="16"/>
  </r>
  <r>
    <n v="2"/>
    <x v="4"/>
    <x v="293"/>
    <s v="Libre Utilizacion"/>
    <n v="40"/>
  </r>
  <r>
    <n v="2"/>
    <x v="4"/>
    <x v="294"/>
    <s v="Proceso Congelado"/>
    <n v="26124"/>
  </r>
  <r>
    <n v="2"/>
    <x v="4"/>
    <x v="294"/>
    <s v="Libre Utilizacion"/>
    <n v="29000"/>
  </r>
  <r>
    <n v="2"/>
    <x v="4"/>
    <x v="295"/>
    <s v="Libre Utilizacion"/>
    <n v="50400"/>
  </r>
  <r>
    <n v="2"/>
    <x v="4"/>
    <x v="296"/>
    <s v="Proceso Congelado"/>
    <n v="2438"/>
  </r>
  <r>
    <n v="2"/>
    <x v="4"/>
    <x v="296"/>
    <s v="Libre Utilizacion"/>
    <n v="12317"/>
  </r>
  <r>
    <n v="2"/>
    <x v="4"/>
    <x v="297"/>
    <s v="Proceso Congelado"/>
    <n v="5878"/>
  </r>
  <r>
    <n v="2"/>
    <x v="4"/>
    <x v="297"/>
    <s v="Libre Utilizacion"/>
    <n v="33960"/>
  </r>
  <r>
    <n v="2"/>
    <x v="4"/>
    <x v="298"/>
    <s v="Proceso Congelado"/>
    <n v="26026"/>
  </r>
  <r>
    <n v="2"/>
    <x v="4"/>
    <x v="298"/>
    <s v="Libre Utilizacion"/>
    <n v="17603"/>
  </r>
  <r>
    <n v="2"/>
    <x v="4"/>
    <x v="299"/>
    <s v="Libre Utilizacion"/>
    <n v="3189"/>
  </r>
  <r>
    <n v="2"/>
    <x v="4"/>
    <x v="300"/>
    <s v="Proceso Congelado"/>
    <n v="420"/>
  </r>
  <r>
    <n v="2"/>
    <x v="4"/>
    <x v="300"/>
    <s v="Libre Utilizacion"/>
    <n v="2480"/>
  </r>
  <r>
    <n v="2"/>
    <x v="4"/>
    <x v="301"/>
    <s v="Libre Utilizacion"/>
    <n v="1475"/>
  </r>
  <r>
    <n v="2"/>
    <x v="4"/>
    <x v="302"/>
    <s v="Libre Utilizacion"/>
    <n v="3040"/>
  </r>
  <r>
    <n v="2"/>
    <x v="4"/>
    <x v="303"/>
    <s v="Libre Utilizacion"/>
    <n v="220"/>
  </r>
  <r>
    <n v="2"/>
    <x v="4"/>
    <x v="304"/>
    <s v="Libre Utilizacion"/>
    <n v="1580"/>
  </r>
  <r>
    <n v="2"/>
    <x v="4"/>
    <x v="305"/>
    <s v="Proceso Congelado"/>
    <n v="360"/>
  </r>
  <r>
    <n v="2"/>
    <x v="4"/>
    <x v="305"/>
    <s v="Libre Utilizacion"/>
    <n v="4800"/>
  </r>
  <r>
    <n v="2"/>
    <x v="4"/>
    <x v="306"/>
    <s v="Libre Utilizacion"/>
    <n v="21"/>
  </r>
  <r>
    <n v="2"/>
    <x v="4"/>
    <x v="307"/>
    <s v="Proceso Congelado"/>
    <n v="19460"/>
  </r>
  <r>
    <n v="2"/>
    <x v="4"/>
    <x v="307"/>
    <s v="Libre Utilizacion"/>
    <n v="23900"/>
  </r>
  <r>
    <n v="2"/>
    <x v="4"/>
    <x v="308"/>
    <s v="Proceso Congelado"/>
    <n v="3185"/>
  </r>
  <r>
    <n v="2"/>
    <x v="4"/>
    <x v="308"/>
    <s v="Libre Utilizacion"/>
    <n v="19820"/>
  </r>
  <r>
    <n v="2"/>
    <x v="4"/>
    <x v="309"/>
    <s v="Libre Utilizacion"/>
    <n v="10"/>
  </r>
  <r>
    <n v="2"/>
    <x v="5"/>
    <x v="310"/>
    <s v="Proceso Congelado"/>
    <n v="9696"/>
  </r>
  <r>
    <n v="2"/>
    <x v="5"/>
    <x v="310"/>
    <s v="Libre Utilizacion"/>
    <n v="16760"/>
  </r>
  <r>
    <n v="2"/>
    <x v="5"/>
    <x v="311"/>
    <s v="Libre Utilizacion"/>
    <n v="16196"/>
  </r>
  <r>
    <n v="2"/>
    <x v="5"/>
    <x v="312"/>
    <s v="Proceso Congelado"/>
    <n v="2409"/>
  </r>
  <r>
    <n v="2"/>
    <x v="5"/>
    <x v="312"/>
    <s v="Libre Utilizacion"/>
    <n v="10258"/>
  </r>
  <r>
    <n v="2"/>
    <x v="5"/>
    <x v="313"/>
    <s v="Proceso Congelado"/>
    <n v="178"/>
  </r>
  <r>
    <n v="2"/>
    <x v="5"/>
    <x v="313"/>
    <s v="Libre Utilizacion"/>
    <n v="19791"/>
  </r>
  <r>
    <n v="2"/>
    <x v="5"/>
    <x v="314"/>
    <s v="Libre Utilizacion"/>
    <n v="8873"/>
  </r>
  <r>
    <n v="2"/>
    <x v="5"/>
    <x v="315"/>
    <s v="Proceso Congelado"/>
    <n v="880"/>
  </r>
  <r>
    <n v="2"/>
    <x v="5"/>
    <x v="315"/>
    <s v="Libre Utilizacion"/>
    <n v="14168"/>
  </r>
  <r>
    <n v="2"/>
    <x v="12"/>
    <x v="316"/>
    <s v="Proceso Congelado"/>
    <n v="4100"/>
  </r>
  <r>
    <n v="2"/>
    <x v="12"/>
    <x v="316"/>
    <s v="Libre Utilizacion"/>
    <n v="18860"/>
  </r>
  <r>
    <n v="2"/>
    <x v="12"/>
    <x v="317"/>
    <s v="Proceso Congelado"/>
    <n v="183"/>
  </r>
  <r>
    <n v="2"/>
    <x v="12"/>
    <x v="317"/>
    <s v="Libre Utilizacion"/>
    <n v="43069"/>
  </r>
  <r>
    <n v="2"/>
    <x v="13"/>
    <x v="318"/>
    <s v="Libre Utilizacion"/>
    <n v="2747"/>
  </r>
  <r>
    <n v="2"/>
    <x v="13"/>
    <x v="319"/>
    <s v="Libre Utilizacion"/>
    <n v="40806"/>
  </r>
  <r>
    <n v="2"/>
    <x v="13"/>
    <x v="320"/>
    <s v="Proceso Congelado"/>
    <n v="525"/>
  </r>
  <r>
    <n v="2"/>
    <x v="13"/>
    <x v="320"/>
    <s v="Libre Utilizacion"/>
    <n v="31911"/>
  </r>
  <r>
    <n v="2"/>
    <x v="13"/>
    <x v="321"/>
    <s v="Proceso Congelado"/>
    <n v="1733"/>
  </r>
  <r>
    <n v="2"/>
    <x v="13"/>
    <x v="321"/>
    <s v="Libre Utilizacion"/>
    <n v="10208"/>
  </r>
  <r>
    <n v="2"/>
    <x v="13"/>
    <x v="322"/>
    <s v="Proceso Congelado"/>
    <n v="2243"/>
  </r>
  <r>
    <n v="2"/>
    <x v="13"/>
    <x v="322"/>
    <s v="Libre Utilizacion"/>
    <n v="41791"/>
  </r>
  <r>
    <n v="2"/>
    <x v="13"/>
    <x v="323"/>
    <s v="Proceso Congelado"/>
    <n v="5388"/>
  </r>
  <r>
    <n v="2"/>
    <x v="13"/>
    <x v="323"/>
    <s v="Libre Utilizacion"/>
    <n v="32738"/>
  </r>
  <r>
    <n v="2"/>
    <x v="13"/>
    <x v="324"/>
    <s v="Proceso Congelado"/>
    <n v="2630"/>
  </r>
  <r>
    <n v="2"/>
    <x v="13"/>
    <x v="324"/>
    <s v="Libre Utilizacion"/>
    <n v="1005"/>
  </r>
  <r>
    <n v="2"/>
    <x v="13"/>
    <x v="325"/>
    <s v="Libre Utilizacion"/>
    <n v="63034"/>
  </r>
  <r>
    <n v="2"/>
    <x v="13"/>
    <x v="326"/>
    <s v="Libre Utilizacion"/>
    <n v="10839"/>
  </r>
  <r>
    <n v="2"/>
    <x v="13"/>
    <x v="327"/>
    <s v="Libre Utilizacion"/>
    <n v="1987"/>
  </r>
  <r>
    <n v="2"/>
    <x v="13"/>
    <x v="328"/>
    <s v="Proceso Congelado"/>
    <n v="2621"/>
  </r>
  <r>
    <n v="2"/>
    <x v="13"/>
    <x v="328"/>
    <s v="Libre Utilizacion"/>
    <n v="28586"/>
  </r>
  <r>
    <n v="2"/>
    <x v="13"/>
    <x v="329"/>
    <s v="Proceso Congelado"/>
    <n v="210"/>
  </r>
  <r>
    <n v="2"/>
    <x v="13"/>
    <x v="329"/>
    <s v="Libre Utilizacion"/>
    <n v="33530"/>
  </r>
  <r>
    <n v="2"/>
    <x v="13"/>
    <x v="330"/>
    <s v="Proceso Congelado"/>
    <n v="7702"/>
  </r>
  <r>
    <n v="2"/>
    <x v="13"/>
    <x v="330"/>
    <s v="Libre Utilizacion"/>
    <n v="88631"/>
  </r>
  <r>
    <n v="2"/>
    <x v="13"/>
    <x v="331"/>
    <s v="Proceso Congelado"/>
    <n v="10275"/>
  </r>
  <r>
    <n v="2"/>
    <x v="13"/>
    <x v="331"/>
    <s v="Libre Utilizacion"/>
    <n v="86647"/>
  </r>
  <r>
    <n v="2"/>
    <x v="13"/>
    <x v="332"/>
    <s v="Proceso Congelado"/>
    <n v="34"/>
  </r>
  <r>
    <n v="2"/>
    <x v="13"/>
    <x v="332"/>
    <s v="Libre Utilizacion"/>
    <n v="60079"/>
  </r>
  <r>
    <n v="2"/>
    <x v="13"/>
    <x v="333"/>
    <s v="Proceso Congelado"/>
    <n v="3475"/>
  </r>
  <r>
    <n v="2"/>
    <x v="13"/>
    <x v="333"/>
    <s v="Libre Utilizacion"/>
    <n v="32016"/>
  </r>
  <r>
    <n v="2"/>
    <x v="13"/>
    <x v="334"/>
    <s v="Proceso Congelado"/>
    <n v="236"/>
  </r>
  <r>
    <n v="2"/>
    <x v="13"/>
    <x v="334"/>
    <s v="Libre Utilizacion"/>
    <n v="4157"/>
  </r>
  <r>
    <n v="2"/>
    <x v="13"/>
    <x v="335"/>
    <s v="Libre Utilizacion"/>
    <n v="2152"/>
  </r>
  <r>
    <n v="2"/>
    <x v="13"/>
    <x v="336"/>
    <s v="Libre Utilizacion"/>
    <n v="0"/>
  </r>
  <r>
    <n v="2"/>
    <x v="6"/>
    <x v="337"/>
    <s v="Libre Utilizacion"/>
    <n v="1610"/>
  </r>
  <r>
    <n v="2"/>
    <x v="6"/>
    <x v="338"/>
    <s v="Proceso Congelado"/>
    <n v="1193"/>
  </r>
  <r>
    <n v="2"/>
    <x v="6"/>
    <x v="338"/>
    <s v="Libre Utilizacion"/>
    <n v="19782"/>
  </r>
  <r>
    <n v="2"/>
    <x v="6"/>
    <x v="339"/>
    <s v="Proceso Congelado"/>
    <n v="28167"/>
  </r>
  <r>
    <n v="2"/>
    <x v="6"/>
    <x v="339"/>
    <s v="Libre Utilizacion"/>
    <n v="27860"/>
  </r>
  <r>
    <n v="2"/>
    <x v="6"/>
    <x v="340"/>
    <s v="Proceso Congelado"/>
    <n v="660"/>
  </r>
  <r>
    <n v="2"/>
    <x v="6"/>
    <x v="340"/>
    <s v="Libre Utilizacion"/>
    <n v="2740"/>
  </r>
  <r>
    <n v="2"/>
    <x v="6"/>
    <x v="341"/>
    <s v="Proceso Congelado"/>
    <n v="860"/>
  </r>
  <r>
    <n v="2"/>
    <x v="6"/>
    <x v="341"/>
    <s v="Libre Utilizacion"/>
    <n v="5740"/>
  </r>
  <r>
    <n v="2"/>
    <x v="6"/>
    <x v="342"/>
    <s v="Libre Utilizacion"/>
    <n v="1424"/>
  </r>
  <r>
    <n v="2"/>
    <x v="6"/>
    <x v="343"/>
    <s v="Proceso Congelado"/>
    <n v="2008"/>
  </r>
  <r>
    <n v="2"/>
    <x v="6"/>
    <x v="343"/>
    <s v="Libre Utilizacion"/>
    <n v="11640"/>
  </r>
  <r>
    <n v="2"/>
    <x v="6"/>
    <x v="344"/>
    <s v="Libre Utilizacion"/>
    <n v="7333"/>
  </r>
  <r>
    <n v="2"/>
    <x v="6"/>
    <x v="345"/>
    <s v="Proceso Congelado"/>
    <n v="3440"/>
  </r>
  <r>
    <n v="2"/>
    <x v="6"/>
    <x v="345"/>
    <s v="Libre Utilizacion"/>
    <n v="11580"/>
  </r>
  <r>
    <n v="2"/>
    <x v="6"/>
    <x v="346"/>
    <s v="Proceso Congelado"/>
    <n v="6143"/>
  </r>
  <r>
    <n v="2"/>
    <x v="6"/>
    <x v="346"/>
    <s v="Libre Utilizacion"/>
    <n v="6580"/>
  </r>
  <r>
    <n v="2"/>
    <x v="6"/>
    <x v="347"/>
    <s v="Proceso Congelado"/>
    <n v="567"/>
  </r>
  <r>
    <n v="2"/>
    <x v="6"/>
    <x v="347"/>
    <s v="Libre Utilizacion"/>
    <n v="60018"/>
  </r>
  <r>
    <n v="2"/>
    <x v="6"/>
    <x v="348"/>
    <s v="Libre Utilizacion"/>
    <n v="6408"/>
  </r>
  <r>
    <n v="2"/>
    <x v="6"/>
    <x v="349"/>
    <s v="Proceso Congelado"/>
    <n v="195"/>
  </r>
  <r>
    <n v="2"/>
    <x v="6"/>
    <x v="349"/>
    <s v="Libre Utilizacion"/>
    <n v="1100"/>
  </r>
  <r>
    <n v="2"/>
    <x v="6"/>
    <x v="350"/>
    <s v="Proceso Congelado"/>
    <n v="40"/>
  </r>
  <r>
    <n v="2"/>
    <x v="6"/>
    <x v="350"/>
    <s v="Libre Utilizacion"/>
    <n v="3980"/>
  </r>
  <r>
    <n v="2"/>
    <x v="6"/>
    <x v="351"/>
    <s v="Proceso Congelado"/>
    <n v="975"/>
  </r>
  <r>
    <n v="2"/>
    <x v="6"/>
    <x v="351"/>
    <s v="Libre Utilizacion"/>
    <n v="6186"/>
  </r>
  <r>
    <n v="2"/>
    <x v="6"/>
    <x v="352"/>
    <s v="Libre Utilizacion"/>
    <n v="1148"/>
  </r>
  <r>
    <n v="2"/>
    <x v="6"/>
    <x v="353"/>
    <s v="Libre Utilizacion"/>
    <n v="25780"/>
  </r>
  <r>
    <n v="2"/>
    <x v="6"/>
    <x v="354"/>
    <s v="Libre Utilizacion"/>
    <n v="100"/>
  </r>
  <r>
    <n v="2"/>
    <x v="6"/>
    <x v="355"/>
    <s v="Proceso Congelado"/>
    <n v="472"/>
  </r>
  <r>
    <n v="2"/>
    <x v="6"/>
    <x v="355"/>
    <s v="Libre Utilizacion"/>
    <n v="11920"/>
  </r>
  <r>
    <n v="2"/>
    <x v="6"/>
    <x v="356"/>
    <s v="Proceso Congelado"/>
    <n v="10"/>
  </r>
  <r>
    <n v="2"/>
    <x v="7"/>
    <x v="357"/>
    <s v="Proceso Congelado"/>
    <n v="34229"/>
  </r>
  <r>
    <n v="2"/>
    <x v="7"/>
    <x v="357"/>
    <s v="Libre Utilizacion"/>
    <n v="59197"/>
  </r>
  <r>
    <n v="2"/>
    <x v="7"/>
    <x v="358"/>
    <s v="Proceso Congelado"/>
    <n v="7175"/>
  </r>
  <r>
    <n v="2"/>
    <x v="7"/>
    <x v="358"/>
    <s v="Libre Utilizacion"/>
    <n v="79418"/>
  </r>
  <r>
    <n v="2"/>
    <x v="7"/>
    <x v="359"/>
    <s v="Libre Utilizacion"/>
    <n v="6628"/>
  </r>
  <r>
    <n v="2"/>
    <x v="7"/>
    <x v="360"/>
    <s v="Proceso Congelado"/>
    <n v="21044"/>
  </r>
  <r>
    <n v="2"/>
    <x v="7"/>
    <x v="360"/>
    <s v="Libre Utilizacion"/>
    <n v="61521"/>
  </r>
  <r>
    <n v="2"/>
    <x v="7"/>
    <x v="361"/>
    <s v="Proceso Congelado"/>
    <n v="2800"/>
  </r>
  <r>
    <n v="2"/>
    <x v="7"/>
    <x v="361"/>
    <s v="Libre Utilizacion"/>
    <n v="16375"/>
  </r>
  <r>
    <n v="2"/>
    <x v="7"/>
    <x v="362"/>
    <s v="Libre Utilizacion"/>
    <n v="2365"/>
  </r>
  <r>
    <n v="2"/>
    <x v="7"/>
    <x v="363"/>
    <s v="Proceso Congelado"/>
    <n v="19989"/>
  </r>
  <r>
    <n v="2"/>
    <x v="7"/>
    <x v="363"/>
    <s v="Libre Utilizacion"/>
    <n v="38384"/>
  </r>
  <r>
    <n v="2"/>
    <x v="7"/>
    <x v="364"/>
    <s v="Proceso Congelado"/>
    <n v="288"/>
  </r>
  <r>
    <n v="2"/>
    <x v="7"/>
    <x v="364"/>
    <s v="Libre Utilizacion"/>
    <n v="5696"/>
  </r>
  <r>
    <n v="2"/>
    <x v="7"/>
    <x v="365"/>
    <s v="Libre Utilizacion"/>
    <n v="24528"/>
  </r>
  <r>
    <n v="2"/>
    <x v="7"/>
    <x v="366"/>
    <s v="Libre Utilizacion"/>
    <n v="4272"/>
  </r>
  <r>
    <n v="2"/>
    <x v="7"/>
    <x v="367"/>
    <s v="Proceso Congelado"/>
    <n v="1850"/>
  </r>
  <r>
    <n v="2"/>
    <x v="7"/>
    <x v="367"/>
    <s v="Libre Utilizacion"/>
    <n v="14710"/>
  </r>
  <r>
    <n v="2"/>
    <x v="7"/>
    <x v="368"/>
    <s v="Proceso Congelado"/>
    <n v="233"/>
  </r>
  <r>
    <n v="2"/>
    <x v="7"/>
    <x v="368"/>
    <s v="Libre Utilizacion"/>
    <n v="22169"/>
  </r>
  <r>
    <n v="2"/>
    <x v="7"/>
    <x v="369"/>
    <s v="Proceso Congelado"/>
    <n v="188"/>
  </r>
  <r>
    <n v="2"/>
    <x v="7"/>
    <x v="369"/>
    <s v="Libre Utilizacion"/>
    <n v="13635"/>
  </r>
  <r>
    <n v="2"/>
    <x v="7"/>
    <x v="370"/>
    <s v="Proceso Congelado"/>
    <n v="557"/>
  </r>
  <r>
    <n v="2"/>
    <x v="7"/>
    <x v="370"/>
    <s v="Libre Utilizacion"/>
    <n v="23651"/>
  </r>
  <r>
    <n v="2"/>
    <x v="7"/>
    <x v="371"/>
    <s v="Libre Utilizacion"/>
    <n v="6971"/>
  </r>
  <r>
    <n v="2"/>
    <x v="7"/>
    <x v="372"/>
    <s v="Proceso Congelado"/>
    <n v="2046"/>
  </r>
  <r>
    <n v="2"/>
    <x v="7"/>
    <x v="372"/>
    <s v="Libre Utilizacion"/>
    <n v="8239"/>
  </r>
  <r>
    <n v="2"/>
    <x v="7"/>
    <x v="373"/>
    <s v="Proceso Congelado"/>
    <n v="16841"/>
  </r>
  <r>
    <n v="2"/>
    <x v="7"/>
    <x v="373"/>
    <s v="Libre Utilizacion"/>
    <n v="36698"/>
  </r>
  <r>
    <n v="2"/>
    <x v="7"/>
    <x v="374"/>
    <s v="Proceso Congelado"/>
    <n v="15846"/>
  </r>
  <r>
    <n v="2"/>
    <x v="7"/>
    <x v="374"/>
    <s v="Libre Utilizacion"/>
    <n v="24794"/>
  </r>
  <r>
    <n v="2"/>
    <x v="7"/>
    <x v="375"/>
    <s v="Libre Utilizacion"/>
    <n v="20885"/>
  </r>
  <r>
    <n v="2"/>
    <x v="7"/>
    <x v="376"/>
    <s v="Libre Utilizacion"/>
    <n v="5077"/>
  </r>
  <r>
    <n v="2"/>
    <x v="7"/>
    <x v="377"/>
    <s v="Libre Utilizacion"/>
    <n v="4536"/>
  </r>
  <r>
    <n v="2"/>
    <x v="7"/>
    <x v="378"/>
    <s v="Proceso Congelado"/>
    <n v="67461"/>
  </r>
  <r>
    <n v="2"/>
    <x v="7"/>
    <x v="378"/>
    <s v="Libre Utilizacion"/>
    <n v="22821"/>
  </r>
  <r>
    <n v="2"/>
    <x v="7"/>
    <x v="379"/>
    <s v="Proceso Congelado"/>
    <n v="97"/>
  </r>
  <r>
    <n v="2"/>
    <x v="7"/>
    <x v="379"/>
    <s v="Libre Utilizacion"/>
    <n v="33179"/>
  </r>
  <r>
    <n v="2"/>
    <x v="7"/>
    <x v="380"/>
    <s v="Proceso Congelado"/>
    <n v="3184"/>
  </r>
  <r>
    <n v="2"/>
    <x v="7"/>
    <x v="380"/>
    <s v="Libre Utilizacion"/>
    <n v="15141"/>
  </r>
  <r>
    <n v="2"/>
    <x v="7"/>
    <x v="381"/>
    <s v="Libre Utilizacion"/>
    <n v="10659"/>
  </r>
  <r>
    <n v="2"/>
    <x v="7"/>
    <x v="382"/>
    <s v="Proceso Congelado"/>
    <n v="613"/>
  </r>
  <r>
    <n v="2"/>
    <x v="7"/>
    <x v="382"/>
    <s v="Libre Utilizacion"/>
    <n v="22205"/>
  </r>
  <r>
    <n v="2"/>
    <x v="7"/>
    <x v="383"/>
    <s v="Libre Utilizacion"/>
    <n v="70"/>
  </r>
  <r>
    <n v="2"/>
    <x v="7"/>
    <x v="384"/>
    <s v="Proceso Congelado"/>
    <n v="7577"/>
  </r>
  <r>
    <n v="2"/>
    <x v="7"/>
    <x v="384"/>
    <s v="Libre Utilizacion"/>
    <n v="34477"/>
  </r>
  <r>
    <n v="2"/>
    <x v="7"/>
    <x v="385"/>
    <s v="Libre Utilizacion"/>
    <n v="370"/>
  </r>
  <r>
    <n v="2"/>
    <x v="8"/>
    <x v="386"/>
    <s v="Proceso Congelado"/>
    <n v="1524"/>
  </r>
  <r>
    <n v="2"/>
    <x v="8"/>
    <x v="386"/>
    <s v="Libre Utilizacion"/>
    <n v="26152"/>
  </r>
  <r>
    <n v="2"/>
    <x v="8"/>
    <x v="387"/>
    <s v="Proceso Congelado"/>
    <n v="17113"/>
  </r>
  <r>
    <n v="2"/>
    <x v="8"/>
    <x v="387"/>
    <s v="Libre Utilizacion"/>
    <n v="50544"/>
  </r>
  <r>
    <n v="2"/>
    <x v="8"/>
    <x v="388"/>
    <s v="Proceso Congelado"/>
    <n v="2169"/>
  </r>
  <r>
    <n v="2"/>
    <x v="8"/>
    <x v="388"/>
    <s v="Libre Utilizacion"/>
    <n v="87484"/>
  </r>
  <r>
    <n v="2"/>
    <x v="8"/>
    <x v="389"/>
    <s v="Proceso Congelado"/>
    <n v="7421"/>
  </r>
  <r>
    <n v="2"/>
    <x v="8"/>
    <x v="389"/>
    <s v="Libre Utilizacion"/>
    <n v="33695"/>
  </r>
  <r>
    <n v="2"/>
    <x v="8"/>
    <x v="390"/>
    <s v="Proceso Congelado"/>
    <n v="195"/>
  </r>
  <r>
    <n v="2"/>
    <x v="8"/>
    <x v="390"/>
    <s v="Libre Utilizacion"/>
    <n v="4464"/>
  </r>
  <r>
    <n v="2"/>
    <x v="8"/>
    <x v="391"/>
    <s v="Libre Utilizacion"/>
    <n v="7027"/>
  </r>
  <r>
    <n v="2"/>
    <x v="8"/>
    <x v="392"/>
    <s v="Proceso Congelado"/>
    <n v="950"/>
  </r>
  <r>
    <n v="2"/>
    <x v="8"/>
    <x v="393"/>
    <s v="Libre Utilizacion"/>
    <n v="6422"/>
  </r>
  <r>
    <n v="2"/>
    <x v="8"/>
    <x v="394"/>
    <s v="Proceso Congelado"/>
    <n v="48157"/>
  </r>
  <r>
    <n v="2"/>
    <x v="8"/>
    <x v="394"/>
    <s v="Libre Utilizacion"/>
    <n v="22697"/>
  </r>
  <r>
    <n v="2"/>
    <x v="8"/>
    <x v="395"/>
    <s v="Proceso Congelado"/>
    <n v="9960"/>
  </r>
  <r>
    <n v="2"/>
    <x v="8"/>
    <x v="395"/>
    <s v="Libre Utilizacion"/>
    <n v="57080"/>
  </r>
  <r>
    <n v="2"/>
    <x v="8"/>
    <x v="396"/>
    <s v="Proceso Congelado"/>
    <n v="1548"/>
  </r>
  <r>
    <n v="2"/>
    <x v="8"/>
    <x v="396"/>
    <s v="Libre Utilizacion"/>
    <n v="2479"/>
  </r>
  <r>
    <n v="2"/>
    <x v="8"/>
    <x v="397"/>
    <s v="Proceso Congelado"/>
    <n v="740"/>
  </r>
  <r>
    <n v="2"/>
    <x v="8"/>
    <x v="397"/>
    <s v="Libre Utilizacion"/>
    <n v="14559"/>
  </r>
  <r>
    <n v="2"/>
    <x v="8"/>
    <x v="398"/>
    <s v="Proceso Congelado"/>
    <n v="3826"/>
  </r>
  <r>
    <n v="2"/>
    <x v="8"/>
    <x v="398"/>
    <s v="Libre Utilizacion"/>
    <n v="28600"/>
  </r>
  <r>
    <n v="2"/>
    <x v="8"/>
    <x v="399"/>
    <s v="Libre Utilizacion"/>
    <n v="1570"/>
  </r>
  <r>
    <n v="2"/>
    <x v="8"/>
    <x v="400"/>
    <s v="Proceso Congelado"/>
    <n v="3899"/>
  </r>
  <r>
    <n v="2"/>
    <x v="8"/>
    <x v="400"/>
    <s v="Libre Utilizacion"/>
    <n v="818"/>
  </r>
  <r>
    <n v="2"/>
    <x v="8"/>
    <x v="401"/>
    <s v="Proceso Congelado"/>
    <n v="7426"/>
  </r>
  <r>
    <n v="2"/>
    <x v="8"/>
    <x v="401"/>
    <s v="Libre Utilizacion"/>
    <n v="37441"/>
  </r>
  <r>
    <n v="2"/>
    <x v="8"/>
    <x v="402"/>
    <s v="Proceso Congelado"/>
    <n v="12482"/>
  </r>
  <r>
    <n v="2"/>
    <x v="8"/>
    <x v="402"/>
    <s v="Libre Utilizacion"/>
    <n v="30262"/>
  </r>
  <r>
    <n v="2"/>
    <x v="8"/>
    <x v="403"/>
    <s v="Proceso Congelado"/>
    <n v="8321"/>
  </r>
  <r>
    <n v="2"/>
    <x v="8"/>
    <x v="403"/>
    <s v="Libre Utilizacion"/>
    <n v="46515"/>
  </r>
  <r>
    <n v="2"/>
    <x v="8"/>
    <x v="404"/>
    <s v="Proceso Congelado"/>
    <n v="710"/>
  </r>
  <r>
    <n v="2"/>
    <x v="8"/>
    <x v="404"/>
    <s v="Libre Utilizacion"/>
    <n v="1934"/>
  </r>
  <r>
    <n v="2"/>
    <x v="8"/>
    <x v="405"/>
    <s v="Proceso Congelado"/>
    <n v="720"/>
  </r>
  <r>
    <n v="2"/>
    <x v="8"/>
    <x v="405"/>
    <s v="Libre Utilizacion"/>
    <n v="5170"/>
  </r>
  <r>
    <n v="2"/>
    <x v="9"/>
    <x v="406"/>
    <s v="Proceso Congelado"/>
    <n v="55"/>
  </r>
  <r>
    <n v="2"/>
    <x v="9"/>
    <x v="406"/>
    <s v="Libre Utilizacion"/>
    <n v="78"/>
  </r>
  <r>
    <n v="2"/>
    <x v="9"/>
    <x v="407"/>
    <s v="Proceso Congelado"/>
    <n v="570"/>
  </r>
  <r>
    <n v="2"/>
    <x v="9"/>
    <x v="407"/>
    <s v="Libre Utilizacion"/>
    <n v="2181"/>
  </r>
  <r>
    <n v="2"/>
    <x v="9"/>
    <x v="408"/>
    <s v="Proceso Congelado"/>
    <n v="1481"/>
  </r>
  <r>
    <n v="2"/>
    <x v="9"/>
    <x v="408"/>
    <s v="Libre Utilizacion"/>
    <n v="1595"/>
  </r>
  <r>
    <n v="2"/>
    <x v="9"/>
    <x v="409"/>
    <s v="Proceso Congelado"/>
    <n v="3459"/>
  </r>
  <r>
    <n v="2"/>
    <x v="9"/>
    <x v="409"/>
    <s v="Libre Utilizacion"/>
    <n v="1199"/>
  </r>
  <r>
    <n v="2"/>
    <x v="9"/>
    <x v="410"/>
    <s v="Proceso Congelado"/>
    <n v="452"/>
  </r>
  <r>
    <n v="2"/>
    <x v="9"/>
    <x v="410"/>
    <s v="Libre Utilizacion"/>
    <n v="341"/>
  </r>
  <r>
    <n v="2"/>
    <x v="9"/>
    <x v="411"/>
    <s v="Proceso Congelado"/>
    <n v="1657"/>
  </r>
  <r>
    <n v="2"/>
    <x v="9"/>
    <x v="411"/>
    <s v="Libre Utilizacion"/>
    <n v="20097"/>
  </r>
  <r>
    <n v="2"/>
    <x v="9"/>
    <x v="412"/>
    <s v="Libre Utilizacion"/>
    <n v="13"/>
  </r>
  <r>
    <n v="2"/>
    <x v="9"/>
    <x v="413"/>
    <s v="Proceso Congelado"/>
    <n v="6679"/>
  </r>
  <r>
    <n v="2"/>
    <x v="9"/>
    <x v="413"/>
    <s v="Libre Utilizacion"/>
    <n v="10583"/>
  </r>
  <r>
    <n v="2"/>
    <x v="9"/>
    <x v="414"/>
    <s v="Proceso Congelado"/>
    <n v="521"/>
  </r>
  <r>
    <n v="2"/>
    <x v="9"/>
    <x v="414"/>
    <s v="Libre Utilizacion"/>
    <n v="1646"/>
  </r>
  <r>
    <n v="2"/>
    <x v="9"/>
    <x v="415"/>
    <s v="Proceso Congelado"/>
    <n v="2303"/>
  </r>
  <r>
    <n v="2"/>
    <x v="9"/>
    <x v="415"/>
    <s v="Libre Utilizacion"/>
    <n v="8227"/>
  </r>
  <r>
    <n v="2"/>
    <x v="9"/>
    <x v="416"/>
    <s v="Libre Utilizacion"/>
    <n v="0"/>
  </r>
  <r>
    <n v="2"/>
    <x v="9"/>
    <x v="417"/>
    <s v="Proceso Congelado"/>
    <n v="856"/>
  </r>
  <r>
    <n v="2"/>
    <x v="9"/>
    <x v="417"/>
    <s v="Libre Utilizacion"/>
    <n v="3390"/>
  </r>
  <r>
    <n v="2"/>
    <x v="9"/>
    <x v="418"/>
    <s v="Libre Utilizacion"/>
    <n v="24864"/>
  </r>
  <r>
    <n v="2"/>
    <x v="9"/>
    <x v="419"/>
    <s v="Proceso Congelado"/>
    <n v="4396"/>
  </r>
  <r>
    <n v="2"/>
    <x v="9"/>
    <x v="419"/>
    <s v="Libre Utilizacion"/>
    <n v="57466"/>
  </r>
  <r>
    <n v="2"/>
    <x v="9"/>
    <x v="420"/>
    <s v="Proceso Congelado"/>
    <n v="1560"/>
  </r>
  <r>
    <n v="2"/>
    <x v="9"/>
    <x v="420"/>
    <s v="Libre Utilizacion"/>
    <n v="41590"/>
  </r>
  <r>
    <n v="2"/>
    <x v="9"/>
    <x v="421"/>
    <s v="Proceso Congelado"/>
    <n v="380"/>
  </r>
  <r>
    <n v="2"/>
    <x v="9"/>
    <x v="421"/>
    <s v="Libre Utilizacion"/>
    <n v="5900"/>
  </r>
  <r>
    <n v="2"/>
    <x v="9"/>
    <x v="422"/>
    <s v="Proceso Congelado"/>
    <n v="10"/>
  </r>
  <r>
    <n v="2"/>
    <x v="9"/>
    <x v="422"/>
    <s v="Libre Utilizacion"/>
    <n v="7532"/>
  </r>
  <r>
    <n v="2"/>
    <x v="9"/>
    <x v="423"/>
    <s v="Proceso Congelado"/>
    <n v="1210"/>
  </r>
  <r>
    <n v="2"/>
    <x v="9"/>
    <x v="423"/>
    <s v="Libre Utilizacion"/>
    <n v="1720"/>
  </r>
  <r>
    <n v="2"/>
    <x v="9"/>
    <x v="424"/>
    <s v="Proceso Congelado"/>
    <n v="5656"/>
  </r>
  <r>
    <n v="2"/>
    <x v="9"/>
    <x v="424"/>
    <s v="Libre Utilizacion"/>
    <n v="6124"/>
  </r>
  <r>
    <n v="2"/>
    <x v="9"/>
    <x v="425"/>
    <s v="Libre Utilizacion"/>
    <n v="1256"/>
  </r>
  <r>
    <n v="2"/>
    <x v="9"/>
    <x v="426"/>
    <s v="Proceso Congelado"/>
    <n v="900"/>
  </r>
  <r>
    <n v="2"/>
    <x v="9"/>
    <x v="427"/>
    <s v="Proceso Congelado"/>
    <n v="3382"/>
  </r>
  <r>
    <n v="2"/>
    <x v="9"/>
    <x v="427"/>
    <s v="Libre Utilizacion"/>
    <n v="5661"/>
  </r>
  <r>
    <n v="2"/>
    <x v="9"/>
    <x v="428"/>
    <s v="Libre Utilizacion"/>
    <n v="786"/>
  </r>
  <r>
    <n v="2"/>
    <x v="9"/>
    <x v="429"/>
    <s v="Libre Utilizacion"/>
    <n v="7176"/>
  </r>
  <r>
    <n v="2"/>
    <x v="9"/>
    <x v="430"/>
    <s v="Libre Utilizacion"/>
    <n v="428"/>
  </r>
  <r>
    <n v="2"/>
    <x v="9"/>
    <x v="431"/>
    <s v="Proceso Congelado"/>
    <n v="6656"/>
  </r>
  <r>
    <n v="2"/>
    <x v="9"/>
    <x v="431"/>
    <s v="Libre Utilizacion"/>
    <n v="8691"/>
  </r>
  <r>
    <n v="2"/>
    <x v="9"/>
    <x v="432"/>
    <s v="Proceso Congelado"/>
    <n v="6660"/>
  </r>
  <r>
    <n v="2"/>
    <x v="9"/>
    <x v="432"/>
    <s v="Libre Utilizacion"/>
    <n v="3164"/>
  </r>
  <r>
    <n v="2"/>
    <x v="9"/>
    <x v="433"/>
    <s v="Libre Utilizacion"/>
    <n v="2998"/>
  </r>
  <r>
    <n v="2"/>
    <x v="9"/>
    <x v="434"/>
    <s v="Libre Utilizacion"/>
    <n v="592"/>
  </r>
  <r>
    <n v="2"/>
    <x v="9"/>
    <x v="435"/>
    <s v="Proceso Congelado"/>
    <n v="772"/>
  </r>
  <r>
    <n v="2"/>
    <x v="9"/>
    <x v="435"/>
    <s v="Libre Utilizacion"/>
    <n v="1950"/>
  </r>
  <r>
    <n v="2"/>
    <x v="9"/>
    <x v="436"/>
    <s v="Libre Utilizacion"/>
    <n v="35626"/>
  </r>
  <r>
    <n v="2"/>
    <x v="9"/>
    <x v="437"/>
    <s v="Libre Utilizacion"/>
    <n v="21304"/>
  </r>
  <r>
    <n v="2"/>
    <x v="9"/>
    <x v="438"/>
    <s v="Libre Utilizacion"/>
    <n v="10416"/>
  </r>
  <r>
    <n v="2"/>
    <x v="9"/>
    <x v="439"/>
    <s v="Proceso Congelado"/>
    <n v="2150"/>
  </r>
  <r>
    <n v="2"/>
    <x v="9"/>
    <x v="439"/>
    <s v="Libre Utilizacion"/>
    <n v="5396"/>
  </r>
  <r>
    <n v="2"/>
    <x v="9"/>
    <x v="440"/>
    <s v="Libre Utilizacion"/>
    <n v="1303"/>
  </r>
  <r>
    <n v="2"/>
    <x v="9"/>
    <x v="441"/>
    <s v="Libre Utilizacion"/>
    <n v="30"/>
  </r>
  <r>
    <n v="2"/>
    <x v="9"/>
    <x v="442"/>
    <s v="Proceso Congelado"/>
    <n v="1125"/>
  </r>
  <r>
    <n v="2"/>
    <x v="9"/>
    <x v="442"/>
    <s v="Libre Utilizacion"/>
    <n v="1335"/>
  </r>
  <r>
    <n v="2"/>
    <x v="9"/>
    <x v="443"/>
    <s v="Proceso Congelado"/>
    <n v="888"/>
  </r>
  <r>
    <n v="2"/>
    <x v="9"/>
    <x v="443"/>
    <s v="Libre Utilizacion"/>
    <n v="4850"/>
  </r>
  <r>
    <n v="2"/>
    <x v="9"/>
    <x v="444"/>
    <s v="Libre Utilizacion"/>
    <n v="45"/>
  </r>
  <r>
    <n v="2"/>
    <x v="9"/>
    <x v="445"/>
    <s v="Libre Utilizacion"/>
    <n v="3889"/>
  </r>
  <r>
    <n v="2"/>
    <x v="9"/>
    <x v="446"/>
    <s v="Libre Utilizacion"/>
    <n v="4128"/>
  </r>
  <r>
    <n v="2"/>
    <x v="9"/>
    <x v="447"/>
    <s v="Proceso Congelado"/>
    <n v="119"/>
  </r>
  <r>
    <n v="2"/>
    <x v="9"/>
    <x v="447"/>
    <s v="Libre Utilizacion"/>
    <n v="16799"/>
  </r>
  <r>
    <n v="2"/>
    <x v="9"/>
    <x v="448"/>
    <s v="Libre Utilizacion"/>
    <n v="818"/>
  </r>
  <r>
    <n v="2"/>
    <x v="9"/>
    <x v="449"/>
    <s v="Libre Utilizacion"/>
    <n v="685"/>
  </r>
  <r>
    <n v="2"/>
    <x v="9"/>
    <x v="450"/>
    <s v="Proceso Congelado"/>
    <n v="1458"/>
  </r>
  <r>
    <n v="2"/>
    <x v="9"/>
    <x v="450"/>
    <s v="Libre Utilizacion"/>
    <n v="5707"/>
  </r>
  <r>
    <n v="2"/>
    <x v="9"/>
    <x v="451"/>
    <s v="Libre Utilizacion"/>
    <n v="25019"/>
  </r>
  <r>
    <n v="2"/>
    <x v="9"/>
    <x v="452"/>
    <s v="Libre Utilizacion"/>
    <n v="6245"/>
  </r>
  <r>
    <n v="2"/>
    <x v="9"/>
    <x v="453"/>
    <s v="Libre Utilizacion"/>
    <n v="4021"/>
  </r>
  <r>
    <n v="2"/>
    <x v="9"/>
    <x v="454"/>
    <s v="Proceso Congelado"/>
    <n v="4276"/>
  </r>
  <r>
    <n v="2"/>
    <x v="9"/>
    <x v="454"/>
    <s v="Libre Utilizacion"/>
    <n v="6085"/>
  </r>
  <r>
    <n v="2"/>
    <x v="9"/>
    <x v="455"/>
    <s v="Libre Utilizacion"/>
    <n v="1760"/>
  </r>
  <r>
    <n v="2"/>
    <x v="9"/>
    <x v="456"/>
    <s v="Proceso Congelado"/>
    <n v="316"/>
  </r>
  <r>
    <n v="2"/>
    <x v="9"/>
    <x v="456"/>
    <s v="Libre Utilizacion"/>
    <n v="2974"/>
  </r>
  <r>
    <n v="2"/>
    <x v="9"/>
    <x v="457"/>
    <s v="Libre Utilizacion"/>
    <n v="206"/>
  </r>
  <r>
    <n v="2"/>
    <x v="9"/>
    <x v="458"/>
    <s v="Libre Utilizacion"/>
    <n v="4839"/>
  </r>
  <r>
    <n v="2"/>
    <x v="9"/>
    <x v="459"/>
    <s v="Proceso Congelado"/>
    <n v="48"/>
  </r>
  <r>
    <n v="2"/>
    <x v="9"/>
    <x v="459"/>
    <s v="Libre Utilizacion"/>
    <n v="10654"/>
  </r>
  <r>
    <n v="2"/>
    <x v="9"/>
    <x v="460"/>
    <s v="Libre Utilizacion"/>
    <n v="13123"/>
  </r>
  <r>
    <n v="2"/>
    <x v="9"/>
    <x v="461"/>
    <s v="Libre Utilizacion"/>
    <n v="6134"/>
  </r>
  <r>
    <n v="2"/>
    <x v="9"/>
    <x v="462"/>
    <s v="Libre Utilizacion"/>
    <n v="3600"/>
  </r>
  <r>
    <n v="2"/>
    <x v="9"/>
    <x v="463"/>
    <s v="Libre Utilizacion"/>
    <n v="14"/>
  </r>
  <r>
    <n v="2"/>
    <x v="9"/>
    <x v="464"/>
    <s v="Libre Utilizacion"/>
    <n v="11956"/>
  </r>
  <r>
    <n v="2"/>
    <x v="9"/>
    <x v="465"/>
    <s v="Libre Utilizacion"/>
    <n v="1679"/>
  </r>
  <r>
    <n v="2"/>
    <x v="9"/>
    <x v="466"/>
    <s v="Libre Utilizacion"/>
    <n v="10886"/>
  </r>
  <r>
    <n v="2"/>
    <x v="9"/>
    <x v="467"/>
    <s v="Proceso Congelado"/>
    <n v="105"/>
  </r>
  <r>
    <n v="2"/>
    <x v="9"/>
    <x v="467"/>
    <s v="Libre Utilizacion"/>
    <n v="9519"/>
  </r>
  <r>
    <n v="2"/>
    <x v="9"/>
    <x v="468"/>
    <s v="Proceso Congelado"/>
    <n v="2444"/>
  </r>
  <r>
    <n v="2"/>
    <x v="9"/>
    <x v="468"/>
    <s v="Libre Utilizacion"/>
    <n v="47386"/>
  </r>
  <r>
    <n v="2"/>
    <x v="9"/>
    <x v="469"/>
    <s v="Proceso Congelado"/>
    <n v="24"/>
  </r>
  <r>
    <n v="2"/>
    <x v="9"/>
    <x v="469"/>
    <s v="Libre Utilizacion"/>
    <n v="11824"/>
  </r>
  <r>
    <n v="2"/>
    <x v="9"/>
    <x v="470"/>
    <s v="Proceso Congelado"/>
    <n v="111"/>
  </r>
  <r>
    <n v="2"/>
    <x v="9"/>
    <x v="470"/>
    <s v="Libre Utilizacion"/>
    <n v="1698"/>
  </r>
  <r>
    <n v="2"/>
    <x v="9"/>
    <x v="471"/>
    <s v="Proceso Congelado"/>
    <n v="340"/>
  </r>
  <r>
    <n v="2"/>
    <x v="9"/>
    <x v="471"/>
    <s v="Libre Utilizacion"/>
    <n v="15510"/>
  </r>
  <r>
    <n v="2"/>
    <x v="9"/>
    <x v="472"/>
    <s v="Libre Utilizacion"/>
    <n v="659"/>
  </r>
  <r>
    <n v="2"/>
    <x v="9"/>
    <x v="473"/>
    <s v="Libre Utilizacion"/>
    <n v="213"/>
  </r>
  <r>
    <n v="2"/>
    <x v="9"/>
    <x v="474"/>
    <s v="Libre Utilizacion"/>
    <n v="43"/>
  </r>
  <r>
    <n v="2"/>
    <x v="9"/>
    <x v="475"/>
    <s v="Libre Utilizacion"/>
    <n v="1110"/>
  </r>
  <r>
    <n v="2"/>
    <x v="9"/>
    <x v="476"/>
    <s v="Libre Utilizacion"/>
    <n v="738"/>
  </r>
  <r>
    <n v="2"/>
    <x v="9"/>
    <x v="477"/>
    <s v="Libre Utilizacion"/>
    <n v="23594"/>
  </r>
  <r>
    <n v="2"/>
    <x v="9"/>
    <x v="478"/>
    <s v="Libre Utilizacion"/>
    <n v="2113"/>
  </r>
  <r>
    <n v="2"/>
    <x v="9"/>
    <x v="479"/>
    <s v="Proceso Congelado"/>
    <n v="24"/>
  </r>
  <r>
    <n v="2"/>
    <x v="9"/>
    <x v="479"/>
    <s v="Libre Utilizacion"/>
    <n v="95"/>
  </r>
  <r>
    <n v="2"/>
    <x v="9"/>
    <x v="480"/>
    <s v="Libre Utilizacion"/>
    <n v="2192"/>
  </r>
  <r>
    <n v="2"/>
    <x v="9"/>
    <x v="481"/>
    <s v="Libre Utilizacion"/>
    <n v="1358"/>
  </r>
  <r>
    <n v="2"/>
    <x v="9"/>
    <x v="482"/>
    <s v="Libre Utilizacion"/>
    <n v="304"/>
  </r>
  <r>
    <n v="2"/>
    <x v="9"/>
    <x v="483"/>
    <s v="Libre Utilizacion"/>
    <n v="212"/>
  </r>
  <r>
    <n v="2"/>
    <x v="9"/>
    <x v="484"/>
    <s v="Proceso Congelado"/>
    <n v="841"/>
  </r>
  <r>
    <n v="2"/>
    <x v="9"/>
    <x v="484"/>
    <s v="Libre Utilizacion"/>
    <n v="3908"/>
  </r>
  <r>
    <n v="2"/>
    <x v="9"/>
    <x v="485"/>
    <s v="Proceso Congelado"/>
    <n v="1002"/>
  </r>
  <r>
    <n v="2"/>
    <x v="9"/>
    <x v="485"/>
    <s v="Libre Utilizacion"/>
    <n v="3976"/>
  </r>
  <r>
    <n v="2"/>
    <x v="9"/>
    <x v="486"/>
    <s v="Libre Utilizacion"/>
    <n v="6677"/>
  </r>
  <r>
    <n v="2"/>
    <x v="9"/>
    <x v="487"/>
    <s v="Libre Utilizacion"/>
    <n v="10647"/>
  </r>
  <r>
    <n v="2"/>
    <x v="9"/>
    <x v="488"/>
    <s v="Libre Utilizacion"/>
    <n v="3692"/>
  </r>
  <r>
    <n v="2"/>
    <x v="9"/>
    <x v="489"/>
    <s v="Libre Utilizacion"/>
    <n v="48"/>
  </r>
  <r>
    <n v="2"/>
    <x v="9"/>
    <x v="490"/>
    <s v="Libre Utilizacion"/>
    <n v="3060"/>
  </r>
  <r>
    <n v="2"/>
    <x v="9"/>
    <x v="491"/>
    <s v="Libre Utilizacion"/>
    <n v="1123"/>
  </r>
  <r>
    <n v="2"/>
    <x v="9"/>
    <x v="492"/>
    <s v="Libre Utilizacion"/>
    <n v="12337"/>
  </r>
  <r>
    <n v="2"/>
    <x v="9"/>
    <x v="493"/>
    <s v="Libre Utilizacion"/>
    <n v="1537"/>
  </r>
  <r>
    <n v="2"/>
    <x v="9"/>
    <x v="494"/>
    <s v="Libre Utilizacion"/>
    <n v="69"/>
  </r>
  <r>
    <n v="2"/>
    <x v="9"/>
    <x v="495"/>
    <s v="Libre Utilizacion"/>
    <n v="806"/>
  </r>
  <r>
    <n v="2"/>
    <x v="9"/>
    <x v="496"/>
    <s v="Libre Utilizacion"/>
    <n v="546"/>
  </r>
  <r>
    <n v="2"/>
    <x v="9"/>
    <x v="497"/>
    <s v="Libre Utilizacion"/>
    <n v="356"/>
  </r>
  <r>
    <n v="2"/>
    <x v="9"/>
    <x v="498"/>
    <s v="Proceso Congelado"/>
    <n v="176"/>
  </r>
  <r>
    <n v="2"/>
    <x v="9"/>
    <x v="498"/>
    <s v="Libre Utilizacion"/>
    <n v="189"/>
  </r>
  <r>
    <n v="2"/>
    <x v="9"/>
    <x v="499"/>
    <s v="Libre Utilizacion"/>
    <n v="7178"/>
  </r>
  <r>
    <n v="2"/>
    <x v="9"/>
    <x v="500"/>
    <s v="Proceso Congelado"/>
    <n v="1554"/>
  </r>
  <r>
    <n v="2"/>
    <x v="9"/>
    <x v="500"/>
    <s v="Libre Utilizacion"/>
    <n v="5507"/>
  </r>
  <r>
    <n v="2"/>
    <x v="9"/>
    <x v="501"/>
    <s v="Proceso Congelado"/>
    <n v="24"/>
  </r>
  <r>
    <n v="2"/>
    <x v="9"/>
    <x v="501"/>
    <s v="Libre Utilizacion"/>
    <n v="12988"/>
  </r>
  <r>
    <n v="2"/>
    <x v="9"/>
    <x v="502"/>
    <s v="Proceso Congelado"/>
    <n v="480"/>
  </r>
  <r>
    <n v="2"/>
    <x v="9"/>
    <x v="503"/>
    <s v="Libre Utilizacion"/>
    <n v="1893"/>
  </r>
  <r>
    <n v="2"/>
    <x v="9"/>
    <x v="504"/>
    <s v="Libre Utilizacion"/>
    <n v="257"/>
  </r>
  <r>
    <n v="2"/>
    <x v="9"/>
    <x v="505"/>
    <s v="Proceso Congelado"/>
    <n v="611"/>
  </r>
  <r>
    <n v="2"/>
    <x v="9"/>
    <x v="505"/>
    <s v="Libre Utilizacion"/>
    <n v="3131"/>
  </r>
  <r>
    <n v="2"/>
    <x v="9"/>
    <x v="506"/>
    <s v="Proceso Congelado"/>
    <n v="1584"/>
  </r>
  <r>
    <n v="2"/>
    <x v="9"/>
    <x v="506"/>
    <s v="Libre Utilizacion"/>
    <n v="2252"/>
  </r>
  <r>
    <n v="2"/>
    <x v="9"/>
    <x v="507"/>
    <s v="Libre Utilizacion"/>
    <n v="738"/>
  </r>
  <r>
    <n v="2"/>
    <x v="9"/>
    <x v="508"/>
    <s v="Libre Utilizacion"/>
    <n v="72"/>
  </r>
  <r>
    <n v="2"/>
    <x v="9"/>
    <x v="509"/>
    <s v="Libre Utilizacion"/>
    <n v="4699"/>
  </r>
  <r>
    <n v="2"/>
    <x v="9"/>
    <x v="510"/>
    <s v="Proceso Congelado"/>
    <n v="205"/>
  </r>
  <r>
    <n v="2"/>
    <x v="9"/>
    <x v="511"/>
    <s v="Proceso Congelado"/>
    <n v="2089"/>
  </r>
  <r>
    <n v="2"/>
    <x v="9"/>
    <x v="512"/>
    <s v="Proceso Congelado"/>
    <n v="3029"/>
  </r>
  <r>
    <n v="2"/>
    <x v="9"/>
    <x v="513"/>
    <s v="Proceso Congelado"/>
    <n v="11"/>
  </r>
  <r>
    <n v="2"/>
    <x v="9"/>
    <x v="514"/>
    <s v="Libre Utilizacion"/>
    <n v="1758"/>
  </r>
  <r>
    <n v="2"/>
    <x v="9"/>
    <x v="515"/>
    <s v="Proceso Congelado"/>
    <n v="1308"/>
  </r>
  <r>
    <n v="2"/>
    <x v="9"/>
    <x v="516"/>
    <s v="Libre Utilizacion"/>
    <n v="0"/>
  </r>
  <r>
    <n v="2"/>
    <x v="9"/>
    <x v="517"/>
    <s v="Libre Utilizacion"/>
    <n v="962"/>
  </r>
  <r>
    <n v="2"/>
    <x v="9"/>
    <x v="518"/>
    <s v="Proceso Congelado"/>
    <n v="1277"/>
  </r>
  <r>
    <n v="2"/>
    <x v="9"/>
    <x v="519"/>
    <s v="Proceso Congelado"/>
    <n v="670"/>
  </r>
  <r>
    <n v="2"/>
    <x v="9"/>
    <x v="519"/>
    <s v="Libre Utilizacion"/>
    <n v="583"/>
  </r>
  <r>
    <n v="2"/>
    <x v="9"/>
    <x v="520"/>
    <s v="Libre Utilizacion"/>
    <n v="702"/>
  </r>
  <r>
    <n v="2"/>
    <x v="9"/>
    <x v="521"/>
    <s v="Libre Utilizacion"/>
    <n v="360"/>
  </r>
  <r>
    <n v="2"/>
    <x v="9"/>
    <x v="522"/>
    <s v="Proceso Congelado"/>
    <n v="4413"/>
  </r>
  <r>
    <n v="2"/>
    <x v="9"/>
    <x v="523"/>
    <s v="Proceso Congelado"/>
    <n v="8930"/>
  </r>
  <r>
    <n v="2"/>
    <x v="9"/>
    <x v="523"/>
    <s v="Libre Utilizacion"/>
    <n v="9560"/>
  </r>
  <r>
    <n v="2"/>
    <x v="9"/>
    <x v="524"/>
    <s v="Proceso Congelado"/>
    <n v="17250"/>
  </r>
  <r>
    <n v="2"/>
    <x v="9"/>
    <x v="525"/>
    <s v="Proceso Congelado"/>
    <n v="178"/>
  </r>
  <r>
    <n v="2"/>
    <x v="14"/>
    <x v="526"/>
    <s v="Proceso Congelado"/>
    <n v="967"/>
  </r>
  <r>
    <n v="2"/>
    <x v="14"/>
    <x v="526"/>
    <s v="Libre Utilizacion"/>
    <n v="45679"/>
  </r>
  <r>
    <n v="2"/>
    <x v="14"/>
    <x v="527"/>
    <s v="Proceso Congelado"/>
    <n v="54254"/>
  </r>
  <r>
    <n v="2"/>
    <x v="14"/>
    <x v="527"/>
    <s v="Libre Utilizacion"/>
    <n v="216959"/>
  </r>
  <r>
    <n v="2"/>
    <x v="14"/>
    <x v="528"/>
    <s v="Proceso Congelado"/>
    <n v="16897"/>
  </r>
  <r>
    <n v="2"/>
    <x v="14"/>
    <x v="528"/>
    <s v="Libre Utilizacion"/>
    <n v="34660"/>
  </r>
  <r>
    <n v="2"/>
    <x v="14"/>
    <x v="529"/>
    <s v="Proceso Congelado"/>
    <n v="10850"/>
  </r>
  <r>
    <n v="2"/>
    <x v="14"/>
    <x v="529"/>
    <s v="Libre Utilizacion"/>
    <n v="49438"/>
  </r>
  <r>
    <n v="2"/>
    <x v="14"/>
    <x v="530"/>
    <s v="Proceso Congelado"/>
    <n v="12700"/>
  </r>
  <r>
    <n v="2"/>
    <x v="14"/>
    <x v="530"/>
    <s v="Libre Utilizacion"/>
    <n v="132388"/>
  </r>
  <r>
    <n v="2"/>
    <x v="14"/>
    <x v="531"/>
    <s v="Proceso Congelado"/>
    <n v="2217"/>
  </r>
  <r>
    <n v="2"/>
    <x v="14"/>
    <x v="531"/>
    <s v="Libre Utilizacion"/>
    <n v="14370"/>
  </r>
  <r>
    <n v="2"/>
    <x v="14"/>
    <x v="532"/>
    <s v="Proceso Congelado"/>
    <n v="589"/>
  </r>
  <r>
    <n v="2"/>
    <x v="14"/>
    <x v="532"/>
    <s v="Libre Utilizacion"/>
    <n v="18225"/>
  </r>
  <r>
    <n v="2"/>
    <x v="14"/>
    <x v="533"/>
    <s v="Proceso Congelado"/>
    <n v="13698"/>
  </r>
  <r>
    <n v="2"/>
    <x v="14"/>
    <x v="533"/>
    <s v="Libre Utilizacion"/>
    <n v="77141"/>
  </r>
  <r>
    <n v="2"/>
    <x v="14"/>
    <x v="534"/>
    <s v="Proceso Congelado"/>
    <n v="38"/>
  </r>
  <r>
    <n v="2"/>
    <x v="14"/>
    <x v="534"/>
    <s v="Libre Utilizacion"/>
    <n v="10290"/>
  </r>
  <r>
    <n v="2"/>
    <x v="15"/>
    <x v="535"/>
    <s v="Proceso Congelado"/>
    <n v="111"/>
  </r>
  <r>
    <n v="2"/>
    <x v="15"/>
    <x v="535"/>
    <s v="Libre Utilizacion"/>
    <n v="13572"/>
  </r>
  <r>
    <n v="2"/>
    <x v="15"/>
    <x v="536"/>
    <s v="Proceso Congelado"/>
    <n v="62"/>
  </r>
  <r>
    <n v="2"/>
    <x v="15"/>
    <x v="536"/>
    <s v="Libre Utilizacion"/>
    <n v="22871"/>
  </r>
  <r>
    <n v="2"/>
    <x v="15"/>
    <x v="537"/>
    <s v="Proceso Congelado"/>
    <n v="19"/>
  </r>
  <r>
    <n v="2"/>
    <x v="15"/>
    <x v="537"/>
    <s v="Libre Utilizacion"/>
    <n v="13160"/>
  </r>
  <r>
    <n v="2"/>
    <x v="15"/>
    <x v="538"/>
    <s v="Libre Utilizacion"/>
    <n v="224"/>
  </r>
  <r>
    <n v="2"/>
    <x v="15"/>
    <x v="539"/>
    <s v="Proceso Congelado"/>
    <n v="2482"/>
  </r>
  <r>
    <n v="2"/>
    <x v="15"/>
    <x v="539"/>
    <s v="Libre Utilizacion"/>
    <n v="3026"/>
  </r>
  <r>
    <n v="2"/>
    <x v="15"/>
    <x v="540"/>
    <s v="Libre Utilizacion"/>
    <n v="1200"/>
  </r>
  <r>
    <n v="2"/>
    <x v="15"/>
    <x v="541"/>
    <s v="Proceso Congelado"/>
    <n v="336"/>
  </r>
  <r>
    <n v="2"/>
    <x v="15"/>
    <x v="541"/>
    <s v="Libre Utilizacion"/>
    <n v="2150"/>
  </r>
  <r>
    <n v="2"/>
    <x v="15"/>
    <x v="542"/>
    <s v="Proceso Congelado"/>
    <n v="1147"/>
  </r>
  <r>
    <n v="2"/>
    <x v="15"/>
    <x v="542"/>
    <s v="Libre Utilizacion"/>
    <n v="3051"/>
  </r>
  <r>
    <n v="2"/>
    <x v="15"/>
    <x v="543"/>
    <s v="Libre Utilizacion"/>
    <n v="606"/>
  </r>
  <r>
    <n v="2"/>
    <x v="15"/>
    <x v="544"/>
    <s v="Proceso Congelado"/>
    <n v="5"/>
  </r>
  <r>
    <n v="2"/>
    <x v="15"/>
    <x v="544"/>
    <s v="Libre Utilizacion"/>
    <n v="2975"/>
  </r>
  <r>
    <n v="2"/>
    <x v="15"/>
    <x v="545"/>
    <s v="Libre Utilizacion"/>
    <n v="24218"/>
  </r>
  <r>
    <n v="2"/>
    <x v="15"/>
    <x v="546"/>
    <s v="Proceso Congelado"/>
    <n v="50"/>
  </r>
  <r>
    <n v="2"/>
    <x v="15"/>
    <x v="546"/>
    <s v="Libre Utilizacion"/>
    <n v="430"/>
  </r>
  <r>
    <n v="2"/>
    <x v="15"/>
    <x v="547"/>
    <s v="Libre Utilizacion"/>
    <n v="1720"/>
  </r>
  <r>
    <n v="2"/>
    <x v="15"/>
    <x v="548"/>
    <s v="Proceso Congelado"/>
    <n v="367"/>
  </r>
  <r>
    <n v="2"/>
    <x v="15"/>
    <x v="548"/>
    <s v="Libre Utilizacion"/>
    <n v="6923"/>
  </r>
  <r>
    <n v="2"/>
    <x v="15"/>
    <x v="549"/>
    <s v="Proceso Congelado"/>
    <n v="1690"/>
  </r>
  <r>
    <n v="2"/>
    <x v="15"/>
    <x v="549"/>
    <s v="Libre Utilizacion"/>
    <n v="4369"/>
  </r>
  <r>
    <n v="2"/>
    <x v="15"/>
    <x v="550"/>
    <s v="Proceso Congelado"/>
    <n v="670"/>
  </r>
  <r>
    <n v="2"/>
    <x v="15"/>
    <x v="550"/>
    <s v="Libre Utilizacion"/>
    <n v="3540"/>
  </r>
  <r>
    <n v="2"/>
    <x v="15"/>
    <x v="551"/>
    <s v="Proceso Congelado"/>
    <n v="226"/>
  </r>
  <r>
    <n v="2"/>
    <x v="15"/>
    <x v="551"/>
    <s v="Libre Utilizacion"/>
    <n v="3999"/>
  </r>
  <r>
    <n v="2"/>
    <x v="15"/>
    <x v="552"/>
    <s v="Proceso Congelado"/>
    <n v="789"/>
  </r>
  <r>
    <n v="2"/>
    <x v="15"/>
    <x v="552"/>
    <s v="Libre Utilizacion"/>
    <n v="3505"/>
  </r>
  <r>
    <n v="2"/>
    <x v="15"/>
    <x v="553"/>
    <s v="Libre Utilizacion"/>
    <n v="3530"/>
  </r>
  <r>
    <n v="2"/>
    <x v="15"/>
    <x v="554"/>
    <s v="Proceso Congelado"/>
    <n v="897"/>
  </r>
  <r>
    <n v="2"/>
    <x v="15"/>
    <x v="554"/>
    <s v="Libre Utilizacion"/>
    <n v="4974"/>
  </r>
  <r>
    <n v="2"/>
    <x v="15"/>
    <x v="555"/>
    <s v="Proceso Congelado"/>
    <n v="37"/>
  </r>
  <r>
    <n v="2"/>
    <x v="15"/>
    <x v="555"/>
    <s v="Libre Utilizacion"/>
    <n v="36951"/>
  </r>
  <r>
    <n v="2"/>
    <x v="15"/>
    <x v="556"/>
    <s v="Proceso Congelado"/>
    <n v="3516"/>
  </r>
  <r>
    <n v="2"/>
    <x v="15"/>
    <x v="556"/>
    <s v="Libre Utilizacion"/>
    <n v="25077"/>
  </r>
  <r>
    <n v="2"/>
    <x v="15"/>
    <x v="557"/>
    <s v="Proceso Congelado"/>
    <n v="2348"/>
  </r>
  <r>
    <n v="2"/>
    <x v="15"/>
    <x v="557"/>
    <s v="Libre Utilizacion"/>
    <n v="15365"/>
  </r>
  <r>
    <n v="2"/>
    <x v="15"/>
    <x v="558"/>
    <s v="Proceso Congelado"/>
    <n v="3393"/>
  </r>
  <r>
    <n v="2"/>
    <x v="15"/>
    <x v="558"/>
    <s v="Libre Utilizacion"/>
    <n v="15433"/>
  </r>
  <r>
    <n v="2"/>
    <x v="15"/>
    <x v="559"/>
    <s v="Proceso Congelado"/>
    <n v="1170"/>
  </r>
  <r>
    <n v="2"/>
    <x v="15"/>
    <x v="559"/>
    <s v="Libre Utilizacion"/>
    <n v="2314"/>
  </r>
  <r>
    <n v="2"/>
    <x v="15"/>
    <x v="560"/>
    <s v="Proceso Congelado"/>
    <n v="405"/>
  </r>
  <r>
    <n v="2"/>
    <x v="15"/>
    <x v="560"/>
    <s v="Libre Utilizacion"/>
    <n v="4539"/>
  </r>
  <r>
    <n v="2"/>
    <x v="15"/>
    <x v="561"/>
    <s v="Libre Utilizacion"/>
    <n v="17726"/>
  </r>
  <r>
    <n v="2"/>
    <x v="15"/>
    <x v="562"/>
    <s v="Proceso Congelado"/>
    <n v="3204"/>
  </r>
  <r>
    <n v="2"/>
    <x v="15"/>
    <x v="562"/>
    <s v="Libre Utilizacion"/>
    <n v="24406"/>
  </r>
  <r>
    <n v="2"/>
    <x v="15"/>
    <x v="563"/>
    <s v="Libre Utilizacion"/>
    <n v="3766"/>
  </r>
  <r>
    <n v="2"/>
    <x v="15"/>
    <x v="564"/>
    <s v="Proceso Congelado"/>
    <n v="2119"/>
  </r>
  <r>
    <n v="2"/>
    <x v="15"/>
    <x v="564"/>
    <s v="Libre Utilizacion"/>
    <n v="28999"/>
  </r>
  <r>
    <n v="2"/>
    <x v="15"/>
    <x v="565"/>
    <s v="Proceso Congelado"/>
    <n v="340"/>
  </r>
  <r>
    <n v="2"/>
    <x v="15"/>
    <x v="565"/>
    <s v="Libre Utilizacion"/>
    <n v="2380"/>
  </r>
  <r>
    <n v="2"/>
    <x v="15"/>
    <x v="566"/>
    <s v="Libre Utilizacion"/>
    <n v="25205"/>
  </r>
  <r>
    <n v="2"/>
    <x v="15"/>
    <x v="567"/>
    <s v="Libre Utilizacion"/>
    <n v="753"/>
  </r>
  <r>
    <n v="2"/>
    <x v="15"/>
    <x v="568"/>
    <s v="Libre Utilizacion"/>
    <n v="724"/>
  </r>
  <r>
    <n v="2"/>
    <x v="15"/>
    <x v="569"/>
    <s v="Proceso Congelado"/>
    <n v="1171"/>
  </r>
  <r>
    <n v="2"/>
    <x v="15"/>
    <x v="569"/>
    <s v="Libre Utilizacion"/>
    <n v="13105"/>
  </r>
  <r>
    <n v="2"/>
    <x v="15"/>
    <x v="570"/>
    <s v="Proceso Congelado"/>
    <n v="598"/>
  </r>
  <r>
    <n v="2"/>
    <x v="15"/>
    <x v="570"/>
    <s v="Libre Utilizacion"/>
    <n v="6069"/>
  </r>
  <r>
    <n v="2"/>
    <x v="15"/>
    <x v="571"/>
    <s v="Libre Utilizacion"/>
    <n v="130"/>
  </r>
  <r>
    <n v="2"/>
    <x v="15"/>
    <x v="572"/>
    <s v="Proceso Congelado"/>
    <n v="2654"/>
  </r>
  <r>
    <n v="2"/>
    <x v="15"/>
    <x v="572"/>
    <s v="Libre Utilizacion"/>
    <n v="23201"/>
  </r>
  <r>
    <n v="2"/>
    <x v="15"/>
    <x v="573"/>
    <s v="Libre Utilizacion"/>
    <n v="1085"/>
  </r>
  <r>
    <n v="2"/>
    <x v="15"/>
    <x v="574"/>
    <s v="Libre Utilizacion"/>
    <n v="90"/>
  </r>
  <r>
    <n v="2"/>
    <x v="15"/>
    <x v="575"/>
    <s v="Proceso Congelado"/>
    <n v="10"/>
  </r>
  <r>
    <n v="2"/>
    <x v="15"/>
    <x v="575"/>
    <s v="Libre Utilizacion"/>
    <n v="12720"/>
  </r>
  <r>
    <n v="2"/>
    <x v="15"/>
    <x v="576"/>
    <s v="Libre Utilizacion"/>
    <n v="8785"/>
  </r>
  <r>
    <n v="2"/>
    <x v="15"/>
    <x v="577"/>
    <s v="Proceso Congelado"/>
    <n v="11157"/>
  </r>
  <r>
    <n v="2"/>
    <x v="15"/>
    <x v="577"/>
    <s v="Libre Utilizacion"/>
    <n v="40653"/>
  </r>
  <r>
    <n v="2"/>
    <x v="15"/>
    <x v="578"/>
    <s v="Libre Utilizacion"/>
    <n v="2433"/>
  </r>
  <r>
    <n v="2"/>
    <x v="15"/>
    <x v="579"/>
    <s v="Proceso Congelado"/>
    <n v="1979"/>
  </r>
  <r>
    <n v="2"/>
    <x v="15"/>
    <x v="579"/>
    <s v="Libre Utilizacion"/>
    <n v="18503"/>
  </r>
  <r>
    <n v="2"/>
    <x v="16"/>
    <x v="580"/>
    <s v="Libre Utilizacion"/>
    <n v="40"/>
  </r>
  <r>
    <n v="2"/>
    <x v="16"/>
    <x v="581"/>
    <s v="Libre Utilizacion"/>
    <n v="7578"/>
  </r>
  <r>
    <n v="2"/>
    <x v="16"/>
    <x v="582"/>
    <s v="Libre Utilizacion"/>
    <n v="7850"/>
  </r>
  <r>
    <n v="2"/>
    <x v="16"/>
    <x v="583"/>
    <s v="Libre Utilizacion"/>
    <n v="3820"/>
  </r>
  <r>
    <n v="2"/>
    <x v="16"/>
    <x v="584"/>
    <s v="Proceso Congelado"/>
    <n v="23352"/>
  </r>
  <r>
    <n v="2"/>
    <x v="16"/>
    <x v="584"/>
    <s v="Libre Utilizacion"/>
    <n v="61"/>
  </r>
  <r>
    <n v="2"/>
    <x v="16"/>
    <x v="585"/>
    <s v="Libre Utilizacion"/>
    <n v="5800"/>
  </r>
  <r>
    <n v="2"/>
    <x v="16"/>
    <x v="586"/>
    <s v="Libre Utilizacion"/>
    <n v="10"/>
  </r>
  <r>
    <n v="2"/>
    <x v="17"/>
    <x v="587"/>
    <s v="Proceso Congelado"/>
    <n v="4581"/>
  </r>
  <r>
    <n v="2"/>
    <x v="17"/>
    <x v="587"/>
    <s v="Libre Utilizacion"/>
    <n v="9700"/>
  </r>
  <r>
    <n v="2"/>
    <x v="18"/>
    <x v="588"/>
    <s v="Libre Utilizacion"/>
    <n v="3386"/>
  </r>
  <r>
    <n v="2"/>
    <x v="10"/>
    <x v="589"/>
    <s v="Proceso Congelado"/>
    <n v="552"/>
  </r>
  <r>
    <n v="2"/>
    <x v="10"/>
    <x v="590"/>
    <s v="Libre Utilizacion"/>
    <n v="1179"/>
  </r>
  <r>
    <n v="2"/>
    <x v="10"/>
    <x v="591"/>
    <s v="Proceso Congelado"/>
    <n v="92"/>
  </r>
  <r>
    <n v="2"/>
    <x v="10"/>
    <x v="591"/>
    <s v="Libre Utilizacion"/>
    <n v="6593"/>
  </r>
  <r>
    <n v="2"/>
    <x v="10"/>
    <x v="592"/>
    <s v="Libre Utilizacion"/>
    <n v="88"/>
  </r>
  <r>
    <n v="2"/>
    <x v="10"/>
    <x v="593"/>
    <s v="Libre Utilizacion"/>
    <n v="1686"/>
  </r>
  <r>
    <n v="2"/>
    <x v="10"/>
    <x v="594"/>
    <s v="Proceso Congelado"/>
    <n v="18"/>
  </r>
  <r>
    <n v="2"/>
    <x v="10"/>
    <x v="594"/>
    <s v="Libre Utilizacion"/>
    <n v="8117"/>
  </r>
  <r>
    <n v="2"/>
    <x v="10"/>
    <x v="595"/>
    <s v="Proceso Congelado"/>
    <n v="18"/>
  </r>
  <r>
    <n v="2"/>
    <x v="10"/>
    <x v="595"/>
    <s v="Libre Utilizacion"/>
    <n v="8421"/>
  </r>
  <r>
    <n v="2"/>
    <x v="10"/>
    <x v="596"/>
    <s v="Proceso Congelado"/>
    <n v="140"/>
  </r>
  <r>
    <n v="2"/>
    <x v="10"/>
    <x v="596"/>
    <s v="Libre Utilizacion"/>
    <n v="305"/>
  </r>
  <r>
    <n v="2"/>
    <x v="10"/>
    <x v="597"/>
    <s v="Proceso Congelado"/>
    <n v="193"/>
  </r>
  <r>
    <n v="2"/>
    <x v="10"/>
    <x v="597"/>
    <s v="Libre Utilizacion"/>
    <n v="294"/>
  </r>
  <r>
    <n v="2"/>
    <x v="10"/>
    <x v="598"/>
    <s v="Proceso Congelado"/>
    <n v="160"/>
  </r>
  <r>
    <n v="2"/>
    <x v="10"/>
    <x v="598"/>
    <s v="Libre Utilizacion"/>
    <n v="320"/>
  </r>
  <r>
    <n v="2"/>
    <x v="10"/>
    <x v="599"/>
    <s v="Proceso Congelado"/>
    <n v="100"/>
  </r>
  <r>
    <n v="2"/>
    <x v="10"/>
    <x v="599"/>
    <s v="Libre Utilizacion"/>
    <n v="2831"/>
  </r>
  <r>
    <n v="2"/>
    <x v="10"/>
    <x v="600"/>
    <s v="Proceso Congelado"/>
    <n v="3185"/>
  </r>
  <r>
    <n v="2"/>
    <x v="10"/>
    <x v="600"/>
    <s v="Libre Utilizacion"/>
    <n v="4957"/>
  </r>
  <r>
    <n v="2"/>
    <x v="10"/>
    <x v="601"/>
    <s v="Proceso Congelado"/>
    <n v="792"/>
  </r>
  <r>
    <n v="2"/>
    <x v="10"/>
    <x v="602"/>
    <s v="Proceso Congelado"/>
    <n v="7548"/>
  </r>
  <r>
    <n v="2"/>
    <x v="10"/>
    <x v="602"/>
    <s v="Libre Utilizacion"/>
    <n v="28810"/>
  </r>
  <r>
    <n v="2"/>
    <x v="10"/>
    <x v="603"/>
    <s v="Libre Utilizacion"/>
    <n v="10"/>
  </r>
  <r>
    <n v="2"/>
    <x v="10"/>
    <x v="604"/>
    <s v="Libre Utilizacion"/>
    <n v="45"/>
  </r>
  <r>
    <n v="2"/>
    <x v="10"/>
    <x v="605"/>
    <s v="Proceso Congelado"/>
    <n v="5"/>
  </r>
  <r>
    <n v="2"/>
    <x v="11"/>
    <x v="606"/>
    <s v="Proceso Congelado"/>
    <n v="4375"/>
  </r>
  <r>
    <n v="2"/>
    <x v="11"/>
    <x v="606"/>
    <s v="Libre Utilizacion"/>
    <n v="16453"/>
  </r>
  <r>
    <n v="2"/>
    <x v="11"/>
    <x v="607"/>
    <s v="Proceso Congelado"/>
    <n v="944"/>
  </r>
  <r>
    <n v="2"/>
    <x v="11"/>
    <x v="607"/>
    <s v="Libre Utilizacion"/>
    <n v="29133"/>
  </r>
  <r>
    <n v="3"/>
    <x v="0"/>
    <x v="608"/>
    <s v="Proceso Congelado"/>
    <n v="6670"/>
  </r>
  <r>
    <n v="3"/>
    <x v="0"/>
    <x v="608"/>
    <s v="Libre Utilizacion"/>
    <n v="27410"/>
  </r>
  <r>
    <n v="3"/>
    <x v="0"/>
    <x v="609"/>
    <s v="Proceso Congelado"/>
    <n v="5400"/>
  </r>
  <r>
    <n v="3"/>
    <x v="0"/>
    <x v="609"/>
    <s v="Libre Utilizacion"/>
    <n v="23150"/>
  </r>
  <r>
    <n v="3"/>
    <x v="0"/>
    <x v="610"/>
    <s v="Libre Utilizacion"/>
    <n v="970"/>
  </r>
  <r>
    <n v="3"/>
    <x v="0"/>
    <x v="611"/>
    <s v="Proceso Congelado"/>
    <n v="1240"/>
  </r>
  <r>
    <n v="3"/>
    <x v="0"/>
    <x v="611"/>
    <s v="Libre Utilizacion"/>
    <n v="10360"/>
  </r>
  <r>
    <n v="3"/>
    <x v="0"/>
    <x v="612"/>
    <s v="Proceso Congelado"/>
    <n v="350"/>
  </r>
  <r>
    <n v="3"/>
    <x v="0"/>
    <x v="612"/>
    <s v="Libre Utilizacion"/>
    <n v="2160"/>
  </r>
  <r>
    <n v="3"/>
    <x v="0"/>
    <x v="613"/>
    <s v="Proceso Congelado"/>
    <n v="16"/>
  </r>
  <r>
    <n v="3"/>
    <x v="0"/>
    <x v="613"/>
    <s v="Libre Utilizacion"/>
    <n v="25617"/>
  </r>
  <r>
    <n v="3"/>
    <x v="0"/>
    <x v="614"/>
    <s v="Libre Utilizacion"/>
    <n v="10380"/>
  </r>
  <r>
    <n v="3"/>
    <x v="1"/>
    <x v="615"/>
    <s v="Libre Utilizacion"/>
    <n v="2068"/>
  </r>
  <r>
    <n v="3"/>
    <x v="1"/>
    <x v="616"/>
    <s v="Libre Utilizacion"/>
    <n v="4328"/>
  </r>
  <r>
    <n v="3"/>
    <x v="1"/>
    <x v="617"/>
    <s v="Libre Utilizacion"/>
    <n v="10467"/>
  </r>
  <r>
    <n v="3"/>
    <x v="1"/>
    <x v="618"/>
    <s v="Proceso Congelado"/>
    <n v="3138"/>
  </r>
  <r>
    <n v="3"/>
    <x v="1"/>
    <x v="618"/>
    <s v="Libre Utilizacion"/>
    <n v="57558"/>
  </r>
  <r>
    <n v="3"/>
    <x v="1"/>
    <x v="619"/>
    <s v="Proceso Congelado"/>
    <n v="7544"/>
  </r>
  <r>
    <n v="3"/>
    <x v="1"/>
    <x v="619"/>
    <s v="Libre Utilizacion"/>
    <n v="7640"/>
  </r>
  <r>
    <n v="3"/>
    <x v="1"/>
    <x v="620"/>
    <s v="Proceso Congelado"/>
    <n v="1116"/>
  </r>
  <r>
    <n v="3"/>
    <x v="1"/>
    <x v="620"/>
    <s v="Libre Utilizacion"/>
    <n v="31557"/>
  </r>
  <r>
    <n v="3"/>
    <x v="1"/>
    <x v="621"/>
    <s v="Libre Utilizacion"/>
    <n v="16240"/>
  </r>
  <r>
    <n v="3"/>
    <x v="1"/>
    <x v="622"/>
    <s v="Libre Utilizacion"/>
    <n v="1490"/>
  </r>
  <r>
    <n v="3"/>
    <x v="1"/>
    <x v="623"/>
    <s v="Libre Utilizacion"/>
    <n v="4167"/>
  </r>
  <r>
    <n v="3"/>
    <x v="1"/>
    <x v="624"/>
    <s v="Libre Utilizacion"/>
    <n v="7085"/>
  </r>
  <r>
    <n v="3"/>
    <x v="1"/>
    <x v="625"/>
    <s v="Libre Utilizacion"/>
    <n v="1657"/>
  </r>
  <r>
    <n v="3"/>
    <x v="1"/>
    <x v="626"/>
    <s v="Libre Utilizacion"/>
    <n v="927"/>
  </r>
  <r>
    <n v="3"/>
    <x v="1"/>
    <x v="627"/>
    <s v="Libre Utilizacion"/>
    <n v="4706"/>
  </r>
  <r>
    <n v="3"/>
    <x v="1"/>
    <x v="628"/>
    <s v="Libre Utilizacion"/>
    <n v="936"/>
  </r>
  <r>
    <n v="3"/>
    <x v="1"/>
    <x v="629"/>
    <s v="Proceso Congelado"/>
    <n v="365"/>
  </r>
  <r>
    <n v="3"/>
    <x v="1"/>
    <x v="629"/>
    <s v="Libre Utilizacion"/>
    <n v="45954"/>
  </r>
  <r>
    <n v="3"/>
    <x v="1"/>
    <x v="630"/>
    <s v="Libre Utilizacion"/>
    <n v="15882"/>
  </r>
  <r>
    <n v="3"/>
    <x v="2"/>
    <x v="631"/>
    <s v="Proceso Congelado"/>
    <n v="26636"/>
  </r>
  <r>
    <n v="3"/>
    <x v="2"/>
    <x v="631"/>
    <s v="Libre Utilizacion"/>
    <n v="47669"/>
  </r>
  <r>
    <n v="3"/>
    <x v="2"/>
    <x v="632"/>
    <s v="Libre Utilizacion"/>
    <n v="13485"/>
  </r>
  <r>
    <n v="3"/>
    <x v="2"/>
    <x v="633"/>
    <s v="Proceso Congelado"/>
    <n v="315"/>
  </r>
  <r>
    <n v="3"/>
    <x v="2"/>
    <x v="633"/>
    <s v="Libre Utilizacion"/>
    <n v="50730"/>
  </r>
  <r>
    <n v="3"/>
    <x v="2"/>
    <x v="634"/>
    <s v="Libre Utilizacion"/>
    <n v="18"/>
  </r>
  <r>
    <n v="3"/>
    <x v="4"/>
    <x v="635"/>
    <s v="Proceso Congelado"/>
    <n v="2580"/>
  </r>
  <r>
    <n v="3"/>
    <x v="4"/>
    <x v="635"/>
    <s v="Libre Utilizacion"/>
    <n v="9825"/>
  </r>
  <r>
    <n v="3"/>
    <x v="4"/>
    <x v="636"/>
    <s v="Proceso Congelado"/>
    <n v="360"/>
  </r>
  <r>
    <n v="3"/>
    <x v="4"/>
    <x v="636"/>
    <s v="Libre Utilizacion"/>
    <n v="6045"/>
  </r>
  <r>
    <n v="3"/>
    <x v="4"/>
    <x v="637"/>
    <s v="Libre Utilizacion"/>
    <n v="151"/>
  </r>
  <r>
    <n v="3"/>
    <x v="4"/>
    <x v="638"/>
    <s v="Proceso Congelado"/>
    <n v="15"/>
  </r>
  <r>
    <n v="3"/>
    <x v="4"/>
    <x v="638"/>
    <s v="Libre Utilizacion"/>
    <n v="5940"/>
  </r>
  <r>
    <n v="3"/>
    <x v="4"/>
    <x v="639"/>
    <s v="Proceso Congelado"/>
    <n v="6405"/>
  </r>
  <r>
    <n v="3"/>
    <x v="4"/>
    <x v="639"/>
    <s v="Libre Utilizacion"/>
    <n v="66375"/>
  </r>
  <r>
    <n v="3"/>
    <x v="4"/>
    <x v="640"/>
    <s v="Proceso Congelado"/>
    <n v="15"/>
  </r>
  <r>
    <n v="3"/>
    <x v="4"/>
    <x v="640"/>
    <s v="Libre Utilizacion"/>
    <n v="21150"/>
  </r>
  <r>
    <n v="3"/>
    <x v="4"/>
    <x v="641"/>
    <s v="Proceso Congelado"/>
    <n v="18075"/>
  </r>
  <r>
    <n v="3"/>
    <x v="4"/>
    <x v="641"/>
    <s v="Libre Utilizacion"/>
    <n v="22980"/>
  </r>
  <r>
    <n v="3"/>
    <x v="4"/>
    <x v="642"/>
    <s v="Proceso Congelado"/>
    <n v="12585"/>
  </r>
  <r>
    <n v="3"/>
    <x v="4"/>
    <x v="642"/>
    <s v="Libre Utilizacion"/>
    <n v="19620"/>
  </r>
  <r>
    <n v="3"/>
    <x v="4"/>
    <x v="643"/>
    <s v="Libre Utilizacion"/>
    <n v="1380"/>
  </r>
  <r>
    <n v="3"/>
    <x v="4"/>
    <x v="644"/>
    <s v="Libre Utilizacion"/>
    <n v="2490"/>
  </r>
  <r>
    <n v="3"/>
    <x v="4"/>
    <x v="645"/>
    <s v="Proceso Congelado"/>
    <n v="2100"/>
  </r>
  <r>
    <n v="3"/>
    <x v="4"/>
    <x v="645"/>
    <s v="Libre Utilizacion"/>
    <n v="8775"/>
  </r>
  <r>
    <n v="3"/>
    <x v="5"/>
    <x v="646"/>
    <s v="Libre Utilizacion"/>
    <n v="10200"/>
  </r>
  <r>
    <n v="3"/>
    <x v="5"/>
    <x v="647"/>
    <s v="Libre Utilizacion"/>
    <n v="3675"/>
  </r>
  <r>
    <n v="3"/>
    <x v="5"/>
    <x v="648"/>
    <s v="Libre Utilizacion"/>
    <n v="4200"/>
  </r>
  <r>
    <n v="3"/>
    <x v="6"/>
    <x v="649"/>
    <s v="Libre Utilizacion"/>
    <n v="4480"/>
  </r>
  <r>
    <n v="3"/>
    <x v="7"/>
    <x v="650"/>
    <s v="Libre Utilizacion"/>
    <n v="1050"/>
  </r>
  <r>
    <n v="3"/>
    <x v="8"/>
    <x v="651"/>
    <s v="Libre Utilizacion"/>
    <n v="109500"/>
  </r>
  <r>
    <n v="3"/>
    <x v="8"/>
    <x v="652"/>
    <s v="Libre Utilizacion"/>
    <n v="32307"/>
  </r>
  <r>
    <n v="3"/>
    <x v="8"/>
    <x v="653"/>
    <s v="Libre Utilizacion"/>
    <n v="12905"/>
  </r>
  <r>
    <n v="3"/>
    <x v="8"/>
    <x v="654"/>
    <s v="Libre Utilizacion"/>
    <n v="19290"/>
  </r>
  <r>
    <n v="3"/>
    <x v="9"/>
    <x v="655"/>
    <s v="Libre Utilizacion"/>
    <n v="216"/>
  </r>
  <r>
    <n v="3"/>
    <x v="9"/>
    <x v="656"/>
    <s v="Libre Utilizacion"/>
    <n v="19933"/>
  </r>
  <r>
    <n v="3"/>
    <x v="9"/>
    <x v="657"/>
    <s v="Proceso Congelado"/>
    <n v="3615"/>
  </r>
  <r>
    <n v="3"/>
    <x v="9"/>
    <x v="657"/>
    <s v="Libre Utilizacion"/>
    <n v="15505"/>
  </r>
  <r>
    <n v="3"/>
    <x v="9"/>
    <x v="658"/>
    <s v="Libre Utilizacion"/>
    <n v="6008"/>
  </r>
  <r>
    <n v="3"/>
    <x v="9"/>
    <x v="659"/>
    <s v="Libre Utilizacion"/>
    <n v="6333"/>
  </r>
  <r>
    <n v="3"/>
    <x v="9"/>
    <x v="660"/>
    <s v="Libre Utilizacion"/>
    <n v="18420"/>
  </r>
  <r>
    <n v="3"/>
    <x v="9"/>
    <x v="661"/>
    <s v="Libre Utilizacion"/>
    <n v="3101"/>
  </r>
  <r>
    <n v="3"/>
    <x v="9"/>
    <x v="662"/>
    <s v="Proceso Congelado"/>
    <n v="12577"/>
  </r>
  <r>
    <n v="3"/>
    <x v="9"/>
    <x v="662"/>
    <s v="Libre Utilizacion"/>
    <n v="18636"/>
  </r>
  <r>
    <n v="3"/>
    <x v="9"/>
    <x v="663"/>
    <s v="Proceso Congelado"/>
    <n v="2076"/>
  </r>
  <r>
    <n v="3"/>
    <x v="9"/>
    <x v="663"/>
    <s v="Libre Utilizacion"/>
    <n v="372"/>
  </r>
  <r>
    <n v="3"/>
    <x v="9"/>
    <x v="664"/>
    <s v="Proceso Congelado"/>
    <n v="900"/>
  </r>
  <r>
    <n v="3"/>
    <x v="9"/>
    <x v="664"/>
    <s v="Libre Utilizacion"/>
    <n v="2328"/>
  </r>
  <r>
    <n v="3"/>
    <x v="9"/>
    <x v="665"/>
    <s v="Proceso Congelado"/>
    <n v="985"/>
  </r>
  <r>
    <n v="3"/>
    <x v="9"/>
    <x v="665"/>
    <s v="Libre Utilizacion"/>
    <n v="2153"/>
  </r>
  <r>
    <n v="3"/>
    <x v="9"/>
    <x v="666"/>
    <s v="Libre Utilizacion"/>
    <n v="2046"/>
  </r>
  <r>
    <n v="3"/>
    <x v="9"/>
    <x v="667"/>
    <s v="Libre Utilizacion"/>
    <n v="15"/>
  </r>
  <r>
    <n v="3"/>
    <x v="9"/>
    <x v="668"/>
    <s v="Libre Utilizacion"/>
    <n v="45"/>
  </r>
  <r>
    <n v="3"/>
    <x v="9"/>
    <x v="669"/>
    <s v="Proceso Congelado"/>
    <n v="838"/>
  </r>
  <r>
    <n v="3"/>
    <x v="9"/>
    <x v="669"/>
    <s v="Libre Utilizacion"/>
    <n v="4164"/>
  </r>
  <r>
    <n v="3"/>
    <x v="9"/>
    <x v="670"/>
    <s v="Libre Utilizacion"/>
    <n v="26832"/>
  </r>
  <r>
    <n v="3"/>
    <x v="9"/>
    <x v="671"/>
    <s v="Libre Utilizacion"/>
    <n v="17252"/>
  </r>
  <r>
    <n v="3"/>
    <x v="9"/>
    <x v="672"/>
    <s v="Libre Utilizacion"/>
    <n v="35096"/>
  </r>
  <r>
    <n v="3"/>
    <x v="9"/>
    <x v="673"/>
    <s v="Proceso Congelado"/>
    <n v="1210"/>
  </r>
  <r>
    <n v="3"/>
    <x v="9"/>
    <x v="673"/>
    <s v="Libre Utilizacion"/>
    <n v="495"/>
  </r>
  <r>
    <n v="3"/>
    <x v="9"/>
    <x v="674"/>
    <s v="Libre Utilizacion"/>
    <n v="198"/>
  </r>
  <r>
    <n v="3"/>
    <x v="9"/>
    <x v="675"/>
    <s v="Libre Utilizacion"/>
    <n v="6409"/>
  </r>
  <r>
    <n v="3"/>
    <x v="9"/>
    <x v="676"/>
    <s v="Proceso Congelado"/>
    <n v="1711"/>
  </r>
  <r>
    <n v="3"/>
    <x v="9"/>
    <x v="677"/>
    <s v="Libre Utilizacion"/>
    <n v="8314"/>
  </r>
  <r>
    <n v="3"/>
    <x v="9"/>
    <x v="678"/>
    <s v="Libre Utilizacion"/>
    <n v="3"/>
  </r>
  <r>
    <n v="3"/>
    <x v="10"/>
    <x v="679"/>
    <s v="Proceso Congelado"/>
    <n v="12"/>
  </r>
  <r>
    <n v="3"/>
    <x v="10"/>
    <x v="680"/>
    <s v="Libre Utilizacion"/>
    <n v="2355"/>
  </r>
  <r>
    <n v="3"/>
    <x v="10"/>
    <x v="681"/>
    <s v="Proceso Congelado"/>
    <n v="161"/>
  </r>
  <r>
    <n v="3"/>
    <x v="10"/>
    <x v="681"/>
    <s v="Libre Utilizacion"/>
    <n v="2546"/>
  </r>
  <r>
    <n v="3"/>
    <x v="10"/>
    <x v="682"/>
    <s v="Proceso Congelado"/>
    <n v="861"/>
  </r>
  <r>
    <n v="3"/>
    <x v="10"/>
    <x v="683"/>
    <s v="Libre Utilizacion"/>
    <n v="11"/>
  </r>
  <r>
    <n v="3"/>
    <x v="10"/>
    <x v="684"/>
    <s v="Libre Utilizacion"/>
    <n v="1008"/>
  </r>
  <r>
    <n v="3"/>
    <x v="10"/>
    <x v="685"/>
    <s v="Libre Utilizacion"/>
    <n v="45"/>
  </r>
  <r>
    <n v="3"/>
    <x v="10"/>
    <x v="686"/>
    <s v="Libre Utilizacion"/>
    <n v="45"/>
  </r>
  <r>
    <n v="10"/>
    <x v="1"/>
    <x v="687"/>
    <s v="Libre Utilizacion"/>
    <n v="86"/>
  </r>
  <r>
    <n v="10"/>
    <x v="1"/>
    <x v="688"/>
    <s v="Libre Utilizacion"/>
    <n v="9743"/>
  </r>
  <r>
    <n v="10"/>
    <x v="1"/>
    <x v="689"/>
    <s v="Libre Utilizacion"/>
    <n v="624"/>
  </r>
  <r>
    <n v="10"/>
    <x v="1"/>
    <x v="690"/>
    <s v="Libre Utilizacion"/>
    <n v="5545"/>
  </r>
  <r>
    <n v="10"/>
    <x v="1"/>
    <x v="691"/>
    <s v="Libre Utilizacion"/>
    <n v="3770"/>
  </r>
  <r>
    <n v="10"/>
    <x v="2"/>
    <x v="692"/>
    <s v="Libre Utilizacion"/>
    <n v="2736"/>
  </r>
  <r>
    <n v="10"/>
    <x v="2"/>
    <x v="693"/>
    <s v="Libre Utilizacion"/>
    <n v="19010"/>
  </r>
  <r>
    <n v="10"/>
    <x v="8"/>
    <x v="694"/>
    <s v="Libre Utilizacion"/>
    <n v="65"/>
  </r>
  <r>
    <n v="10"/>
    <x v="9"/>
    <x v="695"/>
    <s v="Libre Utilizacion"/>
    <n v="13919"/>
  </r>
  <r>
    <n v="10"/>
    <x v="9"/>
    <x v="696"/>
    <s v="Libre Utilizacion"/>
    <n v="16240"/>
  </r>
  <r>
    <n v="10"/>
    <x v="9"/>
    <x v="697"/>
    <s v="Libre Utilizacion"/>
    <n v="22906"/>
  </r>
  <r>
    <n v="10"/>
    <x v="9"/>
    <x v="698"/>
    <s v="Libre Utilizacion"/>
    <n v="37690"/>
  </r>
  <r>
    <n v="10"/>
    <x v="9"/>
    <x v="699"/>
    <s v="Libre Utilizacion"/>
    <n v="12360"/>
  </r>
  <r>
    <n v="10"/>
    <x v="9"/>
    <x v="700"/>
    <s v="Libre Utilizacion"/>
    <n v="9456"/>
  </r>
  <r>
    <n v="10"/>
    <x v="9"/>
    <x v="701"/>
    <s v="Libre Utilizacion"/>
    <n v="10240"/>
  </r>
  <r>
    <n v="10"/>
    <x v="9"/>
    <x v="702"/>
    <s v="Libre Utilizacion"/>
    <n v="80845"/>
  </r>
  <r>
    <n v="10"/>
    <x v="9"/>
    <x v="703"/>
    <s v="Libre Utilizacion"/>
    <n v="3755"/>
  </r>
  <r>
    <n v="10"/>
    <x v="9"/>
    <x v="704"/>
    <s v="Libre Utilizacion"/>
    <n v="14094"/>
  </r>
  <r>
    <n v="10"/>
    <x v="9"/>
    <x v="705"/>
    <s v="Libre Utilizacion"/>
    <n v="43646"/>
  </r>
  <r>
    <n v="10"/>
    <x v="9"/>
    <x v="706"/>
    <s v="Libre Utilizacion"/>
    <n v="9522"/>
  </r>
  <r>
    <n v="10"/>
    <x v="9"/>
    <x v="707"/>
    <s v="Libre Utilizacion"/>
    <n v="26846"/>
  </r>
  <r>
    <n v="10"/>
    <x v="9"/>
    <x v="708"/>
    <s v="Libre Utilizacion"/>
    <n v="10878"/>
  </r>
  <r>
    <n v="10"/>
    <x v="9"/>
    <x v="709"/>
    <s v="Libre Utilizacion"/>
    <n v="19705"/>
  </r>
  <r>
    <n v="10"/>
    <x v="9"/>
    <x v="710"/>
    <s v="Libre Utilizacion"/>
    <n v="34351"/>
  </r>
  <r>
    <n v="10"/>
    <x v="9"/>
    <x v="711"/>
    <s v="Libre Utilizacion"/>
    <n v="10027"/>
  </r>
  <r>
    <n v="10"/>
    <x v="9"/>
    <x v="712"/>
    <s v="Libre Utilizacion"/>
    <n v="25790"/>
  </r>
  <r>
    <n v="10"/>
    <x v="9"/>
    <x v="713"/>
    <s v="Libre Utilizacion"/>
    <n v="5525"/>
  </r>
  <r>
    <n v="10"/>
    <x v="9"/>
    <x v="714"/>
    <s v="Libre Utilizacion"/>
    <n v="33978"/>
  </r>
  <r>
    <n v="10"/>
    <x v="9"/>
    <x v="715"/>
    <s v="Libre Utilizacion"/>
    <n v="32118"/>
  </r>
  <r>
    <n v="10"/>
    <x v="9"/>
    <x v="716"/>
    <s v="Libre Utilizacion"/>
    <n v="15444"/>
  </r>
  <r>
    <n v="10"/>
    <x v="9"/>
    <x v="717"/>
    <s v="Libre Utilizacion"/>
    <n v="18386"/>
  </r>
  <r>
    <n v="10"/>
    <x v="9"/>
    <x v="718"/>
    <s v="Libre Utilizacion"/>
    <n v="10910"/>
  </r>
  <r>
    <n v="10"/>
    <x v="9"/>
    <x v="719"/>
    <s v="Libre Utilizacion"/>
    <n v="1908"/>
  </r>
  <r>
    <n v="10"/>
    <x v="9"/>
    <x v="720"/>
    <s v="Libre Utilizacion"/>
    <n v="2384"/>
  </r>
  <r>
    <n v="10"/>
    <x v="9"/>
    <x v="721"/>
    <s v="Libre Utilizacion"/>
    <n v="3803"/>
  </r>
  <r>
    <n v="10"/>
    <x v="9"/>
    <x v="722"/>
    <s v="Libre Utilizacion"/>
    <n v="10158"/>
  </r>
  <r>
    <n v="10"/>
    <x v="9"/>
    <x v="723"/>
    <s v="Libre Utilizacion"/>
    <n v="6636"/>
  </r>
  <r>
    <n v="10"/>
    <x v="9"/>
    <x v="724"/>
    <s v="Libre Utilizacion"/>
    <n v="27528"/>
  </r>
  <r>
    <n v="10"/>
    <x v="9"/>
    <x v="725"/>
    <s v="Libre Utilizacion"/>
    <n v="6283"/>
  </r>
  <r>
    <n v="10"/>
    <x v="9"/>
    <x v="726"/>
    <s v="Libre Utilizacion"/>
    <n v="4004"/>
  </r>
  <r>
    <n v="10"/>
    <x v="9"/>
    <x v="727"/>
    <s v="Libre Utilizacion"/>
    <n v="97205"/>
  </r>
  <r>
    <n v="10"/>
    <x v="9"/>
    <x v="728"/>
    <s v="Libre Utilizacion"/>
    <n v="19306"/>
  </r>
  <r>
    <n v="10"/>
    <x v="9"/>
    <x v="729"/>
    <s v="Libre Utilizacion"/>
    <n v="2979"/>
  </r>
  <r>
    <n v="10"/>
    <x v="9"/>
    <x v="730"/>
    <s v="Libre Utilizacion"/>
    <n v="30244"/>
  </r>
  <r>
    <n v="10"/>
    <x v="9"/>
    <x v="731"/>
    <s v="Libre Utilizacion"/>
    <n v="1380"/>
  </r>
  <r>
    <n v="10"/>
    <x v="9"/>
    <x v="732"/>
    <s v="Libre Utilizacion"/>
    <n v="567"/>
  </r>
  <r>
    <n v="10"/>
    <x v="9"/>
    <x v="733"/>
    <s v="Libre Utilizacion"/>
    <n v="29"/>
  </r>
  <r>
    <n v="10"/>
    <x v="9"/>
    <x v="734"/>
    <s v="Libre Utilizacion"/>
    <n v="22"/>
  </r>
  <r>
    <n v="10"/>
    <x v="9"/>
    <x v="735"/>
    <s v="Libre Utilizacion"/>
    <n v="5789"/>
  </r>
  <r>
    <n v="10"/>
    <x v="9"/>
    <x v="736"/>
    <s v="Libre Utilizacion"/>
    <n v="27259"/>
  </r>
  <r>
    <n v="10"/>
    <x v="9"/>
    <x v="737"/>
    <s v="Libre Utilizacion"/>
    <n v="9662"/>
  </r>
  <r>
    <n v="10"/>
    <x v="9"/>
    <x v="738"/>
    <s v="Libre Utilizacion"/>
    <n v="6545"/>
  </r>
  <r>
    <n v="10"/>
    <x v="9"/>
    <x v="739"/>
    <s v="Libre Utilizacion"/>
    <n v="27413"/>
  </r>
  <r>
    <n v="10"/>
    <x v="9"/>
    <x v="740"/>
    <s v="Libre Utilizacion"/>
    <n v="5672"/>
  </r>
  <r>
    <n v="10"/>
    <x v="9"/>
    <x v="741"/>
    <s v="Libre Utilizacion"/>
    <n v="54"/>
  </r>
  <r>
    <n v="10"/>
    <x v="9"/>
    <x v="742"/>
    <s v="Libre Utilizacion"/>
    <n v="1238"/>
  </r>
  <r>
    <n v="10"/>
    <x v="9"/>
    <x v="743"/>
    <s v="Libre Utilizacion"/>
    <n v="538"/>
  </r>
  <r>
    <n v="10"/>
    <x v="9"/>
    <x v="744"/>
    <s v="Libre Utilizacion"/>
    <n v="638"/>
  </r>
  <r>
    <n v="10"/>
    <x v="9"/>
    <x v="745"/>
    <s v="Libre Utilizacion"/>
    <n v="7845"/>
  </r>
  <r>
    <n v="10"/>
    <x v="9"/>
    <x v="746"/>
    <s v="Libre Utilizacion"/>
    <n v="2216"/>
  </r>
  <r>
    <n v="10"/>
    <x v="9"/>
    <x v="747"/>
    <s v="Libre Utilizacion"/>
    <n v="15241"/>
  </r>
  <r>
    <n v="10"/>
    <x v="9"/>
    <x v="748"/>
    <s v="Libre Utilizacion"/>
    <n v="2088"/>
  </r>
  <r>
    <n v="10"/>
    <x v="9"/>
    <x v="749"/>
    <s v="Libre Utilizacion"/>
    <n v="5208"/>
  </r>
  <r>
    <n v="10"/>
    <x v="9"/>
    <x v="750"/>
    <s v="Libre Utilizacion"/>
    <n v="3"/>
  </r>
  <r>
    <n v="10"/>
    <x v="9"/>
    <x v="751"/>
    <s v="Libre Utilizacion"/>
    <n v="13554"/>
  </r>
  <r>
    <n v="10"/>
    <x v="9"/>
    <x v="752"/>
    <s v="Libre Utilizacion"/>
    <n v="1273"/>
  </r>
  <r>
    <n v="10"/>
    <x v="9"/>
    <x v="753"/>
    <s v="Libre Utilizacion"/>
    <n v="7884"/>
  </r>
  <r>
    <n v="10"/>
    <x v="9"/>
    <x v="754"/>
    <s v="Libre Utilizacion"/>
    <n v="6302"/>
  </r>
  <r>
    <n v="10"/>
    <x v="9"/>
    <x v="755"/>
    <s v="Libre Utilizacion"/>
    <n v="13927"/>
  </r>
  <r>
    <n v="10"/>
    <x v="9"/>
    <x v="756"/>
    <s v="Libre Utilizacion"/>
    <n v="4682"/>
  </r>
  <r>
    <n v="10"/>
    <x v="9"/>
    <x v="757"/>
    <s v="Libre Utilizacion"/>
    <n v="4519"/>
  </r>
  <r>
    <n v="10"/>
    <x v="9"/>
    <x v="758"/>
    <s v="Libre Utilizacion"/>
    <n v="6642"/>
  </r>
  <r>
    <n v="10"/>
    <x v="9"/>
    <x v="759"/>
    <s v="Libre Utilizacion"/>
    <n v="4429"/>
  </r>
  <r>
    <n v="10"/>
    <x v="9"/>
    <x v="760"/>
    <s v="Libre Utilizacion"/>
    <n v="1159"/>
  </r>
  <r>
    <n v="10"/>
    <x v="9"/>
    <x v="761"/>
    <s v="Libre Utilizacion"/>
    <n v="1840"/>
  </r>
  <r>
    <n v="10"/>
    <x v="9"/>
    <x v="762"/>
    <s v="Libre Utilizacion"/>
    <n v="4903"/>
  </r>
  <r>
    <n v="10"/>
    <x v="9"/>
    <x v="763"/>
    <s v="Libre Utilizacion"/>
    <n v="9804"/>
  </r>
  <r>
    <n v="10"/>
    <x v="9"/>
    <x v="764"/>
    <s v="Libre Utilizacion"/>
    <n v="5240"/>
  </r>
  <r>
    <n v="10"/>
    <x v="9"/>
    <x v="765"/>
    <s v="Libre Utilizacion"/>
    <n v="2688"/>
  </r>
  <r>
    <n v="10"/>
    <x v="9"/>
    <x v="766"/>
    <s v="Libre Utilizacion"/>
    <n v="6864"/>
  </r>
  <r>
    <n v="10"/>
    <x v="9"/>
    <x v="767"/>
    <s v="Libre Utilizacion"/>
    <n v="5933"/>
  </r>
  <r>
    <n v="10"/>
    <x v="9"/>
    <x v="768"/>
    <s v="Libre Utilizacion"/>
    <n v="2052"/>
  </r>
  <r>
    <n v="10"/>
    <x v="9"/>
    <x v="769"/>
    <s v="Libre Utilizacion"/>
    <n v="11011"/>
  </r>
  <r>
    <n v="10"/>
    <x v="9"/>
    <x v="770"/>
    <s v="Libre Utilizacion"/>
    <n v="16821"/>
  </r>
  <r>
    <n v="10"/>
    <x v="9"/>
    <x v="771"/>
    <s v="Libre Utilizacion"/>
    <n v="612"/>
  </r>
  <r>
    <n v="10"/>
    <x v="9"/>
    <x v="772"/>
    <s v="Libre Utilizacion"/>
    <n v="1416"/>
  </r>
  <r>
    <n v="10"/>
    <x v="9"/>
    <x v="773"/>
    <s v="Libre Utilizacion"/>
    <n v="9380"/>
  </r>
  <r>
    <n v="10"/>
    <x v="9"/>
    <x v="774"/>
    <s v="Libre Utilizacion"/>
    <n v="1595"/>
  </r>
  <r>
    <n v="10"/>
    <x v="9"/>
    <x v="775"/>
    <s v="Libre Utilizacion"/>
    <n v="6215"/>
  </r>
  <r>
    <n v="10"/>
    <x v="9"/>
    <x v="776"/>
    <s v="Libre Utilizacion"/>
    <n v="8145"/>
  </r>
  <r>
    <n v="10"/>
    <x v="9"/>
    <x v="777"/>
    <s v="Libre Utilizacion"/>
    <n v="2234"/>
  </r>
  <r>
    <n v="10"/>
    <x v="9"/>
    <x v="778"/>
    <s v="Libre Utilizacion"/>
    <n v="3060"/>
  </r>
  <r>
    <n v="10"/>
    <x v="9"/>
    <x v="779"/>
    <s v="Libre Utilizacion"/>
    <n v="570"/>
  </r>
  <r>
    <n v="10"/>
    <x v="9"/>
    <x v="780"/>
    <s v="Libre Utilizacion"/>
    <n v="235"/>
  </r>
  <r>
    <n v="10"/>
    <x v="9"/>
    <x v="781"/>
    <s v="Libre Utilizacion"/>
    <n v="4200"/>
  </r>
  <r>
    <n v="10"/>
    <x v="9"/>
    <x v="782"/>
    <s v="Libre Utilizacion"/>
    <n v="2240"/>
  </r>
  <r>
    <n v="10"/>
    <x v="9"/>
    <x v="783"/>
    <s v="Libre Utilizacion"/>
    <n v="8666"/>
  </r>
  <r>
    <n v="10"/>
    <x v="9"/>
    <x v="784"/>
    <s v="Libre Utilizacion"/>
    <n v="7591"/>
  </r>
  <r>
    <n v="10"/>
    <x v="9"/>
    <x v="785"/>
    <s v="Libre Utilizacion"/>
    <n v="380"/>
  </r>
  <r>
    <n v="10"/>
    <x v="9"/>
    <x v="786"/>
    <s v="Libre Utilizacion"/>
    <n v="10255"/>
  </r>
  <r>
    <n v="10"/>
    <x v="9"/>
    <x v="787"/>
    <s v="Libre Utilizacion"/>
    <n v="715"/>
  </r>
  <r>
    <n v="10"/>
    <x v="9"/>
    <x v="788"/>
    <s v="Libre Utilizacion"/>
    <n v="2797"/>
  </r>
  <r>
    <n v="10"/>
    <x v="9"/>
    <x v="789"/>
    <s v="Libre Utilizacion"/>
    <n v="5"/>
  </r>
  <r>
    <n v="10"/>
    <x v="10"/>
    <x v="790"/>
    <s v="Libre Utilizacion"/>
    <n v="2412"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  <r>
    <m/>
    <x v="19"/>
    <x v="791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s v="Agro Sudamerica1020017"/>
    <x v="0"/>
    <x v="0"/>
    <x v="0"/>
    <x v="0"/>
    <x v="0"/>
    <x v="0"/>
    <m/>
    <n v="0"/>
    <n v="0"/>
    <n v="0.5154724771671565"/>
    <n v="0"/>
    <n v="4633.3789999999999"/>
    <n v="0"/>
    <n v="0"/>
    <n v="4633.3789999999999"/>
    <n v="8000"/>
    <n v="24000"/>
    <n v="0"/>
    <m/>
    <n v="0"/>
    <n v="4633.3789999999999"/>
    <n v="0"/>
    <m/>
    <n v="0"/>
    <n v="4633.3789999999999"/>
    <n v="0"/>
    <n v="0"/>
    <n v="0"/>
    <n v="0"/>
    <m/>
    <n v="0"/>
    <n v="2.7558579380733956"/>
    <n v="0"/>
    <n v="0"/>
    <n v="2.8429729729729729"/>
    <s v="Sin Facturación 2022"/>
    <n v="192000"/>
    <n v="108000"/>
    <n v="132000"/>
    <n v="96000"/>
    <n v="37000"/>
    <n v="0"/>
    <n v="518400"/>
    <n v="287900"/>
    <n v="363120"/>
    <n v="267600"/>
    <n v="105190"/>
    <n v="0"/>
    <m/>
    <n v="0"/>
    <e v="#REF!"/>
    <e v="#REF!"/>
  </r>
  <r>
    <s v="Agro Sudamerica1021279"/>
    <x v="0"/>
    <x v="0"/>
    <x v="1"/>
    <x v="1"/>
    <x v="1"/>
    <x v="1"/>
    <m/>
    <n v="22388"/>
    <n v="24000"/>
    <n v="0.5154724771671565"/>
    <n v="11540.397818818299"/>
    <n v="1520.1770000000001"/>
    <n v="0"/>
    <n v="0"/>
    <n v="13060.574818818299"/>
    <n v="0"/>
    <n v="24000"/>
    <n v="0"/>
    <m/>
    <n v="0"/>
    <n v="13060.574818818299"/>
    <n v="0"/>
    <m/>
    <n v="0"/>
    <n v="13060.574818818299"/>
    <n v="0"/>
    <n v="0"/>
    <n v="0"/>
    <n v="0"/>
    <m/>
    <n v="1.33666666666667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0339"/>
    <x v="0"/>
    <x v="0"/>
    <x v="2"/>
    <x v="2"/>
    <x v="2"/>
    <x v="2"/>
    <m/>
    <n v="37079"/>
    <n v="48000"/>
    <n v="0.5154724771671565"/>
    <n v="19113.203980880997"/>
    <n v="75776.815000000017"/>
    <n v="0"/>
    <n v="0"/>
    <n v="94890.01898088101"/>
    <n v="203500"/>
    <n v="24000"/>
    <n v="72000"/>
    <m/>
    <n v="72000"/>
    <n v="22890.01898088101"/>
    <n v="0"/>
    <m/>
    <n v="0"/>
    <n v="22890.01898088101"/>
    <n v="0"/>
    <n v="0"/>
    <n v="72000"/>
    <n v="72000"/>
    <m/>
    <n v="1.58666666666667"/>
    <n v="1.5860046963952916"/>
    <n v="1.5860046963952916"/>
    <n v="114192.338140461"/>
    <n v="1.5707202380952381"/>
    <n v="9.7308597224089431E-3"/>
    <n v="34000"/>
    <n v="95000"/>
    <n v="85000"/>
    <n v="98500"/>
    <n v="130881"/>
    <n v="168000"/>
    <n v="54400"/>
    <n v="127400"/>
    <n v="115793"/>
    <n v="135470"/>
    <n v="186971"/>
    <n v="263881"/>
    <m/>
    <n v="0"/>
    <e v="#REF!"/>
    <e v="#REF!"/>
  </r>
  <r>
    <s v="Agro Sudamerica1020349"/>
    <x v="0"/>
    <x v="0"/>
    <x v="3"/>
    <x v="3"/>
    <x v="3"/>
    <x v="3"/>
    <m/>
    <n v="3391"/>
    <n v="0"/>
    <n v="0.5154724771671565"/>
    <n v="1747.9671700738277"/>
    <n v="20386.912000000004"/>
    <n v="0"/>
    <n v="0"/>
    <n v="22134.879170073833"/>
    <n v="24000"/>
    <n v="24000"/>
    <n v="0"/>
    <m/>
    <n v="0"/>
    <n v="22134.879170073833"/>
    <n v="0"/>
    <m/>
    <n v="0"/>
    <n v="22134.879170073833"/>
    <n v="0"/>
    <n v="0"/>
    <n v="0"/>
    <n v="0"/>
    <m/>
    <n v="0"/>
    <n v="1.7577499999999999"/>
    <n v="0"/>
    <n v="0"/>
    <n v="1.7577499999999999"/>
    <s v="Sin Facturación 2022"/>
    <n v="120000"/>
    <n v="156000"/>
    <n v="228000"/>
    <n v="192000"/>
    <n v="0"/>
    <n v="24000"/>
    <n v="243200"/>
    <n v="302179"/>
    <n v="424800"/>
    <n v="335760"/>
    <n v="0"/>
    <n v="42186"/>
    <m/>
    <n v="0"/>
    <e v="#REF!"/>
    <e v="#REF!"/>
  </r>
  <r>
    <s v="Agro Sudamerica1020352"/>
    <x v="0"/>
    <x v="0"/>
    <x v="4"/>
    <x v="4"/>
    <x v="4"/>
    <x v="4"/>
    <m/>
    <n v="63649"/>
    <n v="48000"/>
    <n v="0.5154724771671565"/>
    <n v="32809.307699212346"/>
    <n v="48250.861999999979"/>
    <n v="8250"/>
    <n v="0"/>
    <n v="88485.169699212332"/>
    <n v="72000"/>
    <n v="24000"/>
    <n v="72000"/>
    <m/>
    <n v="72000"/>
    <n v="16485.169699212332"/>
    <n v="0"/>
    <m/>
    <n v="0"/>
    <n v="16485.169699212332"/>
    <n v="0"/>
    <n v="0"/>
    <n v="72000"/>
    <n v="72000"/>
    <m/>
    <n v="1.39916666666667"/>
    <n v="1.3417083333333299"/>
    <n v="1.3417083333333299"/>
    <n v="96602.999999999753"/>
    <n v="1.2547916666666667"/>
    <n v="6.926780674082407E-2"/>
    <n v="35000"/>
    <n v="0"/>
    <n v="48000"/>
    <n v="48000"/>
    <n v="24000"/>
    <n v="48000"/>
    <n v="47250"/>
    <n v="0"/>
    <n v="57310"/>
    <n v="50880"/>
    <n v="30240"/>
    <n v="60230"/>
    <m/>
    <n v="0"/>
    <e v="#REF!"/>
    <e v="#REF!"/>
  </r>
  <r>
    <s v="Agro Sudamerica1020367"/>
    <x v="0"/>
    <x v="0"/>
    <x v="5"/>
    <x v="5"/>
    <x v="2"/>
    <x v="5"/>
    <m/>
    <n v="139446"/>
    <n v="96000"/>
    <n v="0.5154724771671565"/>
    <n v="71880.575051051303"/>
    <n v="69798.998000000021"/>
    <n v="33694.600261117434"/>
    <n v="0"/>
    <n v="172004.71328605703"/>
    <n v="199000"/>
    <n v="24000"/>
    <n v="168000"/>
    <m/>
    <n v="168000"/>
    <n v="4004.7132860570273"/>
    <n v="0"/>
    <m/>
    <n v="0"/>
    <n v="4004.7132860570273"/>
    <n v="0"/>
    <n v="0"/>
    <n v="168000"/>
    <n v="168000"/>
    <m/>
    <n v="1.18667708333333"/>
    <n v="1.2573052008640633"/>
    <n v="1.2573052008640633"/>
    <n v="211227.27374516262"/>
    <n v="1.1481034482758621"/>
    <n v="9.5114906894663898E-2"/>
    <n v="48000"/>
    <n v="72000"/>
    <n v="24000"/>
    <n v="48100"/>
    <n v="72000"/>
    <n v="145000"/>
    <n v="64800"/>
    <n v="89200"/>
    <n v="26400"/>
    <n v="53143"/>
    <n v="74627"/>
    <n v="166475"/>
    <m/>
    <n v="0"/>
    <e v="#REF!"/>
    <e v="#REF!"/>
  </r>
  <r>
    <s v="Agro Sudamerica1020412"/>
    <x v="0"/>
    <x v="0"/>
    <x v="6"/>
    <x v="6"/>
    <x v="5"/>
    <x v="6"/>
    <m/>
    <n v="118860"/>
    <n v="120000"/>
    <n v="0.5154724771671565"/>
    <n v="61269.058636088223"/>
    <n v="90206.181999999972"/>
    <n v="24685.631219473744"/>
    <n v="0"/>
    <n v="173692.30873361457"/>
    <n v="95000"/>
    <n v="24000"/>
    <n v="95000"/>
    <m/>
    <n v="95000"/>
    <n v="78692.308733614569"/>
    <n v="72000"/>
    <m/>
    <n v="72000"/>
    <n v="6692.3087336145691"/>
    <n v="0"/>
    <n v="0"/>
    <n v="167000"/>
    <n v="167000"/>
    <m/>
    <n v="1.8466750000000001"/>
    <n v="1.8620934729373082"/>
    <n v="1.8554459875990674"/>
    <n v="309859.47992904426"/>
    <n v="1.7958793103448276"/>
    <n v="3.3168530263207041E-2"/>
    <n v="48000"/>
    <n v="73000"/>
    <n v="96000"/>
    <n v="72000"/>
    <n v="72000"/>
    <n v="116000"/>
    <n v="67200"/>
    <n v="115910"/>
    <n v="139150"/>
    <n v="115909"/>
    <n v="121440"/>
    <n v="208322"/>
    <m/>
    <n v="0"/>
    <e v="#REF!"/>
    <e v="#REF!"/>
  </r>
  <r>
    <s v="Agro Sudamerica1021980"/>
    <x v="0"/>
    <x v="0"/>
    <x v="7"/>
    <x v="7"/>
    <x v="0"/>
    <x v="7"/>
    <m/>
    <n v="2547"/>
    <n v="3000"/>
    <n v="0.5154724771671565"/>
    <n v="1312.9083993447475"/>
    <n v="6594.3220000000001"/>
    <n v="0"/>
    <n v="0"/>
    <n v="7907.2303993447476"/>
    <n v="0"/>
    <n v="24000"/>
    <n v="0"/>
    <m/>
    <n v="0"/>
    <n v="7907.2303993447476"/>
    <n v="0"/>
    <m/>
    <n v="0"/>
    <n v="7907.2303993447476"/>
    <n v="0"/>
    <n v="0"/>
    <n v="0"/>
    <n v="0"/>
    <m/>
    <n v="5.4866666666666699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0848"/>
    <x v="0"/>
    <x v="0"/>
    <x v="8"/>
    <x v="8"/>
    <x v="6"/>
    <x v="8"/>
    <m/>
    <n v="70668"/>
    <n v="72000"/>
    <n v="0.5154724771671565"/>
    <n v="36427.409016448619"/>
    <n v="42659.913000000022"/>
    <n v="5517.6166228795882"/>
    <n v="0"/>
    <n v="84053.176977040275"/>
    <n v="48000"/>
    <n v="24000"/>
    <n v="48000"/>
    <m/>
    <n v="48000"/>
    <n v="36053.176977040275"/>
    <n v="24000"/>
    <m/>
    <n v="24000"/>
    <n v="12053.176977040275"/>
    <n v="0"/>
    <n v="0"/>
    <n v="72000"/>
    <n v="72000"/>
    <m/>
    <n v="3.23"/>
    <n v="3.3739583333333298"/>
    <n v="3.3259722222222199"/>
    <n v="239469.99999999983"/>
    <n v="2.8391111111111109"/>
    <n v="0.17148364120225348"/>
    <n v="240000"/>
    <n v="147000"/>
    <n v="360000"/>
    <n v="192000"/>
    <n v="72000"/>
    <n v="72000"/>
    <n v="684000"/>
    <n v="364350"/>
    <n v="949090"/>
    <n v="495200"/>
    <n v="201467"/>
    <n v="204416"/>
    <m/>
    <n v="0"/>
    <e v="#REF!"/>
    <e v="#REF!"/>
  </r>
  <r>
    <s v="Agro Sudamerica1020869"/>
    <x v="0"/>
    <x v="0"/>
    <x v="9"/>
    <x v="9"/>
    <x v="7"/>
    <x v="9"/>
    <m/>
    <n v="3344"/>
    <n v="0"/>
    <n v="0.5154724771671565"/>
    <n v="1723.7399636469713"/>
    <n v="16931.731"/>
    <n v="0"/>
    <n v="0"/>
    <n v="18655.470963646971"/>
    <n v="9000"/>
    <n v="24000"/>
    <n v="9000"/>
    <m/>
    <n v="9000"/>
    <n v="9655.4709636469706"/>
    <n v="0"/>
    <m/>
    <n v="0"/>
    <n v="9655.4709636469706"/>
    <n v="0"/>
    <n v="0"/>
    <n v="9000"/>
    <n v="9000"/>
    <m/>
    <n v="0"/>
    <n v="4.4000000000000004"/>
    <n v="4.4000000000000004"/>
    <n v="39600"/>
    <n v="4.2141515151515154"/>
    <n v="4.4101044820122691E-2"/>
    <n v="0"/>
    <n v="0"/>
    <n v="24000"/>
    <n v="0"/>
    <n v="0"/>
    <n v="33000"/>
    <n v="0"/>
    <n v="0"/>
    <n v="120000"/>
    <n v="0"/>
    <n v="0"/>
    <n v="139067"/>
    <m/>
    <n v="0"/>
    <e v="#REF!"/>
    <e v="#REF!"/>
  </r>
  <r>
    <s v="Agro Sudamerica1020886"/>
    <x v="0"/>
    <x v="0"/>
    <x v="10"/>
    <x v="10"/>
    <x v="8"/>
    <x v="10"/>
    <m/>
    <n v="0"/>
    <n v="0"/>
    <n v="0.5154724771671565"/>
    <n v="0"/>
    <n v="14143.054000000002"/>
    <n v="7577.0853004915471"/>
    <n v="0"/>
    <n v="20962.430770442395"/>
    <n v="0"/>
    <n v="24000"/>
    <n v="0"/>
    <m/>
    <n v="0"/>
    <n v="20962.430770442395"/>
    <n v="0"/>
    <m/>
    <n v="0"/>
    <n v="20962.430770442395"/>
    <n v="0"/>
    <n v="0"/>
    <n v="0"/>
    <n v="0"/>
    <m/>
    <n v="0"/>
    <n v="0"/>
    <n v="0"/>
    <n v="0"/>
    <n v="5.1666999999999996"/>
    <s v="Sin Facturación 2022"/>
    <n v="0"/>
    <n v="10000"/>
    <n v="0"/>
    <n v="0"/>
    <n v="0"/>
    <n v="0"/>
    <n v="0"/>
    <n v="51667"/>
    <n v="0"/>
    <n v="0"/>
    <n v="0"/>
    <n v="0"/>
    <m/>
    <n v="0"/>
    <e v="#REF!"/>
    <e v="#REF!"/>
  </r>
  <r>
    <s v="Agro Sudamerica1020915"/>
    <x v="0"/>
    <x v="0"/>
    <x v="11"/>
    <x v="11"/>
    <x v="9"/>
    <x v="11"/>
    <m/>
    <n v="14353"/>
    <n v="0"/>
    <n v="0.5154724771671565"/>
    <n v="7398.5764647801971"/>
    <n v="932.93500000000006"/>
    <n v="60288.783105185466"/>
    <n v="0"/>
    <n v="62591.41625944712"/>
    <n v="76000"/>
    <n v="24000"/>
    <n v="48000"/>
    <m/>
    <n v="48000"/>
    <n v="14591.41625944712"/>
    <n v="0"/>
    <m/>
    <n v="0"/>
    <n v="14591.41625944712"/>
    <n v="0"/>
    <n v="0"/>
    <n v="48000"/>
    <n v="48000"/>
    <m/>
    <n v="0"/>
    <n v="2.4342105263157894"/>
    <n v="2.4342105263157894"/>
    <n v="116842.10526315789"/>
    <n v="2.15"/>
    <n v="0.13219094247246022"/>
    <n v="10000"/>
    <n v="2000"/>
    <n v="0"/>
    <n v="0"/>
    <n v="0"/>
    <n v="0"/>
    <n v="17000"/>
    <n v="4300"/>
    <n v="0"/>
    <n v="0"/>
    <n v="0"/>
    <n v="0"/>
    <m/>
    <n v="0"/>
    <e v="#REF!"/>
    <e v="#REF!"/>
  </r>
  <r>
    <s v="Agro Sudamerica1020925"/>
    <x v="0"/>
    <x v="0"/>
    <x v="12"/>
    <x v="12"/>
    <x v="2"/>
    <x v="12"/>
    <m/>
    <n v="103281"/>
    <n v="96000"/>
    <n v="0.5154724771671565"/>
    <n v="53238.512914301093"/>
    <n v="93268.590999999986"/>
    <n v="16529.841440154065"/>
    <n v="0"/>
    <n v="161383.96121043974"/>
    <n v="120000"/>
    <n v="24000"/>
    <n v="120000"/>
    <m/>
    <n v="120000"/>
    <n v="41383.961210439738"/>
    <n v="24000"/>
    <m/>
    <n v="24000"/>
    <n v="17383.961210439738"/>
    <n v="0"/>
    <n v="0"/>
    <n v="144000"/>
    <n v="144000"/>
    <m/>
    <n v="1.4116770833333301"/>
    <n v="1.4738111111111101"/>
    <n v="1.4634554398148132"/>
    <n v="210737.58333333311"/>
    <n v="1.4336666666666666"/>
    <n v="2.0778032886407723E-2"/>
    <n v="0"/>
    <n v="3000"/>
    <n v="14000"/>
    <n v="38000"/>
    <n v="48000"/>
    <n v="72000"/>
    <n v="0"/>
    <n v="3450"/>
    <n v="13300"/>
    <n v="44140"/>
    <n v="69120"/>
    <n v="103224"/>
    <m/>
    <n v="0"/>
    <e v="#REF!"/>
    <e v="#REF!"/>
  </r>
  <r>
    <s v="Agro Sudamerica1020944"/>
    <x v="0"/>
    <x v="0"/>
    <x v="13"/>
    <x v="13"/>
    <x v="9"/>
    <x v="13"/>
    <m/>
    <n v="169509"/>
    <n v="144000"/>
    <n v="0.5154724771671565"/>
    <n v="87377.224132127536"/>
    <n v="231255.39499999999"/>
    <n v="0"/>
    <n v="0"/>
    <n v="318632.6191321275"/>
    <n v="238300"/>
    <n v="24000"/>
    <n v="238300"/>
    <m/>
    <n v="238300"/>
    <n v="80332.619132127496"/>
    <n v="72000"/>
    <m/>
    <n v="72000"/>
    <n v="8332.6191321274964"/>
    <n v="0"/>
    <n v="0"/>
    <n v="310300"/>
    <n v="310300"/>
    <m/>
    <n v="2.7600069444444402"/>
    <n v="2.7140563456944764"/>
    <n v="2.724718424682544"/>
    <n v="845480.12717899343"/>
    <n v="2.592754141251274"/>
    <n v="5.0897337827636627E-2"/>
    <n v="480000"/>
    <n v="508001"/>
    <n v="384000"/>
    <n v="188000"/>
    <n v="504000"/>
    <n v="262964"/>
    <n v="1248000"/>
    <n v="1281954"/>
    <n v="924000"/>
    <n v="424640"/>
    <n v="1231920"/>
    <n v="681801"/>
    <m/>
    <n v="0"/>
    <e v="#REF!"/>
    <e v="#REF!"/>
  </r>
  <r>
    <s v="Agro Sudamerica1021023"/>
    <x v="0"/>
    <x v="0"/>
    <x v="14"/>
    <x v="14"/>
    <x v="2"/>
    <x v="5"/>
    <m/>
    <n v="65445"/>
    <n v="120000"/>
    <n v="0.5154724771671565"/>
    <n v="33735.096268204557"/>
    <n v="98218.452999999994"/>
    <n v="4479"/>
    <n v="0"/>
    <n v="135984.64926820455"/>
    <n v="22000"/>
    <n v="24000"/>
    <n v="22000"/>
    <m/>
    <n v="22000"/>
    <n v="113984.64926820455"/>
    <n v="96000"/>
    <m/>
    <n v="96000"/>
    <n v="17984.64926820455"/>
    <n v="0"/>
    <n v="0"/>
    <n v="118000"/>
    <n v="118000"/>
    <m/>
    <n v="1.1466750000000001"/>
    <n v="1.1283898305084701"/>
    <n v="1.1432659006032744"/>
    <n v="134905.37627118637"/>
    <n v="1.1240749999999999"/>
    <n v="1.7072615798122404E-2"/>
    <n v="120000"/>
    <n v="216000"/>
    <n v="264000"/>
    <n v="167000"/>
    <n v="96000"/>
    <n v="120000"/>
    <n v="141600"/>
    <n v="245849"/>
    <n v="290400"/>
    <n v="181920"/>
    <n v="95760"/>
    <n v="134889"/>
    <m/>
    <n v="0"/>
    <e v="#REF!"/>
    <e v="#REF!"/>
  </r>
  <r>
    <s v="Agro Sudamerica1021039"/>
    <x v="0"/>
    <x v="0"/>
    <x v="15"/>
    <x v="15"/>
    <x v="4"/>
    <x v="14"/>
    <m/>
    <n v="44616"/>
    <n v="0"/>
    <n v="0.5154724771671565"/>
    <n v="22998.320041289855"/>
    <n v="27951.187000000005"/>
    <n v="0"/>
    <n v="0"/>
    <n v="50949.507041289864"/>
    <n v="72000"/>
    <n v="24000"/>
    <n v="48000"/>
    <m/>
    <n v="48000"/>
    <n v="2949.507041289864"/>
    <n v="0"/>
    <m/>
    <n v="0"/>
    <n v="2949.507041289864"/>
    <n v="0"/>
    <n v="0"/>
    <n v="48000"/>
    <n v="48000"/>
    <m/>
    <n v="0"/>
    <n v="0.63345486111111127"/>
    <n v="0.63345486111111127"/>
    <n v="30405.833333333339"/>
    <n v="0.63120833333333337"/>
    <n v="3.5590908090744932E-3"/>
    <n v="24000"/>
    <n v="24000"/>
    <n v="72000"/>
    <n v="0"/>
    <n v="48000"/>
    <n v="48000"/>
    <n v="12000"/>
    <n v="14400"/>
    <n v="38880"/>
    <n v="0"/>
    <n v="28787"/>
    <n v="30298"/>
    <m/>
    <n v="0"/>
    <e v="#REF!"/>
    <e v="#REF!"/>
  </r>
  <r>
    <s v="Agro Sudamerica1021077"/>
    <x v="0"/>
    <x v="0"/>
    <x v="16"/>
    <x v="16"/>
    <x v="2"/>
    <x v="5"/>
    <m/>
    <n v="0"/>
    <n v="24000"/>
    <n v="0.5154724771671565"/>
    <n v="0"/>
    <n v="58200.244000000021"/>
    <n v="0"/>
    <n v="0"/>
    <n v="58200.244000000021"/>
    <n v="35000"/>
    <n v="24000"/>
    <n v="35000"/>
    <m/>
    <n v="35000"/>
    <n v="23200.244000000021"/>
    <n v="0"/>
    <m/>
    <n v="0"/>
    <n v="23200.244000000021"/>
    <n v="0"/>
    <n v="0"/>
    <n v="35000"/>
    <n v="35000"/>
    <m/>
    <n v="0"/>
    <n v="1.2333226431229236"/>
    <n v="1.2333226431229236"/>
    <n v="43166.29250930233"/>
    <n v="1.4423958333333333"/>
    <n v="0.14494855391203387"/>
    <n v="0"/>
    <n v="24000"/>
    <n v="0"/>
    <n v="48000"/>
    <n v="0"/>
    <n v="48000"/>
    <n v="0"/>
    <n v="29259"/>
    <n v="0"/>
    <n v="60720"/>
    <n v="0"/>
    <n v="69235"/>
    <m/>
    <n v="0"/>
    <e v="#REF!"/>
    <e v="#REF!"/>
  </r>
  <r>
    <s v="Agro Sudamerica1021078"/>
    <x v="0"/>
    <x v="0"/>
    <x v="17"/>
    <x v="17"/>
    <x v="5"/>
    <x v="6"/>
    <m/>
    <n v="142000"/>
    <n v="144000"/>
    <n v="0.5154724771671565"/>
    <n v="73197.091757736227"/>
    <n v="76140.75300000007"/>
    <n v="0"/>
    <n v="0"/>
    <n v="149337.84475773631"/>
    <n v="72000"/>
    <n v="24000"/>
    <n v="72000"/>
    <m/>
    <n v="72000"/>
    <n v="77337.844757736311"/>
    <n v="72000"/>
    <m/>
    <n v="72000"/>
    <n v="5337.8447577363113"/>
    <n v="0"/>
    <n v="0"/>
    <n v="144000"/>
    <n v="144000"/>
    <m/>
    <n v="2.2033402777777802"/>
    <n v="2.2290000000000001"/>
    <n v="2.2161701388888901"/>
    <n v="319128.50000000017"/>
    <n v="2.1833854166666669"/>
    <n v="1.5015545112632976E-2"/>
    <n v="48000"/>
    <n v="107000"/>
    <n v="143000"/>
    <n v="96000"/>
    <n v="96000"/>
    <n v="96000"/>
    <n v="97440"/>
    <n v="222108"/>
    <n v="309400"/>
    <n v="198480"/>
    <n v="209280"/>
    <n v="209605"/>
    <m/>
    <n v="0"/>
    <e v="#REF!"/>
    <e v="#REF!"/>
  </r>
  <r>
    <s v="Agro Sudamerica1021082"/>
    <x v="0"/>
    <x v="0"/>
    <x v="18"/>
    <x v="18"/>
    <x v="5"/>
    <x v="6"/>
    <m/>
    <n v="26062"/>
    <n v="0"/>
    <n v="0.5154724771671565"/>
    <n v="13434.243699930432"/>
    <n v="26924.830999999991"/>
    <n v="0"/>
    <n v="0"/>
    <n v="40359.074699930425"/>
    <n v="49500"/>
    <n v="24000"/>
    <n v="24000"/>
    <m/>
    <n v="24000"/>
    <n v="16359.074699930425"/>
    <n v="0"/>
    <m/>
    <n v="0"/>
    <n v="16359.074699930425"/>
    <n v="0"/>
    <n v="0"/>
    <n v="24000"/>
    <n v="24000"/>
    <m/>
    <n v="0"/>
    <n v="1.571007181259402"/>
    <n v="1.571007181259402"/>
    <n v="37704.17235022565"/>
    <n v="1.8051250000000001"/>
    <n v="0.12969618100718683"/>
    <n v="0"/>
    <n v="0"/>
    <n v="0"/>
    <n v="0"/>
    <n v="2500"/>
    <n v="48000"/>
    <n v="0"/>
    <n v="0"/>
    <n v="0"/>
    <n v="0"/>
    <n v="5125"/>
    <n v="86646"/>
    <m/>
    <n v="0"/>
    <e v="#REF!"/>
    <e v="#REF!"/>
  </r>
  <r>
    <s v="Agro Sudamerica1021085"/>
    <x v="0"/>
    <x v="0"/>
    <x v="19"/>
    <x v="19"/>
    <x v="2"/>
    <x v="5"/>
    <m/>
    <n v="2101"/>
    <n v="0"/>
    <n v="0.5154724771671565"/>
    <n v="1083.0076745281958"/>
    <n v="18521.918999999998"/>
    <n v="0"/>
    <n v="0"/>
    <n v="19604.926674528193"/>
    <n v="21300"/>
    <n v="24000"/>
    <n v="0"/>
    <m/>
    <n v="0"/>
    <n v="19604.926674528193"/>
    <n v="0"/>
    <m/>
    <n v="0"/>
    <n v="19604.926674528193"/>
    <n v="0"/>
    <n v="0"/>
    <n v="0"/>
    <n v="0"/>
    <m/>
    <n v="0"/>
    <n v="1"/>
    <n v="0"/>
    <n v="0"/>
    <n v="0.85"/>
    <s v="Sin Facturación 2022"/>
    <n v="24000"/>
    <n v="24000"/>
    <n v="0"/>
    <n v="0"/>
    <n v="24000"/>
    <n v="0"/>
    <n v="28800"/>
    <n v="21600"/>
    <n v="0"/>
    <n v="0"/>
    <n v="20400"/>
    <n v="0"/>
    <m/>
    <n v="0"/>
    <e v="#REF!"/>
    <e v="#REF!"/>
  </r>
  <r>
    <s v="Agro Sudamerica1021092"/>
    <x v="0"/>
    <x v="0"/>
    <x v="20"/>
    <x v="20"/>
    <x v="5"/>
    <x v="6"/>
    <m/>
    <n v="167401"/>
    <n v="120000"/>
    <n v="0.5154724771671565"/>
    <n v="86290.60815025917"/>
    <n v="53786.702999999987"/>
    <n v="22669.608771269977"/>
    <n v="0"/>
    <n v="160479.95904440215"/>
    <n v="97000"/>
    <n v="24000"/>
    <n v="97000"/>
    <m/>
    <n v="97000"/>
    <n v="63479.959044402145"/>
    <n v="48000"/>
    <m/>
    <n v="48000"/>
    <n v="15479.959044402145"/>
    <n v="0"/>
    <n v="0"/>
    <n v="145000"/>
    <n v="145000"/>
    <m/>
    <n v="2.4066749999999999"/>
    <n v="2.376097000937206"/>
    <n v="2.3862193730407513"/>
    <n v="346001.80909090891"/>
    <n v="2.4027190082644627"/>
    <n v="6.8670681702516284E-3"/>
    <n v="48000"/>
    <n v="79070"/>
    <n v="0"/>
    <n v="72000"/>
    <n v="144000"/>
    <n v="121000"/>
    <n v="120000"/>
    <n v="149977"/>
    <n v="0"/>
    <n v="130800"/>
    <n v="337200"/>
    <n v="290729"/>
    <m/>
    <n v="0"/>
    <e v="#REF!"/>
    <e v="#REF!"/>
  </r>
  <r>
    <s v="Agro Sudamerica1021101"/>
    <x v="0"/>
    <x v="0"/>
    <x v="21"/>
    <x v="21"/>
    <x v="10"/>
    <x v="15"/>
    <m/>
    <n v="6195"/>
    <n v="24000"/>
    <n v="0.5154724771671565"/>
    <n v="3193.3519960505346"/>
    <n v="15830.418999999998"/>
    <n v="0"/>
    <n v="0"/>
    <n v="19023.770996050531"/>
    <n v="1000"/>
    <n v="24000"/>
    <n v="1000"/>
    <m/>
    <n v="1000"/>
    <n v="18023.770996050531"/>
    <n v="0"/>
    <m/>
    <n v="0"/>
    <n v="18023.770996050531"/>
    <n v="0"/>
    <n v="0"/>
    <n v="1000"/>
    <n v="1000"/>
    <m/>
    <n v="1.1866666666666701"/>
    <n v="1"/>
    <n v="1"/>
    <n v="1000"/>
    <n v="1.2268749999999999"/>
    <n v="0.18492103922567493"/>
    <n v="12000"/>
    <n v="48000"/>
    <n v="24000"/>
    <n v="24000"/>
    <n v="28000"/>
    <n v="24000"/>
    <n v="14040"/>
    <n v="56000"/>
    <n v="26400"/>
    <n v="24720"/>
    <n v="32800"/>
    <n v="29445"/>
    <m/>
    <n v="0"/>
    <e v="#REF!"/>
    <e v="#REF!"/>
  </r>
  <r>
    <s v="Agro Sudamerica1021105"/>
    <x v="0"/>
    <x v="0"/>
    <x v="22"/>
    <x v="22"/>
    <x v="10"/>
    <x v="15"/>
    <m/>
    <n v="22361"/>
    <n v="24000"/>
    <n v="0.5154724771671565"/>
    <n v="11526.480061934786"/>
    <n v="23370.608000000007"/>
    <n v="0"/>
    <n v="0"/>
    <n v="34897.088061934795"/>
    <n v="29211"/>
    <n v="24000"/>
    <n v="29211"/>
    <m/>
    <n v="29211"/>
    <n v="5686.0880619347954"/>
    <n v="0"/>
    <m/>
    <n v="0"/>
    <n v="5686.0880619347954"/>
    <n v="0"/>
    <n v="0"/>
    <n v="29211"/>
    <n v="29211"/>
    <m/>
    <n v="0.73666666666666702"/>
    <n v="0.68065208311937309"/>
    <n v="0.68065208311937309"/>
    <n v="19882.528000000006"/>
    <n v="0.49"/>
    <n v="0.38908588391708798"/>
    <n v="24000"/>
    <n v="24000"/>
    <n v="24000"/>
    <n v="24000"/>
    <n v="0"/>
    <n v="0"/>
    <n v="12960"/>
    <n v="12960"/>
    <n v="12000"/>
    <n v="11760"/>
    <n v="0"/>
    <n v="0"/>
    <m/>
    <n v="0"/>
    <e v="#REF!"/>
    <e v="#REF!"/>
  </r>
  <r>
    <s v="Agro Sudamerica1021106"/>
    <x v="0"/>
    <x v="0"/>
    <x v="23"/>
    <x v="23"/>
    <x v="10"/>
    <x v="15"/>
    <m/>
    <n v="18054"/>
    <n v="0"/>
    <n v="0.5154724771671565"/>
    <n v="9306.3401027758428"/>
    <n v="109659.81599999999"/>
    <n v="0"/>
    <n v="0"/>
    <n v="118966.15610277583"/>
    <n v="0"/>
    <n v="24000"/>
    <n v="0"/>
    <m/>
    <n v="0"/>
    <n v="118966.15610277583"/>
    <n v="0"/>
    <m/>
    <n v="0"/>
    <n v="118966.15610277583"/>
    <n v="96000"/>
    <n v="0"/>
    <n v="96000"/>
    <n v="0"/>
    <m/>
    <n v="0"/>
    <n v="0"/>
    <n v="0"/>
    <n v="0"/>
    <n v="0.66944999999999999"/>
    <s v="Sin Facturación 2022"/>
    <n v="96000"/>
    <n v="144000"/>
    <n v="96000"/>
    <n v="120000"/>
    <n v="48000"/>
    <n v="120000"/>
    <n v="67008"/>
    <n v="102640"/>
    <n v="67579"/>
    <n v="84720"/>
    <n v="30827"/>
    <n v="80334"/>
    <m/>
    <n v="0"/>
    <e v="#REF!"/>
    <e v="#REF!"/>
  </r>
  <r>
    <s v="Agro Sudamerica1021111"/>
    <x v="0"/>
    <x v="0"/>
    <x v="24"/>
    <x v="24"/>
    <x v="2"/>
    <x v="16"/>
    <m/>
    <n v="4358"/>
    <n v="6000"/>
    <n v="0.5154724771671565"/>
    <n v="2246.4290554944682"/>
    <n v="3925.2920000000008"/>
    <n v="528"/>
    <n v="0"/>
    <n v="6646.9210554944684"/>
    <n v="2578"/>
    <n v="24000"/>
    <n v="2578"/>
    <m/>
    <n v="2578"/>
    <n v="4068.9210554944684"/>
    <n v="0"/>
    <m/>
    <n v="0"/>
    <n v="4068.9210554944684"/>
    <n v="0"/>
    <n v="0"/>
    <n v="2578"/>
    <n v="2578"/>
    <m/>
    <n v="1.28666666666667"/>
    <n v="1.35"/>
    <n v="1.35"/>
    <n v="3480.3"/>
    <n v="1.288"/>
    <n v="4.8136645962732962E-2"/>
    <n v="3000"/>
    <n v="2500"/>
    <n v="0"/>
    <n v="0"/>
    <n v="0"/>
    <n v="0"/>
    <n v="3900"/>
    <n v="3220"/>
    <n v="0"/>
    <n v="0"/>
    <n v="0"/>
    <n v="0"/>
    <m/>
    <n v="0"/>
    <e v="#REF!"/>
    <e v="#REF!"/>
  </r>
  <r>
    <s v="Agro Sudamerica1021187"/>
    <x v="0"/>
    <x v="0"/>
    <x v="25"/>
    <x v="25"/>
    <x v="4"/>
    <x v="17"/>
    <m/>
    <n v="53879"/>
    <n v="24000"/>
    <n v="0.5154724771671565"/>
    <n v="27773.141597289225"/>
    <n v="49759.046000000002"/>
    <n v="6994.2248525139803"/>
    <n v="0"/>
    <n v="83826.989964551816"/>
    <n v="96000"/>
    <n v="24000"/>
    <n v="72000"/>
    <m/>
    <n v="72000"/>
    <n v="11826.989964551816"/>
    <n v="0"/>
    <m/>
    <n v="0"/>
    <n v="11826.989964551816"/>
    <n v="0"/>
    <n v="0"/>
    <n v="72000"/>
    <n v="72000"/>
    <m/>
    <n v="2.08666666666667"/>
    <n v="2.0893395833333299"/>
    <n v="2.0893395833333299"/>
    <n v="150432.44999999975"/>
    <n v="2.0828550724637682"/>
    <n v="3.1132799181708302E-3"/>
    <n v="72000"/>
    <n v="24000"/>
    <n v="48000"/>
    <n v="24000"/>
    <n v="88000"/>
    <n v="69000"/>
    <n v="147600"/>
    <n v="50100"/>
    <n v="90190"/>
    <n v="48240"/>
    <n v="173280"/>
    <n v="143717"/>
    <m/>
    <n v="0"/>
    <e v="#REF!"/>
    <e v="#REF!"/>
  </r>
  <r>
    <s v="Agro Sudamerica1021237"/>
    <x v="0"/>
    <x v="0"/>
    <x v="26"/>
    <x v="26"/>
    <x v="5"/>
    <x v="6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1.9200276031283545"/>
    <s v="Sin Facturación 2022"/>
    <n v="0"/>
    <n v="0"/>
    <n v="0"/>
    <n v="61042"/>
    <n v="13042"/>
    <n v="0"/>
    <n v="0"/>
    <n v="0"/>
    <n v="0"/>
    <n v="112844"/>
    <n v="25041"/>
    <n v="0"/>
    <m/>
    <n v="0"/>
    <e v="#REF!"/>
    <e v="#REF!"/>
  </r>
  <r>
    <s v="Agro Sudamerica1021263"/>
    <x v="0"/>
    <x v="0"/>
    <x v="27"/>
    <x v="13"/>
    <x v="9"/>
    <x v="13"/>
    <m/>
    <n v="0"/>
    <n v="0"/>
    <n v="0.5154724771671565"/>
    <n v="0"/>
    <n v="0"/>
    <n v="0"/>
    <n v="0"/>
    <n v="0"/>
    <n v="10700"/>
    <n v="24000"/>
    <n v="0"/>
    <m/>
    <n v="0"/>
    <n v="0"/>
    <n v="0"/>
    <m/>
    <n v="0"/>
    <n v="0"/>
    <n v="0"/>
    <n v="0"/>
    <n v="0"/>
    <n v="0"/>
    <m/>
    <n v="0"/>
    <n v="1.8856677797311303"/>
    <n v="0"/>
    <n v="0"/>
    <n v="1.9350000000000001"/>
    <s v="Sin Facturación 2022"/>
    <n v="0"/>
    <n v="0"/>
    <n v="0"/>
    <n v="72000"/>
    <n v="48000"/>
    <n v="0"/>
    <n v="0"/>
    <n v="0"/>
    <n v="0"/>
    <n v="132240"/>
    <n v="92880"/>
    <n v="0"/>
    <m/>
    <n v="0"/>
    <e v="#REF!"/>
    <e v="#REF!"/>
  </r>
  <r>
    <s v="Agro Sudamerica1021287"/>
    <x v="0"/>
    <x v="0"/>
    <x v="28"/>
    <x v="27"/>
    <x v="2"/>
    <x v="2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1.3666"/>
    <s v="Sin Facturación 2022"/>
    <n v="0"/>
    <n v="5000"/>
    <n v="0"/>
    <n v="0"/>
    <n v="0"/>
    <n v="0"/>
    <n v="0"/>
    <n v="6833"/>
    <n v="0"/>
    <n v="0"/>
    <n v="0"/>
    <n v="0"/>
    <m/>
    <n v="0"/>
    <e v="#REF!"/>
    <e v="#REF!"/>
  </r>
  <r>
    <s v="Agro Sudamerica1021385"/>
    <x v="0"/>
    <x v="0"/>
    <x v="29"/>
    <x v="28"/>
    <x v="4"/>
    <x v="18"/>
    <m/>
    <n v="39194"/>
    <n v="96000"/>
    <n v="0.5154724771671565"/>
    <n v="20203.428270089531"/>
    <n v="206464.66799999992"/>
    <n v="0"/>
    <n v="0"/>
    <n v="226668.09627008945"/>
    <n v="126200"/>
    <n v="24000"/>
    <n v="126200"/>
    <m/>
    <n v="126200"/>
    <n v="100468.09627008945"/>
    <n v="96000"/>
    <m/>
    <n v="96000"/>
    <n v="4468.0962700894452"/>
    <n v="0"/>
    <n v="0"/>
    <n v="222200"/>
    <n v="222200"/>
    <m/>
    <n v="1.0791770833333301"/>
    <n v="1.0461704441357969"/>
    <n v="1.0604307382985474"/>
    <n v="235627.71004993722"/>
    <n v="1.0299119999999999"/>
    <n v="2.9632374706331663E-2"/>
    <n v="120000"/>
    <n v="96000"/>
    <n v="144000"/>
    <n v="24000"/>
    <n v="144000"/>
    <n v="250000"/>
    <n v="114138.1036"/>
    <n v="93960"/>
    <n v="139920"/>
    <n v="21600"/>
    <n v="140160"/>
    <n v="257478"/>
    <m/>
    <n v="0"/>
    <e v="#REF!"/>
    <e v="#REF!"/>
  </r>
  <r>
    <s v="Agro Sudamerica1021435"/>
    <x v="0"/>
    <x v="0"/>
    <x v="30"/>
    <x v="29"/>
    <x v="2"/>
    <x v="5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.87"/>
    <s v="Sin Facturación 2022"/>
    <n v="0"/>
    <n v="24000"/>
    <n v="0"/>
    <n v="12000"/>
    <n v="0"/>
    <n v="0"/>
    <n v="0"/>
    <n v="26800"/>
    <n v="0"/>
    <n v="10440"/>
    <n v="0"/>
    <n v="0"/>
    <m/>
    <n v="0"/>
    <e v="#REF!"/>
    <e v="#REF!"/>
  </r>
  <r>
    <s v="Agro Sudamerica1021550"/>
    <x v="0"/>
    <x v="0"/>
    <x v="31"/>
    <x v="30"/>
    <x v="5"/>
    <x v="6"/>
    <m/>
    <n v="0"/>
    <n v="0"/>
    <n v="0.5154724771671565"/>
    <n v="0"/>
    <n v="0"/>
    <n v="0"/>
    <n v="0"/>
    <n v="0"/>
    <n v="49160"/>
    <n v="24000"/>
    <n v="0"/>
    <m/>
    <n v="0"/>
    <n v="0"/>
    <n v="0"/>
    <m/>
    <n v="0"/>
    <n v="0"/>
    <n v="0"/>
    <n v="0"/>
    <n v="0"/>
    <n v="0"/>
    <m/>
    <n v="0"/>
    <n v="1.9028881000436999"/>
    <n v="0"/>
    <n v="0"/>
    <n v="1.9199897019280279"/>
    <s v="Sin Facturación 2022"/>
    <n v="0"/>
    <n v="5780"/>
    <n v="0"/>
    <n v="70958"/>
    <n v="34958"/>
    <n v="0"/>
    <n v="0"/>
    <n v="10500"/>
    <n v="0"/>
    <n v="130996"/>
    <n v="67119"/>
    <n v="0"/>
    <m/>
    <n v="0"/>
    <e v="#REF!"/>
    <e v="#REF!"/>
  </r>
  <r>
    <s v="Agro Sudamerica1021622"/>
    <x v="0"/>
    <x v="0"/>
    <x v="32"/>
    <x v="31"/>
    <x v="0"/>
    <x v="7"/>
    <m/>
    <n v="31130"/>
    <n v="30000"/>
    <n v="0.5154724771671565"/>
    <n v="16046.658214213581"/>
    <n v="10870"/>
    <n v="0"/>
    <n v="0"/>
    <n v="26916.658214213581"/>
    <n v="12000"/>
    <n v="24000"/>
    <n v="12000"/>
    <m/>
    <n v="12000"/>
    <n v="14916.658214213581"/>
    <n v="0"/>
    <m/>
    <n v="0"/>
    <n v="14916.658214213581"/>
    <n v="0"/>
    <n v="0"/>
    <n v="12000"/>
    <n v="12000"/>
    <m/>
    <n v="6.4866666666666699"/>
    <n v="6.4"/>
    <n v="6.4"/>
    <n v="76800"/>
    <n v="3.4"/>
    <n v="0.88235294117647078"/>
    <n v="0"/>
    <n v="6790"/>
    <n v="0"/>
    <n v="18000"/>
    <n v="110"/>
    <n v="0"/>
    <n v="0"/>
    <n v="53075"/>
    <n v="0"/>
    <n v="131760"/>
    <n v="374"/>
    <n v="0"/>
    <m/>
    <n v="0"/>
    <e v="#REF!"/>
    <e v="#REF!"/>
  </r>
  <r>
    <s v="Agro Sudamerica1021623"/>
    <x v="0"/>
    <x v="0"/>
    <x v="33"/>
    <x v="32"/>
    <x v="0"/>
    <x v="7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3.4"/>
    <s v="Sin Facturación 2022"/>
    <n v="2000"/>
    <n v="0"/>
    <n v="0"/>
    <n v="0"/>
    <n v="530"/>
    <n v="0"/>
    <n v="10600"/>
    <n v="0"/>
    <n v="0"/>
    <n v="0"/>
    <n v="1802"/>
    <n v="0"/>
    <m/>
    <n v="0"/>
    <e v="#REF!"/>
    <e v="#REF!"/>
  </r>
  <r>
    <s v="Agro Sudamerica1021639"/>
    <x v="0"/>
    <x v="0"/>
    <x v="34"/>
    <x v="33"/>
    <x v="11"/>
    <x v="19"/>
    <m/>
    <n v="0"/>
    <n v="0"/>
    <n v="0.5154724771671565"/>
    <n v="0"/>
    <n v="1125"/>
    <n v="0"/>
    <n v="0"/>
    <n v="1125"/>
    <n v="1000"/>
    <n v="24000"/>
    <n v="1000"/>
    <m/>
    <n v="1000"/>
    <n v="125"/>
    <n v="0"/>
    <m/>
    <n v="0"/>
    <n v="125"/>
    <n v="0"/>
    <n v="0"/>
    <n v="1000"/>
    <n v="1000"/>
    <m/>
    <n v="0"/>
    <n v="2.8"/>
    <n v="2.8"/>
    <n v="2800"/>
    <n v="3.0533600000000001"/>
    <n v="8.2977441245054712E-2"/>
    <n v="0"/>
    <n v="48000"/>
    <n v="24000"/>
    <n v="24000"/>
    <n v="24000"/>
    <n v="25000"/>
    <n v="0"/>
    <n v="147200"/>
    <n v="72000"/>
    <n v="69600"/>
    <n v="73200"/>
    <n v="76334"/>
    <m/>
    <n v="0"/>
    <e v="#REF!"/>
    <e v="#REF!"/>
  </r>
  <r>
    <s v="Agro Sudamerica1021819"/>
    <x v="0"/>
    <x v="0"/>
    <x v="35"/>
    <x v="34"/>
    <x v="6"/>
    <x v="8"/>
    <m/>
    <n v="0"/>
    <n v="0"/>
    <n v="0.5154724771671565"/>
    <n v="0"/>
    <n v="0"/>
    <n v="0"/>
    <n v="0"/>
    <n v="0"/>
    <n v="72000"/>
    <n v="24000"/>
    <n v="0"/>
    <m/>
    <n v="0"/>
    <n v="0"/>
    <n v="0"/>
    <m/>
    <n v="0"/>
    <n v="0"/>
    <n v="0"/>
    <n v="0"/>
    <n v="0"/>
    <n v="0"/>
    <m/>
    <n v="0"/>
    <n v="1.8496250000000001"/>
    <n v="0"/>
    <n v="0"/>
    <n v="2"/>
    <s v="Sin Facturación 2022"/>
    <n v="0"/>
    <n v="0"/>
    <n v="0"/>
    <n v="0"/>
    <n v="48000"/>
    <n v="0"/>
    <n v="0"/>
    <n v="0"/>
    <n v="0"/>
    <n v="0"/>
    <n v="96000"/>
    <n v="0"/>
    <m/>
    <n v="0"/>
    <e v="#REF!"/>
    <e v="#REF!"/>
  </r>
  <r>
    <s v="Agro Sudamerica1021820"/>
    <x v="0"/>
    <x v="0"/>
    <x v="36"/>
    <x v="35"/>
    <x v="6"/>
    <x v="20"/>
    <m/>
    <n v="0"/>
    <n v="0"/>
    <n v="0.5154724771671565"/>
    <n v="0"/>
    <n v="0"/>
    <n v="0"/>
    <n v="0"/>
    <n v="0"/>
    <n v="14000"/>
    <n v="24000"/>
    <n v="0"/>
    <m/>
    <n v="0"/>
    <n v="0"/>
    <n v="0"/>
    <m/>
    <n v="0"/>
    <n v="0"/>
    <n v="0"/>
    <n v="0"/>
    <n v="0"/>
    <n v="0"/>
    <m/>
    <n v="0"/>
    <n v="2.1654552374999998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1868"/>
    <x v="0"/>
    <x v="0"/>
    <x v="37"/>
    <x v="36"/>
    <x v="9"/>
    <x v="21"/>
    <m/>
    <n v="8368"/>
    <n v="48000"/>
    <n v="0.5154724771671565"/>
    <n v="4313.473688934766"/>
    <n v="87425.241999999984"/>
    <n v="0"/>
    <n v="0"/>
    <n v="91738.715688934753"/>
    <n v="45000"/>
    <n v="24000"/>
    <n v="45000"/>
    <m/>
    <n v="45000"/>
    <n v="46738.715688934753"/>
    <n v="24000"/>
    <m/>
    <n v="24000"/>
    <n v="22738.715688934753"/>
    <n v="0"/>
    <n v="0"/>
    <n v="69000"/>
    <n v="69000"/>
    <m/>
    <n v="3.0066666666666699"/>
    <n v="2.9804557072592557"/>
    <n v="2.9895725627053129"/>
    <n v="206280.50682666659"/>
    <n v="3.0488333333333335"/>
    <n v="1.9437195854595943E-2"/>
    <n v="24000"/>
    <n v="48000"/>
    <n v="48000"/>
    <n v="34000"/>
    <n v="24000"/>
    <n v="24000"/>
    <n v="66000"/>
    <n v="134400"/>
    <n v="119520"/>
    <n v="86500"/>
    <n v="60000"/>
    <n v="73172"/>
    <m/>
    <n v="0"/>
    <e v="#REF!"/>
    <e v="#REF!"/>
  </r>
  <r>
    <s v="Agro Sudamerica1021903"/>
    <x v="0"/>
    <x v="0"/>
    <x v="38"/>
    <x v="37"/>
    <x v="10"/>
    <x v="15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1.22"/>
    <s v="Sin Facturación 2022"/>
    <n v="0"/>
    <n v="0"/>
    <n v="0"/>
    <n v="0"/>
    <n v="24000"/>
    <n v="0"/>
    <n v="0"/>
    <n v="0"/>
    <n v="0"/>
    <n v="0"/>
    <n v="29280"/>
    <n v="0"/>
    <m/>
    <n v="0"/>
    <e v="#REF!"/>
    <e v="#REF!"/>
  </r>
  <r>
    <s v="Agro Sudamerica1021976"/>
    <x v="0"/>
    <x v="0"/>
    <x v="39"/>
    <x v="38"/>
    <x v="12"/>
    <x v="22"/>
    <m/>
    <n v="176960"/>
    <n v="192000"/>
    <n v="0.5154724771671565"/>
    <n v="91218.009559500017"/>
    <n v="162141.76400000005"/>
    <n v="28169.377079886108"/>
    <n v="0"/>
    <n v="278712.21293139755"/>
    <n v="196000"/>
    <n v="24000"/>
    <n v="196000"/>
    <m/>
    <n v="196000"/>
    <n v="82712.212931397546"/>
    <n v="72000"/>
    <m/>
    <n v="72000"/>
    <n v="10712.212931397546"/>
    <n v="0"/>
    <n v="0"/>
    <n v="268000"/>
    <n v="268000"/>
    <m/>
    <n v="2.4866718749999999"/>
    <n v="2.4134590462924752"/>
    <n v="2.4331281644527056"/>
    <n v="652078.34807332512"/>
    <n v="2.3433149606299213"/>
    <n v="3.8327414509674404E-2"/>
    <n v="80000"/>
    <n v="187000"/>
    <n v="312000"/>
    <n v="168000"/>
    <n v="340000"/>
    <n v="254000"/>
    <n v="179200"/>
    <n v="405233"/>
    <n v="682914"/>
    <n v="369600"/>
    <n v="769345"/>
    <n v="595202"/>
    <m/>
    <n v="0"/>
    <e v="#REF!"/>
    <e v="#REF!"/>
  </r>
  <r>
    <s v="Agro Sudamerica1022047"/>
    <x v="0"/>
    <x v="0"/>
    <x v="40"/>
    <x v="39"/>
    <x v="5"/>
    <x v="6"/>
    <m/>
    <n v="0"/>
    <n v="0"/>
    <n v="0.5154724771671565"/>
    <n v="0"/>
    <n v="22394.974999999995"/>
    <n v="4786"/>
    <n v="0"/>
    <n v="26702.374999999996"/>
    <n v="24000"/>
    <n v="24000"/>
    <n v="24000"/>
    <m/>
    <n v="24000"/>
    <n v="2702.3749999999964"/>
    <n v="0"/>
    <m/>
    <n v="0"/>
    <n v="2702.3749999999964"/>
    <n v="0"/>
    <n v="0"/>
    <n v="24000"/>
    <n v="24000"/>
    <m/>
    <n v="0"/>
    <n v="1.329375"/>
    <n v="1.329375"/>
    <n v="31905"/>
    <n v="1.325"/>
    <n v="3.3018867924528438E-3"/>
    <n v="0"/>
    <n v="0"/>
    <n v="0"/>
    <n v="48000"/>
    <n v="0"/>
    <n v="0"/>
    <n v="0"/>
    <n v="0"/>
    <n v="0"/>
    <n v="63600"/>
    <n v="0"/>
    <n v="0"/>
    <m/>
    <n v="0"/>
    <e v="#REF!"/>
    <e v="#REF!"/>
  </r>
  <r>
    <s v="Agro Sudamerica1022149"/>
    <x v="0"/>
    <x v="0"/>
    <x v="41"/>
    <x v="40"/>
    <x v="3"/>
    <x v="3"/>
    <m/>
    <n v="26105"/>
    <n v="24000"/>
    <n v="0.5154724771671565"/>
    <n v="13456.409016448621"/>
    <n v="9505.7070000000003"/>
    <n v="2644"/>
    <n v="0"/>
    <n v="25341.716016448619"/>
    <n v="14000"/>
    <n v="24000"/>
    <n v="14000"/>
    <m/>
    <n v="14000"/>
    <n v="11341.716016448619"/>
    <n v="0"/>
    <m/>
    <n v="0"/>
    <n v="11341.716016448619"/>
    <n v="0"/>
    <n v="0"/>
    <n v="14000"/>
    <n v="14000"/>
    <m/>
    <n v="1.9866666666666699"/>
    <n v="2.13"/>
    <n v="2.13"/>
    <n v="29820"/>
    <n v="1.8652083333333334"/>
    <n v="0.14196358762425995"/>
    <n v="72000"/>
    <n v="36000"/>
    <n v="48000"/>
    <n v="24000"/>
    <n v="24000"/>
    <n v="24000"/>
    <n v="149040"/>
    <n v="81300"/>
    <n v="86400"/>
    <n v="41040"/>
    <n v="44640"/>
    <n v="44765"/>
    <m/>
    <n v="0"/>
    <e v="#REF!"/>
    <e v="#REF!"/>
  </r>
  <r>
    <s v="Agro Sudamerica1022150"/>
    <x v="0"/>
    <x v="0"/>
    <x v="42"/>
    <x v="16"/>
    <x v="2"/>
    <x v="5"/>
    <m/>
    <n v="127370"/>
    <n v="96000"/>
    <n v="0.5154724771671565"/>
    <n v="65655.729416780727"/>
    <n v="195899.6939999997"/>
    <n v="870"/>
    <n v="0"/>
    <n v="262338.42341678042"/>
    <n v="197000"/>
    <n v="24000"/>
    <n v="197000"/>
    <m/>
    <n v="197000"/>
    <n v="65338.423416780424"/>
    <n v="48000"/>
    <m/>
    <n v="48000"/>
    <n v="17338.423416780424"/>
    <n v="0"/>
    <n v="0"/>
    <n v="245000"/>
    <n v="245000"/>
    <m/>
    <n v="1.29167708333333"/>
    <n v="1.3404261482233468"/>
    <n v="1.3308753110204046"/>
    <n v="326064.45119999914"/>
    <n v="1.2988988095238094"/>
    <n v="2.4618162140219439E-2"/>
    <n v="120000"/>
    <n v="174000"/>
    <n v="132000"/>
    <n v="96000"/>
    <n v="168000"/>
    <n v="168000"/>
    <n v="124800"/>
    <n v="183900"/>
    <n v="127200"/>
    <n v="88560"/>
    <n v="187440"/>
    <n v="218215"/>
    <m/>
    <n v="0"/>
    <e v="#REF!"/>
    <e v="#REF!"/>
  </r>
  <r>
    <s v="Agro Sudamerica1022196"/>
    <x v="0"/>
    <x v="0"/>
    <x v="43"/>
    <x v="41"/>
    <x v="4"/>
    <x v="23"/>
    <m/>
    <n v="127142"/>
    <n v="96000"/>
    <n v="0.5154724771671565"/>
    <n v="65538.201691986615"/>
    <n v="33740.211999999992"/>
    <n v="0"/>
    <n v="0"/>
    <n v="99278.413691986614"/>
    <n v="48000"/>
    <n v="24000"/>
    <n v="48000"/>
    <m/>
    <n v="48000"/>
    <n v="51278.413691986614"/>
    <n v="48000"/>
    <m/>
    <n v="48000"/>
    <n v="3278.4136919866141"/>
    <n v="0"/>
    <n v="0"/>
    <n v="96000"/>
    <n v="96000"/>
    <m/>
    <n v="1.04917708333333"/>
    <n v="1.3"/>
    <n v="1.174588541666665"/>
    <n v="112760.49999999984"/>
    <n v="0.68500000000000005"/>
    <n v="0.71472779805352549"/>
    <n v="0"/>
    <n v="24000"/>
    <n v="48000"/>
    <n v="0"/>
    <n v="24000"/>
    <n v="24000"/>
    <n v="0"/>
    <n v="15600"/>
    <n v="31200"/>
    <n v="0"/>
    <n v="10800"/>
    <n v="16440"/>
    <m/>
    <n v="0"/>
    <e v="#REF!"/>
    <e v="#REF!"/>
  </r>
  <r>
    <s v="Agro Sudamerica1022197"/>
    <x v="0"/>
    <x v="0"/>
    <x v="44"/>
    <x v="42"/>
    <x v="4"/>
    <x v="23"/>
    <m/>
    <n v="0"/>
    <n v="0"/>
    <n v="0.5154724771671565"/>
    <n v="0"/>
    <n v="13297.205000000002"/>
    <n v="0"/>
    <n v="0"/>
    <n v="13297.205000000002"/>
    <n v="4698"/>
    <n v="24000"/>
    <n v="4698"/>
    <m/>
    <n v="4698"/>
    <n v="8599.2050000000017"/>
    <n v="0"/>
    <m/>
    <n v="0"/>
    <n v="8599.2050000000017"/>
    <n v="0"/>
    <n v="0"/>
    <n v="4698"/>
    <n v="4698"/>
    <m/>
    <n v="0"/>
    <n v="0.52987190293742004"/>
    <n v="0.52987190293742004"/>
    <n v="2489.3381999999992"/>
    <n v="0.76"/>
    <n v="0.30280012771392101"/>
    <n v="0"/>
    <n v="0"/>
    <n v="24000"/>
    <n v="24000"/>
    <n v="0"/>
    <n v="0"/>
    <n v="0"/>
    <n v="0"/>
    <n v="21600"/>
    <n v="18240"/>
    <n v="0"/>
    <n v="0"/>
    <m/>
    <n v="0"/>
    <e v="#REF!"/>
    <e v="#REF!"/>
  </r>
  <r>
    <s v="Agro Sudamerica1022247"/>
    <x v="0"/>
    <x v="0"/>
    <x v="45"/>
    <x v="43"/>
    <x v="5"/>
    <x v="6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1.345"/>
    <s v="Sin Facturación 2022"/>
    <n v="0"/>
    <n v="0"/>
    <n v="0"/>
    <n v="48000"/>
    <n v="0"/>
    <n v="0"/>
    <n v="0"/>
    <n v="0"/>
    <n v="0"/>
    <n v="64560"/>
    <n v="0"/>
    <n v="0"/>
    <m/>
    <n v="0"/>
    <e v="#REF!"/>
    <e v="#REF!"/>
  </r>
  <r>
    <s v="Agro Sudamerica1022384"/>
    <x v="0"/>
    <x v="0"/>
    <x v="46"/>
    <x v="44"/>
    <x v="0"/>
    <x v="7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3.4006462035541194"/>
    <s v="Sin Facturación 2022"/>
    <n v="2947"/>
    <n v="0"/>
    <n v="0"/>
    <n v="0"/>
    <n v="619"/>
    <n v="0"/>
    <n v="15619.1"/>
    <n v="0"/>
    <n v="0"/>
    <n v="0"/>
    <n v="2105"/>
    <n v="0"/>
    <m/>
    <n v="0"/>
    <e v="#REF!"/>
    <e v="#REF!"/>
  </r>
  <r>
    <s v="Agro Sudamerica1022406"/>
    <x v="0"/>
    <x v="0"/>
    <x v="47"/>
    <x v="45"/>
    <x v="10"/>
    <x v="24"/>
    <m/>
    <n v="0"/>
    <n v="0"/>
    <n v="0.5154724771671565"/>
    <n v="0"/>
    <n v="8437.7019999999975"/>
    <n v="0"/>
    <n v="0"/>
    <n v="8437.7019999999975"/>
    <n v="8000"/>
    <n v="24000"/>
    <n v="8000"/>
    <m/>
    <n v="8000"/>
    <n v="437.7019999999975"/>
    <n v="0"/>
    <m/>
    <n v="0"/>
    <n v="437.7019999999975"/>
    <n v="0"/>
    <n v="0"/>
    <n v="8000"/>
    <n v="8000"/>
    <m/>
    <n v="0"/>
    <n v="3.85"/>
    <n v="3.85"/>
    <n v="3080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2409"/>
    <x v="0"/>
    <x v="0"/>
    <x v="48"/>
    <x v="46"/>
    <x v="10"/>
    <x v="25"/>
    <m/>
    <n v="0"/>
    <n v="0"/>
    <n v="0.5154724771671565"/>
    <n v="0"/>
    <n v="14490"/>
    <n v="3600"/>
    <n v="0"/>
    <n v="17730"/>
    <n v="13680"/>
    <n v="24000"/>
    <n v="13680"/>
    <m/>
    <n v="13680"/>
    <n v="4050"/>
    <n v="0"/>
    <m/>
    <n v="0"/>
    <n v="4050"/>
    <n v="0"/>
    <n v="0"/>
    <n v="13680"/>
    <n v="13680"/>
    <m/>
    <n v="0"/>
    <n v="4.914285714285711"/>
    <n v="4.914285714285711"/>
    <n v="67227.428571428522"/>
    <n v="8.4444444444444446"/>
    <n v="0.41804511278195527"/>
    <n v="23940"/>
    <n v="13680"/>
    <n v="23940"/>
    <n v="13680"/>
    <n v="0"/>
    <n v="13680"/>
    <n v="113715"/>
    <n v="114912"/>
    <n v="116348"/>
    <n v="114228"/>
    <n v="0"/>
    <n v="115520"/>
    <m/>
    <n v="0"/>
    <e v="#REF!"/>
    <e v="#REF!"/>
  </r>
  <r>
    <s v="Agro Sudamerica1022569"/>
    <x v="0"/>
    <x v="0"/>
    <x v="49"/>
    <x v="47"/>
    <x v="0"/>
    <x v="7"/>
    <m/>
    <n v="0"/>
    <n v="0"/>
    <n v="0.5154724771671565"/>
    <n v="0"/>
    <n v="110"/>
    <n v="0"/>
    <n v="0"/>
    <n v="110"/>
    <n v="0"/>
    <n v="24000"/>
    <n v="0"/>
    <m/>
    <n v="0"/>
    <n v="110"/>
    <n v="0"/>
    <m/>
    <n v="0"/>
    <n v="110"/>
    <n v="0"/>
    <n v="0"/>
    <n v="0"/>
    <n v="0"/>
    <m/>
    <n v="0"/>
    <n v="0"/>
    <n v="0"/>
    <n v="0"/>
    <n v="7.0873999999999997"/>
    <s v="Sin Facturación 2022"/>
    <n v="0"/>
    <n v="5000"/>
    <n v="0"/>
    <n v="0"/>
    <n v="5000"/>
    <n v="5000"/>
    <n v="0"/>
    <n v="35667"/>
    <n v="0"/>
    <n v="0"/>
    <n v="35400"/>
    <n v="35437"/>
    <m/>
    <n v="0"/>
    <e v="#REF!"/>
    <e v="#REF!"/>
  </r>
  <r>
    <s v="Agro Sudamerica1022654"/>
    <x v="0"/>
    <x v="0"/>
    <x v="50"/>
    <x v="48"/>
    <x v="5"/>
    <x v="6"/>
    <m/>
    <n v="0"/>
    <n v="0"/>
    <n v="0.5154724771671565"/>
    <n v="0"/>
    <n v="0"/>
    <n v="0"/>
    <n v="0"/>
    <n v="0"/>
    <n v="46840"/>
    <n v="24000"/>
    <n v="0"/>
    <m/>
    <n v="0"/>
    <n v="0"/>
    <n v="0"/>
    <m/>
    <n v="0"/>
    <n v="0"/>
    <n v="0"/>
    <n v="0"/>
    <n v="0"/>
    <n v="0"/>
    <m/>
    <n v="0"/>
    <n v="1.8512382578992299"/>
    <n v="0"/>
    <n v="0"/>
    <n v="1.8166666666666667"/>
    <s v="Sin Facturación 2022"/>
    <n v="0"/>
    <n v="3360"/>
    <n v="0"/>
    <n v="0"/>
    <n v="0"/>
    <n v="0"/>
    <n v="0"/>
    <n v="6104"/>
    <n v="0"/>
    <n v="0"/>
    <n v="0"/>
    <n v="0"/>
    <m/>
    <n v="0"/>
    <e v="#REF!"/>
    <e v="#REF!"/>
  </r>
  <r>
    <s v="Agro Sudamerica1022705"/>
    <x v="0"/>
    <x v="0"/>
    <x v="51"/>
    <x v="49"/>
    <x v="2"/>
    <x v="16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2709"/>
    <x v="0"/>
    <x v="0"/>
    <x v="52"/>
    <x v="50"/>
    <x v="9"/>
    <x v="13"/>
    <m/>
    <n v="132110"/>
    <n v="144000"/>
    <n v="0.5154724771671565"/>
    <n v="68099.068958553049"/>
    <n v="102912.76300000006"/>
    <n v="0"/>
    <n v="0"/>
    <n v="171011.83195855311"/>
    <n v="83000"/>
    <n v="24000"/>
    <n v="83000"/>
    <m/>
    <n v="83000"/>
    <n v="88011.831958553114"/>
    <n v="72000"/>
    <m/>
    <n v="72000"/>
    <n v="16011.831958553114"/>
    <n v="0"/>
    <n v="0"/>
    <n v="155000"/>
    <n v="155000"/>
    <m/>
    <n v="2.9066736111111098"/>
    <n v="2.8139518322749013"/>
    <n v="2.8570225940568825"/>
    <n v="442838.50207881682"/>
    <n v="2.7898663484486872"/>
    <n v="2.4071492043171796E-2"/>
    <n v="0"/>
    <n v="65000"/>
    <n v="48000"/>
    <n v="120000"/>
    <n v="83000"/>
    <n v="419000"/>
    <n v="0"/>
    <n v="171870"/>
    <n v="122400"/>
    <n v="301920"/>
    <n v="224037"/>
    <n v="1168954"/>
    <m/>
    <n v="0"/>
    <e v="#REF!"/>
    <e v="#REF!"/>
  </r>
  <r>
    <s v="Agro Sudamerica1022847"/>
    <x v="0"/>
    <x v="0"/>
    <x v="53"/>
    <x v="51"/>
    <x v="8"/>
    <x v="10"/>
    <m/>
    <n v="44061"/>
    <n v="48000"/>
    <n v="0.5154724771671565"/>
    <n v="22712.232816462081"/>
    <n v="25116.860999999997"/>
    <n v="6000"/>
    <n v="0"/>
    <n v="53229.093816462075"/>
    <n v="24000"/>
    <n v="24000"/>
    <n v="24000"/>
    <m/>
    <n v="24000"/>
    <n v="29229.093816462075"/>
    <n v="24000"/>
    <m/>
    <n v="24000"/>
    <n v="5229.0938164620748"/>
    <n v="0"/>
    <n v="0"/>
    <n v="48000"/>
    <n v="48000"/>
    <m/>
    <n v="1.5166666666666699"/>
    <n v="1.4021666666666699"/>
    <n v="1.4594166666666699"/>
    <n v="70052.00000000016"/>
    <n v="1.4136875"/>
    <n v="3.2347436520921299E-2"/>
    <n v="28000"/>
    <n v="72000"/>
    <n v="60000"/>
    <n v="24000"/>
    <n v="24000"/>
    <n v="48000"/>
    <n v="36776.119400000003"/>
    <n v="95110"/>
    <n v="77274"/>
    <n v="28800"/>
    <n v="31440"/>
    <n v="67857"/>
    <m/>
    <n v="0"/>
    <e v="#REF!"/>
    <e v="#REF!"/>
  </r>
  <r>
    <s v="Agro Sudamerica1022855"/>
    <x v="0"/>
    <x v="0"/>
    <x v="54"/>
    <x v="52"/>
    <x v="2"/>
    <x v="12"/>
    <m/>
    <n v="23550"/>
    <n v="0"/>
    <n v="0.5154724771671565"/>
    <n v="12139.376837286536"/>
    <n v="32955.823999999993"/>
    <n v="3236.2895515970467"/>
    <n v="0"/>
    <n v="48007.861433723876"/>
    <n v="48000"/>
    <n v="24000"/>
    <n v="48000"/>
    <m/>
    <n v="48000"/>
    <n v="7.8614337238759617"/>
    <n v="0"/>
    <m/>
    <n v="0"/>
    <n v="7.8614337238759617"/>
    <n v="0"/>
    <n v="0"/>
    <n v="48000"/>
    <n v="48000"/>
    <m/>
    <n v="0"/>
    <n v="1.4906666666666648"/>
    <n v="1.4906666666666648"/>
    <n v="71551.999999999913"/>
    <n v="1.4145833333333333"/>
    <n v="5.3784977908687956E-2"/>
    <n v="16600"/>
    <n v="24000"/>
    <n v="0"/>
    <n v="24000"/>
    <n v="24000"/>
    <n v="48000"/>
    <n v="25937.5"/>
    <n v="33060"/>
    <n v="0"/>
    <n v="30240"/>
    <n v="33840"/>
    <n v="67900"/>
    <m/>
    <n v="0"/>
    <e v="#REF!"/>
    <e v="#REF!"/>
  </r>
  <r>
    <s v="Agro Sudamerica1022920"/>
    <x v="0"/>
    <x v="0"/>
    <x v="55"/>
    <x v="53"/>
    <x v="2"/>
    <x v="5"/>
    <m/>
    <n v="10683"/>
    <n v="24000"/>
    <n v="0.5154724771671565"/>
    <n v="5506.7924735767328"/>
    <n v="2739.7979999999998"/>
    <n v="9470.726085283306"/>
    <n v="0"/>
    <n v="16770.243950331707"/>
    <n v="24000"/>
    <n v="24000"/>
    <n v="0"/>
    <m/>
    <n v="0"/>
    <n v="16770.243950331707"/>
    <n v="0"/>
    <m/>
    <n v="0"/>
    <n v="16770.243950331707"/>
    <n v="0"/>
    <n v="0"/>
    <n v="0"/>
    <n v="0"/>
    <m/>
    <n v="1.13666666666667"/>
    <n v="1.1499999999999999"/>
    <n v="0"/>
    <n v="0"/>
    <n v="0.91989608140290102"/>
    <s v="Sin Facturación 2022"/>
    <n v="0"/>
    <n v="0"/>
    <n v="0"/>
    <n v="0"/>
    <n v="4619"/>
    <n v="0"/>
    <n v="0"/>
    <n v="0"/>
    <n v="0"/>
    <n v="0"/>
    <n v="4249"/>
    <n v="0"/>
    <m/>
    <n v="0"/>
    <e v="#REF!"/>
    <e v="#REF!"/>
  </r>
  <r>
    <s v="Agro Sudamerica1022921"/>
    <x v="0"/>
    <x v="0"/>
    <x v="56"/>
    <x v="16"/>
    <x v="2"/>
    <x v="5"/>
    <m/>
    <n v="696"/>
    <n v="0"/>
    <n v="0.5154724771671565"/>
    <n v="358.76884410834094"/>
    <n v="3628.2169999999996"/>
    <n v="0"/>
    <n v="0"/>
    <n v="3986.9858441083406"/>
    <n v="4500"/>
    <n v="24000"/>
    <n v="0"/>
    <m/>
    <n v="0"/>
    <n v="3986.9858441083406"/>
    <n v="0"/>
    <m/>
    <n v="0"/>
    <n v="3986.9858441083406"/>
    <n v="0"/>
    <n v="0"/>
    <n v="0"/>
    <n v="0"/>
    <m/>
    <n v="0"/>
    <n v="0.95018181818181802"/>
    <n v="0"/>
    <n v="0"/>
    <n v="0.99446808510638296"/>
    <s v="Sin Facturación 2022"/>
    <n v="10000"/>
    <n v="48000"/>
    <n v="10000"/>
    <n v="12000"/>
    <n v="47000"/>
    <n v="0"/>
    <n v="10000"/>
    <n v="45600"/>
    <n v="10500"/>
    <n v="8040"/>
    <n v="46740"/>
    <n v="0"/>
    <m/>
    <n v="0"/>
    <e v="#REF!"/>
    <e v="#REF!"/>
  </r>
  <r>
    <s v="Agro Sudamerica1022922"/>
    <x v="0"/>
    <x v="0"/>
    <x v="57"/>
    <x v="39"/>
    <x v="5"/>
    <x v="6"/>
    <m/>
    <n v="0"/>
    <n v="0"/>
    <n v="0.5154724771671565"/>
    <n v="0"/>
    <n v="683.71799999999996"/>
    <n v="0"/>
    <n v="0"/>
    <n v="683.71799999999996"/>
    <n v="1368"/>
    <n v="24000"/>
    <n v="0"/>
    <m/>
    <n v="0"/>
    <n v="683.71799999999996"/>
    <n v="0"/>
    <m/>
    <n v="0"/>
    <n v="683.71799999999996"/>
    <n v="0"/>
    <n v="0"/>
    <n v="0"/>
    <n v="0"/>
    <m/>
    <n v="0"/>
    <n v="1.28959970760234"/>
    <n v="0"/>
    <n v="0"/>
    <n v="1.22"/>
    <s v="Sin Facturación 2022"/>
    <n v="0"/>
    <n v="0"/>
    <n v="0"/>
    <n v="17000"/>
    <n v="6000"/>
    <n v="0"/>
    <n v="0"/>
    <n v="0"/>
    <n v="0"/>
    <n v="20740"/>
    <n v="7320"/>
    <n v="0"/>
    <m/>
    <n v="0"/>
    <e v="#REF!"/>
    <e v="#REF!"/>
  </r>
  <r>
    <s v="Agro Sudamerica1022928"/>
    <x v="0"/>
    <x v="0"/>
    <x v="58"/>
    <x v="54"/>
    <x v="4"/>
    <x v="18"/>
    <m/>
    <n v="0"/>
    <n v="0"/>
    <n v="0.5154724771671565"/>
    <n v="0"/>
    <n v="6007.5789999999997"/>
    <n v="0"/>
    <n v="0"/>
    <n v="6007.5789999999997"/>
    <n v="0"/>
    <n v="24000"/>
    <n v="0"/>
    <m/>
    <n v="0"/>
    <n v="6007.5789999999997"/>
    <n v="0"/>
    <m/>
    <n v="0"/>
    <n v="6007.5789999999997"/>
    <n v="0"/>
    <n v="0"/>
    <n v="0"/>
    <n v="0"/>
    <m/>
    <n v="0"/>
    <n v="0"/>
    <n v="0"/>
    <n v="0"/>
    <n v="0.72"/>
    <s v="Sin Facturación 2022"/>
    <n v="0"/>
    <n v="0"/>
    <n v="0"/>
    <n v="16000"/>
    <n v="5000"/>
    <n v="0"/>
    <n v="0"/>
    <n v="0"/>
    <n v="0"/>
    <n v="9870"/>
    <n v="3600"/>
    <n v="0"/>
    <m/>
    <n v="0"/>
    <e v="#REF!"/>
    <e v="#REF!"/>
  </r>
  <r>
    <s v="Agro Sudamerica1022996"/>
    <x v="0"/>
    <x v="0"/>
    <x v="59"/>
    <x v="55"/>
    <x v="2"/>
    <x v="5"/>
    <m/>
    <n v="70"/>
    <n v="0"/>
    <n v="0.5154724771671565"/>
    <n v="36.083073401700958"/>
    <n v="0"/>
    <n v="0"/>
    <n v="0"/>
    <n v="36.083073401700958"/>
    <n v="6307"/>
    <n v="24000"/>
    <n v="0"/>
    <m/>
    <n v="0"/>
    <n v="36.083073401700958"/>
    <n v="0"/>
    <m/>
    <n v="0"/>
    <n v="36.083073401700958"/>
    <n v="0"/>
    <n v="0"/>
    <n v="0"/>
    <n v="0"/>
    <m/>
    <n v="0"/>
    <n v="0.97955335341683814"/>
    <n v="0"/>
    <n v="0"/>
    <n v="1.05"/>
    <s v="Sin Facturación 2022"/>
    <n v="36000"/>
    <n v="24000"/>
    <n v="24000"/>
    <n v="0"/>
    <n v="0"/>
    <n v="0"/>
    <n v="44712"/>
    <n v="26640"/>
    <n v="25200"/>
    <n v="0"/>
    <n v="0"/>
    <n v="0"/>
    <m/>
    <n v="0"/>
    <e v="#REF!"/>
    <e v="#REF!"/>
  </r>
  <r>
    <s v="Agro Sudamerica1023312"/>
    <x v="0"/>
    <x v="0"/>
    <x v="60"/>
    <x v="56"/>
    <x v="11"/>
    <x v="19"/>
    <m/>
    <n v="0"/>
    <n v="0"/>
    <n v="0.5154724771671565"/>
    <n v="0"/>
    <n v="1056.6689999999999"/>
    <n v="0"/>
    <n v="0"/>
    <n v="1056.6689999999999"/>
    <n v="0"/>
    <n v="24000"/>
    <n v="0"/>
    <m/>
    <n v="0"/>
    <n v="1056.6689999999999"/>
    <n v="0"/>
    <m/>
    <n v="0"/>
    <n v="1056.6689999999999"/>
    <n v="0"/>
    <n v="0"/>
    <n v="0"/>
    <n v="0"/>
    <m/>
    <n v="0"/>
    <n v="0"/>
    <n v="0"/>
    <n v="0"/>
    <n v="2.8199784756873103"/>
    <s v="Sin Facturación 2022"/>
    <n v="0"/>
    <n v="0"/>
    <n v="10221"/>
    <n v="0"/>
    <n v="0"/>
    <n v="0"/>
    <n v="0"/>
    <n v="0"/>
    <n v="28823"/>
    <n v="0"/>
    <n v="0"/>
    <n v="0"/>
    <m/>
    <n v="0"/>
    <e v="#REF!"/>
    <e v="#REF!"/>
  </r>
  <r>
    <s v="Agro Sudamerica1023331"/>
    <x v="0"/>
    <x v="0"/>
    <x v="61"/>
    <x v="57"/>
    <x v="6"/>
    <x v="20"/>
    <m/>
    <n v="959"/>
    <n v="0"/>
    <n v="0.5154724771671565"/>
    <n v="494.33810560330306"/>
    <n v="5040.9339999999993"/>
    <n v="0"/>
    <n v="0"/>
    <n v="5535.2721056033024"/>
    <n v="6000"/>
    <n v="24000"/>
    <n v="0"/>
    <m/>
    <n v="0"/>
    <n v="5535.2721056033024"/>
    <n v="0"/>
    <m/>
    <n v="0"/>
    <n v="5535.2721056033024"/>
    <n v="0"/>
    <n v="0"/>
    <n v="0"/>
    <n v="0"/>
    <m/>
    <n v="0"/>
    <n v="2.8"/>
    <n v="0"/>
    <n v="0"/>
    <n v="2.5099999999999998"/>
    <s v="Sin Facturación 2022"/>
    <n v="0"/>
    <n v="23000"/>
    <n v="0"/>
    <n v="23000"/>
    <n v="0"/>
    <n v="0"/>
    <n v="0"/>
    <n v="59608"/>
    <n v="0"/>
    <n v="57730"/>
    <n v="0"/>
    <n v="0"/>
    <m/>
    <n v="0"/>
    <e v="#REF!"/>
    <e v="#REF!"/>
  </r>
  <r>
    <s v="Agro Sudamerica1023355"/>
    <x v="0"/>
    <x v="0"/>
    <x v="62"/>
    <x v="58"/>
    <x v="10"/>
    <x v="15"/>
    <m/>
    <n v="25807"/>
    <n v="24000"/>
    <n v="0.5154724771671565"/>
    <n v="13302.798218252809"/>
    <n v="30440.32"/>
    <n v="3532"/>
    <n v="0"/>
    <n v="46921.918218252809"/>
    <n v="22500"/>
    <n v="24000"/>
    <n v="22500"/>
    <m/>
    <n v="22500"/>
    <n v="24421.918218252809"/>
    <n v="24000"/>
    <m/>
    <n v="24000"/>
    <n v="421.91821825280931"/>
    <n v="0"/>
    <n v="0"/>
    <n v="46500"/>
    <n v="46500"/>
    <m/>
    <n v="0.74"/>
    <n v="0.70254722222222199"/>
    <n v="0.7218776881720429"/>
    <n v="33567.312499999993"/>
    <n v="0.63154166666666667"/>
    <n v="0.1430404774116929"/>
    <n v="0"/>
    <n v="0"/>
    <n v="0"/>
    <n v="0"/>
    <n v="24000"/>
    <n v="24000"/>
    <n v="0"/>
    <n v="0"/>
    <n v="0"/>
    <n v="0"/>
    <n v="12240"/>
    <n v="15157"/>
    <m/>
    <n v="0"/>
    <e v="#REF!"/>
    <e v="#REF!"/>
  </r>
  <r>
    <s v="Agrosuper Asia1020860"/>
    <x v="0"/>
    <x v="1"/>
    <x v="63"/>
    <x v="59"/>
    <x v="6"/>
    <x v="20"/>
    <m/>
    <n v="175500"/>
    <n v="154000"/>
    <n v="0.3938052388111854"/>
    <n v="69112.819411363031"/>
    <n v="37571.26100000002"/>
    <n v="14492.853670933016"/>
    <n v="0"/>
    <n v="119727.64871520275"/>
    <n v="66000"/>
    <n v="22000"/>
    <n v="66000"/>
    <m/>
    <n v="66000"/>
    <n v="53727.648715202755"/>
    <n v="44000"/>
    <m/>
    <n v="44000"/>
    <n v="9727.6487152027548"/>
    <n v="0"/>
    <n v="0"/>
    <n v="110000"/>
    <n v="110000"/>
    <m/>
    <n v="4.1673116883116901"/>
    <n v="4.21225"/>
    <n v="4.1942746753246762"/>
    <n v="461370.21428571438"/>
    <n v="4.2042032085561498"/>
    <n v="2.3615731064729711E-3"/>
    <n v="154000"/>
    <n v="66000"/>
    <n v="88000"/>
    <n v="154000"/>
    <n v="176000"/>
    <n v="187000"/>
    <n v="643647.0895"/>
    <n v="265650"/>
    <n v="335280"/>
    <n v="607165"/>
    <n v="682827"/>
    <n v="786186"/>
    <m/>
    <n v="0"/>
    <e v="#REF!"/>
    <e v="#REF!"/>
  </r>
  <r>
    <s v="Agrosuper Asia1020861"/>
    <x v="0"/>
    <x v="1"/>
    <x v="64"/>
    <x v="60"/>
    <x v="6"/>
    <x v="20"/>
    <m/>
    <n v="154573"/>
    <n v="110000"/>
    <n v="0.3938052388111854"/>
    <n v="60871.657178761357"/>
    <n v="74404.555999999968"/>
    <n v="13580.026988051355"/>
    <n v="0"/>
    <n v="147498.23746800754"/>
    <n v="100000"/>
    <n v="22000"/>
    <n v="100000"/>
    <m/>
    <n v="100000"/>
    <n v="47498.237468007545"/>
    <n v="44000"/>
    <m/>
    <n v="44000"/>
    <n v="3498.2374680075445"/>
    <n v="0"/>
    <n v="0"/>
    <n v="144000"/>
    <n v="144000"/>
    <m/>
    <n v="4.1673090909090904"/>
    <n v="4.2509939759036097"/>
    <n v="4.2254235943775065"/>
    <n v="608460.99759036093"/>
    <n v="4.2036517137605784"/>
    <n v="5.1792779467571418E-3"/>
    <n v="88000"/>
    <n v="66000"/>
    <n v="66000"/>
    <n v="154000"/>
    <n v="153860"/>
    <n v="198044"/>
    <n v="375760"/>
    <n v="264000"/>
    <n v="252780"/>
    <n v="601865"/>
    <n v="601173"/>
    <n v="832508"/>
    <m/>
    <n v="0"/>
    <e v="#REF!"/>
    <e v="#REF!"/>
  </r>
  <r>
    <s v="Agrosuper Asia1020904"/>
    <x v="0"/>
    <x v="1"/>
    <x v="65"/>
    <x v="61"/>
    <x v="8"/>
    <x v="26"/>
    <m/>
    <n v="103393"/>
    <n v="0"/>
    <n v="0.3938052388111854"/>
    <n v="40716.705056404891"/>
    <n v="6583.9489999999996"/>
    <n v="0"/>
    <n v="0"/>
    <n v="47300.654056404892"/>
    <n v="110000"/>
    <n v="22000"/>
    <n v="44000"/>
    <m/>
    <n v="44000"/>
    <n v="3300.6540564048919"/>
    <n v="0"/>
    <m/>
    <n v="0"/>
    <n v="3300.6540564048919"/>
    <n v="0"/>
    <n v="0"/>
    <n v="44000"/>
    <n v="44000"/>
    <m/>
    <n v="0"/>
    <n v="6.3770530303030304"/>
    <n v="6.3770530303030295"/>
    <n v="280590.33333333331"/>
    <n v="6.3194545454545459"/>
    <n v="9.1144709459003905E-3"/>
    <n v="22000"/>
    <n v="154000"/>
    <n v="66000"/>
    <n v="22000"/>
    <n v="22000"/>
    <n v="0"/>
    <n v="147276.35709999999"/>
    <n v="970200"/>
    <n v="412500"/>
    <n v="140295"/>
    <n v="139028"/>
    <n v="0"/>
    <m/>
    <n v="0"/>
    <e v="#REF!"/>
    <e v="#REF!"/>
  </r>
  <r>
    <s v="Agrosuper Asia1020905"/>
    <x v="0"/>
    <x v="1"/>
    <x v="66"/>
    <x v="62"/>
    <x v="8"/>
    <x v="26"/>
    <m/>
    <n v="56672"/>
    <n v="0"/>
    <n v="0.3938052388111854"/>
    <n v="22317.7304939075"/>
    <n v="15046.433999999997"/>
    <n v="0"/>
    <n v="0"/>
    <n v="37364.164493907498"/>
    <n v="110000"/>
    <n v="22000"/>
    <n v="22000"/>
    <m/>
    <n v="22000"/>
    <n v="15364.164493907498"/>
    <n v="0"/>
    <m/>
    <n v="0"/>
    <n v="15364.164493907498"/>
    <n v="0"/>
    <n v="0"/>
    <n v="22000"/>
    <n v="22000"/>
    <m/>
    <n v="0"/>
    <n v="6.3792863636363633"/>
    <n v="6.3792863636363633"/>
    <n v="140344.29999999999"/>
    <n v="6.3482272727272724"/>
    <n v="4.892561273369081E-3"/>
    <n v="22000"/>
    <n v="22000"/>
    <n v="0"/>
    <n v="44000"/>
    <n v="22000"/>
    <n v="0"/>
    <n v="153120"/>
    <n v="138600"/>
    <n v="0"/>
    <n v="281600"/>
    <n v="139661"/>
    <n v="0"/>
    <m/>
    <n v="0"/>
    <e v="#REF!"/>
    <e v="#REF!"/>
  </r>
  <r>
    <s v="Agrosuper Asia1021012"/>
    <x v="0"/>
    <x v="1"/>
    <x v="67"/>
    <x v="63"/>
    <x v="3"/>
    <x v="3"/>
    <m/>
    <n v="198642"/>
    <n v="198000"/>
    <n v="0.3938052388111854"/>
    <n v="78226.260247931496"/>
    <n v="74429.208999999988"/>
    <n v="17644.006058249681"/>
    <n v="0"/>
    <n v="168535.0747003562"/>
    <n v="55000"/>
    <n v="22000"/>
    <n v="55000"/>
    <m/>
    <n v="55000"/>
    <n v="113535.0747003562"/>
    <n v="110000"/>
    <m/>
    <n v="110000"/>
    <n v="3535.0747003561992"/>
    <n v="0"/>
    <n v="0"/>
    <n v="165000"/>
    <n v="165000"/>
    <m/>
    <n v="1.91731313131313"/>
    <n v="1.96063636363636"/>
    <n v="1.9317542087542066"/>
    <n v="318739.44444444409"/>
    <n v="1.9293102899519399"/>
    <n v="1.2667318548990718E-3"/>
    <n v="110000"/>
    <n v="66000"/>
    <n v="0"/>
    <n v="22000"/>
    <n v="176010"/>
    <n v="219933"/>
    <n v="247500"/>
    <n v="108240"/>
    <n v="0"/>
    <n v="38720"/>
    <n v="346371"/>
    <n v="424319"/>
    <m/>
    <n v="0"/>
    <e v="#REF!"/>
    <e v="#REF!"/>
  </r>
  <r>
    <s v="Agrosuper Asia1021045"/>
    <x v="0"/>
    <x v="1"/>
    <x v="68"/>
    <x v="64"/>
    <x v="13"/>
    <x v="27"/>
    <m/>
    <n v="0"/>
    <n v="44000"/>
    <n v="0.3938052388111854"/>
    <n v="0"/>
    <n v="47124.971000000005"/>
    <n v="0"/>
    <n v="0"/>
    <n v="47124.971000000005"/>
    <n v="44000"/>
    <n v="22000"/>
    <n v="44000"/>
    <m/>
    <n v="44000"/>
    <n v="3124.971000000005"/>
    <n v="0"/>
    <m/>
    <n v="0"/>
    <n v="3124.971000000005"/>
    <n v="0"/>
    <n v="0"/>
    <n v="44000"/>
    <n v="44000"/>
    <m/>
    <n v="2.01731818181818"/>
    <n v="2.00059090909091"/>
    <n v="2.00059090909091"/>
    <n v="88026.000000000044"/>
    <n v="1.9132272727272728"/>
    <n v="4.5662968330522399E-2"/>
    <n v="88000"/>
    <n v="44000"/>
    <n v="22000"/>
    <n v="44000"/>
    <n v="22000"/>
    <n v="22000"/>
    <n v="237667.5"/>
    <n v="114400"/>
    <n v="43120"/>
    <n v="91571"/>
    <n v="45756"/>
    <n v="42091"/>
    <m/>
    <n v="0"/>
    <e v="#REF!"/>
    <e v="#REF!"/>
  </r>
  <r>
    <s v="Agrosuper Asia1021046"/>
    <x v="0"/>
    <x v="1"/>
    <x v="69"/>
    <x v="65"/>
    <x v="13"/>
    <x v="27"/>
    <m/>
    <n v="0"/>
    <n v="0"/>
    <n v="0.3938052388111854"/>
    <n v="0"/>
    <n v="6396.1210000000001"/>
    <n v="0"/>
    <n v="0"/>
    <n v="6396.1210000000001"/>
    <n v="0"/>
    <n v="22000"/>
    <n v="0"/>
    <m/>
    <n v="0"/>
    <n v="6396.1210000000001"/>
    <n v="0"/>
    <m/>
    <n v="0"/>
    <n v="6396.1210000000001"/>
    <n v="0"/>
    <n v="0"/>
    <n v="0"/>
    <n v="0"/>
    <m/>
    <n v="0"/>
    <n v="0"/>
    <n v="0"/>
    <n v="0"/>
    <n v="0.95613556857934667"/>
    <s v="Sin Facturación 2022"/>
    <n v="88000"/>
    <n v="66000"/>
    <n v="44000"/>
    <n v="44000"/>
    <n v="22105"/>
    <n v="44022"/>
    <n v="227040"/>
    <n v="171600"/>
    <n v="99220"/>
    <n v="88542"/>
    <n v="45973"/>
    <n v="42091"/>
    <m/>
    <n v="0"/>
    <e v="#REF!"/>
    <e v="#REF!"/>
  </r>
  <r>
    <s v="Agrosuper Asia1021149"/>
    <x v="0"/>
    <x v="1"/>
    <x v="70"/>
    <x v="66"/>
    <x v="1"/>
    <x v="1"/>
    <m/>
    <n v="0"/>
    <n v="22000"/>
    <n v="0.3938052388111854"/>
    <n v="0"/>
    <n v="32030.33"/>
    <n v="25754.376009384308"/>
    <n v="0"/>
    <n v="55209.268408445882"/>
    <n v="22000"/>
    <n v="22000"/>
    <n v="22000"/>
    <m/>
    <n v="22000"/>
    <n v="33209.268408445882"/>
    <n v="22000"/>
    <m/>
    <n v="22000"/>
    <n v="11209.268408445882"/>
    <n v="0"/>
    <n v="0"/>
    <n v="44000"/>
    <n v="44000"/>
    <m/>
    <n v="0.71731818181818197"/>
    <n v="0.80039393939393899"/>
    <n v="0.75885606060606037"/>
    <n v="33389.666666666657"/>
    <n v="0.73979090909090905"/>
    <n v="2.5770999995903567E-2"/>
    <n v="66000"/>
    <n v="44000"/>
    <n v="66000"/>
    <n v="44000"/>
    <n v="66000"/>
    <n v="110000"/>
    <n v="75240"/>
    <n v="72160"/>
    <n v="67980"/>
    <n v="46640"/>
    <n v="54659"/>
    <n v="81377"/>
    <m/>
    <n v="0"/>
    <e v="#REF!"/>
    <e v="#REF!"/>
  </r>
  <r>
    <s v="Agrosuper Asia1021150"/>
    <x v="0"/>
    <x v="1"/>
    <x v="71"/>
    <x v="67"/>
    <x v="1"/>
    <x v="1"/>
    <m/>
    <n v="0"/>
    <n v="22000"/>
    <n v="0.3938052388111854"/>
    <n v="0"/>
    <n v="41136.160000000003"/>
    <n v="0"/>
    <n v="0"/>
    <n v="41136.160000000003"/>
    <n v="44000"/>
    <n v="22000"/>
    <n v="22000"/>
    <m/>
    <n v="22000"/>
    <n v="19136.160000000003"/>
    <n v="0"/>
    <m/>
    <n v="0"/>
    <n v="19136.160000000003"/>
    <n v="0"/>
    <n v="0"/>
    <n v="22000"/>
    <n v="22000"/>
    <m/>
    <n v="0.71731818181818197"/>
    <n v="0.75231818181818144"/>
    <n v="0.75231818181818144"/>
    <n v="16550.999999999993"/>
    <n v="0.74209090909090913"/>
    <n v="1.3781697905181352E-2"/>
    <n v="44000"/>
    <n v="66000"/>
    <n v="22000"/>
    <n v="44000"/>
    <n v="22000"/>
    <n v="88000"/>
    <n v="49824.5"/>
    <n v="108240"/>
    <n v="23100"/>
    <n v="49060"/>
    <n v="23341"/>
    <n v="65304"/>
    <m/>
    <n v="0"/>
    <e v="#REF!"/>
    <e v="#REF!"/>
  </r>
  <r>
    <s v="Agrosuper Asia1021151"/>
    <x v="0"/>
    <x v="1"/>
    <x v="72"/>
    <x v="68"/>
    <x v="1"/>
    <x v="28"/>
    <m/>
    <n v="0"/>
    <n v="44000"/>
    <n v="0.3938052388111854"/>
    <n v="0"/>
    <n v="46752"/>
    <n v="0"/>
    <n v="0"/>
    <n v="46752"/>
    <n v="44000"/>
    <n v="22000"/>
    <n v="44000"/>
    <m/>
    <n v="44000"/>
    <n v="2752"/>
    <n v="0"/>
    <m/>
    <n v="0"/>
    <n v="2752"/>
    <n v="0"/>
    <n v="0"/>
    <n v="44000"/>
    <n v="44000"/>
    <m/>
    <n v="1.1173181818181801"/>
    <n v="1.3"/>
    <n v="1.3"/>
    <n v="57200"/>
    <n v="1.1131818181818183"/>
    <n v="0.1678236014699877"/>
    <n v="44000"/>
    <n v="22000"/>
    <n v="22000"/>
    <n v="44000"/>
    <n v="44000"/>
    <n v="22000"/>
    <n v="73726.666700000002"/>
    <n v="35200"/>
    <n v="34100"/>
    <n v="71771"/>
    <n v="70197"/>
    <n v="24490"/>
    <m/>
    <n v="0"/>
    <e v="#REF!"/>
    <e v="#REF!"/>
  </r>
  <r>
    <s v="Agrosuper Asia1021152"/>
    <x v="0"/>
    <x v="1"/>
    <x v="73"/>
    <x v="69"/>
    <x v="1"/>
    <x v="28"/>
    <m/>
    <n v="180"/>
    <n v="22000"/>
    <n v="0.3938052388111854"/>
    <n v="70.884942986013371"/>
    <n v="20704"/>
    <n v="0"/>
    <n v="0"/>
    <n v="20774.884942986013"/>
    <n v="0"/>
    <n v="22000"/>
    <n v="0"/>
    <m/>
    <n v="0"/>
    <n v="20774.884942986013"/>
    <n v="0"/>
    <m/>
    <n v="0"/>
    <n v="20774.884942986013"/>
    <n v="0"/>
    <n v="0"/>
    <n v="0"/>
    <n v="0"/>
    <m/>
    <n v="1.1173181818181801"/>
    <n v="0"/>
    <n v="0"/>
    <n v="0"/>
    <n v="1.1132272727272727"/>
    <s v="Sin Facturación 2022"/>
    <n v="44000"/>
    <n v="22000"/>
    <n v="44000"/>
    <n v="22000"/>
    <n v="0"/>
    <n v="22000"/>
    <n v="71559.5"/>
    <n v="35200"/>
    <n v="68200"/>
    <n v="34320"/>
    <n v="0"/>
    <n v="24491"/>
    <m/>
    <n v="0"/>
    <e v="#REF!"/>
    <e v="#REF!"/>
  </r>
  <r>
    <s v="Agrosuper Asia1021156"/>
    <x v="0"/>
    <x v="1"/>
    <x v="74"/>
    <x v="70"/>
    <x v="1"/>
    <x v="1"/>
    <m/>
    <n v="13929"/>
    <n v="24000"/>
    <n v="0.3938052388111854"/>
    <n v="5485.3131714010015"/>
    <n v="31141.43"/>
    <n v="8600.89"/>
    <n v="0"/>
    <n v="44367.544171401001"/>
    <n v="24000"/>
    <n v="23000"/>
    <n v="24000"/>
    <m/>
    <n v="24000"/>
    <n v="20367.544171401001"/>
    <n v="0"/>
    <m/>
    <n v="0"/>
    <n v="20367.544171401001"/>
    <n v="0"/>
    <n v="0"/>
    <n v="24000"/>
    <n v="24000"/>
    <m/>
    <n v="2.5700833333333302"/>
    <n v="2.7642466666666694"/>
    <n v="2.7642466666666694"/>
    <n v="66341.920000000071"/>
    <n v="2.7381666666666669"/>
    <n v="9.5246210968418805E-3"/>
    <n v="46000"/>
    <n v="72000"/>
    <n v="7000"/>
    <n v="14000"/>
    <n v="24000"/>
    <n v="24000"/>
    <n v="134780"/>
    <n v="181080"/>
    <n v="17570"/>
    <n v="35840"/>
    <n v="86720"/>
    <n v="65716"/>
    <m/>
    <n v="0"/>
    <e v="#REF!"/>
    <e v="#REF!"/>
  </r>
  <r>
    <s v="Agrosuper Asia1021204"/>
    <x v="0"/>
    <x v="1"/>
    <x v="75"/>
    <x v="2"/>
    <x v="2"/>
    <x v="2"/>
    <m/>
    <n v="0"/>
    <n v="48000"/>
    <n v="0.3938052388111854"/>
    <n v="0"/>
    <n v="69140"/>
    <n v="0"/>
    <n v="0"/>
    <n v="69140"/>
    <n v="0"/>
    <n v="24000"/>
    <n v="0"/>
    <m/>
    <n v="0"/>
    <n v="69140"/>
    <n v="48000"/>
    <m/>
    <n v="48000"/>
    <n v="21140"/>
    <n v="0"/>
    <n v="0"/>
    <n v="48000"/>
    <n v="48000"/>
    <m/>
    <n v="1.2926458333333299"/>
    <n v="0"/>
    <n v="1.2926458333333299"/>
    <n v="62046.99999999984"/>
    <n v="1.2885416666666667"/>
    <n v="3.1851253031501335E-3"/>
    <n v="24000"/>
    <n v="0"/>
    <n v="0"/>
    <n v="0"/>
    <n v="0"/>
    <n v="24000"/>
    <n v="32880"/>
    <n v="0"/>
    <n v="0"/>
    <n v="0"/>
    <n v="0"/>
    <n v="30925"/>
    <m/>
    <n v="0"/>
    <e v="#REF!"/>
    <e v="#REF!"/>
  </r>
  <r>
    <s v="Agrosuper Asia1021470"/>
    <x v="0"/>
    <x v="1"/>
    <x v="76"/>
    <x v="71"/>
    <x v="13"/>
    <x v="27"/>
    <m/>
    <n v="20952"/>
    <n v="22000"/>
    <n v="0.3938052388111854"/>
    <n v="8251.0073635719564"/>
    <n v="915.81400000000008"/>
    <n v="0"/>
    <n v="0"/>
    <n v="9166.8213635719567"/>
    <n v="0"/>
    <n v="22000"/>
    <n v="0"/>
    <m/>
    <n v="0"/>
    <n v="9166.8213635719567"/>
    <n v="0"/>
    <m/>
    <n v="0"/>
    <n v="9166.8213635719567"/>
    <n v="0"/>
    <n v="0"/>
    <n v="0"/>
    <n v="0"/>
    <m/>
    <n v="1.3173181818181801"/>
    <n v="0"/>
    <n v="0"/>
    <n v="0"/>
    <n v="1.6595909090909091"/>
    <s v="Sin Facturación 2022"/>
    <n v="22000"/>
    <n v="22000"/>
    <n v="0"/>
    <n v="22000"/>
    <n v="0"/>
    <n v="22000"/>
    <n v="41800"/>
    <n v="45540"/>
    <n v="0"/>
    <n v="39600"/>
    <n v="0"/>
    <n v="36511"/>
    <m/>
    <n v="0"/>
    <e v="#REF!"/>
    <e v="#REF!"/>
  </r>
  <r>
    <s v="Agrosuper Asia1021655"/>
    <x v="0"/>
    <x v="1"/>
    <x v="77"/>
    <x v="72"/>
    <x v="10"/>
    <x v="15"/>
    <m/>
    <n v="13980"/>
    <n v="0"/>
    <n v="0.3938052388111854"/>
    <n v="5505.3972385803718"/>
    <n v="10170"/>
    <n v="0"/>
    <n v="0"/>
    <n v="15675.397238580372"/>
    <n v="24000"/>
    <n v="24000"/>
    <n v="0"/>
    <m/>
    <n v="0"/>
    <n v="15675.397238580372"/>
    <n v="0"/>
    <m/>
    <n v="0"/>
    <n v="15675.397238580372"/>
    <n v="0"/>
    <n v="0"/>
    <n v="0"/>
    <n v="0"/>
    <m/>
    <n v="0"/>
    <n v="1.86455041666667"/>
    <n v="0"/>
    <n v="0"/>
    <n v="1.9322916666666667"/>
    <s v="Sin Facturación 2022"/>
    <n v="0"/>
    <n v="0"/>
    <n v="0"/>
    <n v="0"/>
    <n v="48000"/>
    <n v="24000"/>
    <n v="0"/>
    <n v="0"/>
    <n v="0"/>
    <n v="0"/>
    <n v="96000"/>
    <n v="46375"/>
    <m/>
    <n v="0"/>
    <e v="#REF!"/>
    <e v="#REF!"/>
  </r>
  <r>
    <s v="Agrosuper Asia1021664"/>
    <x v="0"/>
    <x v="1"/>
    <x v="78"/>
    <x v="73"/>
    <x v="7"/>
    <x v="9"/>
    <m/>
    <n v="0"/>
    <n v="0"/>
    <n v="0.3938052388111854"/>
    <n v="0"/>
    <n v="16755.572"/>
    <n v="5515.9453278031851"/>
    <n v="0"/>
    <n v="21719.922795022867"/>
    <n v="56000"/>
    <n v="22000"/>
    <n v="0"/>
    <m/>
    <n v="0"/>
    <n v="21719.922795022867"/>
    <n v="0"/>
    <m/>
    <n v="0"/>
    <n v="21719.922795022867"/>
    <n v="0"/>
    <n v="0"/>
    <n v="0"/>
    <n v="0"/>
    <m/>
    <n v="0"/>
    <n v="5.6980446428571438"/>
    <n v="0"/>
    <n v="0"/>
    <n v="5.5063863636363637"/>
    <s v="Sin Facturación 2022"/>
    <n v="154000"/>
    <n v="66000"/>
    <n v="66000"/>
    <n v="66000"/>
    <n v="44000"/>
    <n v="0"/>
    <n v="927442.25"/>
    <n v="349140"/>
    <n v="364980"/>
    <n v="362785"/>
    <n v="242281"/>
    <n v="0"/>
    <m/>
    <n v="0"/>
    <e v="#REF!"/>
    <e v="#REF!"/>
  </r>
  <r>
    <s v="Agrosuper Asia1021665"/>
    <x v="0"/>
    <x v="1"/>
    <x v="79"/>
    <x v="74"/>
    <x v="7"/>
    <x v="9"/>
    <m/>
    <n v="0"/>
    <n v="0"/>
    <n v="0.3938052388111854"/>
    <n v="0"/>
    <n v="2430.1260000000002"/>
    <n v="0"/>
    <n v="0"/>
    <n v="2430.1260000000002"/>
    <n v="0"/>
    <n v="22000"/>
    <n v="0"/>
    <m/>
    <n v="0"/>
    <n v="2430.1260000000002"/>
    <n v="0"/>
    <m/>
    <n v="0"/>
    <n v="2430.1260000000002"/>
    <n v="0"/>
    <n v="0"/>
    <n v="0"/>
    <n v="0"/>
    <m/>
    <n v="0"/>
    <n v="0"/>
    <n v="0"/>
    <n v="0"/>
    <n v="5.459469384008079"/>
    <s v="Sin Facturación 2022"/>
    <n v="44000"/>
    <n v="110000"/>
    <n v="44000"/>
    <n v="66000"/>
    <n v="44061"/>
    <n v="21786"/>
    <n v="265776"/>
    <n v="584650"/>
    <n v="243320"/>
    <n v="366571"/>
    <n v="243648"/>
    <n v="118940"/>
    <m/>
    <n v="0"/>
    <e v="#REF!"/>
    <e v="#REF!"/>
  </r>
  <r>
    <s v="Agrosuper Asia1022182"/>
    <x v="0"/>
    <x v="1"/>
    <x v="80"/>
    <x v="31"/>
    <x v="0"/>
    <x v="7"/>
    <m/>
    <n v="5795"/>
    <n v="0"/>
    <n v="0.3938052388111854"/>
    <n v="2282.1013589108193"/>
    <n v="1150"/>
    <n v="0"/>
    <n v="0"/>
    <n v="3432.1013589108193"/>
    <n v="0"/>
    <n v="22000"/>
    <n v="0"/>
    <m/>
    <n v="0"/>
    <n v="3432.1013589108193"/>
    <n v="0"/>
    <m/>
    <n v="0"/>
    <n v="3432.1013589108193"/>
    <n v="0"/>
    <n v="0"/>
    <n v="0"/>
    <n v="0"/>
    <m/>
    <n v="0"/>
    <n v="0"/>
    <n v="0"/>
    <n v="0"/>
    <n v="5.3132272727272731"/>
    <s v="Sin Facturación 2022"/>
    <n v="0"/>
    <n v="0"/>
    <n v="0"/>
    <n v="22000"/>
    <n v="0"/>
    <n v="22000"/>
    <n v="0"/>
    <n v="0"/>
    <n v="0"/>
    <n v="121000"/>
    <n v="0"/>
    <n v="116891"/>
    <m/>
    <n v="0"/>
    <e v="#REF!"/>
    <e v="#REF!"/>
  </r>
  <r>
    <s v="Agrosuper Asia1022283"/>
    <x v="0"/>
    <x v="1"/>
    <x v="81"/>
    <x v="75"/>
    <x v="14"/>
    <x v="29"/>
    <m/>
    <n v="0"/>
    <n v="0"/>
    <n v="0.3938052388111854"/>
    <n v="0"/>
    <n v="13134.018999999995"/>
    <n v="2097"/>
    <n v="0"/>
    <n v="15021.318999999994"/>
    <n v="10000"/>
    <n v="5000"/>
    <n v="10000"/>
    <m/>
    <n v="10000"/>
    <n v="5021.318999999994"/>
    <n v="0"/>
    <m/>
    <n v="0"/>
    <n v="5021.318999999994"/>
    <n v="5000"/>
    <n v="0"/>
    <n v="15000"/>
    <n v="10000"/>
    <m/>
    <n v="0"/>
    <n v="6.42875"/>
    <n v="6.42875"/>
    <n v="64287.5"/>
    <n v="6.0297999999999998"/>
    <n v="6.6163056817804933E-2"/>
    <n v="11000"/>
    <n v="9000"/>
    <n v="0"/>
    <n v="5000"/>
    <n v="6000"/>
    <n v="10000"/>
    <n v="62981.599999999999"/>
    <n v="48600"/>
    <n v="0"/>
    <n v="28500"/>
    <n v="32760"/>
    <n v="60298"/>
    <m/>
    <n v="0"/>
    <e v="#REF!"/>
    <e v="#REF!"/>
  </r>
  <r>
    <s v="Agrosuper Asia1022607"/>
    <x v="0"/>
    <x v="1"/>
    <x v="82"/>
    <x v="76"/>
    <x v="14"/>
    <x v="30"/>
    <m/>
    <n v="28066"/>
    <n v="22000"/>
    <n v="0.3938052388111854"/>
    <n v="11052.537832474729"/>
    <n v="11397.566999999999"/>
    <n v="3016"/>
    <n v="0"/>
    <n v="25164.504832474729"/>
    <n v="22000"/>
    <n v="22000"/>
    <n v="22000"/>
    <m/>
    <n v="22000"/>
    <n v="3164.5048324747295"/>
    <n v="0"/>
    <m/>
    <n v="0"/>
    <n v="3164.5048324747295"/>
    <n v="0"/>
    <n v="0"/>
    <n v="22000"/>
    <n v="22000"/>
    <m/>
    <n v="5.3173181818181803"/>
    <n v="5.3"/>
    <n v="5.3"/>
    <n v="116600"/>
    <n v="5.3"/>
    <n v="0"/>
    <n v="22000"/>
    <n v="22000"/>
    <n v="22000"/>
    <n v="44000"/>
    <n v="44001"/>
    <n v="22000"/>
    <n v="126060"/>
    <n v="114400"/>
    <n v="112860"/>
    <n v="233200"/>
    <n v="233204"/>
    <n v="116600"/>
    <m/>
    <n v="0"/>
    <e v="#REF!"/>
    <e v="#REF!"/>
  </r>
  <r>
    <s v="Agrosuper Asia1022885"/>
    <x v="0"/>
    <x v="1"/>
    <x v="83"/>
    <x v="77"/>
    <x v="8"/>
    <x v="10"/>
    <m/>
    <n v="543990"/>
    <n v="550000"/>
    <n v="0.3938052388111854"/>
    <n v="214226.11186089675"/>
    <n v="12692.77"/>
    <n v="95012.935781554828"/>
    <n v="0"/>
    <n v="312430.5240642961"/>
    <n v="88000"/>
    <n v="22000"/>
    <n v="88000"/>
    <m/>
    <n v="88000"/>
    <n v="224430.5240642961"/>
    <n v="220000"/>
    <m/>
    <n v="220000"/>
    <n v="4430.5240642960998"/>
    <n v="0"/>
    <n v="0"/>
    <n v="308000"/>
    <n v="308000"/>
    <m/>
    <n v="6.1173109090909099"/>
    <n v="6.0522490909090898"/>
    <n v="6.0987218181818186"/>
    <n v="1878406.32"/>
    <n v="6.035988111279786"/>
    <n v="1.0393278738372373E-2"/>
    <n v="660000"/>
    <n v="597000"/>
    <n v="476000"/>
    <n v="702000"/>
    <n v="615555"/>
    <n v="469016"/>
    <n v="4448231.7450000001"/>
    <n v="3883485"/>
    <n v="2975000"/>
    <n v="4283678"/>
    <n v="3723805"/>
    <n v="2830975"/>
    <m/>
    <n v="0"/>
    <e v="#REF!"/>
    <e v="#REF!"/>
  </r>
  <r>
    <s v="Agrosuper Asia1022887"/>
    <x v="0"/>
    <x v="1"/>
    <x v="84"/>
    <x v="78"/>
    <x v="8"/>
    <x v="10"/>
    <m/>
    <n v="244180"/>
    <n v="264000"/>
    <n v="0.3938052388111854"/>
    <n v="96159.363212915254"/>
    <n v="94981.083000000042"/>
    <n v="20849.83728982008"/>
    <n v="0"/>
    <n v="209905.29977375336"/>
    <n v="99000"/>
    <n v="22000"/>
    <n v="99000"/>
    <m/>
    <n v="99000"/>
    <n v="110905.29977375336"/>
    <n v="110000"/>
    <m/>
    <n v="110000"/>
    <n v="905.29977375335875"/>
    <n v="0"/>
    <n v="0"/>
    <n v="209000"/>
    <n v="209000"/>
    <m/>
    <n v="6.1173106060606104"/>
    <n v="6.0505909090909107"/>
    <n v="6.0857065390749625"/>
    <n v="1271912.6666666672"/>
    <n v="6.0213062200956937"/>
    <n v="1.0695406714964465E-2"/>
    <n v="198000"/>
    <n v="275000"/>
    <n v="385000"/>
    <n v="352000"/>
    <n v="308028"/>
    <n v="209000"/>
    <n v="1378080"/>
    <n v="1761375"/>
    <n v="2321550"/>
    <n v="2089499"/>
    <n v="1830564"/>
    <n v="1258453"/>
    <m/>
    <n v="0"/>
    <e v="#REF!"/>
    <e v="#REF!"/>
  </r>
  <r>
    <s v="Agrosuper Asia1022930"/>
    <x v="0"/>
    <x v="1"/>
    <x v="85"/>
    <x v="79"/>
    <x v="8"/>
    <x v="10"/>
    <m/>
    <n v="261271"/>
    <n v="154000"/>
    <n v="0.3938052388111854"/>
    <n v="102889.88854943722"/>
    <n v="22480.598999999998"/>
    <n v="2699.8066261751201"/>
    <n v="0"/>
    <n v="127800.31351299484"/>
    <n v="132000"/>
    <n v="22000"/>
    <n v="110000"/>
    <m/>
    <n v="110000"/>
    <n v="17800.313512994835"/>
    <n v="0"/>
    <m/>
    <n v="0"/>
    <n v="17800.313512994835"/>
    <n v="0"/>
    <n v="0"/>
    <n v="110000"/>
    <n v="110000"/>
    <m/>
    <n v="6.3173116883116904"/>
    <n v="6.3760196969696965"/>
    <n v="6.3760196969696965"/>
    <n v="701362.16666666663"/>
    <n v="6.2859999999999996"/>
    <n v="1.4320664487702342E-2"/>
    <n v="154000"/>
    <n v="44000"/>
    <n v="44000"/>
    <n v="88000"/>
    <n v="65946"/>
    <n v="22000"/>
    <n v="1083909.05"/>
    <n v="286440"/>
    <n v="264440"/>
    <n v="533280"/>
    <n v="273348"/>
    <n v="138292"/>
    <m/>
    <n v="0"/>
    <e v="#REF!"/>
    <e v="#REF!"/>
  </r>
  <r>
    <s v="Agrosuper Asia1022985"/>
    <x v="0"/>
    <x v="1"/>
    <x v="86"/>
    <x v="80"/>
    <x v="6"/>
    <x v="20"/>
    <m/>
    <n v="10000"/>
    <n v="5000"/>
    <n v="0.3938052388111854"/>
    <n v="3938.0523881118538"/>
    <n v="3884.739"/>
    <n v="0"/>
    <n v="0"/>
    <n v="7822.7913881118538"/>
    <n v="5000"/>
    <n v="5000"/>
    <n v="5000"/>
    <m/>
    <n v="5000"/>
    <n v="2822.7913881118538"/>
    <n v="0"/>
    <m/>
    <n v="0"/>
    <n v="2822.7913881118538"/>
    <n v="0"/>
    <n v="0"/>
    <n v="5000"/>
    <n v="5000"/>
    <m/>
    <n v="4.1673999999999998"/>
    <n v="4.3499999999999996"/>
    <n v="4.3499999999999996"/>
    <n v="21750"/>
    <n v="3.9596"/>
    <n v="9.8595817759369542E-2"/>
    <n v="10000"/>
    <n v="10000"/>
    <n v="17000"/>
    <n v="12000"/>
    <n v="8000"/>
    <n v="5000"/>
    <n v="42616"/>
    <n v="41000"/>
    <n v="66243"/>
    <n v="49200"/>
    <n v="31677"/>
    <n v="19798"/>
    <m/>
    <n v="0"/>
    <e v="#REF!"/>
    <e v="#REF!"/>
  </r>
  <r>
    <s v="Agrosuper Asia1022986"/>
    <x v="0"/>
    <x v="1"/>
    <x v="87"/>
    <x v="81"/>
    <x v="8"/>
    <x v="10"/>
    <m/>
    <n v="4513"/>
    <n v="0"/>
    <n v="0.3938052388111854"/>
    <n v="1777.2430427548798"/>
    <n v="467.88399999999996"/>
    <n v="0"/>
    <n v="0"/>
    <n v="2245.1270427548798"/>
    <n v="5000"/>
    <n v="5000"/>
    <n v="0"/>
    <m/>
    <n v="0"/>
    <n v="2245.1270427548798"/>
    <n v="0"/>
    <m/>
    <n v="0"/>
    <n v="2245.1270427548798"/>
    <n v="0"/>
    <n v="0"/>
    <n v="0"/>
    <n v="0"/>
    <m/>
    <n v="0"/>
    <n v="6.2"/>
    <n v="0"/>
    <n v="0"/>
    <n v="6.5095999999999998"/>
    <s v="Sin Facturación 2022"/>
    <n v="20000"/>
    <n v="17000"/>
    <n v="0"/>
    <n v="5000"/>
    <n v="7500"/>
    <n v="0"/>
    <n v="137818.6667"/>
    <n v="113900"/>
    <n v="0"/>
    <n v="32500"/>
    <n v="48822"/>
    <n v="0"/>
    <m/>
    <n v="0"/>
    <e v="#REF!"/>
    <e v="#REF!"/>
  </r>
  <r>
    <s v="Agrosuper Asia1023037"/>
    <x v="0"/>
    <x v="1"/>
    <x v="88"/>
    <x v="82"/>
    <x v="8"/>
    <x v="10"/>
    <m/>
    <n v="88915"/>
    <n v="143000"/>
    <n v="0.3938052388111854"/>
    <n v="35015.192808896551"/>
    <n v="97782.184999999969"/>
    <n v="0"/>
    <n v="0"/>
    <n v="132797.37780889653"/>
    <n v="44000"/>
    <n v="22000"/>
    <n v="44000"/>
    <m/>
    <n v="44000"/>
    <n v="88797.377808896534"/>
    <n v="88000"/>
    <m/>
    <n v="88000"/>
    <n v="797.37780889653368"/>
    <n v="0"/>
    <n v="0"/>
    <n v="132000"/>
    <n v="132000"/>
    <m/>
    <n v="6.3173076923076898"/>
    <n v="6.2655876719696995"/>
    <n v="6.3000676855283606"/>
    <n v="831608.93448974355"/>
    <n v="6.2928321678321675"/>
    <n v="1.1498030621537628E-3"/>
    <n v="66000"/>
    <n v="110000"/>
    <n v="176000"/>
    <n v="176000"/>
    <n v="99000"/>
    <n v="143000"/>
    <n v="465306.14689999999"/>
    <n v="743600"/>
    <n v="1096480"/>
    <n v="1099808"/>
    <n v="613267"/>
    <n v="899875"/>
    <m/>
    <n v="0"/>
    <e v="#REF!"/>
    <e v="#REF!"/>
  </r>
  <r>
    <s v="Agrosuper Asia1023038"/>
    <x v="0"/>
    <x v="1"/>
    <x v="89"/>
    <x v="83"/>
    <x v="6"/>
    <x v="20"/>
    <m/>
    <n v="114579"/>
    <n v="110000"/>
    <n v="0.3938052388111854"/>
    <n v="45121.810457746811"/>
    <n v="49256.627"/>
    <n v="16663.042624663394"/>
    <n v="0"/>
    <n v="109375.17581994386"/>
    <n v="66000"/>
    <n v="22000"/>
    <n v="66000"/>
    <m/>
    <n v="66000"/>
    <n v="43375.175819943863"/>
    <n v="22000"/>
    <m/>
    <n v="22000"/>
    <n v="21375.175819943863"/>
    <n v="0"/>
    <n v="0"/>
    <n v="88000"/>
    <n v="88000"/>
    <m/>
    <n v="4.2673090909090901"/>
    <n v="4.4005909090909103"/>
    <n v="4.367270454545455"/>
    <n v="384319.80000000005"/>
    <n v="4.288922077922078"/>
    <n v="1.8267614845857889E-2"/>
    <n v="66000"/>
    <n v="77000"/>
    <n v="77000"/>
    <n v="66000"/>
    <n v="113643"/>
    <n v="77000"/>
    <n v="290424.40000000002"/>
    <n v="315700"/>
    <n v="310310"/>
    <n v="272657"/>
    <n v="467607"/>
    <n v="330247"/>
    <m/>
    <n v="0"/>
    <e v="#REF!"/>
    <e v="#REF!"/>
  </r>
  <r>
    <s v="Agrosuper Asia1023090"/>
    <x v="0"/>
    <x v="1"/>
    <x v="90"/>
    <x v="84"/>
    <x v="8"/>
    <x v="10"/>
    <m/>
    <n v="42908"/>
    <n v="22000"/>
    <n v="0.3938052388111854"/>
    <n v="16897.395186910344"/>
    <n v="1091.665"/>
    <n v="0"/>
    <n v="0"/>
    <n v="17989.060186910345"/>
    <n v="22000"/>
    <n v="22000"/>
    <n v="0"/>
    <m/>
    <n v="0"/>
    <n v="17989.060186910345"/>
    <n v="0"/>
    <m/>
    <n v="0"/>
    <n v="17989.060186910345"/>
    <n v="0"/>
    <n v="0"/>
    <n v="0"/>
    <n v="0"/>
    <m/>
    <n v="6.4173181818181799"/>
    <n v="6.5"/>
    <n v="0"/>
    <n v="0"/>
    <n v="6.5"/>
    <s v="Sin Facturación 2022"/>
    <n v="22000"/>
    <n v="22000"/>
    <n v="22000"/>
    <n v="22000"/>
    <n v="22008"/>
    <n v="22000"/>
    <n v="149600"/>
    <n v="147400"/>
    <n v="144100"/>
    <n v="137060"/>
    <n v="138925"/>
    <n v="143000"/>
    <m/>
    <n v="0"/>
    <e v="#REF!"/>
    <e v="#REF!"/>
  </r>
  <r>
    <s v="Agrosuper Asia1023144"/>
    <x v="0"/>
    <x v="1"/>
    <x v="91"/>
    <x v="85"/>
    <x v="3"/>
    <x v="31"/>
    <m/>
    <n v="44061"/>
    <n v="44000"/>
    <n v="0.3938052388111854"/>
    <n v="17351.452627259641"/>
    <n v="14030.901000000002"/>
    <n v="9289.2032569452313"/>
    <n v="0"/>
    <n v="39742.636558510349"/>
    <n v="48000"/>
    <n v="24000"/>
    <n v="24000"/>
    <m/>
    <n v="24000"/>
    <n v="15742.636558510349"/>
    <n v="0"/>
    <m/>
    <n v="0"/>
    <n v="15742.636558510349"/>
    <n v="0"/>
    <n v="0"/>
    <n v="24000"/>
    <n v="24000"/>
    <m/>
    <n v="1.9426363636363599"/>
    <n v="2.0821433333333297"/>
    <n v="2.0821433333333297"/>
    <n v="49971.439999999915"/>
    <n v="2.15"/>
    <n v="3.1561240310079175E-2"/>
    <n v="0"/>
    <n v="0"/>
    <n v="0"/>
    <n v="0"/>
    <n v="24000"/>
    <n v="48000"/>
    <n v="0"/>
    <n v="0"/>
    <n v="0"/>
    <n v="0"/>
    <n v="42907"/>
    <n v="103200"/>
    <m/>
    <n v="0"/>
    <e v="#REF!"/>
    <e v="#REF!"/>
  </r>
  <r>
    <s v="Agrosuper Asia1023183"/>
    <x v="0"/>
    <x v="1"/>
    <x v="92"/>
    <x v="86"/>
    <x v="7"/>
    <x v="9"/>
    <m/>
    <n v="0"/>
    <n v="0"/>
    <n v="0.3938052388111854"/>
    <n v="0"/>
    <n v="20087.37"/>
    <n v="32388.051629297959"/>
    <n v="0"/>
    <n v="49236.616466368163"/>
    <n v="44000"/>
    <n v="22000"/>
    <n v="44000"/>
    <m/>
    <n v="44000"/>
    <n v="5236.6164663681629"/>
    <n v="0"/>
    <m/>
    <n v="0"/>
    <n v="5236.6164663681629"/>
    <n v="0"/>
    <n v="0"/>
    <n v="44000"/>
    <n v="44000"/>
    <m/>
    <n v="0"/>
    <n v="5.92875"/>
    <n v="5.92875"/>
    <n v="260865"/>
    <n v="5.7585454545454544"/>
    <n v="2.955686410709777E-2"/>
    <n v="22000"/>
    <n v="44000"/>
    <n v="66000"/>
    <n v="0"/>
    <n v="22000"/>
    <n v="22000"/>
    <n v="136200.5"/>
    <n v="259600"/>
    <n v="378180"/>
    <n v="0"/>
    <n v="124511"/>
    <n v="126688"/>
    <m/>
    <n v="0"/>
    <e v="#REF!"/>
    <e v="#REF!"/>
  </r>
  <r>
    <s v="Agrosuper Asia1023283"/>
    <x v="0"/>
    <x v="1"/>
    <x v="93"/>
    <x v="87"/>
    <x v="10"/>
    <x v="32"/>
    <m/>
    <n v="0"/>
    <n v="0"/>
    <n v="0.3938052388111854"/>
    <n v="0"/>
    <n v="57825.309000000023"/>
    <n v="11000"/>
    <n v="0"/>
    <n v="67725.309000000023"/>
    <n v="72000"/>
    <n v="24000"/>
    <n v="48000"/>
    <m/>
    <n v="48000"/>
    <n v="19725.309000000023"/>
    <n v="0"/>
    <m/>
    <n v="0"/>
    <n v="19725.309000000023"/>
    <n v="0"/>
    <n v="0"/>
    <n v="48000"/>
    <n v="48000"/>
    <m/>
    <n v="0"/>
    <n v="1.0098980555555557"/>
    <n v="1.0098980555555557"/>
    <n v="48475.106666666674"/>
    <n v="0.97233333333333338"/>
    <n v="3.8633584733173423E-2"/>
    <n v="120000"/>
    <n v="96000"/>
    <n v="178000"/>
    <n v="216000"/>
    <n v="144149"/>
    <n v="72000"/>
    <n v="107052.12119999999"/>
    <n v="89280"/>
    <n v="157911"/>
    <n v="220922"/>
    <n v="136463"/>
    <n v="70008"/>
    <m/>
    <n v="0"/>
    <e v="#REF!"/>
    <e v="#REF!"/>
  </r>
  <r>
    <s v="Agrosuper Asia1023305"/>
    <x v="0"/>
    <x v="1"/>
    <x v="94"/>
    <x v="88"/>
    <x v="10"/>
    <x v="33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Asia1023307"/>
    <x v="0"/>
    <x v="1"/>
    <x v="95"/>
    <x v="58"/>
    <x v="10"/>
    <x v="15"/>
    <m/>
    <n v="34294"/>
    <n v="0"/>
    <n v="0.3938052388111854"/>
    <n v="13505.156859790792"/>
    <n v="5741.8040000000001"/>
    <n v="6626"/>
    <n v="0"/>
    <n v="25210.360859790795"/>
    <n v="48000"/>
    <n v="24000"/>
    <n v="24000"/>
    <m/>
    <n v="24000"/>
    <n v="1210.3608597907951"/>
    <n v="0"/>
    <m/>
    <n v="0"/>
    <n v="1210.3608597907951"/>
    <n v="0"/>
    <n v="0"/>
    <n v="24000"/>
    <n v="24000"/>
    <m/>
    <n v="0"/>
    <n v="0.85"/>
    <n v="0.85"/>
    <n v="20400"/>
    <n v="0.85"/>
    <n v="0"/>
    <n v="22000"/>
    <n v="24000"/>
    <n v="22000"/>
    <n v="48000"/>
    <n v="24000"/>
    <n v="48000"/>
    <n v="16376.75"/>
    <n v="16800"/>
    <n v="14667"/>
    <n v="35843"/>
    <n v="17322"/>
    <n v="40800"/>
    <m/>
    <n v="0"/>
    <e v="#REF!"/>
    <e v="#REF!"/>
  </r>
  <r>
    <s v="Agrosuper Asia1023326"/>
    <x v="0"/>
    <x v="1"/>
    <x v="96"/>
    <x v="37"/>
    <x v="10"/>
    <x v="15"/>
    <m/>
    <n v="34122"/>
    <n v="48000"/>
    <n v="0.3938052388111854"/>
    <n v="13437.422358715268"/>
    <n v="29236.806999999997"/>
    <n v="0"/>
    <n v="0"/>
    <n v="42674.229358715267"/>
    <n v="24000"/>
    <n v="24000"/>
    <n v="24000"/>
    <m/>
    <n v="24000"/>
    <n v="18674.229358715267"/>
    <n v="0"/>
    <m/>
    <n v="0"/>
    <n v="18674.229358715267"/>
    <n v="0"/>
    <n v="0"/>
    <n v="24000"/>
    <n v="24000"/>
    <m/>
    <n v="0.71731250000000002"/>
    <n v="0.78973125"/>
    <n v="0.78973125"/>
    <n v="18953.55"/>
    <n v="0.8316041666666667"/>
    <n v="5.0351980359245478E-2"/>
    <n v="0"/>
    <n v="0"/>
    <n v="44000"/>
    <n v="48000"/>
    <n v="48003"/>
    <n v="48000"/>
    <n v="0"/>
    <n v="0"/>
    <n v="35200"/>
    <n v="45600"/>
    <n v="37999"/>
    <n v="39917"/>
    <m/>
    <n v="0"/>
    <e v="#REF!"/>
    <e v="#REF!"/>
  </r>
  <r>
    <s v="Agrosuper Brasil1021864"/>
    <x v="0"/>
    <x v="2"/>
    <x v="97"/>
    <x v="89"/>
    <x v="4"/>
    <x v="14"/>
    <m/>
    <n v="0"/>
    <n v="24000"/>
    <n v="0.74227818722130146"/>
    <n v="0"/>
    <n v="7395.7270000000017"/>
    <n v="9598"/>
    <n v="0"/>
    <n v="16033.927000000003"/>
    <n v="0"/>
    <n v="24000"/>
    <n v="0"/>
    <m/>
    <n v="0"/>
    <n v="16033.927000000003"/>
    <n v="0"/>
    <m/>
    <n v="0"/>
    <n v="16033.927000000003"/>
    <n v="0"/>
    <n v="0"/>
    <n v="0"/>
    <n v="0"/>
    <m/>
    <n v="0.53666666666666696"/>
    <n v="0"/>
    <n v="0"/>
    <n v="0"/>
    <n v="0.49445833333333333"/>
    <s v="Sin Facturación 2022"/>
    <n v="48000"/>
    <n v="48000"/>
    <n v="48000"/>
    <n v="24000"/>
    <n v="48000"/>
    <n v="48000"/>
    <n v="26400"/>
    <n v="26400"/>
    <n v="26400"/>
    <n v="12000"/>
    <n v="26400"/>
    <n v="23734"/>
    <m/>
    <n v="0"/>
    <e v="#REF!"/>
    <e v="#REF!"/>
  </r>
  <r>
    <s v="Agrosuper Brasil1022217"/>
    <x v="0"/>
    <x v="2"/>
    <x v="98"/>
    <x v="90"/>
    <x v="2"/>
    <x v="2"/>
    <m/>
    <n v="216484"/>
    <n v="0"/>
    <n v="0.74227818722130146"/>
    <n v="160691.35108241622"/>
    <n v="70326.932000000001"/>
    <n v="27471"/>
    <n v="24000"/>
    <n v="231742.18308241622"/>
    <n v="288000"/>
    <n v="24000"/>
    <n v="216000"/>
    <m/>
    <n v="216000"/>
    <n v="15742.183082416217"/>
    <n v="0"/>
    <m/>
    <n v="0"/>
    <n v="15742.183082416217"/>
    <n v="0"/>
    <n v="0"/>
    <n v="216000"/>
    <n v="216000"/>
    <m/>
    <n v="0"/>
    <n v="1.6715757100427322"/>
    <n v="1.6715757100427322"/>
    <n v="361060.35336923017"/>
    <n v="1.5545"/>
    <n v="7.5314062426974721E-2"/>
    <n v="96000"/>
    <n v="47994"/>
    <n v="72000"/>
    <n v="264000"/>
    <n v="168000"/>
    <n v="216000"/>
    <n v="153600"/>
    <n v="64392"/>
    <n v="103820"/>
    <n v="414000"/>
    <n v="279600"/>
    <n v="335772"/>
    <m/>
    <n v="0"/>
    <e v="#REF!"/>
    <e v="#REF!"/>
  </r>
  <r>
    <s v="Agrosuper Brasil1022218"/>
    <x v="0"/>
    <x v="2"/>
    <x v="99"/>
    <x v="12"/>
    <x v="2"/>
    <x v="12"/>
    <m/>
    <n v="57672"/>
    <n v="0"/>
    <n v="0.74227818722130146"/>
    <n v="42808.6676134269"/>
    <n v="20433.265999999989"/>
    <n v="8042.999713776564"/>
    <n v="0"/>
    <n v="70480.63335582579"/>
    <n v="120000"/>
    <n v="24000"/>
    <n v="48000"/>
    <m/>
    <n v="48000"/>
    <n v="22480.63335582579"/>
    <n v="0"/>
    <m/>
    <n v="0"/>
    <n v="22480.63335582579"/>
    <n v="0"/>
    <n v="0"/>
    <n v="48000"/>
    <n v="48000"/>
    <m/>
    <n v="0"/>
    <n v="1.52"/>
    <n v="1.52"/>
    <n v="72960"/>
    <n v="1.5142916666666666"/>
    <n v="3.769639270285949E-3"/>
    <n v="120000"/>
    <n v="48000"/>
    <n v="96000"/>
    <n v="96000"/>
    <n v="96000"/>
    <n v="48000"/>
    <n v="180000"/>
    <n v="69600"/>
    <n v="140400"/>
    <n v="136320"/>
    <n v="145200"/>
    <n v="72686"/>
    <m/>
    <n v="0"/>
    <e v="#REF!"/>
    <e v="#REF!"/>
  </r>
  <r>
    <s v="Agrosuper Brasil1022273"/>
    <x v="0"/>
    <x v="2"/>
    <x v="100"/>
    <x v="91"/>
    <x v="2"/>
    <x v="12"/>
    <m/>
    <n v="81297"/>
    <n v="0"/>
    <n v="0.74227818722130146"/>
    <n v="60344.989786530146"/>
    <n v="73562.749000000011"/>
    <n v="8308.8052548739015"/>
    <n v="24000"/>
    <n v="117385.66351591668"/>
    <n v="120000"/>
    <n v="24000"/>
    <n v="96000"/>
    <m/>
    <n v="96000"/>
    <n v="21385.663515916676"/>
    <n v="0"/>
    <m/>
    <n v="0"/>
    <n v="21385.663515916676"/>
    <n v="0"/>
    <n v="0"/>
    <n v="96000"/>
    <n v="96000"/>
    <m/>
    <n v="0"/>
    <n v="1.4893331597222201"/>
    <n v="1.4893331597222201"/>
    <n v="142975.98333333313"/>
    <n v="1.4222291666666667"/>
    <n v="4.7182264735034014E-2"/>
    <n v="0"/>
    <n v="144000"/>
    <n v="144000"/>
    <n v="120000"/>
    <n v="168000"/>
    <n v="48000"/>
    <n v="0"/>
    <n v="208800"/>
    <n v="208800"/>
    <n v="180000"/>
    <n v="252000"/>
    <n v="68267"/>
    <m/>
    <n v="0"/>
    <e v="#REF!"/>
    <e v="#REF!"/>
  </r>
  <r>
    <s v="Agrosuper Brasil1023329"/>
    <x v="0"/>
    <x v="2"/>
    <x v="101"/>
    <x v="89"/>
    <x v="4"/>
    <x v="14"/>
    <m/>
    <n v="15046"/>
    <n v="0"/>
    <n v="0.74227818722130146"/>
    <n v="11168.317604931703"/>
    <n v="20450.861000000001"/>
    <n v="5026"/>
    <n v="0"/>
    <n v="36142.578604931703"/>
    <n v="96000"/>
    <n v="24000"/>
    <n v="24000"/>
    <m/>
    <n v="24000"/>
    <n v="12142.578604931703"/>
    <n v="0"/>
    <m/>
    <n v="0"/>
    <n v="12142.578604931703"/>
    <n v="0"/>
    <n v="0"/>
    <n v="24000"/>
    <n v="24000"/>
    <m/>
    <n v="0"/>
    <n v="0.55000000000000004"/>
    <n v="0.55000000000000004"/>
    <n v="13200.000000000002"/>
    <n v="0.55000000000000004"/>
    <n v="0"/>
    <n v="0"/>
    <n v="24000"/>
    <n v="72000"/>
    <n v="24000"/>
    <n v="72000"/>
    <n v="72000"/>
    <n v="0"/>
    <n v="13200"/>
    <n v="39600"/>
    <n v="12000"/>
    <n v="39600"/>
    <n v="39600"/>
    <m/>
    <n v="0"/>
    <e v="#REF!"/>
    <e v="#REF!"/>
  </r>
  <r>
    <s v="Agrosuper Brasil1023334"/>
    <x v="0"/>
    <x v="2"/>
    <x v="102"/>
    <x v="92"/>
    <x v="4"/>
    <x v="18"/>
    <m/>
    <n v="144000"/>
    <n v="144000"/>
    <n v="0.74227818722130146"/>
    <n v="106888.05895986741"/>
    <n v="53629.54500000002"/>
    <n v="22044"/>
    <n v="0"/>
    <n v="180357.20395986745"/>
    <n v="72000"/>
    <n v="24000"/>
    <n v="72000"/>
    <m/>
    <n v="72000"/>
    <n v="108357.20395986745"/>
    <n v="96000"/>
    <m/>
    <n v="96000"/>
    <n v="12357.203959867446"/>
    <n v="0"/>
    <n v="0"/>
    <n v="168000"/>
    <n v="168000"/>
    <m/>
    <n v="0.63667361111111098"/>
    <n v="0.65"/>
    <n v="0.64238492063492059"/>
    <n v="107920.66666666666"/>
    <n v="0.65"/>
    <n v="1.1715506715506824E-2"/>
    <n v="0"/>
    <n v="72000"/>
    <n v="144000"/>
    <n v="168000"/>
    <n v="48000"/>
    <n v="72000"/>
    <n v="0"/>
    <n v="46800"/>
    <n v="93600"/>
    <n v="100800"/>
    <n v="29760"/>
    <n v="46800"/>
    <m/>
    <n v="0"/>
    <e v="#REF!"/>
    <e v="#REF!"/>
  </r>
  <r>
    <s v="Agrosuper Brasil1023336"/>
    <x v="0"/>
    <x v="2"/>
    <x v="103"/>
    <x v="92"/>
    <x v="4"/>
    <x v="18"/>
    <m/>
    <n v="4420"/>
    <n v="0"/>
    <n v="0.74227818722130146"/>
    <n v="3280.8695875181525"/>
    <n v="19596.204000000002"/>
    <n v="0"/>
    <n v="0"/>
    <n v="22877.073587518153"/>
    <n v="24000"/>
    <n v="24000"/>
    <n v="0"/>
    <m/>
    <n v="0"/>
    <n v="22877.073587518153"/>
    <n v="0"/>
    <m/>
    <n v="0"/>
    <n v="22877.073587518153"/>
    <n v="0"/>
    <n v="0"/>
    <n v="0"/>
    <n v="0"/>
    <m/>
    <n v="0"/>
    <n v="0.65"/>
    <n v="0"/>
    <n v="0"/>
    <n v="0.65"/>
    <s v="Sin Facturación 2022"/>
    <n v="0"/>
    <n v="24000"/>
    <n v="24000"/>
    <n v="24000"/>
    <n v="72000"/>
    <n v="0"/>
    <n v="0"/>
    <n v="15600"/>
    <n v="15600"/>
    <n v="14400"/>
    <n v="46800"/>
    <n v="0"/>
    <m/>
    <n v="0"/>
    <e v="#REF!"/>
    <e v="#REF!"/>
  </r>
  <r>
    <s v="Agrosuper Shanghai1023109"/>
    <x v="0"/>
    <x v="3"/>
    <x v="104"/>
    <x v="93"/>
    <x v="2"/>
    <x v="5"/>
    <m/>
    <n v="115626"/>
    <n v="48000"/>
    <n v="0.3938052388111854"/>
    <n v="45534.12454278212"/>
    <n v="3531.9012000000012"/>
    <n v="12185.68790700036"/>
    <n v="0"/>
    <n v="60033.144859082444"/>
    <n v="0"/>
    <n v="24000"/>
    <n v="0"/>
    <m/>
    <n v="0"/>
    <n v="60033.144859082444"/>
    <n v="48000"/>
    <m/>
    <n v="48000"/>
    <n v="12033.144859082444"/>
    <n v="0"/>
    <n v="0"/>
    <n v="48000"/>
    <n v="4800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1115"/>
    <x v="0"/>
    <x v="3"/>
    <x v="105"/>
    <x v="94"/>
    <x v="10"/>
    <x v="15"/>
    <m/>
    <n v="0"/>
    <n v="0"/>
    <n v="0.3938052388111854"/>
    <n v="0"/>
    <n v="39860"/>
    <n v="0"/>
    <n v="0"/>
    <n v="39860"/>
    <n v="0"/>
    <n v="24000"/>
    <n v="0"/>
    <m/>
    <n v="0"/>
    <n v="39860"/>
    <n v="0"/>
    <m/>
    <n v="0"/>
    <n v="39860"/>
    <n v="24000"/>
    <n v="0"/>
    <n v="24000"/>
    <n v="0"/>
    <m/>
    <n v="0"/>
    <n v="0"/>
    <n v="0"/>
    <n v="0"/>
    <n v="0.26333333333333331"/>
    <s v="Sin Facturación 2022"/>
    <n v="72000"/>
    <n v="48000"/>
    <n v="24000"/>
    <n v="48000"/>
    <n v="48000"/>
    <n v="0"/>
    <n v="21480"/>
    <n v="14400"/>
    <n v="6640"/>
    <n v="6480"/>
    <n v="12640"/>
    <n v="0"/>
    <m/>
    <n v="0"/>
    <e v="#REF!"/>
    <e v="#REF!"/>
  </r>
  <r>
    <s v="Agrosuper Shanghai1021731"/>
    <x v="0"/>
    <x v="3"/>
    <x v="106"/>
    <x v="95"/>
    <x v="13"/>
    <x v="27"/>
    <m/>
    <n v="152095"/>
    <n v="0"/>
    <n v="0.3938052388111854"/>
    <n v="59895.807796987247"/>
    <n v="73029.549635470234"/>
    <n v="27171.208000000002"/>
    <n v="0"/>
    <n v="157379.44463245748"/>
    <n v="96000"/>
    <n v="24000"/>
    <n v="96000"/>
    <m/>
    <n v="96000"/>
    <n v="61379.444632457482"/>
    <n v="0"/>
    <m/>
    <n v="0"/>
    <n v="61379.444632457482"/>
    <n v="48000"/>
    <n v="0"/>
    <n v="144000"/>
    <n v="96000"/>
    <m/>
    <n v="2.1"/>
    <n v="2.12106193181818"/>
    <n v="2.12106193181818"/>
    <n v="203621.94545454529"/>
    <n v="2.0463371212121211"/>
    <n v="3.6516373490696731E-2"/>
    <n v="312000"/>
    <n v="216000"/>
    <n v="216000"/>
    <n v="144000"/>
    <n v="168000"/>
    <n v="264000"/>
    <n v="623108.57140000002"/>
    <n v="406080"/>
    <n v="403920"/>
    <n v="265334"/>
    <n v="325720"/>
    <n v="540233"/>
    <m/>
    <n v="0"/>
    <e v="#REF!"/>
    <e v="#REF!"/>
  </r>
  <r>
    <s v="Agrosuper Shanghai1021733"/>
    <x v="0"/>
    <x v="3"/>
    <x v="107"/>
    <x v="96"/>
    <x v="9"/>
    <x v="13"/>
    <m/>
    <n v="0"/>
    <n v="0"/>
    <n v="0.3938052388111854"/>
    <n v="0"/>
    <n v="68267.900000000023"/>
    <n v="0"/>
    <n v="0"/>
    <n v="68267.900000000023"/>
    <n v="0"/>
    <n v="24000"/>
    <n v="0"/>
    <m/>
    <n v="0"/>
    <n v="68267.900000000023"/>
    <n v="0"/>
    <m/>
    <n v="0"/>
    <n v="68267.900000000023"/>
    <n v="48000"/>
    <n v="0"/>
    <n v="48000"/>
    <n v="0"/>
    <m/>
    <n v="0"/>
    <n v="0"/>
    <n v="0"/>
    <n v="0"/>
    <n v="1.8157916666666667"/>
    <s v="Sin Facturación 2022"/>
    <n v="96000"/>
    <n v="0"/>
    <n v="0"/>
    <n v="72000"/>
    <n v="24000"/>
    <n v="0"/>
    <n v="169760"/>
    <n v="0"/>
    <n v="0"/>
    <n v="65368"/>
    <n v="43579"/>
    <n v="0"/>
    <m/>
    <n v="0"/>
    <e v="#REF!"/>
    <e v="#REF!"/>
  </r>
  <r>
    <s v="Agrosuper Shanghai1021735"/>
    <x v="0"/>
    <x v="3"/>
    <x v="108"/>
    <x v="97"/>
    <x v="10"/>
    <x v="24"/>
    <m/>
    <n v="56696"/>
    <n v="0"/>
    <n v="0.3938052388111854"/>
    <n v="22327.181819638969"/>
    <n v="43315.142554923928"/>
    <n v="23413.949999999997"/>
    <n v="0"/>
    <n v="86714.879374562894"/>
    <n v="48000"/>
    <n v="24000"/>
    <n v="48000"/>
    <m/>
    <n v="48000"/>
    <n v="38714.879374562894"/>
    <n v="0"/>
    <m/>
    <n v="0"/>
    <n v="38714.879374562894"/>
    <n v="24000"/>
    <n v="0"/>
    <n v="72000"/>
    <n v="48000"/>
    <m/>
    <n v="4.5500000000000007"/>
    <n v="4.5330000000000004"/>
    <n v="4.5330000000000004"/>
    <n v="217584.00000000003"/>
    <n v="4.5221111111111112"/>
    <n v="2.4079215705546213E-3"/>
    <n v="240000"/>
    <n v="96000"/>
    <n v="96000"/>
    <n v="0"/>
    <n v="186020"/>
    <n v="72000"/>
    <n v="982080"/>
    <n v="384000"/>
    <n v="393600"/>
    <n v="0"/>
    <n v="791853"/>
    <n v="325592"/>
    <m/>
    <n v="0"/>
    <e v="#REF!"/>
    <e v="#REF!"/>
  </r>
  <r>
    <s v="Agrosuper Shanghai1021738"/>
    <x v="0"/>
    <x v="3"/>
    <x v="109"/>
    <x v="98"/>
    <x v="10"/>
    <x v="24"/>
    <m/>
    <n v="0"/>
    <n v="0"/>
    <n v="0.3938052388111854"/>
    <n v="0"/>
    <n v="0"/>
    <n v="14111.79"/>
    <n v="0"/>
    <n v="12700.611000000001"/>
    <n v="0"/>
    <n v="24000"/>
    <n v="0"/>
    <m/>
    <n v="0"/>
    <n v="12700.611000000001"/>
    <n v="0"/>
    <m/>
    <n v="0"/>
    <n v="12700.611000000001"/>
    <n v="0"/>
    <n v="0"/>
    <n v="0"/>
    <n v="0"/>
    <m/>
    <n v="0"/>
    <n v="0"/>
    <n v="0"/>
    <n v="0"/>
    <n v="1.9416666666666667"/>
    <s v="Sin Facturación 2022"/>
    <n v="48000"/>
    <n v="0"/>
    <n v="0"/>
    <n v="24000"/>
    <n v="0"/>
    <n v="0"/>
    <n v="177600"/>
    <n v="0"/>
    <n v="0"/>
    <n v="46600"/>
    <n v="0"/>
    <n v="0"/>
    <m/>
    <n v="0"/>
    <e v="#REF!"/>
    <e v="#REF!"/>
  </r>
  <r>
    <s v="Agrosuper Shanghai1021765"/>
    <x v="0"/>
    <x v="3"/>
    <x v="110"/>
    <x v="11"/>
    <x v="9"/>
    <x v="11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1.083284023668639"/>
    <s v="Sin Facturación 2022"/>
    <n v="0"/>
    <n v="0"/>
    <n v="6760"/>
    <n v="0"/>
    <n v="0"/>
    <n v="0"/>
    <n v="0"/>
    <n v="0"/>
    <n v="7323"/>
    <n v="0"/>
    <n v="0"/>
    <n v="0"/>
    <m/>
    <n v="0"/>
    <e v="#REF!"/>
    <e v="#REF!"/>
  </r>
  <r>
    <s v="Agrosuper Shanghai1021992"/>
    <x v="0"/>
    <x v="3"/>
    <x v="111"/>
    <x v="2"/>
    <x v="2"/>
    <x v="2"/>
    <m/>
    <n v="0"/>
    <n v="0"/>
    <n v="0.3938052388111854"/>
    <n v="0"/>
    <n v="0"/>
    <n v="20223.152432974235"/>
    <n v="0"/>
    <n v="18200.837189676811"/>
    <n v="48000"/>
    <n v="24000"/>
    <n v="0"/>
    <m/>
    <n v="0"/>
    <n v="18200.837189676811"/>
    <n v="0"/>
    <m/>
    <n v="0"/>
    <n v="18200.837189676811"/>
    <n v="0"/>
    <n v="0"/>
    <n v="0"/>
    <n v="0"/>
    <m/>
    <n v="0"/>
    <n v="1.5833333333333299"/>
    <n v="0"/>
    <n v="0"/>
    <n v="1.5115833333333333"/>
    <s v="Sin Facturación 2022"/>
    <n v="96000"/>
    <n v="72000"/>
    <n v="120000"/>
    <n v="0"/>
    <n v="0"/>
    <n v="0"/>
    <n v="91200"/>
    <n v="63360"/>
    <n v="181390"/>
    <n v="0"/>
    <n v="0"/>
    <n v="0"/>
    <m/>
    <n v="0"/>
    <e v="#REF!"/>
    <e v="#REF!"/>
  </r>
  <r>
    <s v="Agrosuper Shanghai1022073"/>
    <x v="0"/>
    <x v="3"/>
    <x v="112"/>
    <x v="49"/>
    <x v="2"/>
    <x v="16"/>
    <m/>
    <n v="0"/>
    <n v="0"/>
    <n v="0.3938052388111854"/>
    <n v="0"/>
    <n v="91684.601999999999"/>
    <n v="23236.051703777361"/>
    <n v="0"/>
    <n v="112597.04853339962"/>
    <n v="48000"/>
    <n v="24000"/>
    <n v="48000"/>
    <m/>
    <n v="48000"/>
    <n v="64597.048533399618"/>
    <n v="0"/>
    <m/>
    <n v="0"/>
    <n v="64597.048533399618"/>
    <n v="48000"/>
    <n v="0"/>
    <n v="96000"/>
    <n v="48000"/>
    <m/>
    <n v="1.0999999999999999"/>
    <n v="1.18333333333333"/>
    <n v="1.18333333333333"/>
    <n v="56799.99999999984"/>
    <n v="1.1000000000000001"/>
    <n v="7.5757575757572651E-2"/>
    <n v="72000"/>
    <n v="0"/>
    <n v="0"/>
    <n v="0"/>
    <n v="24000"/>
    <n v="48000"/>
    <n v="48600"/>
    <n v="0"/>
    <n v="0"/>
    <n v="0"/>
    <n v="22800"/>
    <n v="52800"/>
    <m/>
    <n v="0"/>
    <e v="#REF!"/>
    <e v="#REF!"/>
  </r>
  <r>
    <s v="Agrosuper Shanghai1022096"/>
    <x v="0"/>
    <x v="3"/>
    <x v="113"/>
    <x v="99"/>
    <x v="1"/>
    <x v="28"/>
    <m/>
    <n v="0"/>
    <n v="0"/>
    <n v="0.3938052388111854"/>
    <n v="0"/>
    <n v="69485.263471592276"/>
    <n v="29965.55380200861"/>
    <n v="0"/>
    <n v="96454.26189340002"/>
    <n v="48000"/>
    <n v="24000"/>
    <n v="48000"/>
    <m/>
    <n v="48000"/>
    <n v="48454.26189340002"/>
    <n v="0"/>
    <m/>
    <n v="0"/>
    <n v="48454.26189340002"/>
    <n v="48000"/>
    <n v="0"/>
    <n v="96000"/>
    <n v="48000"/>
    <m/>
    <n v="1.4"/>
    <n v="1.3831249999999999"/>
    <n v="1.3831249999999999"/>
    <n v="66390"/>
    <n v="1.3281904761904761"/>
    <n v="4.1360425928581662E-2"/>
    <n v="192000"/>
    <n v="264000"/>
    <n v="216000"/>
    <n v="192000"/>
    <n v="164571"/>
    <n v="168000"/>
    <n v="270080"/>
    <n v="312840"/>
    <n v="248400"/>
    <n v="222459"/>
    <n v="194168"/>
    <n v="223136"/>
    <m/>
    <n v="0"/>
    <e v="#REF!"/>
    <e v="#REF!"/>
  </r>
  <r>
    <s v="Agrosuper Shanghai1022125"/>
    <x v="0"/>
    <x v="3"/>
    <x v="114"/>
    <x v="100"/>
    <x v="13"/>
    <x v="27"/>
    <m/>
    <n v="0"/>
    <n v="0"/>
    <n v="0.3938052388111854"/>
    <n v="0"/>
    <n v="55809.822599200961"/>
    <n v="42276.888399999996"/>
    <n v="0"/>
    <n v="93859.022159200962"/>
    <n v="24000"/>
    <n v="24000"/>
    <n v="24000"/>
    <m/>
    <n v="24000"/>
    <n v="69859.022159200962"/>
    <n v="0"/>
    <m/>
    <n v="0"/>
    <n v="69859.022159200962"/>
    <n v="48000"/>
    <n v="0"/>
    <n v="72000"/>
    <n v="24000"/>
    <m/>
    <n v="3"/>
    <n v="2.95"/>
    <n v="2.95"/>
    <n v="70800"/>
    <n v="2.5883333333333334"/>
    <n v="0.13972955569864784"/>
    <n v="216000"/>
    <n v="96000"/>
    <n v="96000"/>
    <n v="120000"/>
    <n v="96000"/>
    <n v="72000"/>
    <n v="586500"/>
    <n v="239040"/>
    <n v="233280"/>
    <n v="304970"/>
    <n v="246850"/>
    <n v="186360"/>
    <m/>
    <n v="0"/>
    <e v="#REF!"/>
    <e v="#REF!"/>
  </r>
  <r>
    <s v="Agrosuper Shanghai1022183"/>
    <x v="0"/>
    <x v="3"/>
    <x v="115"/>
    <x v="101"/>
    <x v="13"/>
    <x v="34"/>
    <m/>
    <n v="0"/>
    <n v="0"/>
    <n v="0.3938052388111854"/>
    <n v="0"/>
    <n v="119400.77692033618"/>
    <n v="105568.11600000001"/>
    <n v="0"/>
    <n v="214412.0813203362"/>
    <n v="48000"/>
    <n v="24000"/>
    <n v="48000"/>
    <m/>
    <n v="48000"/>
    <n v="166412.0813203362"/>
    <n v="0"/>
    <m/>
    <n v="0"/>
    <n v="166412.0813203362"/>
    <n v="144000"/>
    <n v="0"/>
    <n v="192000"/>
    <n v="48000"/>
    <m/>
    <n v="2.1"/>
    <n v="2.1310861111111099"/>
    <n v="2.1310861111111099"/>
    <n v="102292.13333333327"/>
    <n v="2.0323944444444444"/>
    <n v="4.8559307439773533E-2"/>
    <n v="456000"/>
    <n v="408000"/>
    <n v="360000"/>
    <n v="551000"/>
    <n v="484400"/>
    <n v="360000"/>
    <n v="825106.66669999994"/>
    <n v="634440"/>
    <n v="601200"/>
    <n v="931630"/>
    <n v="890457"/>
    <n v="731662"/>
    <m/>
    <n v="0"/>
    <e v="#REF!"/>
    <e v="#REF!"/>
  </r>
  <r>
    <s v="Agrosuper Shanghai1022186"/>
    <x v="0"/>
    <x v="3"/>
    <x v="116"/>
    <x v="102"/>
    <x v="1"/>
    <x v="1"/>
    <m/>
    <n v="0"/>
    <n v="0"/>
    <n v="0.3938052388111854"/>
    <n v="0"/>
    <n v="28136.649073443583"/>
    <n v="8236.6439654434653"/>
    <n v="0"/>
    <n v="35549.628642342701"/>
    <n v="24000"/>
    <n v="24000"/>
    <n v="24000"/>
    <m/>
    <n v="24000"/>
    <n v="11549.628642342701"/>
    <n v="0"/>
    <m/>
    <n v="0"/>
    <n v="11549.628642342701"/>
    <n v="0"/>
    <n v="0"/>
    <n v="24000"/>
    <n v="24000"/>
    <m/>
    <n v="0"/>
    <n v="0.83333333333333404"/>
    <n v="0.83333333333333404"/>
    <n v="20000.000000000018"/>
    <n v="0.78316666666666668"/>
    <n v="6.405618216641927E-2"/>
    <n v="48000"/>
    <n v="48000"/>
    <n v="24000"/>
    <n v="48000"/>
    <n v="48000"/>
    <n v="24000"/>
    <n v="40800"/>
    <n v="31200"/>
    <n v="19200"/>
    <n v="43458"/>
    <n v="38400"/>
    <n v="18796"/>
    <m/>
    <n v="0"/>
    <e v="#REF!"/>
    <e v="#REF!"/>
  </r>
  <r>
    <s v="Agrosuper Shanghai1022291"/>
    <x v="0"/>
    <x v="3"/>
    <x v="117"/>
    <x v="103"/>
    <x v="13"/>
    <x v="27"/>
    <m/>
    <n v="0"/>
    <n v="0"/>
    <n v="0.3938052388111854"/>
    <n v="0"/>
    <n v="48053.821970666155"/>
    <n v="5273.5"/>
    <n v="0"/>
    <n v="52799.971970666156"/>
    <n v="24000"/>
    <n v="24000"/>
    <n v="24000"/>
    <m/>
    <n v="24000"/>
    <n v="28799.971970666156"/>
    <n v="0"/>
    <m/>
    <n v="0"/>
    <n v="28799.971970666156"/>
    <n v="24000"/>
    <n v="0"/>
    <n v="48000"/>
    <n v="24000"/>
    <m/>
    <n v="2"/>
    <n v="2.0333333333333301"/>
    <n v="2.0333333333333301"/>
    <n v="48799.99999999992"/>
    <n v="1.9611041666666666"/>
    <n v="3.6830866964824724E-2"/>
    <n v="48000"/>
    <n v="48000"/>
    <n v="48000"/>
    <n v="72000"/>
    <n v="119757"/>
    <n v="48000"/>
    <n v="77760"/>
    <n v="80400"/>
    <n v="82560"/>
    <n v="121706"/>
    <n v="206659"/>
    <n v="94133"/>
    <m/>
    <n v="0"/>
    <e v="#REF!"/>
    <e v="#REF!"/>
  </r>
  <r>
    <s v="Agrosuper Shanghai1022373"/>
    <x v="0"/>
    <x v="3"/>
    <x v="118"/>
    <x v="104"/>
    <x v="5"/>
    <x v="6"/>
    <m/>
    <n v="0"/>
    <n v="0"/>
    <n v="0.3938052388111854"/>
    <n v="0"/>
    <n v="1262.8659677528781"/>
    <n v="0"/>
    <n v="0"/>
    <n v="1262.8659677528781"/>
    <n v="0"/>
    <n v="24000"/>
    <n v="0"/>
    <m/>
    <n v="0"/>
    <n v="1262.8659677528781"/>
    <n v="0"/>
    <m/>
    <n v="0"/>
    <n v="1262.8659677528781"/>
    <n v="0"/>
    <n v="0"/>
    <n v="0"/>
    <n v="0"/>
    <m/>
    <n v="0"/>
    <n v="0"/>
    <n v="0"/>
    <n v="0"/>
    <n v="0.96001501000667111"/>
    <s v="Sin Facturación 2022"/>
    <n v="96000"/>
    <n v="96000"/>
    <n v="48000"/>
    <n v="0"/>
    <n v="48000"/>
    <n v="23984"/>
    <n v="84000"/>
    <n v="81600"/>
    <n v="40800"/>
    <n v="0"/>
    <n v="50400"/>
    <n v="23025"/>
    <m/>
    <n v="0"/>
    <e v="#REF!"/>
    <e v="#REF!"/>
  </r>
  <r>
    <s v="Agrosuper Shanghai1022378"/>
    <x v="0"/>
    <x v="3"/>
    <x v="119"/>
    <x v="105"/>
    <x v="1"/>
    <x v="1"/>
    <m/>
    <n v="0"/>
    <n v="0"/>
    <n v="0.3938052388111854"/>
    <n v="0"/>
    <n v="36224.416445065755"/>
    <n v="13124.312842512732"/>
    <n v="0"/>
    <n v="48036.298003327218"/>
    <n v="24000"/>
    <n v="24000"/>
    <n v="24000"/>
    <m/>
    <n v="24000"/>
    <n v="24036.298003327218"/>
    <n v="0"/>
    <m/>
    <n v="0"/>
    <n v="24036.298003327218"/>
    <n v="24000"/>
    <n v="0"/>
    <n v="48000"/>
    <n v="24000"/>
    <m/>
    <n v="2"/>
    <n v="2.0329375000000001"/>
    <n v="2.0329375000000001"/>
    <n v="48790.5"/>
    <n v="1.9652234057269331"/>
    <n v="3.4456181457914001E-2"/>
    <n v="72000"/>
    <n v="72000"/>
    <n v="96000"/>
    <n v="96000"/>
    <n v="96000"/>
    <n v="72290"/>
    <n v="168000"/>
    <n v="151200"/>
    <n v="187200"/>
    <n v="179840"/>
    <n v="177168"/>
    <n v="142066"/>
    <m/>
    <n v="0"/>
    <e v="#REF!"/>
    <e v="#REF!"/>
  </r>
  <r>
    <s v="Agrosuper Shanghai1022379"/>
    <x v="0"/>
    <x v="3"/>
    <x v="120"/>
    <x v="106"/>
    <x v="12"/>
    <x v="22"/>
    <m/>
    <n v="96000"/>
    <n v="96000"/>
    <n v="0.3938052388111854"/>
    <n v="37805.302925873795"/>
    <n v="0"/>
    <n v="22469.866972118558"/>
    <n v="0"/>
    <n v="58028.183200780499"/>
    <n v="0"/>
    <n v="24000"/>
    <n v="0"/>
    <m/>
    <n v="0"/>
    <n v="58028.183200780499"/>
    <n v="48000"/>
    <m/>
    <n v="48000"/>
    <n v="10028.183200780499"/>
    <n v="0"/>
    <n v="0"/>
    <n v="48000"/>
    <n v="48000"/>
    <m/>
    <n v="0"/>
    <n v="0"/>
    <n v="0"/>
    <n v="0"/>
    <n v="1.65"/>
    <s v="Sin Facturación 2022"/>
    <n v="48000"/>
    <n v="0"/>
    <n v="0"/>
    <n v="0"/>
    <n v="0"/>
    <n v="0"/>
    <n v="79200"/>
    <n v="0"/>
    <n v="0"/>
    <n v="0"/>
    <n v="0"/>
    <n v="0"/>
    <m/>
    <n v="0"/>
    <e v="#REF!"/>
    <e v="#REF!"/>
  </r>
  <r>
    <s v="Agrosuper Shanghai1022381"/>
    <x v="0"/>
    <x v="3"/>
    <x v="121"/>
    <x v="107"/>
    <x v="2"/>
    <x v="5"/>
    <m/>
    <n v="0"/>
    <n v="0"/>
    <n v="0.3938052388111854"/>
    <n v="0"/>
    <n v="17836.839100963254"/>
    <n v="0"/>
    <n v="0"/>
    <n v="17836.839100963254"/>
    <n v="24000"/>
    <n v="24000"/>
    <n v="0"/>
    <m/>
    <n v="0"/>
    <n v="17836.839100963254"/>
    <n v="0"/>
    <m/>
    <n v="0"/>
    <n v="17836.839100963254"/>
    <n v="0"/>
    <n v="0"/>
    <n v="0"/>
    <n v="0"/>
    <m/>
    <n v="0"/>
    <n v="1.1000000000000001"/>
    <n v="0"/>
    <n v="0"/>
    <n v="0.8666666666666667"/>
    <s v="Sin Facturación 2022"/>
    <n v="24000"/>
    <n v="48000"/>
    <n v="72000"/>
    <n v="96000"/>
    <n v="96000"/>
    <n v="72000"/>
    <n v="14400"/>
    <n v="30240"/>
    <n v="52560"/>
    <n v="73280"/>
    <n v="83353"/>
    <n v="62400"/>
    <m/>
    <n v="0"/>
    <e v="#REF!"/>
    <e v="#REF!"/>
  </r>
  <r>
    <s v="Agrosuper Shanghai1022389"/>
    <x v="0"/>
    <x v="3"/>
    <x v="122"/>
    <x v="108"/>
    <x v="4"/>
    <x v="4"/>
    <m/>
    <n v="2080"/>
    <n v="0"/>
    <n v="0.3938052388111854"/>
    <n v="819.11489672726566"/>
    <n v="316"/>
    <n v="0"/>
    <n v="0"/>
    <n v="1135.1148967272657"/>
    <n v="0"/>
    <n v="24000"/>
    <n v="0"/>
    <m/>
    <n v="0"/>
    <n v="1135.1148967272657"/>
    <n v="0"/>
    <m/>
    <n v="0"/>
    <n v="1135.1148967272657"/>
    <n v="0"/>
    <n v="0"/>
    <n v="0"/>
    <n v="0"/>
    <m/>
    <n v="0"/>
    <n v="0"/>
    <n v="0"/>
    <n v="0"/>
    <n v="1"/>
    <s v="Sin Facturación 2022"/>
    <n v="72000"/>
    <n v="0"/>
    <n v="0"/>
    <n v="0"/>
    <n v="0"/>
    <n v="0"/>
    <n v="72000"/>
    <n v="0"/>
    <n v="0"/>
    <n v="0"/>
    <n v="0"/>
    <n v="0"/>
    <m/>
    <n v="0"/>
    <e v="#REF!"/>
    <e v="#REF!"/>
  </r>
  <r>
    <s v="Agrosuper Shanghai1022414"/>
    <x v="0"/>
    <x v="3"/>
    <x v="123"/>
    <x v="109"/>
    <x v="0"/>
    <x v="35"/>
    <m/>
    <n v="0"/>
    <n v="0"/>
    <n v="0.3938052388111854"/>
    <n v="0"/>
    <n v="30888.733812306411"/>
    <n v="25276.799999999996"/>
    <n v="0"/>
    <n v="53637.853812306406"/>
    <n v="24000"/>
    <n v="24000"/>
    <n v="24000"/>
    <m/>
    <n v="24000"/>
    <n v="29637.853812306406"/>
    <n v="0"/>
    <m/>
    <n v="0"/>
    <n v="29637.853812306406"/>
    <n v="24000"/>
    <n v="0"/>
    <n v="48000"/>
    <n v="24000"/>
    <m/>
    <n v="1.0999999999999999"/>
    <n v="1.1083333333333301"/>
    <n v="1.1083333333333301"/>
    <n v="26599.99999999992"/>
    <n v="0.92978472222222219"/>
    <n v="0.19203220578239835"/>
    <n v="192000"/>
    <n v="192000"/>
    <n v="192000"/>
    <n v="120000"/>
    <n v="120000"/>
    <n v="144000"/>
    <n v="154240"/>
    <n v="158400"/>
    <n v="157440"/>
    <n v="100645"/>
    <n v="105556"/>
    <n v="133889"/>
    <m/>
    <n v="0"/>
    <e v="#REF!"/>
    <e v="#REF!"/>
  </r>
  <r>
    <s v="Agrosuper Shanghai1022415"/>
    <x v="0"/>
    <x v="3"/>
    <x v="124"/>
    <x v="110"/>
    <x v="5"/>
    <x v="6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.88344760039177272"/>
    <s v="Sin Facturación 2022"/>
    <n v="0"/>
    <n v="0"/>
    <n v="4084"/>
    <n v="0"/>
    <n v="0"/>
    <n v="0"/>
    <n v="0"/>
    <n v="0"/>
    <n v="3608"/>
    <n v="0"/>
    <n v="0"/>
    <n v="0"/>
    <m/>
    <n v="0"/>
    <e v="#REF!"/>
    <e v="#REF!"/>
  </r>
  <r>
    <s v="Agrosuper Shanghai1022417"/>
    <x v="0"/>
    <x v="3"/>
    <x v="125"/>
    <x v="111"/>
    <x v="4"/>
    <x v="18"/>
    <m/>
    <n v="102087"/>
    <n v="96000"/>
    <n v="0.3938052388111854"/>
    <n v="40202.395414517487"/>
    <n v="35363.945397815914"/>
    <n v="44088"/>
    <n v="0"/>
    <n v="115245.54081233341"/>
    <n v="48000"/>
    <n v="24000"/>
    <n v="48000"/>
    <m/>
    <n v="48000"/>
    <n v="67245.540812333405"/>
    <n v="48000"/>
    <m/>
    <n v="48000"/>
    <n v="19245.540812333405"/>
    <n v="0"/>
    <n v="0"/>
    <n v="96000"/>
    <n v="96000"/>
    <m/>
    <n v="0.65"/>
    <n v="0.67118055520833297"/>
    <n v="0.66059027760416655"/>
    <n v="63416.666649999992"/>
    <n v="0.65"/>
    <n v="1.6292734775640819E-2"/>
    <n v="0"/>
    <n v="0"/>
    <n v="24000"/>
    <n v="48000"/>
    <n v="24000"/>
    <n v="96000"/>
    <n v="0"/>
    <n v="0"/>
    <n v="19920"/>
    <n v="24960"/>
    <n v="15600"/>
    <n v="62400"/>
    <m/>
    <n v="0"/>
    <e v="#REF!"/>
    <e v="#REF!"/>
  </r>
  <r>
    <s v="Agrosuper Shanghai1022541"/>
    <x v="0"/>
    <x v="3"/>
    <x v="126"/>
    <x v="93"/>
    <x v="2"/>
    <x v="5"/>
    <m/>
    <n v="0"/>
    <n v="0"/>
    <n v="0.3938052388111854"/>
    <n v="0"/>
    <n v="137622.58900000001"/>
    <n v="94855.992763750372"/>
    <n v="0"/>
    <n v="222992.98248737532"/>
    <n v="96000"/>
    <n v="24000"/>
    <n v="96000"/>
    <m/>
    <n v="96000"/>
    <n v="126992.98248737532"/>
    <n v="0"/>
    <m/>
    <n v="0"/>
    <n v="126992.98248737532"/>
    <n v="120000"/>
    <n v="0"/>
    <n v="216000"/>
    <n v="96000"/>
    <m/>
    <n v="1.0999999999999999"/>
    <n v="1.1110138888888901"/>
    <n v="1.1110138888888901"/>
    <n v="106657.33333333344"/>
    <n v="1.0498402777777778"/>
    <n v="5.8269445749023804E-2"/>
    <n v="24000"/>
    <n v="72000"/>
    <n v="48000"/>
    <n v="24000"/>
    <n v="168000"/>
    <n v="144000"/>
    <n v="14400"/>
    <n v="45360"/>
    <n v="32160"/>
    <n v="7720"/>
    <n v="145332"/>
    <n v="151177"/>
    <m/>
    <n v="0"/>
    <e v="#REF!"/>
    <e v="#REF!"/>
  </r>
  <r>
    <s v="Agrosuper Shanghai1022637"/>
    <x v="0"/>
    <x v="3"/>
    <x v="127"/>
    <x v="112"/>
    <x v="1"/>
    <x v="28"/>
    <m/>
    <n v="0"/>
    <n v="0"/>
    <n v="0.3938052388111854"/>
    <n v="0"/>
    <n v="48658.437316068274"/>
    <n v="15492.519"/>
    <n v="0"/>
    <n v="62601.704416068271"/>
    <n v="24000"/>
    <n v="24000"/>
    <n v="24000"/>
    <m/>
    <n v="24000"/>
    <n v="38601.704416068271"/>
    <n v="0"/>
    <m/>
    <n v="0"/>
    <n v="38601.704416068271"/>
    <n v="24000"/>
    <n v="0"/>
    <n v="48000"/>
    <n v="24000"/>
    <m/>
    <n v="1.0999999999999999"/>
    <n v="1.0805555555555599"/>
    <n v="1.0805555555555599"/>
    <n v="25933.333333333438"/>
    <n v="1.0983333333333334"/>
    <n v="1.618614061709267E-2"/>
    <n v="144000"/>
    <n v="144000"/>
    <n v="120000"/>
    <n v="144000"/>
    <n v="71100"/>
    <n v="72000"/>
    <n v="163350"/>
    <n v="144000"/>
    <n v="120000"/>
    <n v="142519"/>
    <n v="73751"/>
    <n v="79080"/>
    <m/>
    <n v="0"/>
    <e v="#REF!"/>
    <e v="#REF!"/>
  </r>
  <r>
    <s v="Agrosuper Shanghai1022748"/>
    <x v="0"/>
    <x v="3"/>
    <x v="128"/>
    <x v="113"/>
    <x v="10"/>
    <x v="24"/>
    <m/>
    <n v="0"/>
    <n v="0"/>
    <n v="0.3938052388111854"/>
    <n v="0"/>
    <n v="38743.108509854486"/>
    <n v="26973.144000000004"/>
    <n v="0"/>
    <n v="63018.938109854491"/>
    <n v="72000"/>
    <n v="24000"/>
    <n v="48000"/>
    <m/>
    <n v="48000"/>
    <n v="15018.938109854491"/>
    <n v="0"/>
    <m/>
    <n v="0"/>
    <n v="15018.938109854491"/>
    <n v="0"/>
    <n v="0"/>
    <n v="48000"/>
    <n v="48000"/>
    <m/>
    <n v="5.0500000000000007"/>
    <n v="5.0244791666666702"/>
    <n v="5.0244791666666702"/>
    <n v="241175.00000000017"/>
    <n v="5.0304852941176472"/>
    <n v="1.1939459316182223E-3"/>
    <n v="144000"/>
    <n v="0"/>
    <n v="84000"/>
    <n v="132000"/>
    <n v="96000"/>
    <n v="68000"/>
    <n v="636000"/>
    <n v="0"/>
    <n v="398160"/>
    <n v="623093"/>
    <n v="455946"/>
    <n v="342073"/>
    <m/>
    <n v="0"/>
    <e v="#REF!"/>
    <e v="#REF!"/>
  </r>
  <r>
    <s v="Agrosuper Shanghai1022851"/>
    <x v="0"/>
    <x v="3"/>
    <x v="129"/>
    <x v="114"/>
    <x v="12"/>
    <x v="36"/>
    <m/>
    <n v="166928"/>
    <n v="168000"/>
    <n v="0.3938052388111854"/>
    <n v="65737.120904273557"/>
    <n v="4330.7949999999992"/>
    <n v="18161.536505075142"/>
    <n v="0"/>
    <n v="86413.298758841178"/>
    <n v="48000"/>
    <n v="24000"/>
    <n v="48000"/>
    <m/>
    <n v="48000"/>
    <n v="38413.298758841178"/>
    <n v="24000"/>
    <m/>
    <n v="24000"/>
    <n v="14413.298758841178"/>
    <n v="0"/>
    <n v="0"/>
    <n v="72000"/>
    <n v="72000"/>
    <m/>
    <n v="0"/>
    <n v="1.7829583333333301"/>
    <n v="1.1886388888888866"/>
    <n v="85581.99999999984"/>
    <n v="1.0333854399285396"/>
    <n v="0.15023769734077444"/>
    <n v="8596"/>
    <n v="0"/>
    <n v="8956"/>
    <n v="0"/>
    <n v="0"/>
    <n v="0"/>
    <n v="9025.7999999999993"/>
    <n v="0"/>
    <n v="9255"/>
    <n v="0"/>
    <n v="0"/>
    <n v="0"/>
    <m/>
    <n v="0"/>
    <e v="#REF!"/>
    <e v="#REF!"/>
  </r>
  <r>
    <s v="Agrosuper Shanghai1022856"/>
    <x v="0"/>
    <x v="3"/>
    <x v="130"/>
    <x v="115"/>
    <x v="2"/>
    <x v="5"/>
    <m/>
    <n v="1604"/>
    <n v="0"/>
    <n v="0.3938052388111854"/>
    <n v="631.6636030531414"/>
    <n v="32638.782852062672"/>
    <n v="5434.9277907710029"/>
    <n v="0"/>
    <n v="38161.881466809718"/>
    <n v="48000"/>
    <n v="24000"/>
    <n v="24000"/>
    <m/>
    <n v="24000"/>
    <n v="14161.881466809718"/>
    <n v="0"/>
    <m/>
    <n v="0"/>
    <n v="14161.881466809718"/>
    <n v="0"/>
    <n v="0"/>
    <n v="24000"/>
    <n v="24000"/>
    <m/>
    <n v="1.0999999999999999"/>
    <n v="1.12222222222222"/>
    <n v="1.12222222222222"/>
    <n v="26933.333333333281"/>
    <n v="0.90657700104092476"/>
    <n v="0.23786751807479461"/>
    <n v="96000"/>
    <n v="24000"/>
    <n v="120000"/>
    <n v="120000"/>
    <n v="96000"/>
    <n v="73012"/>
    <n v="59626.666700000002"/>
    <n v="14400"/>
    <n v="90000"/>
    <n v="89108"/>
    <n v="84901"/>
    <n v="66191"/>
    <m/>
    <n v="0"/>
    <e v="#REF!"/>
    <e v="#REF!"/>
  </r>
  <r>
    <s v="Agrosuper Shanghai1022945"/>
    <x v="0"/>
    <x v="3"/>
    <x v="131"/>
    <x v="49"/>
    <x v="2"/>
    <x v="16"/>
    <m/>
    <n v="0"/>
    <n v="0"/>
    <n v="0.3938052388111854"/>
    <n v="0"/>
    <n v="14910.707909487233"/>
    <n v="1434"/>
    <n v="0"/>
    <n v="16201.307909487234"/>
    <n v="0"/>
    <n v="24000"/>
    <n v="0"/>
    <m/>
    <n v="0"/>
    <n v="16201.307909487234"/>
    <n v="0"/>
    <m/>
    <n v="0"/>
    <n v="16201.307909487234"/>
    <n v="0"/>
    <n v="0"/>
    <n v="0"/>
    <n v="0"/>
    <m/>
    <n v="0"/>
    <n v="0"/>
    <n v="0"/>
    <n v="0"/>
    <n v="0.94333194848358948"/>
    <s v="Sin Facturación 2022"/>
    <n v="144000"/>
    <n v="0"/>
    <n v="0"/>
    <n v="0"/>
    <n v="48000"/>
    <n v="48140"/>
    <n v="94200"/>
    <n v="0"/>
    <n v="0"/>
    <n v="0"/>
    <n v="46080"/>
    <n v="45412"/>
    <m/>
    <n v="0"/>
    <e v="#REF!"/>
    <e v="#REF!"/>
  </r>
  <r>
    <s v="Agrosuper Shanghai1023034"/>
    <x v="0"/>
    <x v="3"/>
    <x v="132"/>
    <x v="116"/>
    <x v="4"/>
    <x v="23"/>
    <m/>
    <n v="0"/>
    <n v="0"/>
    <n v="0.3938052388111854"/>
    <n v="0"/>
    <n v="21441.814341021935"/>
    <n v="42486"/>
    <n v="0"/>
    <n v="59679.214341021936"/>
    <n v="48000"/>
    <n v="24000"/>
    <n v="48000"/>
    <m/>
    <n v="48000"/>
    <n v="11679.214341021936"/>
    <n v="0"/>
    <m/>
    <n v="0"/>
    <n v="11679.214341021936"/>
    <n v="0"/>
    <n v="0"/>
    <n v="48000"/>
    <n v="48000"/>
    <m/>
    <n v="0.75"/>
    <n v="0.73333333333333284"/>
    <n v="0.73333333333333284"/>
    <n v="35199.999999999978"/>
    <n v="0.75"/>
    <n v="2.2222222222222882E-2"/>
    <n v="120000"/>
    <n v="96000"/>
    <n v="24000"/>
    <n v="120000"/>
    <n v="72100"/>
    <n v="72000"/>
    <n v="34000"/>
    <n v="29760"/>
    <n v="7039"/>
    <n v="42744"/>
    <n v="37227"/>
    <n v="54000"/>
    <m/>
    <n v="0"/>
    <e v="#REF!"/>
    <e v="#REF!"/>
  </r>
  <r>
    <s v="Agrosuper Shanghai1023093"/>
    <x v="0"/>
    <x v="3"/>
    <x v="133"/>
    <x v="117"/>
    <x v="5"/>
    <x v="6"/>
    <m/>
    <n v="0"/>
    <n v="0"/>
    <n v="0.3938052388111854"/>
    <n v="0"/>
    <n v="0"/>
    <n v="9156"/>
    <n v="0"/>
    <n v="8240.4"/>
    <n v="0"/>
    <n v="24000"/>
    <n v="0"/>
    <m/>
    <n v="0"/>
    <n v="8240.4"/>
    <n v="0"/>
    <m/>
    <n v="0"/>
    <n v="8240.4"/>
    <n v="0"/>
    <n v="0"/>
    <n v="0"/>
    <n v="0"/>
    <m/>
    <n v="0"/>
    <n v="0"/>
    <n v="0"/>
    <n v="0"/>
    <n v="1.7450000000000001"/>
    <s v="Sin Facturación 2022"/>
    <n v="0"/>
    <n v="0"/>
    <n v="12000"/>
    <n v="12000"/>
    <n v="0"/>
    <n v="0"/>
    <n v="0"/>
    <n v="0"/>
    <n v="41800"/>
    <n v="20940"/>
    <n v="0"/>
    <n v="0"/>
    <m/>
    <n v="0"/>
    <e v="#REF!"/>
    <e v="#REF!"/>
  </r>
  <r>
    <s v="Agrosuper Shanghai1023111"/>
    <x v="0"/>
    <x v="3"/>
    <x v="134"/>
    <x v="118"/>
    <x v="2"/>
    <x v="12"/>
    <m/>
    <n v="0"/>
    <n v="0"/>
    <n v="0.3938052388111854"/>
    <n v="0"/>
    <n v="2070.6383260999701"/>
    <n v="0"/>
    <n v="0"/>
    <n v="2070.6383260999701"/>
    <n v="0"/>
    <n v="24000"/>
    <n v="0"/>
    <m/>
    <n v="0"/>
    <n v="2070.6383260999701"/>
    <n v="0"/>
    <m/>
    <n v="0"/>
    <n v="2070.6383260999701"/>
    <n v="0"/>
    <n v="0"/>
    <n v="0"/>
    <n v="0"/>
    <m/>
    <n v="0"/>
    <n v="0"/>
    <n v="0"/>
    <n v="0"/>
    <n v="0.78333333333333333"/>
    <s v="Sin Facturación 2022"/>
    <n v="48000"/>
    <n v="0"/>
    <n v="96000"/>
    <n v="0"/>
    <n v="24000"/>
    <n v="0"/>
    <n v="26400"/>
    <n v="0"/>
    <n v="58800"/>
    <n v="0"/>
    <n v="18800"/>
    <n v="0"/>
    <m/>
    <n v="0"/>
    <e v="#REF!"/>
    <e v="#REF!"/>
  </r>
  <r>
    <s v="Agrosuper Shanghai1023131"/>
    <x v="0"/>
    <x v="3"/>
    <x v="135"/>
    <x v="119"/>
    <x v="9"/>
    <x v="13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1.2333333333333334"/>
    <s v="Sin Facturación 2022"/>
    <n v="4224"/>
    <n v="0"/>
    <n v="4200"/>
    <n v="0"/>
    <n v="0"/>
    <n v="0"/>
    <n v="5280"/>
    <n v="0"/>
    <n v="5180"/>
    <n v="0"/>
    <n v="0"/>
    <n v="0"/>
    <m/>
    <n v="0"/>
    <e v="#REF!"/>
    <e v="#REF!"/>
  </r>
  <r>
    <s v="Agrosuper Shanghai1023306"/>
    <x v="0"/>
    <x v="3"/>
    <x v="136"/>
    <x v="111"/>
    <x v="4"/>
    <x v="18"/>
    <m/>
    <n v="0"/>
    <n v="0"/>
    <n v="0.3938052388111854"/>
    <n v="0"/>
    <n v="44328.631598478525"/>
    <n v="56853.287010242071"/>
    <n v="0"/>
    <n v="95496.589907696383"/>
    <n v="72000"/>
    <n v="24000"/>
    <n v="72000"/>
    <m/>
    <n v="72000"/>
    <n v="23496.589907696383"/>
    <n v="0"/>
    <m/>
    <n v="0"/>
    <n v="23496.589907696383"/>
    <n v="0"/>
    <n v="0"/>
    <n v="72000"/>
    <n v="72000"/>
    <m/>
    <n v="0.8"/>
    <n v="0.88333333333333297"/>
    <n v="0.88333333333333297"/>
    <n v="63599.999999999971"/>
    <n v="0.8"/>
    <n v="0.10416666666666616"/>
    <n v="144000"/>
    <n v="72000"/>
    <n v="72000"/>
    <n v="144000"/>
    <n v="96000"/>
    <n v="96000"/>
    <n v="83520"/>
    <n v="46800"/>
    <n v="59760"/>
    <n v="108784"/>
    <n v="85572"/>
    <n v="76800"/>
    <m/>
    <n v="0"/>
    <e v="#REF!"/>
    <e v="#REF!"/>
  </r>
  <r>
    <s v="Exportacion Directa1020105"/>
    <x v="0"/>
    <x v="4"/>
    <x v="137"/>
    <x v="120"/>
    <x v="6"/>
    <x v="8"/>
    <m/>
    <n v="59439"/>
    <n v="60000"/>
    <n v="0.7577362385835783"/>
    <n v="45039.084285169309"/>
    <n v="37283.631999999991"/>
    <n v="9644.8124321791947"/>
    <n v="0"/>
    <n v="91003.047474130581"/>
    <n v="50000"/>
    <n v="2419.3548387096776"/>
    <n v="50000"/>
    <m/>
    <n v="50000"/>
    <n v="41003.047474130581"/>
    <n v="38709.677419354841"/>
    <m/>
    <n v="38709.677419354841"/>
    <n v="2293.3700547757398"/>
    <n v="0"/>
    <n v="0"/>
    <n v="88709.677419354848"/>
    <n v="88709.677419354848"/>
    <m/>
    <n v="2.86263333333333"/>
    <n v="3.7150862764000001"/>
    <n v="3.3431068103345436"/>
    <n v="296565.92672322568"/>
    <n v="3.7648891880437763"/>
    <n v="0.11203048925017349"/>
    <n v="53000"/>
    <n v="35000"/>
    <n v="40000"/>
    <n v="55000"/>
    <n v="58500"/>
    <n v="40113"/>
    <n v="242802.9852"/>
    <n v="150434"/>
    <n v="172191"/>
    <n v="229340"/>
    <n v="240695"/>
    <n v="151021"/>
    <m/>
    <n v="0"/>
    <e v="#REF!"/>
    <e v="#REF!"/>
  </r>
  <r>
    <s v="Exportacion Directa1020110"/>
    <x v="0"/>
    <x v="4"/>
    <x v="138"/>
    <x v="121"/>
    <x v="6"/>
    <x v="37"/>
    <m/>
    <n v="835830"/>
    <n v="550000"/>
    <n v="0.7577362385835783"/>
    <n v="633338.6802953122"/>
    <n v="177658.94999999981"/>
    <n v="89651.225510581629"/>
    <n v="0"/>
    <n v="891683.73325483548"/>
    <n v="805840"/>
    <n v="6247.0588235294117"/>
    <n v="805840"/>
    <m/>
    <n v="805840"/>
    <n v="85843.733254835475"/>
    <n v="81211.76470588235"/>
    <m/>
    <n v="81211.76470588235"/>
    <n v="4631.9685489531257"/>
    <n v="0"/>
    <n v="0"/>
    <n v="887051.76470588241"/>
    <n v="887051.76470588241"/>
    <m/>
    <n v="2.8403345454545499"/>
    <n v="3.2645190144059928"/>
    <n v="3.2256838858881021"/>
    <n v="2861348.5833603693"/>
    <n v="3.3115621539062894"/>
    <n v="2.5932857070759211E-2"/>
    <n v="412200"/>
    <n v="240000"/>
    <n v="400000"/>
    <n v="460000"/>
    <n v="600000"/>
    <n v="690745"/>
    <n v="1698264"/>
    <n v="924341"/>
    <n v="1528601"/>
    <n v="1681228"/>
    <n v="2172336"/>
    <n v="2287445"/>
    <m/>
    <n v="0"/>
    <e v="#REF!"/>
    <e v="#REF!"/>
  </r>
  <r>
    <s v="Exportacion Directa1020284"/>
    <x v="0"/>
    <x v="4"/>
    <x v="139"/>
    <x v="122"/>
    <x v="9"/>
    <x v="21"/>
    <m/>
    <n v="0"/>
    <n v="10000"/>
    <n v="0.7577362385835783"/>
    <n v="0"/>
    <n v="13589.065000000002"/>
    <n v="0"/>
    <n v="0"/>
    <n v="13589.065000000002"/>
    <n v="2500"/>
    <n v="2333.3333333333335"/>
    <n v="2500"/>
    <m/>
    <n v="2500"/>
    <n v="11089.065000000002"/>
    <n v="9333.3333333333339"/>
    <m/>
    <n v="9333.3333333333339"/>
    <n v="1755.7316666666684"/>
    <n v="0"/>
    <n v="0"/>
    <n v="11833.333333333334"/>
    <n v="11833.333333333334"/>
    <m/>
    <n v="2.0110000000000001"/>
    <n v="3.5415782"/>
    <n v="2.3343615915492961"/>
    <n v="27623.278833333337"/>
    <n v="3.6033650710838661"/>
    <n v="0.35217177679775391"/>
    <n v="11750"/>
    <n v="5750"/>
    <n v="4000"/>
    <n v="17000"/>
    <n v="23200"/>
    <n v="7667"/>
    <n v="50760"/>
    <n v="23396"/>
    <n v="16318"/>
    <n v="67201"/>
    <n v="89295"/>
    <n v="27627"/>
    <m/>
    <n v="0"/>
    <e v="#REF!"/>
    <e v="#REF!"/>
  </r>
  <r>
    <s v="Exportacion Directa1020326"/>
    <x v="0"/>
    <x v="4"/>
    <x v="140"/>
    <x v="123"/>
    <x v="12"/>
    <x v="22"/>
    <m/>
    <n v="293068"/>
    <n v="264000"/>
    <n v="0.7577362385835783"/>
    <n v="222068.24396921214"/>
    <n v="1160.04"/>
    <n v="35250"/>
    <n v="0"/>
    <n v="254953.28396921215"/>
    <n v="24000"/>
    <n v="24000"/>
    <n v="24000"/>
    <m/>
    <n v="24000"/>
    <n v="230953.28396921215"/>
    <n v="216000"/>
    <m/>
    <n v="216000"/>
    <n v="14953.283969212149"/>
    <n v="0"/>
    <n v="0"/>
    <n v="240000"/>
    <n v="240000"/>
    <m/>
    <n v="3.0896098484848502"/>
    <n v="2.3718963143939402"/>
    <n v="3.0178384950757593"/>
    <n v="724281.23881818226"/>
    <n v="2.3741826923076923"/>
    <n v="0.27110626526488457"/>
    <n v="296000"/>
    <n v="264000"/>
    <n v="240000"/>
    <n v="408000"/>
    <n v="360000"/>
    <n v="312000"/>
    <n v="858400"/>
    <n v="679729"/>
    <n v="615492"/>
    <n v="1018883"/>
    <n v="897600"/>
    <n v="740745"/>
    <m/>
    <n v="0"/>
    <e v="#REF!"/>
    <e v="#REF!"/>
  </r>
  <r>
    <s v="Exportacion Directa1020589"/>
    <x v="0"/>
    <x v="4"/>
    <x v="141"/>
    <x v="124"/>
    <x v="6"/>
    <x v="37"/>
    <m/>
    <n v="111048"/>
    <n v="120000"/>
    <n v="0.7577362385835783"/>
    <n v="84145.093822229202"/>
    <n v="108465.87299999991"/>
    <n v="17302.923636427706"/>
    <n v="0"/>
    <n v="208183.59809501402"/>
    <n v="92600"/>
    <n v="3265.3061224489797"/>
    <n v="92600"/>
    <m/>
    <n v="92600"/>
    <n v="115583.59809501402"/>
    <n v="114285.71428571429"/>
    <m/>
    <n v="114285.71428571429"/>
    <n v="1297.8838092997321"/>
    <n v="0"/>
    <n v="0"/>
    <n v="206885.71428571429"/>
    <n v="206885.71428571429"/>
    <m/>
    <n v="4.2162583333333297"/>
    <n v="3.4872611945374343"/>
    <n v="3.8899664224318666"/>
    <n v="804778.48185226135"/>
    <n v="3.5343730210005821"/>
    <n v="0.10061003728763634"/>
    <n v="64100"/>
    <n v="43000"/>
    <n v="100000"/>
    <n v="110000"/>
    <n v="144100"/>
    <n v="156329"/>
    <n v="282040"/>
    <n v="174732"/>
    <n v="416231"/>
    <n v="439164"/>
    <n v="561670"/>
    <n v="552525"/>
    <m/>
    <n v="0"/>
    <e v="#REF!"/>
    <e v="#REF!"/>
  </r>
  <r>
    <s v="Exportacion Directa1020592"/>
    <x v="0"/>
    <x v="4"/>
    <x v="142"/>
    <x v="125"/>
    <x v="6"/>
    <x v="20"/>
    <m/>
    <n v="168664"/>
    <n v="170000"/>
    <n v="0.7577362385835783"/>
    <n v="127802.82494446065"/>
    <n v="214604.9009999999"/>
    <n v="30309.478005669196"/>
    <n v="0"/>
    <n v="369686.25614956283"/>
    <n v="228660"/>
    <n v="6485.6164383561645"/>
    <n v="228660"/>
    <m/>
    <n v="228660"/>
    <n v="141026.25614956283"/>
    <n v="136197.94520547945"/>
    <m/>
    <n v="136197.94520547945"/>
    <n v="4828.3109440833796"/>
    <n v="0"/>
    <n v="0"/>
    <n v="364857.94520547945"/>
    <n v="364857.94520547945"/>
    <m/>
    <n v="2.7019470588235301"/>
    <n v="3.4051028949584747"/>
    <n v="3.1426216161504015"/>
    <n v="1146610.4654269584"/>
    <n v="3.4191270383198833"/>
    <n v="8.0870180917686274E-2"/>
    <n v="0"/>
    <n v="90000"/>
    <n v="280000"/>
    <n v="280000"/>
    <n v="270000"/>
    <n v="282647"/>
    <n v="0"/>
    <n v="178762"/>
    <n v="1095385"/>
    <n v="1052959"/>
    <n v="1004342"/>
    <n v="966406"/>
    <m/>
    <n v="0"/>
    <e v="#REF!"/>
    <e v="#REF!"/>
  </r>
  <r>
    <s v="Exportacion Directa1020620"/>
    <x v="0"/>
    <x v="4"/>
    <x v="143"/>
    <x v="126"/>
    <x v="6"/>
    <x v="20"/>
    <m/>
    <n v="28151"/>
    <n v="30000"/>
    <n v="0.7577362385835783"/>
    <n v="21331.032852366312"/>
    <n v="28268.07900000002"/>
    <n v="11634.400021181593"/>
    <n v="0"/>
    <n v="60070.071871429769"/>
    <n v="38400"/>
    <n v="3142.8571428571427"/>
    <n v="38400"/>
    <m/>
    <n v="38400"/>
    <n v="21670.071871429769"/>
    <n v="18857.142857142855"/>
    <m/>
    <n v="18857.142857142855"/>
    <n v="2812.929014286914"/>
    <n v="0"/>
    <n v="0"/>
    <n v="57257.142857142855"/>
    <n v="57257.142857142855"/>
    <m/>
    <n v="3.8277666666666699"/>
    <n v="3.3824556072569463"/>
    <n v="3.5291149382002689"/>
    <n v="202067.03817580966"/>
    <n v="3.4191250000000002"/>
    <n v="3.2169031024097891E-2"/>
    <n v="17000"/>
    <n v="3000"/>
    <n v="16000"/>
    <n v="30000"/>
    <n v="40857"/>
    <n v="48000"/>
    <n v="70380"/>
    <n v="11767"/>
    <n v="62416"/>
    <n v="112375"/>
    <n v="149276"/>
    <n v="164118"/>
    <m/>
    <n v="0"/>
    <e v="#REF!"/>
    <e v="#REF!"/>
  </r>
  <r>
    <s v="Exportacion Directa1020636"/>
    <x v="0"/>
    <x v="4"/>
    <x v="144"/>
    <x v="127"/>
    <x v="11"/>
    <x v="19"/>
    <m/>
    <n v="12525"/>
    <n v="10000"/>
    <n v="0.7577362385835783"/>
    <n v="9490.646388259318"/>
    <n v="16735.11"/>
    <n v="3445.9428168835798"/>
    <n v="0"/>
    <n v="29327.104923454539"/>
    <n v="21000"/>
    <n v="1333.3333333333333"/>
    <n v="21000"/>
    <m/>
    <n v="21000"/>
    <n v="8327.1049234545389"/>
    <n v="8000"/>
    <m/>
    <n v="8000"/>
    <n v="327.10492345453895"/>
    <n v="0"/>
    <n v="0"/>
    <n v="29000"/>
    <n v="29000"/>
    <m/>
    <n v="4.5270999999999999"/>
    <n v="4.1743675468864465"/>
    <n v="4.2716730511936332"/>
    <n v="123878.51848461536"/>
    <n v="4.1875185441598255"/>
    <n v="2.0096509698130122E-2"/>
    <n v="14500"/>
    <n v="14500"/>
    <n v="15000"/>
    <n v="18000"/>
    <n v="20000"/>
    <n v="30333"/>
    <n v="73613.435800000007"/>
    <n v="69303"/>
    <n v="71866"/>
    <n v="83082"/>
    <n v="89555"/>
    <n v="127020"/>
    <m/>
    <n v="0"/>
    <e v="#REF!"/>
    <e v="#REF!"/>
  </r>
  <r>
    <s v="Exportacion Directa1020637"/>
    <x v="0"/>
    <x v="4"/>
    <x v="145"/>
    <x v="128"/>
    <x v="8"/>
    <x v="10"/>
    <m/>
    <n v="216563"/>
    <n v="140000"/>
    <n v="0.7577362385835783"/>
    <n v="164097.63303637548"/>
    <n v="93110.786999999997"/>
    <n v="38313.07184653962"/>
    <n v="0"/>
    <n v="291690.18469826115"/>
    <n v="195600"/>
    <n v="4750"/>
    <n v="195600"/>
    <m/>
    <n v="195600"/>
    <n v="96090.184698261146"/>
    <n v="95000"/>
    <m/>
    <n v="95000"/>
    <n v="1090.184698261146"/>
    <n v="0"/>
    <n v="0"/>
    <n v="290600"/>
    <n v="290600"/>
    <m/>
    <n v="7.4092642857142801"/>
    <n v="4.3973345510624169"/>
    <n v="5.3819640238495019"/>
    <n v="1563998.7453306653"/>
    <n v="4.4487126537785588"/>
    <n v="0.20978009655855759"/>
    <n v="193900"/>
    <n v="170000"/>
    <n v="190000"/>
    <n v="270000"/>
    <n v="253474"/>
    <n v="227600"/>
    <n v="942354"/>
    <n v="841715"/>
    <n v="947734"/>
    <n v="1311648"/>
    <n v="1212707"/>
    <n v="1012527"/>
    <m/>
    <n v="0"/>
    <e v="#REF!"/>
    <e v="#REF!"/>
  </r>
  <r>
    <s v="Exportacion Directa1020662"/>
    <x v="0"/>
    <x v="4"/>
    <x v="146"/>
    <x v="129"/>
    <x v="9"/>
    <x v="21"/>
    <m/>
    <n v="22985"/>
    <n v="20000"/>
    <n v="0.7577362385835783"/>
    <n v="17416.567443843549"/>
    <n v="25379.756000000005"/>
    <n v="7841.66"/>
    <n v="0"/>
    <n v="49853.817443843553"/>
    <n v="23000"/>
    <n v="5000"/>
    <n v="23000"/>
    <m/>
    <n v="23000"/>
    <n v="26853.817443843553"/>
    <n v="25000"/>
    <m/>
    <n v="25000"/>
    <n v="1853.8174438435526"/>
    <n v="0"/>
    <n v="0"/>
    <n v="48000"/>
    <n v="48000"/>
    <m/>
    <n v="4.0608500000000003"/>
    <n v="3.5526711830434783"/>
    <n v="3.8173476502083332"/>
    <n v="183232.68721"/>
    <n v="3.6419365079365078"/>
    <n v="4.8164250499581597E-2"/>
    <n v="30000"/>
    <n v="5000"/>
    <n v="4000"/>
    <n v="20000"/>
    <n v="22000"/>
    <n v="31500"/>
    <n v="139120.984"/>
    <n v="20587"/>
    <n v="16511"/>
    <n v="79963"/>
    <n v="84292"/>
    <n v="114721"/>
    <m/>
    <n v="0"/>
    <e v="#REF!"/>
    <e v="#REF!"/>
  </r>
  <r>
    <s v="Exportacion Directa1020664"/>
    <x v="0"/>
    <x v="4"/>
    <x v="147"/>
    <x v="130"/>
    <x v="9"/>
    <x v="21"/>
    <m/>
    <n v="4766"/>
    <n v="3000"/>
    <n v="0.7577362385835783"/>
    <n v="3611.3709130893344"/>
    <n v="2367.1749999999997"/>
    <n v="1566.76"/>
    <n v="0"/>
    <n v="7388.629913089334"/>
    <n v="6000"/>
    <n v="3000"/>
    <n v="6000"/>
    <m/>
    <n v="6000"/>
    <n v="1388.629913089334"/>
    <n v="0"/>
    <m/>
    <n v="0"/>
    <n v="1388.629913089334"/>
    <n v="0"/>
    <n v="0"/>
    <n v="6000"/>
    <n v="6000"/>
    <m/>
    <n v="4.0609999999999999"/>
    <n v="3.5594047166666702"/>
    <n v="3.5594047166666702"/>
    <n v="21356.428300000021"/>
    <n v="3.6419999999999999"/>
    <n v="2.2678551162363992E-2"/>
    <n v="0"/>
    <n v="3000"/>
    <n v="3000"/>
    <n v="3000"/>
    <n v="0"/>
    <n v="3000"/>
    <n v="0"/>
    <n v="12115"/>
    <n v="12506"/>
    <n v="12074"/>
    <n v="0"/>
    <n v="10926"/>
    <m/>
    <n v="0"/>
    <e v="#REF!"/>
    <e v="#REF!"/>
  </r>
  <r>
    <s v="Exportacion Directa1020665"/>
    <x v="0"/>
    <x v="4"/>
    <x v="148"/>
    <x v="131"/>
    <x v="9"/>
    <x v="21"/>
    <m/>
    <n v="14854"/>
    <n v="11000"/>
    <n v="0.7577362385835783"/>
    <n v="11255.414087920472"/>
    <n v="5542.501000000002"/>
    <n v="0"/>
    <n v="0"/>
    <n v="16797.915087920475"/>
    <n v="9400"/>
    <n v="2333.3333333333335"/>
    <n v="9400"/>
    <m/>
    <n v="9400"/>
    <n v="7397.9150879204753"/>
    <n v="7000"/>
    <m/>
    <n v="7000"/>
    <n v="397.91508792047534"/>
    <n v="0"/>
    <n v="0"/>
    <n v="16400"/>
    <n v="16400"/>
    <m/>
    <n v="1.8281818181818199"/>
    <n v="3.6196908623100312"/>
    <n v="2.8550223678650628"/>
    <n v="46822.366832987027"/>
    <n v="3.6035164835164837"/>
    <n v="0.2077121387054138"/>
    <n v="11750"/>
    <n v="4750"/>
    <n v="5000"/>
    <n v="15000"/>
    <n v="17000"/>
    <n v="9100"/>
    <n v="50760"/>
    <n v="19327"/>
    <n v="20397"/>
    <n v="59295"/>
    <n v="65444"/>
    <n v="32792"/>
    <m/>
    <n v="0"/>
    <e v="#REF!"/>
    <e v="#REF!"/>
  </r>
  <r>
    <s v="Exportacion Directa1020678"/>
    <x v="0"/>
    <x v="4"/>
    <x v="149"/>
    <x v="132"/>
    <x v="6"/>
    <x v="8"/>
    <m/>
    <n v="0"/>
    <n v="0"/>
    <n v="0.7577362385835783"/>
    <n v="0"/>
    <n v="0"/>
    <n v="1230"/>
    <n v="0"/>
    <n v="1107"/>
    <n v="500"/>
    <n v="500"/>
    <n v="500"/>
    <m/>
    <n v="500"/>
    <n v="607"/>
    <n v="0"/>
    <m/>
    <n v="0"/>
    <n v="607"/>
    <n v="500"/>
    <n v="0"/>
    <n v="1000"/>
    <n v="500"/>
    <m/>
    <n v="0"/>
    <n v="4.7642328000000003"/>
    <n v="4.7642328000000003"/>
    <n v="2382.1164000000003"/>
    <n v="4.7640000000000002"/>
    <n v="4.8866498740561073E-5"/>
    <n v="0"/>
    <n v="500"/>
    <n v="0"/>
    <n v="500"/>
    <n v="500"/>
    <n v="0"/>
    <n v="0"/>
    <n v="2794"/>
    <n v="0"/>
    <n v="1255"/>
    <n v="2382"/>
    <n v="0"/>
    <m/>
    <n v="0"/>
    <e v="#REF!"/>
    <e v="#REF!"/>
  </r>
  <r>
    <s v="Exportacion Directa1020681"/>
    <x v="0"/>
    <x v="4"/>
    <x v="150"/>
    <x v="133"/>
    <x v="6"/>
    <x v="37"/>
    <m/>
    <n v="14554"/>
    <n v="15000"/>
    <n v="0.7577362385835783"/>
    <n v="11028.093216345398"/>
    <n v="8788.8920000000016"/>
    <n v="1911.7028484921752"/>
    <n v="0"/>
    <n v="21537.517779988357"/>
    <n v="10000"/>
    <n v="6666.666666666667"/>
    <n v="10000"/>
    <m/>
    <n v="10000"/>
    <n v="11537.517779988357"/>
    <n v="6666.666666666667"/>
    <m/>
    <n v="6666.666666666667"/>
    <n v="4870.8511133216898"/>
    <n v="0"/>
    <n v="0"/>
    <n v="16666.666666666668"/>
    <n v="16666.666666666668"/>
    <m/>
    <n v="4.3716666666666697"/>
    <n v="3.7598951860000001"/>
    <n v="4.0046037782666675"/>
    <n v="66743.396304444468"/>
    <n v="3.7648666666666668"/>
    <n v="6.3677450710959399E-2"/>
    <n v="14250"/>
    <n v="11250"/>
    <n v="15000"/>
    <n v="22000"/>
    <n v="20545"/>
    <n v="15000"/>
    <n v="62607.7163"/>
    <n v="48073"/>
    <n v="63995"/>
    <n v="91022"/>
    <n v="82702"/>
    <n v="56473"/>
    <m/>
    <n v="0"/>
    <e v="#REF!"/>
    <e v="#REF!"/>
  </r>
  <r>
    <s v="Exportacion Directa1020704"/>
    <x v="0"/>
    <x v="4"/>
    <x v="151"/>
    <x v="134"/>
    <x v="11"/>
    <x v="19"/>
    <m/>
    <n v="0"/>
    <n v="1000"/>
    <n v="0.7577362385835783"/>
    <n v="0"/>
    <n v="2165"/>
    <n v="366.88169977389452"/>
    <n v="0"/>
    <n v="2495.1935297965051"/>
    <n v="1000"/>
    <n v="500"/>
    <n v="1000"/>
    <m/>
    <n v="1000"/>
    <n v="1495.1935297965051"/>
    <n v="1000"/>
    <m/>
    <n v="1000"/>
    <n v="495.19352979650512"/>
    <n v="0"/>
    <n v="0"/>
    <n v="2000"/>
    <n v="2000"/>
    <m/>
    <n v="4.76"/>
    <n v="4.3695031999999996"/>
    <n v="4.5647515999999992"/>
    <n v="9129.5031999999992"/>
    <n v="4.4565000000000001"/>
    <n v="2.4290721418153059E-2"/>
    <n v="0"/>
    <n v="500"/>
    <n v="500"/>
    <n v="1500"/>
    <n v="1500"/>
    <n v="2000"/>
    <n v="0"/>
    <n v="2544"/>
    <n v="2594"/>
    <n v="7446"/>
    <n v="7399"/>
    <n v="8913"/>
    <m/>
    <n v="0"/>
    <e v="#REF!"/>
    <e v="#REF!"/>
  </r>
  <r>
    <s v="Exportacion Directa1020715"/>
    <x v="0"/>
    <x v="4"/>
    <x v="152"/>
    <x v="135"/>
    <x v="8"/>
    <x v="26"/>
    <m/>
    <n v="2000"/>
    <n v="2000"/>
    <n v="0.7577362385835783"/>
    <n v="1515.4724771671565"/>
    <n v="639.37099999999987"/>
    <n v="0"/>
    <n v="0"/>
    <n v="2154.8434771671564"/>
    <n v="2000"/>
    <n v="2000"/>
    <n v="2000"/>
    <m/>
    <n v="2000"/>
    <n v="154.84347716715638"/>
    <n v="0"/>
    <m/>
    <n v="0"/>
    <n v="154.84347716715638"/>
    <n v="0"/>
    <n v="0"/>
    <n v="2000"/>
    <n v="2000"/>
    <m/>
    <n v="5.2649999999999997"/>
    <n v="4.1281009500000003"/>
    <n v="4.1281009500000003"/>
    <n v="8256.2019"/>
    <n v="4.2104999999999997"/>
    <n v="1.9569896686854143E-2"/>
    <n v="3000"/>
    <n v="2000"/>
    <n v="2000"/>
    <n v="4000"/>
    <n v="6000"/>
    <n v="2000"/>
    <n v="14885.3922"/>
    <n v="9329"/>
    <n v="9271"/>
    <n v="18229"/>
    <n v="26806"/>
    <n v="8421"/>
    <m/>
    <n v="0"/>
    <e v="#REF!"/>
    <e v="#REF!"/>
  </r>
  <r>
    <s v="Exportacion Directa1020731"/>
    <x v="0"/>
    <x v="4"/>
    <x v="153"/>
    <x v="136"/>
    <x v="8"/>
    <x v="10"/>
    <m/>
    <n v="35099"/>
    <n v="20000"/>
    <n v="0.7577362385835783"/>
    <n v="26595.784238045017"/>
    <n v="3819.9409999999998"/>
    <n v="2772.2833643306276"/>
    <n v="0"/>
    <n v="32910.78026594258"/>
    <n v="20500"/>
    <n v="2500"/>
    <n v="20500"/>
    <m/>
    <n v="20500"/>
    <n v="12410.78026594258"/>
    <n v="10000"/>
    <m/>
    <n v="10000"/>
    <n v="2410.7802659425797"/>
    <n v="0"/>
    <n v="0"/>
    <n v="30500"/>
    <n v="30500"/>
    <m/>
    <n v="5.7702499999999999"/>
    <n v="4.5512995091463413"/>
    <n v="4.9509554077868856"/>
    <n v="151004.1399375"/>
    <n v="4.6331363636363641"/>
    <n v="6.859695446155141E-2"/>
    <n v="18000"/>
    <n v="6000"/>
    <n v="10000"/>
    <n v="20000"/>
    <n v="18000"/>
    <n v="22000"/>
    <n v="99485.017300000007"/>
    <n v="31124"/>
    <n v="51494"/>
    <n v="100776"/>
    <n v="87382"/>
    <n v="101929"/>
    <m/>
    <n v="0"/>
    <e v="#REF!"/>
    <e v="#REF!"/>
  </r>
  <r>
    <s v="Exportacion Directa1020758"/>
    <x v="0"/>
    <x v="4"/>
    <x v="154"/>
    <x v="137"/>
    <x v="6"/>
    <x v="20"/>
    <m/>
    <n v="5065"/>
    <n v="3000"/>
    <n v="0.7577362385835783"/>
    <n v="3837.9340484258241"/>
    <n v="608.31899999999996"/>
    <n v="995.59069963081197"/>
    <n v="0"/>
    <n v="5342.2846780935552"/>
    <n v="3000"/>
    <n v="3250"/>
    <n v="3000"/>
    <m/>
    <n v="3000"/>
    <n v="2342.2846780935552"/>
    <n v="0"/>
    <m/>
    <n v="0"/>
    <n v="2342.2846780935552"/>
    <n v="0"/>
    <n v="0"/>
    <n v="3000"/>
    <n v="3000"/>
    <m/>
    <n v="4.13866666666667"/>
    <n v="3.6064778333333298"/>
    <n v="3.6064778333333298"/>
    <n v="10819.43349999999"/>
    <n v="3.7263333333333333"/>
    <n v="3.2164460148493633E-2"/>
    <n v="8000"/>
    <n v="5000"/>
    <n v="8000"/>
    <n v="12000"/>
    <n v="6000"/>
    <n v="3000"/>
    <n v="35636.778700000003"/>
    <n v="20917"/>
    <n v="33318"/>
    <n v="48487"/>
    <n v="23733"/>
    <n v="11179"/>
    <m/>
    <n v="0"/>
    <e v="#REF!"/>
    <e v="#REF!"/>
  </r>
  <r>
    <s v="Exportacion Directa1020774"/>
    <x v="0"/>
    <x v="4"/>
    <x v="155"/>
    <x v="138"/>
    <x v="14"/>
    <x v="29"/>
    <m/>
    <n v="13218"/>
    <n v="8000"/>
    <n v="0.7577362385835783"/>
    <n v="10015.757601597737"/>
    <n v="3165"/>
    <n v="1243"/>
    <n v="0"/>
    <n v="14299.457601597738"/>
    <n v="10000"/>
    <n v="952.38095238095241"/>
    <n v="10000"/>
    <m/>
    <n v="10000"/>
    <n v="4299.4576015977382"/>
    <n v="3809.5238095238096"/>
    <m/>
    <n v="3809.5238095238096"/>
    <n v="489.93379207392854"/>
    <n v="0"/>
    <n v="0"/>
    <n v="13809.523809523809"/>
    <n v="13809.523809523809"/>
    <m/>
    <n v="6.7803750000000003"/>
    <n v="5.5324422212500002"/>
    <n v="5.8766995395258625"/>
    <n v="81154.422212500009"/>
    <n v="5.6471397538015928"/>
    <n v="4.0650629474812017E-2"/>
    <n v="6500"/>
    <n v="9000"/>
    <n v="7000"/>
    <n v="7000"/>
    <n v="12778"/>
    <n v="13810"/>
    <n v="39650"/>
    <n v="55209"/>
    <n v="42742"/>
    <n v="42209"/>
    <n v="76257"/>
    <n v="77987"/>
    <m/>
    <n v="0"/>
    <e v="#REF!"/>
    <e v="#REF!"/>
  </r>
  <r>
    <s v="Exportacion Directa1020802"/>
    <x v="0"/>
    <x v="4"/>
    <x v="156"/>
    <x v="139"/>
    <x v="8"/>
    <x v="10"/>
    <m/>
    <n v="60946"/>
    <n v="60000"/>
    <n v="0.7577362385835783"/>
    <n v="46180.992796714767"/>
    <n v="58085.028999999995"/>
    <n v="0"/>
    <n v="0"/>
    <n v="104266.02179671476"/>
    <n v="55400"/>
    <n v="8437.5"/>
    <n v="55400"/>
    <m/>
    <n v="55400"/>
    <n v="48866.021796714762"/>
    <n v="42187.5"/>
    <m/>
    <n v="42187.5"/>
    <n v="6678.5217967147619"/>
    <n v="0"/>
    <n v="0"/>
    <n v="97587.5"/>
    <n v="97587.5"/>
    <m/>
    <n v="5.30406666666667"/>
    <n v="4.1429464038053849"/>
    <n v="4.6449037353228482"/>
    <n v="453284.54327081842"/>
    <n v="4.1720854305536665"/>
    <n v="0.1133290083914785"/>
    <n v="103000"/>
    <n v="47000"/>
    <n v="95000"/>
    <n v="130000"/>
    <n v="92821"/>
    <n v="95563"/>
    <n v="518029.43709999998"/>
    <n v="220820"/>
    <n v="445408"/>
    <n v="591029"/>
    <n v="410262"/>
    <n v="398697"/>
    <m/>
    <n v="0"/>
    <e v="#REF!"/>
    <e v="#REF!"/>
  </r>
  <r>
    <s v="Exportacion Directa1020810"/>
    <x v="0"/>
    <x v="4"/>
    <x v="157"/>
    <x v="140"/>
    <x v="10"/>
    <x v="25"/>
    <m/>
    <n v="3121"/>
    <n v="2000"/>
    <n v="0.7577362385835783"/>
    <n v="2364.8948006193477"/>
    <n v="1290.04"/>
    <n v="0"/>
    <n v="0"/>
    <n v="3654.9348006193477"/>
    <n v="3000"/>
    <n v="1500"/>
    <n v="3000"/>
    <m/>
    <n v="3000"/>
    <n v="654.9348006193477"/>
    <n v="0"/>
    <m/>
    <n v="0"/>
    <n v="654.9348006193477"/>
    <n v="0"/>
    <n v="0"/>
    <n v="3000"/>
    <n v="3000"/>
    <m/>
    <n v="4.6825000000000001"/>
    <n v="3.1523294499999999"/>
    <n v="3.1523294499999999"/>
    <n v="9456.9883499999996"/>
    <n v="3.2273333333333332"/>
    <n v="2.3240203470357355E-2"/>
    <n v="5000"/>
    <n v="6000"/>
    <n v="2500"/>
    <n v="0"/>
    <n v="6000"/>
    <n v="1500"/>
    <n v="17987.201300000001"/>
    <n v="21135"/>
    <n v="8690"/>
    <n v="0"/>
    <n v="20254"/>
    <n v="4841"/>
    <m/>
    <n v="0"/>
    <e v="#REF!"/>
    <e v="#REF!"/>
  </r>
  <r>
    <s v="Exportacion Directa1020914"/>
    <x v="0"/>
    <x v="4"/>
    <x v="158"/>
    <x v="141"/>
    <x v="8"/>
    <x v="26"/>
    <m/>
    <n v="20347"/>
    <n v="9000"/>
    <n v="0.7577362385835783"/>
    <n v="15417.659246460067"/>
    <n v="755"/>
    <n v="2000"/>
    <n v="0"/>
    <n v="17972.659246460069"/>
    <n v="19000"/>
    <n v="1285.7142857142858"/>
    <n v="16714.285714285714"/>
    <m/>
    <n v="16714.285714285714"/>
    <n v="1258.3735321743552"/>
    <n v="0"/>
    <m/>
    <n v="0"/>
    <n v="1258.3735321743552"/>
    <n v="0"/>
    <n v="0"/>
    <n v="16714.285714285714"/>
    <n v="16714.285714285714"/>
    <m/>
    <n v="6.625"/>
    <n v="5.1338352542188783"/>
    <n v="5.1338352542188783"/>
    <n v="85808.389249086962"/>
    <n v="5.1478179258564056"/>
    <n v="2.7162327492771831E-3"/>
    <n v="3000"/>
    <n v="0"/>
    <n v="3000"/>
    <n v="15000"/>
    <n v="10000"/>
    <n v="12786"/>
    <n v="17508.131799999999"/>
    <n v="0"/>
    <n v="17286"/>
    <n v="84027"/>
    <n v="55306"/>
    <n v="65820"/>
    <m/>
    <n v="0"/>
    <e v="#REF!"/>
    <e v="#REF!"/>
  </r>
  <r>
    <s v="Exportacion Directa1020990"/>
    <x v="0"/>
    <x v="4"/>
    <x v="159"/>
    <x v="142"/>
    <x v="9"/>
    <x v="21"/>
    <m/>
    <n v="0"/>
    <n v="5000"/>
    <n v="0.7577362385835783"/>
    <n v="0"/>
    <n v="10252.726000000002"/>
    <n v="0"/>
    <n v="0"/>
    <n v="10252.726000000002"/>
    <n v="2500"/>
    <n v="2666.6666666666665"/>
    <n v="2500"/>
    <m/>
    <n v="2500"/>
    <n v="7752.7260000000024"/>
    <n v="5333.333333333333"/>
    <m/>
    <n v="5333.333333333333"/>
    <n v="2419.3926666666694"/>
    <n v="0"/>
    <n v="0"/>
    <n v="7833.333333333333"/>
    <n v="7833.333333333333"/>
    <m/>
    <n v="4.0220000000000002"/>
    <n v="3.5415782"/>
    <n v="3.8686738936170215"/>
    <n v="30304.612166666666"/>
    <n v="3.6034999999999999"/>
    <n v="7.3587871130018481E-2"/>
    <n v="8750"/>
    <n v="4750"/>
    <n v="7000"/>
    <n v="13000"/>
    <n v="13000"/>
    <n v="8000"/>
    <n v="36645.971899999997"/>
    <n v="19327"/>
    <n v="28598"/>
    <n v="51483"/>
    <n v="50072"/>
    <n v="28828"/>
    <m/>
    <n v="0"/>
    <e v="#REF!"/>
    <e v="#REF!"/>
  </r>
  <r>
    <s v="Exportacion Directa1020991"/>
    <x v="0"/>
    <x v="4"/>
    <x v="160"/>
    <x v="143"/>
    <x v="9"/>
    <x v="21"/>
    <m/>
    <n v="13218"/>
    <n v="6000"/>
    <n v="0.7577362385835783"/>
    <n v="10015.757601597737"/>
    <n v="8934.1650000000009"/>
    <n v="1937.32"/>
    <n v="0"/>
    <n v="20693.51060159774"/>
    <n v="24600"/>
    <n v="3333.3333333333335"/>
    <n v="20000"/>
    <m/>
    <n v="20000"/>
    <n v="693.51060159773988"/>
    <n v="0"/>
    <m/>
    <n v="0"/>
    <n v="693.51060159773988"/>
    <n v="0"/>
    <n v="0"/>
    <n v="20000"/>
    <n v="20000"/>
    <m/>
    <n v="4.0220000000000002"/>
    <n v="3.5928449739837434"/>
    <n v="3.5928449739837438"/>
    <n v="71856.899479674874"/>
    <n v="3.6034999999999999"/>
    <n v="2.9568547290845346E-3"/>
    <n v="1250"/>
    <n v="5000"/>
    <n v="5000"/>
    <n v="60000"/>
    <n v="10000"/>
    <n v="10000"/>
    <n v="5233.6656000000003"/>
    <n v="20319"/>
    <n v="20402"/>
    <n v="237274"/>
    <n v="38437"/>
    <n v="36035"/>
    <m/>
    <n v="0"/>
    <e v="#REF!"/>
    <e v="#REF!"/>
  </r>
  <r>
    <s v="Exportacion Directa1021136"/>
    <x v="0"/>
    <x v="4"/>
    <x v="161"/>
    <x v="144"/>
    <x v="10"/>
    <x v="15"/>
    <m/>
    <n v="0"/>
    <n v="0"/>
    <n v="0.7577362385835783"/>
    <n v="0"/>
    <n v="3210"/>
    <n v="1145"/>
    <n v="0"/>
    <n v="4240.5"/>
    <n v="4000"/>
    <n v="2666.6666666666665"/>
    <n v="4000"/>
    <m/>
    <n v="4000"/>
    <n v="240.5"/>
    <n v="0"/>
    <m/>
    <n v="0"/>
    <n v="240.5"/>
    <n v="0"/>
    <n v="0"/>
    <n v="4000"/>
    <n v="4000"/>
    <m/>
    <n v="0"/>
    <n v="2.4184234500000001"/>
    <n v="2.4184234500000001"/>
    <n v="9673.6938000000009"/>
    <n v="2.4587500000000002"/>
    <n v="1.6401240467717362E-2"/>
    <n v="5000"/>
    <n v="3000"/>
    <n v="4000"/>
    <n v="5000"/>
    <n v="7200"/>
    <n v="8000"/>
    <n v="14419.3794"/>
    <n v="6405"/>
    <n v="11558"/>
    <n v="13732"/>
    <n v="20064"/>
    <n v="19670"/>
    <m/>
    <n v="0"/>
    <e v="#REF!"/>
    <e v="#REF!"/>
  </r>
  <r>
    <s v="Exportacion Directa1021533"/>
    <x v="0"/>
    <x v="4"/>
    <x v="162"/>
    <x v="145"/>
    <x v="8"/>
    <x v="10"/>
    <m/>
    <n v="0"/>
    <n v="20000"/>
    <n v="0.7577362385835783"/>
    <n v="0"/>
    <n v="74.603999999999999"/>
    <n v="0"/>
    <n v="0"/>
    <n v="74.603999999999999"/>
    <n v="10000"/>
    <n v="3000"/>
    <n v="0"/>
    <m/>
    <n v="0"/>
    <n v="74.603999999999999"/>
    <n v="0"/>
    <m/>
    <n v="0"/>
    <n v="74.603999999999999"/>
    <n v="0"/>
    <n v="0"/>
    <n v="0"/>
    <n v="0"/>
    <m/>
    <n v="4.2985499999999996"/>
    <n v="4.5563170949999998"/>
    <n v="0"/>
    <n v="0"/>
    <n v="4.6716666666666669"/>
    <s v="Sin Facturación 2022"/>
    <n v="2000"/>
    <n v="18000"/>
    <n v="15000"/>
    <n v="10000"/>
    <n v="15400"/>
    <n v="3000"/>
    <n v="10613.774600000001"/>
    <n v="93240"/>
    <n v="77606"/>
    <n v="49787"/>
    <n v="75485"/>
    <n v="14015"/>
    <m/>
    <n v="0"/>
    <e v="#REF!"/>
    <e v="#REF!"/>
  </r>
  <r>
    <s v="Exportacion Directa1021603"/>
    <x v="0"/>
    <x v="4"/>
    <x v="163"/>
    <x v="146"/>
    <x v="6"/>
    <x v="37"/>
    <m/>
    <n v="5100"/>
    <n v="7000"/>
    <n v="0.7577362385835783"/>
    <n v="3864.4548167762496"/>
    <n v="5115.420000000001"/>
    <n v="2125.771888737585"/>
    <n v="0"/>
    <n v="10893.069516640076"/>
    <n v="7000"/>
    <n v="5000"/>
    <n v="7000"/>
    <m/>
    <n v="7000"/>
    <n v="3893.0695166400765"/>
    <n v="0"/>
    <m/>
    <n v="0"/>
    <n v="3893.0695166400765"/>
    <n v="0"/>
    <n v="0"/>
    <n v="7000"/>
    <n v="7000"/>
    <m/>
    <n v="4.3717142857142903"/>
    <n v="3.6283132285714301"/>
    <n v="3.6283132285714301"/>
    <n v="25398.192600000009"/>
    <n v="3.7494545454545456"/>
    <n v="3.2309050667109644E-2"/>
    <n v="5000"/>
    <n v="3000"/>
    <n v="4000"/>
    <n v="5000"/>
    <n v="7000"/>
    <n v="5500"/>
    <n v="22909.446899999999"/>
    <n v="12940"/>
    <n v="17412"/>
    <n v="20869"/>
    <n v="27713"/>
    <n v="20622"/>
    <m/>
    <n v="0"/>
    <e v="#REF!"/>
    <e v="#REF!"/>
  </r>
  <r>
    <s v="Exportacion Directa1021609"/>
    <x v="0"/>
    <x v="4"/>
    <x v="164"/>
    <x v="147"/>
    <x v="11"/>
    <x v="19"/>
    <m/>
    <n v="46071"/>
    <n v="20000"/>
    <n v="0.7577362385835783"/>
    <n v="34909.666247784036"/>
    <n v="3195.6439999999993"/>
    <n v="0"/>
    <n v="0"/>
    <n v="38105.310247784037"/>
    <n v="75000"/>
    <n v="8000"/>
    <n v="32000"/>
    <m/>
    <n v="32000"/>
    <n v="6105.3102477840366"/>
    <n v="0"/>
    <m/>
    <n v="0"/>
    <n v="6105.3102477840366"/>
    <n v="0"/>
    <n v="0"/>
    <n v="32000"/>
    <n v="32000"/>
    <m/>
    <n v="4.7601500000000003"/>
    <n v="4.4804787853333359"/>
    <n v="4.4804787853333359"/>
    <n v="143375.32113066674"/>
    <n v="4.8124000000000002"/>
    <n v="6.8972075194635593E-2"/>
    <n v="16500"/>
    <n v="6500"/>
    <n v="3000"/>
    <n v="5000"/>
    <n v="0"/>
    <n v="0"/>
    <n v="84517.474000000002"/>
    <n v="31345"/>
    <n v="14512"/>
    <n v="24062"/>
    <n v="0"/>
    <n v="0"/>
    <m/>
    <n v="0"/>
    <e v="#REF!"/>
    <e v="#REF!"/>
  </r>
  <r>
    <s v="Exportacion Directa1022282"/>
    <x v="0"/>
    <x v="4"/>
    <x v="165"/>
    <x v="148"/>
    <x v="14"/>
    <x v="29"/>
    <m/>
    <n v="0"/>
    <n v="0"/>
    <n v="0.7577362385835783"/>
    <n v="0"/>
    <n v="0"/>
    <n v="0"/>
    <n v="0"/>
    <n v="0"/>
    <n v="0"/>
    <n v="2000"/>
    <n v="0"/>
    <m/>
    <n v="0"/>
    <n v="0"/>
    <n v="0"/>
    <m/>
    <n v="0"/>
    <n v="0"/>
    <n v="0"/>
    <n v="0"/>
    <n v="0"/>
    <n v="0"/>
    <m/>
    <n v="0"/>
    <n v="0"/>
    <n v="0"/>
    <n v="0"/>
    <n v="6.2619999999999996"/>
    <s v="Sin Facturación 2022"/>
    <n v="0"/>
    <n v="0"/>
    <n v="0"/>
    <n v="3000"/>
    <n v="2000"/>
    <n v="0"/>
    <n v="0"/>
    <n v="0"/>
    <n v="0"/>
    <n v="18786"/>
    <n v="12524"/>
    <n v="0"/>
    <m/>
    <n v="0"/>
    <e v="#REF!"/>
    <e v="#REF!"/>
  </r>
  <r>
    <s v="Exportacion Directa1022313"/>
    <x v="0"/>
    <x v="4"/>
    <x v="166"/>
    <x v="149"/>
    <x v="6"/>
    <x v="38"/>
    <m/>
    <n v="5168"/>
    <n v="7000"/>
    <n v="0.7577362385835783"/>
    <n v="3915.9808809999327"/>
    <n v="1566.9569999999999"/>
    <n v="0"/>
    <n v="0"/>
    <n v="5482.9378809999325"/>
    <n v="0"/>
    <n v="2666.6666666666665"/>
    <n v="0"/>
    <m/>
    <n v="0"/>
    <n v="5482.9378809999325"/>
    <n v="5333.333333333333"/>
    <m/>
    <n v="5333.333333333333"/>
    <n v="149.6045476665995"/>
    <n v="0"/>
    <n v="0"/>
    <n v="5333.333333333333"/>
    <n v="5333.333333333333"/>
    <m/>
    <n v="6.3562857142857103"/>
    <n v="0"/>
    <n v="6.3562857142857103"/>
    <n v="33900.190476190452"/>
    <n v="3.7648999999999999"/>
    <n v="0.68830133981930741"/>
    <n v="17750"/>
    <n v="9000"/>
    <n v="8000"/>
    <n v="7000"/>
    <n v="7000"/>
    <n v="10000"/>
    <n v="81701.657600000006"/>
    <n v="39113"/>
    <n v="34968"/>
    <n v="28931"/>
    <n v="26913"/>
    <n v="37649"/>
    <m/>
    <n v="0"/>
    <e v="#REF!"/>
    <e v="#REF!"/>
  </r>
  <r>
    <s v="Exportacion Directa1022326"/>
    <x v="0"/>
    <x v="4"/>
    <x v="167"/>
    <x v="150"/>
    <x v="6"/>
    <x v="38"/>
    <m/>
    <n v="25000"/>
    <n v="25000"/>
    <n v="0.7577362385835783"/>
    <n v="18943.405964589456"/>
    <n v="32190.211000000003"/>
    <n v="3896.1403590992904"/>
    <n v="0"/>
    <n v="54640.143287778817"/>
    <n v="45000"/>
    <n v="5833.333333333333"/>
    <n v="45000"/>
    <m/>
    <n v="45000"/>
    <n v="9640.1432877788175"/>
    <n v="5833.333333333333"/>
    <m/>
    <n v="5833.333333333333"/>
    <n v="3806.8099544454844"/>
    <n v="0"/>
    <n v="0"/>
    <n v="50833.333333333336"/>
    <n v="50833.333333333336"/>
    <m/>
    <n v="4.06088"/>
    <n v="3.1782821128888892"/>
    <n v="3.2795638376393446"/>
    <n v="166711.16174666668"/>
    <n v="3.2270141838865287"/>
    <n v="1.6284295871772853E-2"/>
    <n v="35000"/>
    <n v="23000"/>
    <n v="45000"/>
    <n v="30000"/>
    <n v="41343"/>
    <n v="41667"/>
    <n v="153650"/>
    <n v="87386"/>
    <n v="155377"/>
    <n v="103333"/>
    <n v="141388"/>
    <n v="134460"/>
    <m/>
    <n v="0"/>
    <e v="#REF!"/>
    <e v="#REF!"/>
  </r>
  <r>
    <s v="Exportacion Directa1022370"/>
    <x v="0"/>
    <x v="4"/>
    <x v="168"/>
    <x v="151"/>
    <x v="6"/>
    <x v="37"/>
    <m/>
    <n v="54440"/>
    <n v="40000"/>
    <n v="0.7577362385835783"/>
    <n v="41251.160828489999"/>
    <n v="5664.3279999999995"/>
    <n v="9481.0389665663206"/>
    <n v="0"/>
    <n v="55448.423898399691"/>
    <n v="34000"/>
    <n v="2500"/>
    <n v="34000"/>
    <m/>
    <n v="34000"/>
    <n v="21448.423898399691"/>
    <n v="20000"/>
    <m/>
    <n v="20000"/>
    <n v="1448.4238983996911"/>
    <n v="0"/>
    <n v="0"/>
    <n v="54000"/>
    <n v="54000"/>
    <m/>
    <n v="3.1330499999999999"/>
    <n v="3.5322302408823529"/>
    <n v="3.3843857072222221"/>
    <n v="182756.82819"/>
    <n v="3.5728"/>
    <n v="5.2735751449221303E-2"/>
    <n v="30000"/>
    <n v="13000"/>
    <n v="18000"/>
    <n v="35000"/>
    <n v="30000"/>
    <n v="42500"/>
    <n v="126000"/>
    <n v="52063"/>
    <n v="72039"/>
    <n v="136267"/>
    <n v="110039"/>
    <n v="151844"/>
    <m/>
    <n v="0"/>
    <e v="#REF!"/>
    <e v="#REF!"/>
  </r>
  <r>
    <s v="Exportacion Directa1022371"/>
    <x v="0"/>
    <x v="4"/>
    <x v="169"/>
    <x v="152"/>
    <x v="8"/>
    <x v="10"/>
    <m/>
    <n v="7971"/>
    <n v="8000"/>
    <n v="0.7577362385835783"/>
    <n v="6039.9155577497022"/>
    <n v="5854.9049999999988"/>
    <n v="6669.5914838852405"/>
    <n v="0"/>
    <n v="17897.452893246416"/>
    <n v="18000"/>
    <n v="3900"/>
    <n v="15600"/>
    <m/>
    <n v="15600"/>
    <n v="2297.4528932464164"/>
    <n v="0"/>
    <m/>
    <n v="0"/>
    <n v="2297.4528932464164"/>
    <n v="0"/>
    <n v="0"/>
    <n v="15600"/>
    <n v="15600"/>
    <m/>
    <n v="5.3040000000000003"/>
    <n v="4.0644143888888902"/>
    <n v="4.0644143888888902"/>
    <n v="63404.864466666688"/>
    <n v="4.1721052631578948"/>
    <n v="2.5812118217624413E-2"/>
    <n v="15000"/>
    <n v="30000"/>
    <n v="25000"/>
    <n v="22000"/>
    <n v="12000"/>
    <n v="24700"/>
    <n v="73701.857300000003"/>
    <n v="106487"/>
    <n v="116125"/>
    <n v="98645"/>
    <n v="53380"/>
    <n v="103051"/>
    <m/>
    <n v="0"/>
    <e v="#REF!"/>
    <e v="#REF!"/>
  </r>
  <r>
    <s v="Exportacion Directa1022472"/>
    <x v="0"/>
    <x v="4"/>
    <x v="170"/>
    <x v="153"/>
    <x v="6"/>
    <x v="8"/>
    <m/>
    <n v="20492"/>
    <n v="15000"/>
    <n v="0.7577362385835783"/>
    <n v="15527.531001054687"/>
    <n v="17232.134000000002"/>
    <n v="0"/>
    <n v="0"/>
    <n v="32759.665001054687"/>
    <n v="20000"/>
    <n v="2500"/>
    <n v="20000"/>
    <m/>
    <n v="20000"/>
    <n v="12759.665001054687"/>
    <n v="12500"/>
    <m/>
    <n v="12500"/>
    <n v="259.66500105468731"/>
    <n v="0"/>
    <n v="0"/>
    <n v="32500"/>
    <n v="32500"/>
    <m/>
    <n v="3.8224666666666698"/>
    <n v="3.797446662307693"/>
    <n v="3.8070697409072993"/>
    <n v="123729.76657948723"/>
    <n v="3.8801111111111113"/>
    <n v="1.8824556336711654E-2"/>
    <n v="7000"/>
    <n v="5000"/>
    <n v="3000"/>
    <n v="10000"/>
    <n v="4333"/>
    <n v="18000"/>
    <n v="32709.190900000001"/>
    <n v="21977"/>
    <n v="13095"/>
    <n v="42120"/>
    <n v="17417"/>
    <n v="69842"/>
    <m/>
    <n v="0"/>
    <e v="#REF!"/>
    <e v="#REF!"/>
  </r>
  <r>
    <s v="Exportacion Directa1022499"/>
    <x v="0"/>
    <x v="4"/>
    <x v="171"/>
    <x v="154"/>
    <x v="6"/>
    <x v="20"/>
    <m/>
    <n v="19236"/>
    <n v="20000"/>
    <n v="0.7577362385835783"/>
    <n v="14575.814285393712"/>
    <n v="1530.1550000000002"/>
    <n v="2878.414513096307"/>
    <n v="0"/>
    <n v="18696.542347180388"/>
    <n v="25500"/>
    <n v="2500"/>
    <n v="17500"/>
    <m/>
    <n v="17500"/>
    <n v="1196.5423471803879"/>
    <n v="0"/>
    <m/>
    <n v="0"/>
    <n v="1196.5423471803879"/>
    <n v="0"/>
    <n v="0"/>
    <n v="17500"/>
    <n v="17500"/>
    <m/>
    <n v="4.4270500000000004"/>
    <n v="3.776840379831933"/>
    <n v="3.7768403798319334"/>
    <n v="66094.706647058832"/>
    <n v="3.8801276595744683"/>
    <n v="2.661955708793929E-2"/>
    <n v="16000"/>
    <n v="3000"/>
    <n v="5000"/>
    <n v="20000"/>
    <n v="15000"/>
    <n v="23500"/>
    <n v="75542.537400000001"/>
    <n v="13294"/>
    <n v="22218"/>
    <n v="85842"/>
    <n v="61744"/>
    <n v="91183"/>
    <m/>
    <n v="0"/>
    <e v="#REF!"/>
    <e v="#REF!"/>
  </r>
  <r>
    <s v="Exportacion Directa1022587"/>
    <x v="0"/>
    <x v="4"/>
    <x v="172"/>
    <x v="155"/>
    <x v="6"/>
    <x v="38"/>
    <m/>
    <n v="3000"/>
    <n v="3000"/>
    <n v="0.7577362385835783"/>
    <n v="2273.2087157507349"/>
    <n v="1173.7750000000001"/>
    <n v="636.96712875673609"/>
    <n v="0"/>
    <n v="4020.2541316317975"/>
    <n v="3000"/>
    <n v="3000"/>
    <n v="3000"/>
    <m/>
    <n v="3000"/>
    <n v="1020.2541316317975"/>
    <n v="0"/>
    <m/>
    <n v="0"/>
    <n v="1020.2541316317975"/>
    <n v="0"/>
    <n v="0"/>
    <n v="3000"/>
    <n v="3000"/>
    <m/>
    <n v="4.4883333333333297"/>
    <n v="3.7641284333333305"/>
    <n v="3.7641284333333305"/>
    <n v="11292.385299999991"/>
    <n v="3.8033333333333332"/>
    <n v="1.0308036809816677E-2"/>
    <n v="5000"/>
    <n v="5000"/>
    <n v="5000"/>
    <n v="6000"/>
    <n v="3000"/>
    <n v="6000"/>
    <n v="23140.260300000002"/>
    <n v="21784"/>
    <n v="21814"/>
    <n v="24491"/>
    <n v="11934"/>
    <n v="22820"/>
    <m/>
    <n v="0"/>
    <e v="#REF!"/>
    <e v="#REF!"/>
  </r>
  <r>
    <s v="Exportacion Directa1022600"/>
    <x v="0"/>
    <x v="4"/>
    <x v="173"/>
    <x v="156"/>
    <x v="6"/>
    <x v="20"/>
    <m/>
    <n v="11390"/>
    <n v="15000"/>
    <n v="0.7577362385835783"/>
    <n v="8630.615757466956"/>
    <n v="24658.956999999995"/>
    <n v="2836.9110160363612"/>
    <n v="0"/>
    <n v="35842.792671899675"/>
    <n v="27000"/>
    <n v="2166.6666666666665"/>
    <n v="27000"/>
    <m/>
    <n v="27000"/>
    <n v="8842.792671899675"/>
    <n v="8666.6666666666661"/>
    <m/>
    <n v="8666.6666666666661"/>
    <n v="176.12600523300898"/>
    <n v="0"/>
    <n v="0"/>
    <n v="35666.666666666664"/>
    <n v="35666.666666666664"/>
    <m/>
    <n v="3.90546666666667"/>
    <n v="3.5327845533333333"/>
    <n v="3.6233428238629291"/>
    <n v="129232.5607177778"/>
    <n v="3.5728606446420077"/>
    <n v="1.4129344590202887E-2"/>
    <n v="18000"/>
    <n v="3000"/>
    <n v="11000"/>
    <n v="20000"/>
    <n v="19625"/>
    <n v="27333"/>
    <n v="78722.423299999995"/>
    <n v="12324"/>
    <n v="44841"/>
    <n v="78794"/>
    <n v="75391"/>
    <n v="97657"/>
    <m/>
    <n v="0"/>
    <e v="#REF!"/>
    <e v="#REF!"/>
  </r>
  <r>
    <s v="Exportacion Directa1022664"/>
    <x v="0"/>
    <x v="4"/>
    <x v="174"/>
    <x v="157"/>
    <x v="6"/>
    <x v="38"/>
    <m/>
    <n v="45000"/>
    <n v="45000"/>
    <n v="0.7577362385835783"/>
    <n v="34098.130736261024"/>
    <n v="3621.6770000000001"/>
    <n v="5985.561401753579"/>
    <n v="0"/>
    <n v="43106.812997839246"/>
    <n v="64642"/>
    <n v="3333.3333333333335"/>
    <n v="40000"/>
    <m/>
    <n v="40000"/>
    <n v="3106.8129978392462"/>
    <n v="0"/>
    <m/>
    <n v="0"/>
    <n v="3106.8129978392462"/>
    <n v="0"/>
    <n v="0"/>
    <n v="40000"/>
    <n v="40000"/>
    <m/>
    <n v="1.87388888888889"/>
    <n v="3.3225558290152772"/>
    <n v="3.3225558290152772"/>
    <n v="132902.2331606111"/>
    <n v="3.3730068151433135"/>
    <n v="1.4957273700584754E-2"/>
    <n v="43000"/>
    <n v="23700"/>
    <n v="17000"/>
    <n v="30000"/>
    <n v="35000"/>
    <n v="30667"/>
    <n v="175870"/>
    <n v="88630"/>
    <n v="59165"/>
    <n v="105866"/>
    <n v="122382"/>
    <n v="103440"/>
    <m/>
    <n v="0"/>
    <e v="#REF!"/>
    <e v="#REF!"/>
  </r>
  <r>
    <s v="Exportacion Directa1022817"/>
    <x v="0"/>
    <x v="4"/>
    <x v="175"/>
    <x v="158"/>
    <x v="15"/>
    <x v="39"/>
    <m/>
    <n v="0"/>
    <n v="0"/>
    <n v="0.7577362385835783"/>
    <n v="0"/>
    <n v="0"/>
    <n v="0"/>
    <n v="0"/>
    <n v="0"/>
    <n v="0"/>
    <n v="5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Exportacion Directa1022869"/>
    <x v="0"/>
    <x v="4"/>
    <x v="176"/>
    <x v="159"/>
    <x v="1"/>
    <x v="1"/>
    <m/>
    <n v="0"/>
    <n v="0"/>
    <n v="0.7577362385835783"/>
    <n v="0"/>
    <n v="0"/>
    <n v="0"/>
    <n v="0"/>
    <n v="0"/>
    <n v="0"/>
    <n v="800"/>
    <n v="0"/>
    <m/>
    <n v="0"/>
    <n v="0"/>
    <n v="0"/>
    <m/>
    <n v="0"/>
    <n v="0"/>
    <n v="0"/>
    <n v="0"/>
    <n v="0"/>
    <n v="0"/>
    <m/>
    <n v="0"/>
    <n v="0"/>
    <n v="0"/>
    <n v="0"/>
    <n v="2.6974999999999998"/>
    <s v="Sin Facturación 2022"/>
    <n v="500"/>
    <n v="1300"/>
    <n v="2400"/>
    <n v="800"/>
    <n v="800"/>
    <n v="0"/>
    <n v="1446.6365000000001"/>
    <n v="3691"/>
    <n v="6801"/>
    <n v="2158"/>
    <n v="2158"/>
    <n v="0"/>
    <m/>
    <n v="0"/>
    <e v="#REF!"/>
    <e v="#REF!"/>
  </r>
  <r>
    <s v="Exportacion Directa1022901"/>
    <x v="0"/>
    <x v="4"/>
    <x v="177"/>
    <x v="160"/>
    <x v="8"/>
    <x v="10"/>
    <m/>
    <n v="11036"/>
    <n v="10000"/>
    <n v="0.7577362385835783"/>
    <n v="8362.3771290083696"/>
    <n v="4719.7279999999992"/>
    <n v="2726.550501476198"/>
    <n v="0"/>
    <n v="15536.000580336946"/>
    <n v="8000"/>
    <n v="5000"/>
    <n v="8000"/>
    <m/>
    <n v="8000"/>
    <n v="7536.0005803369459"/>
    <n v="5000"/>
    <m/>
    <n v="5000"/>
    <n v="2536.0005803369459"/>
    <n v="0"/>
    <n v="0"/>
    <n v="13000"/>
    <n v="13000"/>
    <m/>
    <n v="5.4595000000000002"/>
    <n v="4.342379651249999"/>
    <n v="4.7720413238461532"/>
    <n v="62036.537209999995"/>
    <n v="4.4486923076923075"/>
    <n v="7.268405944702841E-2"/>
    <n v="15000"/>
    <n v="12000"/>
    <n v="13000"/>
    <n v="18000"/>
    <n v="18000"/>
    <n v="13000"/>
    <n v="77324.533299999996"/>
    <n v="59373"/>
    <n v="64866"/>
    <n v="87127"/>
    <n v="85715"/>
    <n v="57833"/>
    <m/>
    <n v="0"/>
    <e v="#REF!"/>
    <e v="#REF!"/>
  </r>
  <r>
    <s v="Exportacion Directa1022919"/>
    <x v="0"/>
    <x v="4"/>
    <x v="178"/>
    <x v="161"/>
    <x v="6"/>
    <x v="37"/>
    <m/>
    <n v="22690"/>
    <n v="24000"/>
    <n v="0.7577362385835783"/>
    <n v="17193.035253461392"/>
    <n v="12722.127000000004"/>
    <n v="9597.7269348987211"/>
    <n v="0"/>
    <n v="38553.11649487025"/>
    <n v="23000"/>
    <n v="12000"/>
    <n v="23000"/>
    <m/>
    <n v="23000"/>
    <n v="15553.11649487025"/>
    <n v="12000"/>
    <m/>
    <n v="12000"/>
    <n v="3553.1164948702499"/>
    <n v="0"/>
    <n v="0"/>
    <n v="35000"/>
    <n v="35000"/>
    <m/>
    <n v="4.2162499999999996"/>
    <n v="3.4657609041666695"/>
    <n v="3.7230714513095253"/>
    <n v="130307.50079583339"/>
    <n v="3.5344166666666665"/>
    <n v="5.3376498142416372E-2"/>
    <n v="15000"/>
    <n v="48000"/>
    <n v="5000"/>
    <n v="24000"/>
    <n v="23000"/>
    <n v="12000"/>
    <n v="61076.933900000004"/>
    <n v="200184"/>
    <n v="20962"/>
    <n v="92261"/>
    <n v="84285"/>
    <n v="42413"/>
    <m/>
    <n v="0"/>
    <e v="#REF!"/>
    <e v="#REF!"/>
  </r>
  <r>
    <s v="Exportacion Directa1022931"/>
    <x v="0"/>
    <x v="4"/>
    <x v="179"/>
    <x v="162"/>
    <x v="11"/>
    <x v="19"/>
    <m/>
    <n v="15118"/>
    <n v="20000"/>
    <n v="0.7577362385835783"/>
    <n v="11455.456454906536"/>
    <n v="10894.955999999998"/>
    <n v="0"/>
    <n v="0"/>
    <n v="22350.412454906535"/>
    <n v="21000"/>
    <n v="3000"/>
    <n v="21000"/>
    <m/>
    <n v="21000"/>
    <n v="1350.4124549065345"/>
    <n v="0"/>
    <m/>
    <n v="0"/>
    <n v="1350.4124549065345"/>
    <n v="0"/>
    <n v="0"/>
    <n v="21000"/>
    <n v="21000"/>
    <m/>
    <n v="4.52705"/>
    <n v="4.2186971"/>
    <n v="4.2186971"/>
    <n v="88592.6391"/>
    <n v="4.2258750000000003"/>
    <n v="1.6985594699323316E-3"/>
    <n v="0"/>
    <n v="0"/>
    <n v="0"/>
    <n v="20000"/>
    <n v="20182"/>
    <n v="24000"/>
    <n v="0"/>
    <n v="0"/>
    <n v="0"/>
    <n v="45277"/>
    <n v="89258"/>
    <n v="101421"/>
    <m/>
    <n v="0"/>
    <e v="#REF!"/>
    <e v="#REF!"/>
  </r>
  <r>
    <s v="Exportacion Directa1022987"/>
    <x v="0"/>
    <x v="4"/>
    <x v="180"/>
    <x v="163"/>
    <x v="3"/>
    <x v="3"/>
    <m/>
    <n v="26709"/>
    <n v="24000"/>
    <n v="0.7577362385835783"/>
    <n v="20238.377196328795"/>
    <n v="40"/>
    <n v="7500"/>
    <n v="0"/>
    <n v="27028.377196328795"/>
    <n v="36000"/>
    <n v="24000"/>
    <n v="24000"/>
    <m/>
    <n v="24000"/>
    <n v="3028.3771963287945"/>
    <n v="0"/>
    <m/>
    <n v="0"/>
    <n v="3028.3771963287945"/>
    <n v="0"/>
    <n v="0"/>
    <n v="24000"/>
    <n v="24000"/>
    <m/>
    <n v="2.0406666666666702"/>
    <n v="1.3032217722222232"/>
    <n v="1.3032217722222232"/>
    <n v="31277.322533333358"/>
    <n v="1.3369166666666668"/>
    <n v="2.5203436597476914E-2"/>
    <n v="0"/>
    <n v="30000"/>
    <n v="24000"/>
    <n v="48000"/>
    <n v="24000"/>
    <n v="24000"/>
    <n v="0"/>
    <n v="39945"/>
    <n v="32309"/>
    <n v="64234"/>
    <n v="31541"/>
    <n v="32086"/>
    <m/>
    <n v="0"/>
    <e v="#REF!"/>
    <e v="#REF!"/>
  </r>
  <r>
    <s v="Exportacion Directa1022990"/>
    <x v="0"/>
    <x v="4"/>
    <x v="181"/>
    <x v="164"/>
    <x v="8"/>
    <x v="10"/>
    <m/>
    <n v="0"/>
    <n v="0"/>
    <n v="0.7577362385835783"/>
    <n v="0"/>
    <n v="24395.784000000003"/>
    <n v="0"/>
    <n v="0"/>
    <n v="24395.784000000003"/>
    <n v="0"/>
    <n v="3571.4285714285716"/>
    <n v="0"/>
    <m/>
    <n v="0"/>
    <n v="24395.784000000003"/>
    <n v="0"/>
    <m/>
    <n v="0"/>
    <n v="24395.784000000003"/>
    <n v="21428.571428571428"/>
    <n v="0"/>
    <n v="21428.571428571428"/>
    <n v="0"/>
    <m/>
    <n v="0"/>
    <n v="0"/>
    <n v="0"/>
    <n v="0"/>
    <n v="4.985153846153846"/>
    <s v="Sin Facturación 2022"/>
    <n v="10000"/>
    <n v="20000"/>
    <n v="13000"/>
    <n v="0"/>
    <n v="0"/>
    <n v="0"/>
    <n v="49521.519800000002"/>
    <n v="99032"/>
    <n v="64807"/>
    <n v="0"/>
    <n v="0"/>
    <n v="0"/>
    <m/>
    <n v="0"/>
    <e v="#REF!"/>
    <e v="#REF!"/>
  </r>
  <r>
    <s v="Exportacion Directa1023051"/>
    <x v="0"/>
    <x v="4"/>
    <x v="182"/>
    <x v="165"/>
    <x v="6"/>
    <x v="20"/>
    <m/>
    <n v="0"/>
    <n v="0"/>
    <n v="0.7577362385835783"/>
    <n v="0"/>
    <n v="2751.3760000000002"/>
    <n v="0"/>
    <n v="0"/>
    <n v="2751.3760000000002"/>
    <n v="4000"/>
    <n v="3000"/>
    <n v="0"/>
    <m/>
    <n v="0"/>
    <n v="2751.3760000000002"/>
    <n v="0"/>
    <m/>
    <n v="0"/>
    <n v="2751.3760000000002"/>
    <n v="0"/>
    <n v="0"/>
    <n v="0"/>
    <n v="0"/>
    <m/>
    <n v="0"/>
    <n v="3.3903760250000006"/>
    <n v="0"/>
    <n v="0"/>
    <n v="3.7296"/>
    <s v="Sin Facturación 2022"/>
    <n v="0"/>
    <n v="0"/>
    <n v="0"/>
    <n v="3000"/>
    <n v="2500"/>
    <n v="0"/>
    <n v="0"/>
    <n v="0"/>
    <n v="0"/>
    <n v="11945"/>
    <n v="9324"/>
    <n v="0"/>
    <m/>
    <n v="0"/>
    <e v="#REF!"/>
    <e v="#REF!"/>
  </r>
  <r>
    <s v="Exportacion Directa1023055"/>
    <x v="0"/>
    <x v="4"/>
    <x v="183"/>
    <x v="166"/>
    <x v="6"/>
    <x v="20"/>
    <m/>
    <n v="0"/>
    <n v="0"/>
    <n v="0.7577362385835783"/>
    <n v="0"/>
    <n v="9246.2909999999993"/>
    <n v="0"/>
    <n v="0"/>
    <n v="9246.2909999999993"/>
    <n v="10000"/>
    <n v="3500"/>
    <n v="7000"/>
    <m/>
    <n v="7000"/>
    <n v="2246.2909999999993"/>
    <n v="0"/>
    <m/>
    <n v="0"/>
    <n v="2246.2909999999993"/>
    <n v="0"/>
    <n v="0"/>
    <n v="7000"/>
    <n v="7000"/>
    <m/>
    <n v="0"/>
    <n v="3.3903760500000004"/>
    <n v="3.3903760500000004"/>
    <n v="23732.632350000003"/>
    <n v="3.419142857142857"/>
    <n v="8.4134557533214818E-3"/>
    <n v="0"/>
    <n v="0"/>
    <n v="5000"/>
    <n v="7000"/>
    <n v="5000"/>
    <n v="3500"/>
    <n v="0"/>
    <n v="0"/>
    <n v="9981"/>
    <n v="25759"/>
    <n v="17599"/>
    <n v="11967"/>
    <m/>
    <n v="0"/>
    <e v="#REF!"/>
    <e v="#REF!"/>
  </r>
  <r>
    <s v="Exportacion Directa1023163"/>
    <x v="0"/>
    <x v="4"/>
    <x v="184"/>
    <x v="167"/>
    <x v="6"/>
    <x v="20"/>
    <m/>
    <n v="25024"/>
    <n v="25000"/>
    <n v="0.7577362385835783"/>
    <n v="18961.591634315464"/>
    <n v="22364.304999999986"/>
    <n v="4104.3377079507582"/>
    <n v="0"/>
    <n v="45019.800571471125"/>
    <n v="30000"/>
    <n v="5000"/>
    <n v="30000"/>
    <m/>
    <n v="30000"/>
    <n v="15019.800571471125"/>
    <n v="15000"/>
    <m/>
    <n v="15000"/>
    <n v="19.800571471125295"/>
    <n v="0"/>
    <n v="0"/>
    <n v="45000"/>
    <n v="45000"/>
    <m/>
    <n v="4.06088"/>
    <n v="3.5223223799999999"/>
    <n v="3.7018415866666667"/>
    <n v="166582.8714"/>
    <n v="3.5728055555555556"/>
    <n v="3.6116163923465082E-2"/>
    <n v="15000"/>
    <n v="7000"/>
    <n v="4000"/>
    <n v="20000"/>
    <n v="15000"/>
    <n v="36000"/>
    <n v="65452.199099999998"/>
    <n v="28910"/>
    <n v="15584"/>
    <n v="76644"/>
    <n v="56279"/>
    <n v="128621"/>
    <m/>
    <n v="0"/>
    <e v="#REF!"/>
    <e v="#REF!"/>
  </r>
  <r>
    <s v="Exportacion Directa1023194"/>
    <x v="0"/>
    <x v="4"/>
    <x v="185"/>
    <x v="168"/>
    <x v="8"/>
    <x v="10"/>
    <m/>
    <n v="11670"/>
    <n v="10000"/>
    <n v="0.7577362385835783"/>
    <n v="8842.7819042703595"/>
    <n v="9718.2330000000002"/>
    <n v="0"/>
    <n v="0"/>
    <n v="18561.01490427036"/>
    <n v="10000"/>
    <n v="2000"/>
    <n v="10000"/>
    <m/>
    <n v="10000"/>
    <n v="8561.0149042703597"/>
    <n v="8000"/>
    <m/>
    <n v="8000"/>
    <n v="561.01490427035969"/>
    <n v="0"/>
    <n v="0"/>
    <n v="18000"/>
    <n v="18000"/>
    <m/>
    <n v="2.0169000000000001"/>
    <n v="2.9175001233333298"/>
    <n v="2.5172334018518496"/>
    <n v="45310.201233333297"/>
    <n v="2.9581666666666666"/>
    <n v="0.14905626169862538"/>
    <n v="9000"/>
    <n v="5000"/>
    <n v="6000"/>
    <n v="12000"/>
    <n v="7000"/>
    <n v="12000"/>
    <n v="31228.744600000002"/>
    <n v="16284"/>
    <n v="19454"/>
    <n v="38303"/>
    <n v="21812"/>
    <n v="35498"/>
    <m/>
    <n v="0"/>
    <e v="#REF!"/>
    <e v="#REF!"/>
  </r>
  <r>
    <s v="Exportacion Directa1023301"/>
    <x v="0"/>
    <x v="4"/>
    <x v="186"/>
    <x v="169"/>
    <x v="6"/>
    <x v="38"/>
    <m/>
    <n v="51179"/>
    <n v="35000"/>
    <n v="0.7577362385835783"/>
    <n v="38780.182954468954"/>
    <n v="12085.099999999999"/>
    <n v="2220"/>
    <n v="0"/>
    <n v="52863.282954468952"/>
    <n v="47000"/>
    <n v="23500"/>
    <n v="47000"/>
    <m/>
    <n v="47000"/>
    <n v="5863.2829544689521"/>
    <n v="0"/>
    <m/>
    <n v="0"/>
    <n v="5863.2829544689521"/>
    <n v="0"/>
    <n v="0"/>
    <n v="47000"/>
    <n v="47000"/>
    <m/>
    <n v="2.7787428571428601"/>
    <n v="3.6607473063829752"/>
    <n v="3.6607473063829752"/>
    <n v="172055.12339999984"/>
    <n v="3.7111000000000001"/>
    <n v="1.3568131717556756E-2"/>
    <n v="60000"/>
    <n v="70000"/>
    <n v="35000"/>
    <n v="23500"/>
    <n v="23500"/>
    <n v="30000"/>
    <n v="249969.11989999999"/>
    <n v="294283"/>
    <n v="148549"/>
    <n v="96585"/>
    <n v="90551"/>
    <n v="111333"/>
    <m/>
    <n v="0"/>
    <e v="#REF!"/>
    <e v="#REF!"/>
  </r>
  <r>
    <s v="Exportacion Directa1023349"/>
    <x v="0"/>
    <x v="4"/>
    <x v="187"/>
    <x v="170"/>
    <x v="6"/>
    <x v="8"/>
    <m/>
    <n v="8915"/>
    <n v="5000"/>
    <n v="0.7577362385835783"/>
    <n v="6755.2185669726005"/>
    <n v="3754.1890000000003"/>
    <n v="0"/>
    <n v="0"/>
    <n v="10509.407566972601"/>
    <n v="10000"/>
    <n v="2500"/>
    <n v="10000"/>
    <m/>
    <n v="10000"/>
    <n v="509.40756697260076"/>
    <n v="0"/>
    <m/>
    <n v="0"/>
    <n v="509.40756697260076"/>
    <n v="0"/>
    <n v="0"/>
    <n v="10000"/>
    <n v="10000"/>
    <m/>
    <n v="4.1773999999999996"/>
    <n v="3.7329099799999996"/>
    <n v="3.7329099799999996"/>
    <n v="37329.099799999996"/>
    <n v="3.7648799999999998"/>
    <n v="8.4916438239731832E-3"/>
    <n v="0"/>
    <n v="0"/>
    <n v="2000"/>
    <n v="5000"/>
    <n v="7500"/>
    <n v="12500"/>
    <n v="0"/>
    <n v="0"/>
    <n v="8694"/>
    <n v="20882"/>
    <n v="30493"/>
    <n v="47061"/>
    <m/>
    <n v="0"/>
    <e v="#REF!"/>
    <e v="#REF!"/>
  </r>
  <r>
    <s v="Exportacion Directa1023350"/>
    <x v="0"/>
    <x v="4"/>
    <x v="188"/>
    <x v="171"/>
    <x v="6"/>
    <x v="20"/>
    <m/>
    <n v="20412"/>
    <n v="20000"/>
    <n v="0.7577362385835783"/>
    <n v="15466.912101968001"/>
    <n v="17609.466"/>
    <n v="5225.4699613096291"/>
    <n v="0"/>
    <n v="37779.301067146669"/>
    <n v="22500"/>
    <n v="5000"/>
    <n v="22500"/>
    <m/>
    <n v="22500"/>
    <n v="15279.301067146669"/>
    <n v="15000"/>
    <m/>
    <n v="15000"/>
    <n v="279.30106714666908"/>
    <n v="0"/>
    <n v="0"/>
    <n v="37500"/>
    <n v="37500"/>
    <m/>
    <n v="3.7500499999999999"/>
    <n v="3.3533794433333335"/>
    <n v="3.5120476660000004"/>
    <n v="131701.78747500002"/>
    <n v="3.4191153846153846"/>
    <n v="2.7180212110645037E-2"/>
    <n v="0"/>
    <n v="0"/>
    <n v="35000"/>
    <n v="15000"/>
    <n v="41143"/>
    <n v="26000"/>
    <n v="0"/>
    <n v="0"/>
    <n v="138326"/>
    <n v="56520"/>
    <n v="150241"/>
    <n v="88897"/>
    <m/>
    <n v="0"/>
    <e v="#REF!"/>
    <e v="#REF!"/>
  </r>
  <r>
    <s v="Exportacion Directa1023351"/>
    <x v="0"/>
    <x v="4"/>
    <x v="189"/>
    <x v="172"/>
    <x v="8"/>
    <x v="10"/>
    <m/>
    <n v="73"/>
    <n v="0"/>
    <n v="0.7577362385835783"/>
    <n v="55.31474541660122"/>
    <n v="3607.5689999999995"/>
    <n v="0"/>
    <n v="0"/>
    <n v="3662.8837454166005"/>
    <n v="7500"/>
    <n v="10000"/>
    <n v="0"/>
    <m/>
    <n v="0"/>
    <n v="3662.8837454166005"/>
    <n v="0"/>
    <m/>
    <n v="0"/>
    <n v="3662.8837454166005"/>
    <n v="0"/>
    <n v="0"/>
    <n v="0"/>
    <n v="0"/>
    <m/>
    <n v="0"/>
    <n v="4.0860646933333333"/>
    <n v="0"/>
    <n v="0"/>
    <n v="4.1722000000000001"/>
    <s v="Sin Facturación 2022"/>
    <n v="0"/>
    <n v="0"/>
    <n v="3000"/>
    <n v="8000"/>
    <n v="8214"/>
    <n v="5000"/>
    <n v="0"/>
    <n v="0"/>
    <n v="7484"/>
    <n v="37402"/>
    <n v="36664"/>
    <n v="20861"/>
    <m/>
    <n v="0"/>
    <e v="#REF!"/>
    <e v="#REF!"/>
  </r>
  <r>
    <s v="Exportacion Directa1023352"/>
    <x v="0"/>
    <x v="4"/>
    <x v="190"/>
    <x v="173"/>
    <x v="8"/>
    <x v="10"/>
    <m/>
    <n v="52873"/>
    <n v="0"/>
    <n v="0.7577362385835783"/>
    <n v="40063.788142629535"/>
    <n v="21200.696999999993"/>
    <n v="20861.727007099693"/>
    <n v="0"/>
    <n v="80040.039449019256"/>
    <n v="149500"/>
    <n v="6470.588235294118"/>
    <n v="77647.058823529413"/>
    <m/>
    <n v="77647.058823529413"/>
    <n v="2392.9806254898431"/>
    <n v="0"/>
    <m/>
    <n v="0"/>
    <n v="2392.9806254898431"/>
    <n v="0"/>
    <n v="0"/>
    <n v="77647.058823529413"/>
    <n v="77647.058823529413"/>
    <m/>
    <n v="0"/>
    <n v="4.4217131252869217"/>
    <n v="4.4217131252869217"/>
    <n v="343333.01913992572"/>
    <n v="4.4333457828377139"/>
    <n v="2.6239003498947124E-3"/>
    <n v="0"/>
    <n v="0"/>
    <n v="0"/>
    <n v="45000"/>
    <n v="118342"/>
    <n v="77647"/>
    <n v="0"/>
    <n v="0"/>
    <n v="0"/>
    <n v="217858"/>
    <n v="566146"/>
    <n v="344236"/>
    <m/>
    <n v="0"/>
    <e v="#REF!"/>
    <e v="#REF!"/>
  </r>
  <r>
    <s v="Agro Sudamerica1030224"/>
    <x v="1"/>
    <x v="0"/>
    <x v="191"/>
    <x v="174"/>
    <x v="16"/>
    <x v="40"/>
    <m/>
    <n v="22325"/>
    <n v="24000"/>
    <n v="0.5154724771671565"/>
    <n v="11507.923052756769"/>
    <n v="58440.880999999965"/>
    <n v="0"/>
    <n v="0"/>
    <n v="69948.804052756735"/>
    <n v="134000"/>
    <n v="24000"/>
    <n v="48000"/>
    <m/>
    <n v="48000"/>
    <n v="21948.804052756735"/>
    <n v="0"/>
    <m/>
    <n v="0"/>
    <n v="21948.804052756735"/>
    <n v="0"/>
    <n v="0"/>
    <n v="48000"/>
    <n v="48000"/>
    <m/>
    <n v="2.1866249999999998"/>
    <n v="2.25409704620253"/>
    <n v="2.25409704620253"/>
    <n v="108196.65821772144"/>
    <n v="2.1646697498348302"/>
    <n v="4.1312212347644893E-2"/>
    <n v="48000"/>
    <n v="72000"/>
    <n v="48000"/>
    <n v="48000"/>
    <n v="48000"/>
    <n v="168009"/>
    <n v="96960"/>
    <n v="151019"/>
    <n v="91200"/>
    <n v="89040"/>
    <n v="96480"/>
    <n v="363684"/>
    <m/>
    <n v="0"/>
    <e v="#REF!"/>
    <e v="#REF!"/>
  </r>
  <r>
    <s v="Agro Sudamerica1030332"/>
    <x v="1"/>
    <x v="0"/>
    <x v="192"/>
    <x v="175"/>
    <x v="17"/>
    <x v="41"/>
    <m/>
    <n v="72000"/>
    <n v="72000"/>
    <n v="0.5154724771671565"/>
    <n v="37114.018356035267"/>
    <n v="15740"/>
    <n v="8285.8777372167933"/>
    <n v="0"/>
    <n v="60311.308319530384"/>
    <n v="0"/>
    <n v="24000"/>
    <n v="0"/>
    <m/>
    <n v="0"/>
    <n v="60311.308319530384"/>
    <n v="48000"/>
    <m/>
    <n v="48000"/>
    <n v="12311.308319530384"/>
    <n v="0"/>
    <n v="0"/>
    <n v="48000"/>
    <n v="48000"/>
    <m/>
    <n v="1.5333333333333301"/>
    <n v="0"/>
    <n v="1.5333333333333301"/>
    <n v="73599.99999999984"/>
    <n v="1.5"/>
    <n v="2.2222222222220072E-2"/>
    <n v="48000"/>
    <n v="168000"/>
    <n v="72000"/>
    <n v="48000"/>
    <n v="48000"/>
    <n v="0"/>
    <n v="72000"/>
    <n v="251769"/>
    <n v="111840"/>
    <n v="64800"/>
    <n v="72000"/>
    <n v="0"/>
    <m/>
    <n v="0"/>
    <e v="#REF!"/>
    <e v="#REF!"/>
  </r>
  <r>
    <s v="Agro Sudamerica1030498"/>
    <x v="1"/>
    <x v="0"/>
    <x v="193"/>
    <x v="176"/>
    <x v="18"/>
    <x v="42"/>
    <m/>
    <n v="12000"/>
    <n v="12000"/>
    <n v="0.5154724771671565"/>
    <n v="6185.6697260058781"/>
    <n v="23510"/>
    <n v="3793.9279934602041"/>
    <n v="0"/>
    <n v="33110.204920120064"/>
    <n v="24000"/>
    <n v="24000"/>
    <n v="24000"/>
    <m/>
    <n v="24000"/>
    <n v="9110.2049201200643"/>
    <n v="0"/>
    <m/>
    <n v="0"/>
    <n v="9110.2049201200643"/>
    <n v="0"/>
    <n v="0"/>
    <n v="24000"/>
    <n v="24000"/>
    <m/>
    <n v="1.83666666666667"/>
    <n v="1.85775"/>
    <n v="1.85775"/>
    <n v="44586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30545"/>
    <x v="1"/>
    <x v="0"/>
    <x v="194"/>
    <x v="177"/>
    <x v="19"/>
    <x v="43"/>
    <m/>
    <n v="21130"/>
    <n v="24000"/>
    <n v="0.5154724771671565"/>
    <n v="10891.933442542017"/>
    <n v="12360"/>
    <n v="0"/>
    <n v="0"/>
    <n v="23251.933442542017"/>
    <n v="0"/>
    <n v="24000"/>
    <n v="0"/>
    <m/>
    <n v="0"/>
    <n v="23251.933442542017"/>
    <n v="0"/>
    <m/>
    <n v="0"/>
    <n v="23251.933442542017"/>
    <n v="0"/>
    <n v="0"/>
    <n v="0"/>
    <n v="0"/>
    <m/>
    <n v="4.4366666666666701"/>
    <n v="0"/>
    <n v="0"/>
    <n v="0"/>
    <n v="4.2833333333333332"/>
    <s v="Sin Facturación 2022"/>
    <n v="24000"/>
    <n v="48000"/>
    <n v="44000"/>
    <n v="24000"/>
    <n v="72000"/>
    <n v="0"/>
    <n v="102960"/>
    <n v="198670"/>
    <n v="190200"/>
    <n v="104400"/>
    <n v="308400"/>
    <n v="0"/>
    <m/>
    <n v="0"/>
    <e v="#REF!"/>
    <e v="#REF!"/>
  </r>
  <r>
    <s v="Agro Sudamerica1030670"/>
    <x v="1"/>
    <x v="0"/>
    <x v="195"/>
    <x v="178"/>
    <x v="20"/>
    <x v="44"/>
    <m/>
    <n v="14247"/>
    <n v="24000"/>
    <n v="0.5154724771671565"/>
    <n v="7343.9363822004789"/>
    <n v="26280"/>
    <n v="0"/>
    <n v="0"/>
    <n v="33623.936382200482"/>
    <n v="0"/>
    <n v="24000"/>
    <n v="0"/>
    <m/>
    <n v="0"/>
    <n v="33623.936382200482"/>
    <n v="24000"/>
    <m/>
    <n v="24000"/>
    <n v="9623.9363822004816"/>
    <n v="0"/>
    <n v="0"/>
    <n v="24000"/>
    <n v="24000"/>
    <m/>
    <n v="10.8866666666667"/>
    <n v="0"/>
    <n v="10.8866666666667"/>
    <n v="261280.00000000081"/>
    <n v="11.925041666666667"/>
    <n v="8.7075167452242294E-2"/>
    <n v="24000"/>
    <n v="96000"/>
    <n v="48000"/>
    <n v="72000"/>
    <n v="72000"/>
    <n v="48000"/>
    <n v="170400"/>
    <n v="703800"/>
    <n v="393280"/>
    <n v="579360"/>
    <n v="752400"/>
    <n v="572402"/>
    <m/>
    <n v="0"/>
    <e v="#REF!"/>
    <e v="#REF!"/>
  </r>
  <r>
    <s v="Agro Sudamerica1030720"/>
    <x v="1"/>
    <x v="0"/>
    <x v="196"/>
    <x v="179"/>
    <x v="5"/>
    <x v="45"/>
    <m/>
    <n v="24000"/>
    <n v="24000"/>
    <n v="0.5154724771671565"/>
    <n v="12371.339452011756"/>
    <n v="13883.555"/>
    <n v="4500"/>
    <n v="0"/>
    <n v="30304.894452011758"/>
    <n v="0"/>
    <n v="24000"/>
    <n v="0"/>
    <m/>
    <n v="0"/>
    <n v="30304.894452011758"/>
    <n v="24000"/>
    <m/>
    <n v="24000"/>
    <n v="6304.8944520117584"/>
    <n v="0"/>
    <n v="0"/>
    <n v="24000"/>
    <n v="24000"/>
    <m/>
    <n v="0.706666666666667"/>
    <n v="0"/>
    <n v="0.706666666666667"/>
    <n v="16960.000000000007"/>
    <n v="0.54"/>
    <n v="0.30864197530864251"/>
    <n v="0"/>
    <n v="24000"/>
    <n v="24000"/>
    <n v="28001"/>
    <n v="48000"/>
    <n v="24000"/>
    <n v="0"/>
    <n v="12000"/>
    <n v="12469"/>
    <n v="12880"/>
    <n v="22427"/>
    <n v="12960"/>
    <m/>
    <n v="0"/>
    <e v="#REF!"/>
    <e v="#REF!"/>
  </r>
  <r>
    <s v="Agro Sudamerica1030732"/>
    <x v="1"/>
    <x v="0"/>
    <x v="197"/>
    <x v="180"/>
    <x v="20"/>
    <x v="46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30739"/>
    <x v="1"/>
    <x v="0"/>
    <x v="198"/>
    <x v="181"/>
    <x v="17"/>
    <x v="41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30780"/>
    <x v="1"/>
    <x v="0"/>
    <x v="199"/>
    <x v="182"/>
    <x v="21"/>
    <x v="47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Asia1030309"/>
    <x v="1"/>
    <x v="1"/>
    <x v="200"/>
    <x v="183"/>
    <x v="18"/>
    <x v="48"/>
    <m/>
    <n v="714"/>
    <n v="0"/>
    <n v="0.3938052388111854"/>
    <n v="281.17694051118639"/>
    <n v="0"/>
    <n v="0"/>
    <n v="0"/>
    <n v="281.17694051118639"/>
    <n v="0"/>
    <n v="22000"/>
    <n v="0"/>
    <m/>
    <n v="0"/>
    <n v="281.17694051118639"/>
    <n v="0"/>
    <m/>
    <n v="0"/>
    <n v="281.17694051118639"/>
    <n v="0"/>
    <n v="0"/>
    <n v="0"/>
    <n v="0"/>
    <m/>
    <n v="0"/>
    <n v="0"/>
    <n v="0"/>
    <n v="0"/>
    <n v="1.3"/>
    <s v="Sin Facturación 2022"/>
    <n v="16000"/>
    <n v="0"/>
    <n v="22000"/>
    <n v="0"/>
    <n v="0"/>
    <n v="0"/>
    <n v="21120"/>
    <n v="0"/>
    <n v="28600"/>
    <n v="0"/>
    <n v="0"/>
    <n v="0"/>
    <m/>
    <n v="0"/>
    <e v="#REF!"/>
    <e v="#REF!"/>
  </r>
  <r>
    <s v="Agrosuper Asia1030535"/>
    <x v="1"/>
    <x v="1"/>
    <x v="201"/>
    <x v="184"/>
    <x v="16"/>
    <x v="40"/>
    <m/>
    <n v="22000"/>
    <n v="22000"/>
    <n v="0.3938052388111854"/>
    <n v="8663.7152538460796"/>
    <n v="17864.892"/>
    <n v="0"/>
    <n v="0"/>
    <n v="26528.607253846079"/>
    <n v="22000"/>
    <n v="22000"/>
    <n v="22000"/>
    <m/>
    <n v="22000"/>
    <n v="4528.6072538460794"/>
    <n v="0"/>
    <m/>
    <n v="0"/>
    <n v="4528.6072538460794"/>
    <n v="0"/>
    <n v="0"/>
    <n v="22000"/>
    <n v="22000"/>
    <m/>
    <n v="2.3173181818181798"/>
    <n v="2.3997763636363598"/>
    <n v="2.3997763636363598"/>
    <n v="52795.079999999914"/>
    <n v="2.3132272727272727"/>
    <n v="3.7414867068831757E-2"/>
    <n v="6000"/>
    <n v="0"/>
    <n v="28000"/>
    <n v="44000"/>
    <n v="43998"/>
    <n v="22000"/>
    <n v="12420"/>
    <n v="0"/>
    <n v="58940"/>
    <n v="104751"/>
    <n v="49774"/>
    <n v="50891"/>
    <m/>
    <n v="0"/>
    <e v="#REF!"/>
    <e v="#REF!"/>
  </r>
  <r>
    <s v="Agrosuper Asia1030542"/>
    <x v="1"/>
    <x v="1"/>
    <x v="202"/>
    <x v="185"/>
    <x v="20"/>
    <x v="44"/>
    <m/>
    <n v="94810"/>
    <n v="96000"/>
    <n v="0.3938052388111854"/>
    <n v="37336.674691688488"/>
    <n v="3885"/>
    <n v="5086.8971365527977"/>
    <n v="0"/>
    <n v="45799.882114586006"/>
    <n v="0"/>
    <n v="24000"/>
    <n v="0"/>
    <m/>
    <n v="0"/>
    <n v="45799.882114586006"/>
    <n v="24000"/>
    <m/>
    <n v="24000"/>
    <n v="21799.882114586006"/>
    <n v="0"/>
    <n v="0"/>
    <n v="24000"/>
    <n v="24000"/>
    <m/>
    <n v="11.93109375"/>
    <n v="0"/>
    <n v="11.93109375"/>
    <n v="286346.25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0877"/>
    <x v="2"/>
    <x v="0"/>
    <x v="203"/>
    <x v="186"/>
    <x v="18"/>
    <x v="42"/>
    <m/>
    <n v="114006"/>
    <n v="48000"/>
    <n v="0.5154724771671565"/>
    <n v="58766.955231918844"/>
    <n v="24990"/>
    <n v="24987"/>
    <n v="0"/>
    <n v="106245.25523191884"/>
    <n v="120000"/>
    <n v="24000"/>
    <n v="96000"/>
    <m/>
    <n v="96000"/>
    <n v="10245.25523191884"/>
    <n v="0"/>
    <m/>
    <n v="0"/>
    <n v="10245.25523191884"/>
    <n v="0"/>
    <n v="0"/>
    <n v="96000"/>
    <n v="96000"/>
    <m/>
    <n v="0"/>
    <n v="1.0694791666666701"/>
    <n v="1.0694791666666701"/>
    <n v="102670.00000000033"/>
    <n v="1.0678970517574877"/>
    <n v="1.4815238103510109E-3"/>
    <n v="96000"/>
    <n v="123000"/>
    <n v="95960"/>
    <n v="48000"/>
    <n v="115000"/>
    <n v="162334"/>
    <n v="106278.39999999999"/>
    <n v="135580"/>
    <n v="95964"/>
    <n v="44149"/>
    <n v="123460"/>
    <n v="173356"/>
    <m/>
    <n v="0"/>
    <e v="#REF!"/>
    <e v="#REF!"/>
  </r>
  <r>
    <s v="Agro Sudamerica1011042"/>
    <x v="2"/>
    <x v="0"/>
    <x v="204"/>
    <x v="187"/>
    <x v="22"/>
    <x v="49"/>
    <m/>
    <n v="459"/>
    <n v="0"/>
    <n v="0.5154724771671565"/>
    <n v="236.60186701972484"/>
    <n v="8970"/>
    <n v="0"/>
    <n v="0"/>
    <n v="9206.6018670197245"/>
    <n v="0"/>
    <n v="24000"/>
    <n v="0"/>
    <m/>
    <n v="0"/>
    <n v="9206.6018670197245"/>
    <n v="0"/>
    <m/>
    <n v="0"/>
    <n v="9206.6018670197245"/>
    <n v="0"/>
    <n v="0"/>
    <n v="0"/>
    <n v="0"/>
    <m/>
    <n v="0"/>
    <n v="0"/>
    <n v="0"/>
    <n v="0"/>
    <n v="0.55655555555555558"/>
    <s v="Sin Facturación 2022"/>
    <n v="24000"/>
    <n v="0"/>
    <n v="23960"/>
    <n v="0"/>
    <n v="72000"/>
    <n v="36000"/>
    <n v="10800"/>
    <n v="0"/>
    <n v="9584"/>
    <n v="0"/>
    <n v="36177"/>
    <n v="20036"/>
    <m/>
    <n v="0"/>
    <e v="#REF!"/>
    <e v="#REF!"/>
  </r>
  <r>
    <s v="Agro Sudamerica1011047"/>
    <x v="2"/>
    <x v="0"/>
    <x v="205"/>
    <x v="188"/>
    <x v="23"/>
    <x v="50"/>
    <m/>
    <n v="0"/>
    <n v="0"/>
    <n v="0.5154724771671565"/>
    <n v="0"/>
    <n v="60"/>
    <n v="0"/>
    <n v="0"/>
    <n v="60"/>
    <n v="0"/>
    <n v="24000"/>
    <n v="0"/>
    <m/>
    <n v="0"/>
    <n v="60"/>
    <n v="0"/>
    <m/>
    <n v="0"/>
    <n v="6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1250"/>
    <x v="2"/>
    <x v="0"/>
    <x v="206"/>
    <x v="189"/>
    <x v="23"/>
    <x v="50"/>
    <m/>
    <n v="0"/>
    <n v="0"/>
    <n v="0.5154724771671565"/>
    <n v="0"/>
    <n v="1650.74"/>
    <n v="0"/>
    <n v="0"/>
    <n v="1650.74"/>
    <n v="0"/>
    <n v="24000"/>
    <n v="0"/>
    <m/>
    <n v="0"/>
    <n v="1650.74"/>
    <n v="0"/>
    <m/>
    <n v="0"/>
    <n v="1650.74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1290"/>
    <x v="2"/>
    <x v="0"/>
    <x v="207"/>
    <x v="190"/>
    <x v="10"/>
    <x v="51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.49275000000000002"/>
    <s v="Sin Facturación 2022"/>
    <n v="24000"/>
    <n v="23700"/>
    <n v="0"/>
    <n v="24000"/>
    <n v="0"/>
    <n v="8000"/>
    <n v="14800"/>
    <n v="14615"/>
    <n v="0"/>
    <n v="12000"/>
    <n v="0"/>
    <n v="3942"/>
    <m/>
    <n v="0"/>
    <e v="#REF!"/>
    <e v="#REF!"/>
  </r>
  <r>
    <s v="Agro Sudamerica1011421"/>
    <x v="2"/>
    <x v="0"/>
    <x v="208"/>
    <x v="191"/>
    <x v="24"/>
    <x v="52"/>
    <m/>
    <n v="898987"/>
    <n v="880000"/>
    <n v="0.5154724771671565"/>
    <n v="463403.05583107052"/>
    <n v="5679.4669999999987"/>
    <n v="80000"/>
    <n v="0"/>
    <n v="541082.52283107047"/>
    <n v="278000"/>
    <n v="24000"/>
    <n v="278000"/>
    <m/>
    <n v="278000"/>
    <n v="263082.52283107047"/>
    <n v="240000"/>
    <m/>
    <n v="240000"/>
    <n v="23082.52283107047"/>
    <n v="0"/>
    <n v="0"/>
    <n v="518000"/>
    <n v="518000"/>
    <m/>
    <n v="1.0366727272727301"/>
    <n v="1.06806036446469"/>
    <n v="1.0535178298583765"/>
    <n v="545722.23586663906"/>
    <n v="0.98656936153926877"/>
    <n v="6.7859869694973235E-2"/>
    <n v="620000"/>
    <n v="696000"/>
    <n v="840000"/>
    <n v="720000"/>
    <n v="888000"/>
    <n v="647996"/>
    <n v="527000"/>
    <n v="487200"/>
    <n v="630000"/>
    <n v="562800"/>
    <n v="700080"/>
    <n v="639293"/>
    <m/>
    <n v="0"/>
    <e v="#REF!"/>
    <e v="#REF!"/>
  </r>
  <r>
    <s v="Agro Sudamerica1011422"/>
    <x v="2"/>
    <x v="0"/>
    <x v="209"/>
    <x v="192"/>
    <x v="10"/>
    <x v="51"/>
    <m/>
    <n v="0"/>
    <n v="0"/>
    <n v="0.5154724771671565"/>
    <n v="0"/>
    <n v="1251.9760000000001"/>
    <n v="0"/>
    <n v="0"/>
    <n v="1251.9760000000001"/>
    <n v="0"/>
    <n v="24000"/>
    <n v="0"/>
    <m/>
    <n v="0"/>
    <n v="1251.9760000000001"/>
    <n v="0"/>
    <m/>
    <n v="0"/>
    <n v="1251.9760000000001"/>
    <n v="0"/>
    <n v="0"/>
    <n v="0"/>
    <n v="0"/>
    <m/>
    <n v="0"/>
    <n v="0"/>
    <n v="0"/>
    <n v="0"/>
    <n v="0.5"/>
    <s v="Sin Facturación 2022"/>
    <n v="0"/>
    <n v="0"/>
    <n v="24000"/>
    <n v="0"/>
    <n v="0"/>
    <n v="0"/>
    <n v="0"/>
    <n v="0"/>
    <n v="12000"/>
    <n v="0"/>
    <n v="0"/>
    <n v="0"/>
    <m/>
    <n v="0"/>
    <e v="#REF!"/>
    <e v="#REF!"/>
  </r>
  <r>
    <s v="Agro Sudamerica1011558"/>
    <x v="2"/>
    <x v="0"/>
    <x v="210"/>
    <x v="193"/>
    <x v="24"/>
    <x v="52"/>
    <m/>
    <n v="48138"/>
    <n v="52358"/>
    <n v="0.5154724771671565"/>
    <n v="24813.814105872578"/>
    <n v="14487.798999999997"/>
    <n v="0"/>
    <n v="0"/>
    <n v="39301.613105872573"/>
    <n v="6000"/>
    <n v="24000"/>
    <n v="6000"/>
    <m/>
    <n v="6000"/>
    <n v="33301.613105872573"/>
    <n v="24000"/>
    <m/>
    <n v="24000"/>
    <n v="9301.6131058725732"/>
    <n v="0"/>
    <n v="0"/>
    <n v="30000"/>
    <n v="30000"/>
    <m/>
    <n v="1.0366706138507999"/>
    <n v="0.93700000000000006"/>
    <n v="1.01673649108064"/>
    <n v="30502.094732419202"/>
    <n v="1.1532038300957523"/>
    <n v="0.11833757004065901"/>
    <n v="192000"/>
    <n v="408000"/>
    <n v="288000"/>
    <n v="264000"/>
    <n v="168000"/>
    <n v="119997"/>
    <n v="172800"/>
    <n v="399280"/>
    <n v="225819"/>
    <n v="212400"/>
    <n v="115440"/>
    <n v="138381"/>
    <m/>
    <n v="0"/>
    <e v="#REF!"/>
    <e v="#REF!"/>
  </r>
  <r>
    <s v="Agro Sudamerica1011582"/>
    <x v="2"/>
    <x v="0"/>
    <x v="211"/>
    <x v="194"/>
    <x v="25"/>
    <x v="53"/>
    <m/>
    <n v="0"/>
    <n v="1516"/>
    <n v="0.5154724771671565"/>
    <n v="0"/>
    <n v="15.259"/>
    <n v="0"/>
    <n v="0"/>
    <n v="15.259"/>
    <n v="0"/>
    <n v="24000"/>
    <n v="0"/>
    <m/>
    <n v="0"/>
    <n v="15.259"/>
    <n v="0"/>
    <m/>
    <n v="0"/>
    <n v="15.259"/>
    <n v="0"/>
    <n v="0"/>
    <n v="0"/>
    <n v="0"/>
    <m/>
    <n v="0"/>
    <n v="0"/>
    <n v="0"/>
    <n v="0"/>
    <n v="0.97"/>
    <s v="Sin Facturación 2022"/>
    <n v="24000"/>
    <n v="82000"/>
    <n v="60000"/>
    <n v="24000"/>
    <n v="46500"/>
    <n v="0"/>
    <n v="22240"/>
    <n v="79107"/>
    <n v="58200"/>
    <n v="19680"/>
    <n v="45105"/>
    <n v="0"/>
    <m/>
    <n v="0"/>
    <e v="#REF!"/>
    <e v="#REF!"/>
  </r>
  <r>
    <s v="Agro Sudamerica1011888"/>
    <x v="2"/>
    <x v="0"/>
    <x v="212"/>
    <x v="195"/>
    <x v="10"/>
    <x v="51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1939"/>
    <x v="2"/>
    <x v="0"/>
    <x v="213"/>
    <x v="196"/>
    <x v="16"/>
    <x v="40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2207"/>
    <x v="2"/>
    <x v="0"/>
    <x v="214"/>
    <x v="197"/>
    <x v="18"/>
    <x v="42"/>
    <m/>
    <n v="24000"/>
    <n v="24000"/>
    <n v="0.5154724771671565"/>
    <n v="12371.339452011756"/>
    <n v="24060"/>
    <n v="0"/>
    <n v="0"/>
    <n v="36431.339452011758"/>
    <n v="24000"/>
    <n v="24000"/>
    <n v="24000"/>
    <m/>
    <n v="24000"/>
    <n v="12431.339452011758"/>
    <n v="0"/>
    <m/>
    <n v="0"/>
    <n v="12431.339452011758"/>
    <n v="0"/>
    <n v="0"/>
    <n v="24000"/>
    <n v="24000"/>
    <m/>
    <n v="1.28666666666667"/>
    <n v="1.354125"/>
    <n v="1.354125"/>
    <n v="32499"/>
    <n v="1.2630416666666666"/>
    <n v="7.2114274403721229E-2"/>
    <n v="24000"/>
    <n v="60000"/>
    <n v="55476"/>
    <n v="24000"/>
    <n v="48000"/>
    <n v="72000"/>
    <n v="31254.7673"/>
    <n v="73760"/>
    <n v="63571"/>
    <n v="22080"/>
    <n v="58667"/>
    <n v="90939"/>
    <m/>
    <n v="0"/>
    <e v="#REF!"/>
    <e v="#REF!"/>
  </r>
  <r>
    <s v="Agro Sudamerica1012208"/>
    <x v="2"/>
    <x v="0"/>
    <x v="215"/>
    <x v="198"/>
    <x v="25"/>
    <x v="53"/>
    <m/>
    <n v="22130"/>
    <n v="24000"/>
    <n v="0.5154724771671565"/>
    <n v="11407.405919709174"/>
    <n v="19909.254999999997"/>
    <n v="11000"/>
    <n v="0"/>
    <n v="41216.660919709175"/>
    <n v="48000"/>
    <n v="24000"/>
    <n v="24000"/>
    <m/>
    <n v="24000"/>
    <n v="17216.660919709175"/>
    <n v="0"/>
    <m/>
    <n v="0"/>
    <n v="17216.660919709175"/>
    <n v="0"/>
    <n v="0"/>
    <n v="24000"/>
    <n v="24000"/>
    <m/>
    <n v="1.4866666666666699"/>
    <n v="1.50216666666667"/>
    <n v="1.50216666666667"/>
    <n v="36052.00000000008"/>
    <n v="1.5021666666666667"/>
    <n v="2.2172433643906376E-15"/>
    <n v="24000"/>
    <n v="120000"/>
    <n v="72000"/>
    <n v="0"/>
    <n v="24000"/>
    <n v="24000"/>
    <n v="34374.025999999998"/>
    <n v="172320"/>
    <n v="105840"/>
    <n v="0"/>
    <n v="34080"/>
    <n v="36052"/>
    <m/>
    <n v="0"/>
    <e v="#REF!"/>
    <e v="#REF!"/>
  </r>
  <r>
    <s v="Agro Sudamerica1012283"/>
    <x v="2"/>
    <x v="0"/>
    <x v="216"/>
    <x v="199"/>
    <x v="18"/>
    <x v="54"/>
    <m/>
    <n v="78734"/>
    <n v="144000"/>
    <n v="0.5154724771671565"/>
    <n v="40585.2100172789"/>
    <n v="17473.965"/>
    <n v="9972"/>
    <n v="0"/>
    <n v="67033.975017278906"/>
    <n v="0"/>
    <n v="24000"/>
    <n v="0"/>
    <m/>
    <n v="0"/>
    <n v="67033.975017278906"/>
    <n v="48000"/>
    <m/>
    <n v="48000"/>
    <n v="19033.975017278906"/>
    <n v="0"/>
    <n v="0"/>
    <n v="48000"/>
    <n v="48000"/>
    <m/>
    <n v="0.786673611111111"/>
    <n v="0"/>
    <n v="0.786673611111111"/>
    <n v="37760.333333333328"/>
    <n v="0.79764583333333339"/>
    <n v="1.3755756958410801E-2"/>
    <n v="72000"/>
    <n v="48000"/>
    <n v="60779"/>
    <n v="48000"/>
    <n v="48000"/>
    <n v="48000"/>
    <n v="50924.302000000003"/>
    <n v="34400"/>
    <n v="42545"/>
    <n v="36960"/>
    <n v="38133"/>
    <n v="38287"/>
    <m/>
    <n v="0"/>
    <e v="#REF!"/>
    <e v="#REF!"/>
  </r>
  <r>
    <s v="Agro Sudamerica1012362"/>
    <x v="2"/>
    <x v="0"/>
    <x v="217"/>
    <x v="200"/>
    <x v="18"/>
    <x v="55"/>
    <m/>
    <n v="14183"/>
    <n v="0"/>
    <n v="0.5154724771671565"/>
    <n v="7310.9461436617803"/>
    <n v="23472"/>
    <n v="10901"/>
    <n v="0"/>
    <n v="40593.84614366178"/>
    <n v="29000"/>
    <n v="24000"/>
    <n v="29000"/>
    <m/>
    <n v="29000"/>
    <n v="11593.84614366178"/>
    <n v="0"/>
    <m/>
    <n v="0"/>
    <n v="11593.84614366178"/>
    <n v="0"/>
    <n v="0"/>
    <n v="29000"/>
    <n v="29000"/>
    <m/>
    <n v="0"/>
    <n v="0.81251149310344795"/>
    <n v="0.81251149310344795"/>
    <n v="23562.833299999991"/>
    <n v="0.78590000000000004"/>
    <n v="3.3861169491599313E-2"/>
    <n v="0"/>
    <n v="3000"/>
    <n v="0"/>
    <n v="0"/>
    <n v="13000"/>
    <n v="10000"/>
    <n v="0"/>
    <n v="1790"/>
    <n v="0"/>
    <n v="0"/>
    <n v="10310"/>
    <n v="7859"/>
    <m/>
    <n v="0"/>
    <e v="#REF!"/>
    <e v="#REF!"/>
  </r>
  <r>
    <s v="Agro Sudamerica1012552"/>
    <x v="2"/>
    <x v="0"/>
    <x v="218"/>
    <x v="201"/>
    <x v="23"/>
    <x v="50"/>
    <m/>
    <n v="230"/>
    <n v="0"/>
    <n v="0.5154724771671565"/>
    <n v="118.55866974844599"/>
    <n v="22760"/>
    <n v="0"/>
    <n v="0"/>
    <n v="22878.558669748447"/>
    <n v="23000"/>
    <n v="24000"/>
    <n v="0"/>
    <m/>
    <n v="0"/>
    <n v="22878.558669748447"/>
    <n v="0"/>
    <m/>
    <n v="0"/>
    <n v="22878.558669748447"/>
    <n v="0"/>
    <n v="0"/>
    <n v="0"/>
    <n v="0"/>
    <m/>
    <n v="0"/>
    <n v="4.3499999999999996"/>
    <n v="0"/>
    <n v="0"/>
    <n v="4.5"/>
    <s v="Sin Facturación 2022"/>
    <n v="48000"/>
    <n v="48000"/>
    <n v="48000"/>
    <n v="24000"/>
    <n v="72000"/>
    <n v="46000"/>
    <n v="168000"/>
    <n v="176400"/>
    <n v="194629"/>
    <n v="94080"/>
    <n v="321014"/>
    <n v="207000"/>
    <m/>
    <n v="0"/>
    <e v="#REF!"/>
    <e v="#REF!"/>
  </r>
  <r>
    <s v="Agro Sudamerica1012556"/>
    <x v="2"/>
    <x v="0"/>
    <x v="219"/>
    <x v="202"/>
    <x v="24"/>
    <x v="56"/>
    <m/>
    <n v="96000"/>
    <n v="96000"/>
    <n v="0.5154724771671565"/>
    <n v="49485.357808047025"/>
    <n v="23946.736000000004"/>
    <n v="0"/>
    <n v="0"/>
    <n v="73432.093808047037"/>
    <n v="48000"/>
    <n v="24000"/>
    <n v="48000"/>
    <m/>
    <n v="48000"/>
    <n v="25432.093808047037"/>
    <n v="24000"/>
    <m/>
    <n v="24000"/>
    <n v="1432.0938080470369"/>
    <n v="0"/>
    <n v="0"/>
    <n v="72000"/>
    <n v="72000"/>
    <m/>
    <n v="1.0866770833333299"/>
    <n v="1.14544791666667"/>
    <n v="1.1258576388888899"/>
    <n v="81061.750000000073"/>
    <n v="0.8"/>
    <n v="0.40732204861111232"/>
    <n v="0"/>
    <n v="0"/>
    <n v="24000"/>
    <n v="72000"/>
    <n v="48000"/>
    <n v="0"/>
    <n v="0"/>
    <n v="0"/>
    <n v="18950"/>
    <n v="57600"/>
    <n v="38400"/>
    <n v="0"/>
    <m/>
    <n v="0"/>
    <e v="#REF!"/>
    <e v="#REF!"/>
  </r>
  <r>
    <s v="Agro Sudamerica1012602"/>
    <x v="2"/>
    <x v="0"/>
    <x v="220"/>
    <x v="203"/>
    <x v="17"/>
    <x v="57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2698"/>
    <x v="2"/>
    <x v="0"/>
    <x v="221"/>
    <x v="204"/>
    <x v="11"/>
    <x v="58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6"/>
    <s v="Sin Facturación 2022"/>
    <n v="0"/>
    <n v="0"/>
    <n v="80"/>
    <n v="0"/>
    <n v="0"/>
    <n v="0"/>
    <n v="0"/>
    <n v="0"/>
    <n v="480"/>
    <n v="0"/>
    <n v="0"/>
    <n v="0"/>
    <m/>
    <n v="0"/>
    <e v="#REF!"/>
    <e v="#REF!"/>
  </r>
  <r>
    <s v="Agro Sudamerica1012699"/>
    <x v="2"/>
    <x v="0"/>
    <x v="222"/>
    <x v="205"/>
    <x v="17"/>
    <x v="41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6.5"/>
    <s v="Sin Facturación 2022"/>
    <n v="0"/>
    <n v="0"/>
    <n v="80"/>
    <n v="0"/>
    <n v="0"/>
    <n v="0"/>
    <n v="0"/>
    <n v="0"/>
    <n v="520"/>
    <n v="0"/>
    <n v="0"/>
    <n v="0"/>
    <m/>
    <n v="0"/>
    <e v="#REF!"/>
    <e v="#REF!"/>
  </r>
  <r>
    <s v="Agro Sudamerica1012719"/>
    <x v="2"/>
    <x v="0"/>
    <x v="223"/>
    <x v="206"/>
    <x v="24"/>
    <x v="56"/>
    <m/>
    <n v="287863"/>
    <n v="288000"/>
    <n v="0.5154724771671565"/>
    <n v="148385.45369476918"/>
    <n v="10986.209000000001"/>
    <n v="33450"/>
    <n v="0"/>
    <n v="189476.66269476918"/>
    <n v="0"/>
    <n v="24000"/>
    <n v="0"/>
    <m/>
    <n v="0"/>
    <n v="189476.66269476918"/>
    <n v="168000"/>
    <m/>
    <n v="168000"/>
    <n v="21476.662694769184"/>
    <n v="0"/>
    <n v="0"/>
    <n v="168000"/>
    <n v="168000"/>
    <m/>
    <n v="1.0366736111111099"/>
    <n v="0"/>
    <n v="1.0366736111111099"/>
    <n v="174161.16666666645"/>
    <n v="0.70687500000000003"/>
    <n v="0.46655860104135788"/>
    <n v="192000"/>
    <n v="423600"/>
    <n v="357200"/>
    <n v="144000"/>
    <n v="358600"/>
    <n v="24000"/>
    <n v="134400"/>
    <n v="285844"/>
    <n v="241660"/>
    <n v="80640"/>
    <n v="251432"/>
    <n v="16965"/>
    <s v="revisar"/>
    <n v="0"/>
    <e v="#REF!"/>
    <e v="#REF!"/>
  </r>
  <r>
    <s v="Agro Sudamerica1012744"/>
    <x v="2"/>
    <x v="0"/>
    <x v="224"/>
    <x v="207"/>
    <x v="23"/>
    <x v="50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3.4"/>
    <s v="Sin Facturación 2022"/>
    <n v="0"/>
    <n v="143000"/>
    <n v="72000"/>
    <n v="24000"/>
    <n v="24000"/>
    <n v="0"/>
    <n v="0"/>
    <n v="487469"/>
    <n v="249600"/>
    <n v="78000"/>
    <n v="81600"/>
    <n v="0"/>
    <m/>
    <n v="0"/>
    <e v="#REF!"/>
    <e v="#REF!"/>
  </r>
  <r>
    <s v="Agro Sudamerica1012763"/>
    <x v="2"/>
    <x v="0"/>
    <x v="225"/>
    <x v="208"/>
    <x v="18"/>
    <x v="54"/>
    <m/>
    <n v="91025"/>
    <n v="72000"/>
    <n v="0.5154724771671565"/>
    <n v="46920.882234140423"/>
    <n v="39161.005000000005"/>
    <n v="10000"/>
    <n v="0"/>
    <n v="95081.88723414042"/>
    <n v="48000"/>
    <n v="24000"/>
    <n v="48000"/>
    <m/>
    <n v="48000"/>
    <n v="47081.88723414042"/>
    <n v="24000"/>
    <m/>
    <n v="24000"/>
    <n v="23081.88723414042"/>
    <n v="0"/>
    <n v="0"/>
    <n v="72000"/>
    <n v="72000"/>
    <m/>
    <n v="0.706666666666667"/>
    <n v="0.81030522291666607"/>
    <n v="0.77575903749999964"/>
    <n v="55854.650699999976"/>
    <n v="0.69872916666666662"/>
    <n v="0.11024281582635097"/>
    <n v="0"/>
    <n v="0"/>
    <n v="48000"/>
    <n v="48000"/>
    <n v="48000"/>
    <n v="48000"/>
    <n v="0"/>
    <n v="0"/>
    <n v="33600"/>
    <n v="35760"/>
    <n v="33334"/>
    <n v="33539"/>
    <m/>
    <n v="0"/>
    <e v="#REF!"/>
    <e v="#REF!"/>
  </r>
  <r>
    <s v="Agro Sudamerica1012778"/>
    <x v="2"/>
    <x v="0"/>
    <x v="226"/>
    <x v="209"/>
    <x v="18"/>
    <x v="55"/>
    <m/>
    <n v="0"/>
    <n v="0"/>
    <n v="0.5154724771671565"/>
    <n v="0"/>
    <n v="38593.781000000003"/>
    <n v="3000"/>
    <n v="0"/>
    <n v="41293.781000000003"/>
    <n v="5000"/>
    <n v="24000"/>
    <n v="5000"/>
    <m/>
    <n v="5000"/>
    <n v="36293.781000000003"/>
    <n v="0"/>
    <m/>
    <n v="0"/>
    <n v="36293.781000000003"/>
    <n v="24000"/>
    <n v="0"/>
    <n v="29000"/>
    <n v="5000"/>
    <m/>
    <n v="0"/>
    <n v="0.753373562068966"/>
    <n v="0.753373562068966"/>
    <n v="3766.8678103448301"/>
    <n v="0.7"/>
    <n v="7.6247945812808637E-2"/>
    <n v="0"/>
    <n v="0"/>
    <n v="0"/>
    <n v="0"/>
    <n v="24000"/>
    <n v="24000"/>
    <n v="0"/>
    <n v="0"/>
    <n v="0"/>
    <n v="0"/>
    <n v="12000"/>
    <n v="16800"/>
    <m/>
    <n v="0"/>
    <e v="#REF!"/>
    <e v="#REF!"/>
  </r>
  <r>
    <s v="Agrosuper Asia1012012"/>
    <x v="2"/>
    <x v="1"/>
    <x v="227"/>
    <x v="210"/>
    <x v="17"/>
    <x v="57"/>
    <m/>
    <n v="15687"/>
    <n v="20000"/>
    <n v="0.3938052388111854"/>
    <n v="6177.6227812310653"/>
    <n v="16471.119999999995"/>
    <n v="0"/>
    <n v="0"/>
    <n v="22648.74278123106"/>
    <n v="17000"/>
    <n v="22000"/>
    <n v="17000"/>
    <m/>
    <n v="17000"/>
    <n v="5648.7427812310598"/>
    <n v="0"/>
    <m/>
    <n v="0"/>
    <n v="5648.7427812310598"/>
    <n v="0"/>
    <n v="0"/>
    <n v="17000"/>
    <n v="17000"/>
    <m/>
    <n v="6.4577999999999998"/>
    <n v="6.6"/>
    <n v="6.6"/>
    <n v="112200"/>
    <n v="7.3634632728730329"/>
    <n v="0.10368263473053892"/>
    <n v="108000"/>
    <n v="88000"/>
    <n v="0"/>
    <n v="0"/>
    <n v="0"/>
    <n v="19958"/>
    <n v="851564.46669999999"/>
    <n v="445280"/>
    <n v="0"/>
    <n v="0"/>
    <n v="0"/>
    <n v="146960"/>
    <m/>
    <n v="0"/>
    <e v="#REF!"/>
    <e v="#REF!"/>
  </r>
  <r>
    <s v="Agrosuper Asia1012612"/>
    <x v="2"/>
    <x v="1"/>
    <x v="228"/>
    <x v="211"/>
    <x v="24"/>
    <x v="52"/>
    <m/>
    <n v="1425349"/>
    <n v="1400000"/>
    <n v="0.3938052388111854"/>
    <n v="561309.90333428432"/>
    <n v="258308.68499999991"/>
    <n v="182000"/>
    <n v="0"/>
    <n v="983418.58833428426"/>
    <n v="650000"/>
    <n v="25000"/>
    <n v="650000"/>
    <m/>
    <n v="650000"/>
    <n v="333418.58833428426"/>
    <n v="325000"/>
    <m/>
    <n v="325000"/>
    <n v="8418.5883342842571"/>
    <n v="0"/>
    <n v="0"/>
    <n v="975000"/>
    <n v="975000"/>
    <m/>
    <n v="1.10640357142857"/>
    <n v="1.1522150289730768"/>
    <n v="1.1369445431249081"/>
    <n v="1108520.9295467853"/>
    <n v="1.1500524639432588"/>
    <n v="1.1397672044809756E-2"/>
    <n v="625000"/>
    <n v="625000"/>
    <n v="950000"/>
    <n v="1100000"/>
    <n v="1291866"/>
    <n v="1074071"/>
    <n v="354215.07679999998"/>
    <n v="420938"/>
    <n v="695083"/>
    <n v="1039305"/>
    <n v="1122892"/>
    <n v="1235238"/>
    <m/>
    <n v="0"/>
    <e v="#REF!"/>
    <e v="#REF!"/>
  </r>
  <r>
    <s v="Agrosuper Brasil1011560"/>
    <x v="2"/>
    <x v="2"/>
    <x v="229"/>
    <x v="212"/>
    <x v="18"/>
    <x v="55"/>
    <m/>
    <n v="43905"/>
    <n v="48000"/>
    <n v="0.74227818722130146"/>
    <n v="32589.72380995124"/>
    <n v="29484"/>
    <n v="0"/>
    <n v="0"/>
    <n v="62073.72380995124"/>
    <n v="24000"/>
    <n v="24000"/>
    <n v="24000"/>
    <m/>
    <n v="24000"/>
    <n v="38073.72380995124"/>
    <n v="24000"/>
    <m/>
    <n v="24000"/>
    <n v="14073.72380995124"/>
    <n v="0"/>
    <n v="0"/>
    <n v="48000"/>
    <n v="48000"/>
    <m/>
    <n v="2.7866666666666702"/>
    <n v="2.7"/>
    <n v="2.743333333333335"/>
    <n v="131680.00000000009"/>
    <n v="2.67225"/>
    <n v="2.6600555087785551E-2"/>
    <n v="0"/>
    <n v="24000"/>
    <n v="0"/>
    <n v="0"/>
    <n v="24000"/>
    <n v="24000"/>
    <n v="0"/>
    <n v="60000"/>
    <n v="0"/>
    <n v="0"/>
    <n v="60000"/>
    <n v="64134"/>
    <m/>
    <n v="0"/>
    <e v="#REF!"/>
    <e v="#REF!"/>
  </r>
  <r>
    <s v="Agrosuper Brasil1012362"/>
    <x v="2"/>
    <x v="2"/>
    <x v="217"/>
    <x v="200"/>
    <x v="18"/>
    <x v="55"/>
    <m/>
    <n v="20612"/>
    <n v="20612"/>
    <n v="0.74227818722130146"/>
    <n v="15299.837995005466"/>
    <n v="23472"/>
    <n v="10901"/>
    <n v="0"/>
    <n v="48582.737995005467"/>
    <n v="47990"/>
    <n v="24000"/>
    <n v="47990"/>
    <m/>
    <n v="47990"/>
    <n v="592.73799500546738"/>
    <n v="0"/>
    <m/>
    <n v="0"/>
    <n v="592.73799500546738"/>
    <n v="0"/>
    <n v="0"/>
    <n v="47990"/>
    <n v="47990"/>
    <m/>
    <n v="2.6866873665825701"/>
    <n v="2.7"/>
    <n v="2.7"/>
    <n v="129573.00000000001"/>
    <n v="2.7"/>
    <n v="0"/>
    <n v="24000"/>
    <n v="24000"/>
    <n v="47990"/>
    <n v="23995"/>
    <n v="24000"/>
    <n v="24000"/>
    <n v="69600"/>
    <n v="66400"/>
    <n v="136772"/>
    <n v="70785"/>
    <n v="64800"/>
    <n v="64800"/>
    <m/>
    <n v="0"/>
    <e v="#REF!"/>
    <e v="#REF!"/>
  </r>
  <r>
    <s v="Agrosuper Brasil1012674"/>
    <x v="2"/>
    <x v="2"/>
    <x v="230"/>
    <x v="213"/>
    <x v="18"/>
    <x v="55"/>
    <m/>
    <n v="52700"/>
    <n v="0"/>
    <n v="0.74227818722130146"/>
    <n v="39118.060466562587"/>
    <n v="23674.087"/>
    <n v="5500"/>
    <n v="0"/>
    <n v="67742.147466562586"/>
    <n v="95985"/>
    <n v="24000"/>
    <n v="48000"/>
    <m/>
    <n v="48000"/>
    <n v="19742.147466562586"/>
    <n v="0"/>
    <m/>
    <n v="0"/>
    <n v="19742.147466562586"/>
    <n v="0"/>
    <n v="0"/>
    <n v="48000"/>
    <n v="48000"/>
    <m/>
    <n v="0"/>
    <n v="2.5"/>
    <n v="2.5"/>
    <n v="120000"/>
    <n v="2.4833333333333334"/>
    <n v="6.7114093959731299E-3"/>
    <n v="24000"/>
    <n v="72000"/>
    <n v="24000"/>
    <n v="23995"/>
    <n v="24000"/>
    <n v="48000"/>
    <n v="64800"/>
    <n v="184509"/>
    <n v="64800"/>
    <n v="63587"/>
    <n v="60000"/>
    <n v="119200"/>
    <m/>
    <n v="0"/>
    <e v="#REF!"/>
    <e v="#REF!"/>
  </r>
  <r>
    <s v="Agrosuper Shanghai1011586"/>
    <x v="2"/>
    <x v="3"/>
    <x v="231"/>
    <x v="214"/>
    <x v="17"/>
    <x v="57"/>
    <m/>
    <n v="0"/>
    <n v="0"/>
    <n v="0.3938052388111854"/>
    <n v="0"/>
    <n v="16326"/>
    <n v="13788"/>
    <n v="0"/>
    <n v="28735.200000000001"/>
    <n v="24000"/>
    <n v="24000"/>
    <n v="24000"/>
    <m/>
    <n v="24000"/>
    <n v="4735.2000000000007"/>
    <n v="0"/>
    <m/>
    <n v="0"/>
    <n v="4735.2000000000007"/>
    <n v="0"/>
    <n v="0"/>
    <n v="24000"/>
    <n v="24000"/>
    <m/>
    <n v="3.6"/>
    <n v="3.6822916666666705"/>
    <n v="3.6822916666666705"/>
    <n v="88375.000000000087"/>
    <n v="3.6"/>
    <n v="2.2858796296297341E-2"/>
    <n v="96000"/>
    <n v="72000"/>
    <n v="48000"/>
    <n v="48000"/>
    <n v="48000"/>
    <n v="24000"/>
    <n v="231360"/>
    <n v="185400"/>
    <n v="112800"/>
    <n v="130080"/>
    <n v="145830"/>
    <n v="86400"/>
    <m/>
    <n v="0"/>
    <e v="#REF!"/>
    <e v="#REF!"/>
  </r>
  <r>
    <s v="Agrosuper Shanghai1011968"/>
    <x v="2"/>
    <x v="3"/>
    <x v="232"/>
    <x v="215"/>
    <x v="26"/>
    <x v="59"/>
    <m/>
    <n v="0"/>
    <n v="0"/>
    <n v="0.3938052388111854"/>
    <n v="0"/>
    <n v="0"/>
    <n v="240"/>
    <n v="0"/>
    <n v="216"/>
    <n v="0"/>
    <n v="24000"/>
    <n v="0"/>
    <m/>
    <n v="0"/>
    <n v="216"/>
    <n v="0"/>
    <m/>
    <n v="0"/>
    <n v="216"/>
    <n v="0"/>
    <n v="0"/>
    <n v="0"/>
    <n v="0"/>
    <m/>
    <n v="0"/>
    <n v="0"/>
    <n v="0"/>
    <n v="0"/>
    <n v="3.7"/>
    <s v="Sin Facturación 2022"/>
    <n v="5660"/>
    <n v="0"/>
    <n v="0"/>
    <n v="0"/>
    <n v="0"/>
    <n v="0"/>
    <n v="20942"/>
    <n v="0"/>
    <n v="0"/>
    <n v="0"/>
    <n v="0"/>
    <n v="0"/>
    <m/>
    <n v="0"/>
    <e v="#REF!"/>
    <e v="#REF!"/>
  </r>
  <r>
    <s v="Agrosuper Shanghai1012312"/>
    <x v="2"/>
    <x v="3"/>
    <x v="233"/>
    <x v="216"/>
    <x v="15"/>
    <x v="39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12448"/>
    <x v="2"/>
    <x v="3"/>
    <x v="234"/>
    <x v="217"/>
    <x v="26"/>
    <x v="59"/>
    <m/>
    <n v="0"/>
    <n v="0"/>
    <n v="0.3938052388111854"/>
    <n v="0"/>
    <n v="44528.92294918259"/>
    <n v="46177"/>
    <n v="0"/>
    <n v="86088.222949182586"/>
    <n v="0"/>
    <n v="24000"/>
    <n v="0"/>
    <m/>
    <n v="0"/>
    <n v="86088.222949182586"/>
    <n v="0"/>
    <m/>
    <n v="0"/>
    <n v="86088.222949182586"/>
    <n v="72000"/>
    <n v="0"/>
    <n v="72000"/>
    <n v="0"/>
    <m/>
    <n v="5.5500000000000007"/>
    <n v="0"/>
    <n v="0"/>
    <n v="0"/>
    <n v="5.55"/>
    <s v="Sin Facturación 2022"/>
    <n v="168000"/>
    <n v="144000"/>
    <n v="96000"/>
    <n v="144000"/>
    <n v="168000"/>
    <n v="96000"/>
    <n v="609560"/>
    <n v="518400"/>
    <n v="393600"/>
    <n v="661338"/>
    <n v="885718"/>
    <n v="532800"/>
    <m/>
    <n v="0"/>
    <e v="#REF!"/>
    <e v="#REF!"/>
  </r>
  <r>
    <s v="Agrosuper Shanghai1012452"/>
    <x v="2"/>
    <x v="3"/>
    <x v="235"/>
    <x v="218"/>
    <x v="17"/>
    <x v="57"/>
    <m/>
    <n v="0"/>
    <n v="0"/>
    <n v="0.3938052388111854"/>
    <n v="0"/>
    <n v="23190.319999999989"/>
    <n v="4000"/>
    <n v="0"/>
    <n v="26790.319999999989"/>
    <n v="24000"/>
    <n v="24000"/>
    <n v="24000"/>
    <m/>
    <n v="24000"/>
    <n v="2790.3199999999888"/>
    <n v="0"/>
    <m/>
    <n v="0"/>
    <n v="2790.3199999999888"/>
    <n v="0"/>
    <n v="0"/>
    <n v="24000"/>
    <n v="24000"/>
    <m/>
    <n v="0"/>
    <n v="2.5823749999999999"/>
    <n v="2.5823749999999999"/>
    <n v="61977"/>
    <n v="2.6357499999999998"/>
    <n v="2.0250403111068939E-2"/>
    <n v="24000"/>
    <n v="72000"/>
    <n v="37721"/>
    <n v="0"/>
    <n v="24000"/>
    <n v="24000"/>
    <n v="59280"/>
    <n v="186120"/>
    <n v="99961"/>
    <n v="0"/>
    <n v="47293"/>
    <n v="63258"/>
    <m/>
    <n v="0"/>
    <e v="#REF!"/>
    <e v="#REF!"/>
  </r>
  <r>
    <s v="Agrosuper Shanghai1012455"/>
    <x v="2"/>
    <x v="3"/>
    <x v="236"/>
    <x v="219"/>
    <x v="17"/>
    <x v="60"/>
    <m/>
    <n v="0"/>
    <n v="0"/>
    <n v="0.3938052388111854"/>
    <n v="0"/>
    <n v="29542.139051165181"/>
    <n v="38000"/>
    <n v="0"/>
    <n v="63742.139051165184"/>
    <n v="24000"/>
    <n v="24000"/>
    <n v="24000"/>
    <m/>
    <n v="24000"/>
    <n v="39742.139051165184"/>
    <n v="0"/>
    <m/>
    <n v="0"/>
    <n v="39742.139051165184"/>
    <n v="24000"/>
    <n v="0"/>
    <n v="48000"/>
    <n v="24000"/>
    <m/>
    <n v="2.8"/>
    <n v="2.8719060277777801"/>
    <n v="2.8719060277777801"/>
    <n v="68925.744666666724"/>
    <n v="2.8179270833333332"/>
    <n v="1.9155550462503494E-2"/>
    <n v="144000"/>
    <n v="48000"/>
    <n v="48000"/>
    <n v="120000"/>
    <n v="120000"/>
    <n v="192000"/>
    <n v="312480"/>
    <n v="106800"/>
    <n v="115200"/>
    <n v="289800"/>
    <n v="323225"/>
    <n v="541042"/>
    <m/>
    <n v="0"/>
    <e v="#REF!"/>
    <e v="#REF!"/>
  </r>
  <r>
    <s v="Agrosuper Shanghai1012502"/>
    <x v="2"/>
    <x v="3"/>
    <x v="237"/>
    <x v="220"/>
    <x v="26"/>
    <x v="59"/>
    <m/>
    <n v="0"/>
    <n v="0"/>
    <n v="0.3938052388111854"/>
    <n v="0"/>
    <n v="12279.749791492912"/>
    <n v="1200"/>
    <n v="0"/>
    <n v="13359.749791492912"/>
    <n v="0"/>
    <n v="24000"/>
    <n v="0"/>
    <m/>
    <n v="0"/>
    <n v="13359.749791492912"/>
    <n v="0"/>
    <m/>
    <n v="0"/>
    <n v="13359.749791492912"/>
    <n v="0"/>
    <n v="0"/>
    <n v="0"/>
    <n v="0"/>
    <m/>
    <n v="0"/>
    <n v="0"/>
    <n v="0"/>
    <n v="0"/>
    <n v="4.3833333333333337"/>
    <s v="Sin Facturación 2022"/>
    <n v="0"/>
    <n v="0"/>
    <n v="0"/>
    <n v="0"/>
    <n v="12000"/>
    <n v="0"/>
    <n v="0"/>
    <n v="0"/>
    <n v="0"/>
    <n v="0"/>
    <n v="52600"/>
    <n v="0"/>
    <m/>
    <n v="0"/>
    <e v="#REF!"/>
    <e v="#REF!"/>
  </r>
  <r>
    <s v="Agrosuper Shanghai1012503"/>
    <x v="2"/>
    <x v="3"/>
    <x v="238"/>
    <x v="221"/>
    <x v="26"/>
    <x v="59"/>
    <m/>
    <n v="0"/>
    <n v="0"/>
    <n v="0.3938052388111854"/>
    <n v="0"/>
    <n v="0"/>
    <n v="39000"/>
    <n v="0"/>
    <n v="35100"/>
    <n v="12000"/>
    <n v="24000"/>
    <n v="12000"/>
    <m/>
    <n v="12000"/>
    <n v="23100"/>
    <n v="0"/>
    <m/>
    <n v="0"/>
    <n v="23100"/>
    <n v="0"/>
    <n v="0"/>
    <n v="12000"/>
    <n v="12000"/>
    <m/>
    <n v="0"/>
    <n v="4.7"/>
    <n v="4.7"/>
    <n v="56400"/>
    <n v="4.7"/>
    <n v="0"/>
    <n v="14000"/>
    <n v="0"/>
    <n v="0"/>
    <n v="0"/>
    <n v="12000"/>
    <n v="12000"/>
    <n v="46900"/>
    <n v="0"/>
    <n v="0"/>
    <n v="0"/>
    <n v="64578"/>
    <n v="56400"/>
    <m/>
    <n v="0"/>
    <e v="#REF!"/>
    <e v="#REF!"/>
  </r>
  <r>
    <s v="Agrosuper Shanghai1012504"/>
    <x v="2"/>
    <x v="3"/>
    <x v="239"/>
    <x v="217"/>
    <x v="26"/>
    <x v="59"/>
    <m/>
    <n v="0"/>
    <n v="0"/>
    <n v="0.3938052388111854"/>
    <n v="0"/>
    <n v="14687.899511514306"/>
    <n v="7200"/>
    <n v="0"/>
    <n v="21167.899511514304"/>
    <n v="0"/>
    <n v="24000"/>
    <n v="0"/>
    <m/>
    <n v="0"/>
    <n v="21167.899511514304"/>
    <n v="0"/>
    <m/>
    <n v="0"/>
    <n v="21167.899511514304"/>
    <n v="0"/>
    <n v="0"/>
    <n v="0"/>
    <n v="0"/>
    <m/>
    <n v="5.5"/>
    <n v="0"/>
    <n v="0"/>
    <n v="0"/>
    <n v="3.6666666666666665"/>
    <s v="Sin Facturación 2022"/>
    <n v="48000"/>
    <n v="72000"/>
    <n v="24000"/>
    <n v="24000"/>
    <n v="72000"/>
    <n v="48000"/>
    <n v="168720"/>
    <n v="254520"/>
    <n v="90000"/>
    <n v="51375"/>
    <n v="373545"/>
    <n v="176000"/>
    <m/>
    <n v="0"/>
    <e v="#REF!"/>
    <e v="#REF!"/>
  </r>
  <r>
    <s v="Agrosuper Shanghai1012598"/>
    <x v="2"/>
    <x v="3"/>
    <x v="240"/>
    <x v="222"/>
    <x v="26"/>
    <x v="59"/>
    <m/>
    <n v="0"/>
    <n v="0"/>
    <n v="0.3938052388111854"/>
    <n v="0"/>
    <n v="1068"/>
    <n v="600"/>
    <n v="0"/>
    <n v="1608"/>
    <n v="12000"/>
    <n v="24000"/>
    <n v="0"/>
    <m/>
    <n v="0"/>
    <n v="1608"/>
    <n v="0"/>
    <m/>
    <n v="0"/>
    <n v="1608"/>
    <n v="0"/>
    <n v="0"/>
    <n v="0"/>
    <n v="0"/>
    <m/>
    <n v="0"/>
    <n v="1.5"/>
    <n v="0"/>
    <n v="0"/>
    <n v="1"/>
    <s v="Sin Facturación 2022"/>
    <n v="4340"/>
    <n v="0"/>
    <n v="10660"/>
    <n v="0"/>
    <n v="0"/>
    <n v="0"/>
    <n v="3906"/>
    <n v="0"/>
    <n v="10660"/>
    <n v="0"/>
    <n v="0"/>
    <n v="0"/>
    <m/>
    <n v="0"/>
    <e v="#REF!"/>
    <e v="#REF!"/>
  </r>
  <r>
    <s v="Agro Mexico1012764"/>
    <x v="2"/>
    <x v="5"/>
    <x v="241"/>
    <x v="223"/>
    <x v="24"/>
    <x v="61"/>
    <m/>
    <n v="240000"/>
    <n v="240876"/>
    <n v="0.5154724771671565"/>
    <n v="123713.39452011755"/>
    <n v="54913.096000000012"/>
    <n v="66900"/>
    <n v="0"/>
    <n v="238836.49052011757"/>
    <n v="24000"/>
    <n v="24000"/>
    <n v="24000"/>
    <m/>
    <n v="24000"/>
    <n v="214836.49052011757"/>
    <n v="192000"/>
    <m/>
    <n v="192000"/>
    <n v="22836.490520117572"/>
    <n v="0"/>
    <n v="0"/>
    <n v="216000"/>
    <n v="216000"/>
    <m/>
    <n v="0.91410103123598896"/>
    <n v="0.92333333333333301"/>
    <n v="0.91512684258013843"/>
    <n v="197667.39799730989"/>
    <n v="0.97318049249842153"/>
    <n v="5.9653528164383407E-2"/>
    <n v="0"/>
    <n v="0"/>
    <n v="0"/>
    <n v="0"/>
    <n v="0"/>
    <n v="312001"/>
    <n v="0"/>
    <n v="0"/>
    <n v="0"/>
    <n v="0"/>
    <n v="0"/>
    <n v="303633.28684000002"/>
    <m/>
    <n v="0"/>
    <e v="#REF!"/>
    <e v="#REF!"/>
  </r>
  <r>
    <s v="Agrosuper Shanghai1030525"/>
    <x v="1"/>
    <x v="3"/>
    <x v="242"/>
    <x v="224"/>
    <x v="17"/>
    <x v="41"/>
    <m/>
    <n v="37269"/>
    <n v="36000"/>
    <n v="0.3938052388111854"/>
    <n v="14676.727445254068"/>
    <n v="5199"/>
    <n v="0"/>
    <n v="0"/>
    <n v="19875.727445254066"/>
    <n v="0"/>
    <n v="24000"/>
    <n v="0"/>
    <m/>
    <n v="0"/>
    <n v="19875.727445254066"/>
    <n v="0"/>
    <m/>
    <n v="0"/>
    <n v="19875.727445254066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30230"/>
    <x v="1"/>
    <x v="0"/>
    <x v="243"/>
    <x v="225"/>
    <x v="5"/>
    <x v="45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30672"/>
    <x v="1"/>
    <x v="0"/>
    <x v="244"/>
    <x v="226"/>
    <x v="16"/>
    <x v="40"/>
    <m/>
    <n v="0"/>
    <n v="0"/>
    <n v="0.5154724771671565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1905"/>
    <x v="0"/>
    <x v="3"/>
    <x v="245"/>
    <x v="18"/>
    <x v="5"/>
    <x v="6"/>
    <m/>
    <n v="0"/>
    <n v="0"/>
    <n v="0.3938052388111854"/>
    <n v="0"/>
    <n v="10244.625999999998"/>
    <n v="0"/>
    <n v="0"/>
    <n v="10244.625999999998"/>
    <n v="0"/>
    <n v="24000"/>
    <n v="0"/>
    <m/>
    <n v="0"/>
    <n v="10244.625999999998"/>
    <n v="0"/>
    <m/>
    <n v="0"/>
    <n v="10244.625999999998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1971"/>
    <x v="0"/>
    <x v="3"/>
    <x v="246"/>
    <x v="227"/>
    <x v="4"/>
    <x v="17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2418"/>
    <x v="0"/>
    <x v="3"/>
    <x v="247"/>
    <x v="228"/>
    <x v="10"/>
    <x v="25"/>
    <m/>
    <n v="72579"/>
    <n v="0"/>
    <n v="0.3938052388111854"/>
    <n v="28581.990427677025"/>
    <n v="378"/>
    <n v="0"/>
    <n v="0"/>
    <n v="28959.990427677025"/>
    <n v="136800"/>
    <n v="24000"/>
    <n v="24000"/>
    <m/>
    <n v="24000"/>
    <n v="4959.9904276770249"/>
    <n v="0"/>
    <m/>
    <n v="0"/>
    <n v="4959.9904276770249"/>
    <n v="0"/>
    <n v="0"/>
    <n v="24000"/>
    <n v="24000"/>
    <m/>
    <n v="0"/>
    <n v="5.4285714285714297"/>
    <n v="5.4285714285714297"/>
    <n v="130285.71428571432"/>
    <n v="0"/>
    <s v="Sin Facturación 2022"/>
    <n v="0"/>
    <n v="0"/>
    <n v="0"/>
    <n v="0"/>
    <n v="0"/>
    <n v="0"/>
    <n v="0"/>
    <n v="0"/>
    <n v="0"/>
    <n v="0"/>
    <n v="0"/>
    <n v="0"/>
    <s v="Revisar precio"/>
    <n v="0"/>
    <e v="#REF!"/>
    <e v="#REF!"/>
  </r>
  <r>
    <s v="Agrosuper Asia1022605"/>
    <x v="0"/>
    <x v="1"/>
    <x v="248"/>
    <x v="229"/>
    <x v="10"/>
    <x v="25"/>
    <m/>
    <n v="0"/>
    <n v="0"/>
    <n v="0.3938052388111854"/>
    <n v="0"/>
    <n v="0"/>
    <n v="0"/>
    <n v="0"/>
    <n v="0"/>
    <n v="0"/>
    <n v="7000"/>
    <n v="0"/>
    <m/>
    <n v="0"/>
    <n v="0"/>
    <n v="0"/>
    <m/>
    <n v="0"/>
    <n v="0"/>
    <n v="0"/>
    <n v="0"/>
    <n v="0"/>
    <n v="0"/>
    <m/>
    <n v="0"/>
    <n v="0"/>
    <n v="0"/>
    <n v="0"/>
    <n v="4.3129999999999997"/>
    <s v="Sin Facturación 2022"/>
    <n v="0"/>
    <n v="0"/>
    <n v="0"/>
    <n v="0"/>
    <n v="0"/>
    <n v="7000"/>
    <n v="0"/>
    <n v="0"/>
    <n v="0"/>
    <n v="0"/>
    <n v="0"/>
    <n v="30191"/>
    <m/>
    <n v="0"/>
    <e v="#REF!"/>
    <e v="#REF!"/>
  </r>
  <r>
    <s v="Agro Sudamerica1022842"/>
    <x v="0"/>
    <x v="0"/>
    <x v="249"/>
    <x v="230"/>
    <x v="5"/>
    <x v="62"/>
    <m/>
    <n v="64459"/>
    <n v="48000"/>
    <n v="0.5154724771671565"/>
    <n v="33226.840405717739"/>
    <n v="546.38"/>
    <n v="0"/>
    <n v="0"/>
    <n v="33773.220405717737"/>
    <n v="24000"/>
    <n v="24000"/>
    <n v="24000"/>
    <m/>
    <n v="24000"/>
    <n v="9773.2204057177369"/>
    <n v="0"/>
    <m/>
    <n v="0"/>
    <n v="9773.2204057177369"/>
    <n v="0"/>
    <n v="0"/>
    <n v="24000"/>
    <n v="24000"/>
    <m/>
    <n v="2.3866666666666698"/>
    <n v="2.5"/>
    <n v="2.5"/>
    <n v="6000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2844"/>
    <x v="0"/>
    <x v="0"/>
    <x v="250"/>
    <x v="231"/>
    <x v="5"/>
    <x v="6"/>
    <m/>
    <n v="5290"/>
    <n v="0"/>
    <n v="0.5154724771671565"/>
    <n v="2726.8494042142579"/>
    <n v="0"/>
    <n v="5222"/>
    <n v="0"/>
    <n v="7426.6494042142585"/>
    <n v="24000"/>
    <n v="24000"/>
    <n v="0"/>
    <m/>
    <n v="0"/>
    <n v="7426.6494042142585"/>
    <n v="0"/>
    <m/>
    <n v="0"/>
    <n v="7426.6494042142585"/>
    <n v="0"/>
    <n v="0"/>
    <n v="0"/>
    <n v="0"/>
    <m/>
    <n v="0"/>
    <n v="1.9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2943"/>
    <x v="0"/>
    <x v="3"/>
    <x v="251"/>
    <x v="232"/>
    <x v="6"/>
    <x v="8"/>
    <m/>
    <n v="590"/>
    <n v="0"/>
    <n v="0.3938052388111854"/>
    <n v="232.34509089859938"/>
    <n v="0"/>
    <n v="0"/>
    <n v="0"/>
    <n v="232.34509089859938"/>
    <n v="0"/>
    <n v="24000"/>
    <n v="0"/>
    <m/>
    <n v="0"/>
    <n v="232.34509089859938"/>
    <n v="0"/>
    <m/>
    <n v="0"/>
    <n v="232.34509089859938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2995"/>
    <x v="0"/>
    <x v="3"/>
    <x v="252"/>
    <x v="233"/>
    <x v="8"/>
    <x v="26"/>
    <m/>
    <n v="2000"/>
    <n v="0"/>
    <n v="0.3938052388111854"/>
    <n v="787.61047762237081"/>
    <n v="192.76760000000002"/>
    <n v="0"/>
    <n v="0"/>
    <n v="980.37807762237082"/>
    <n v="0"/>
    <n v="24000"/>
    <n v="0"/>
    <m/>
    <n v="0"/>
    <n v="980.37807762237082"/>
    <n v="0"/>
    <m/>
    <n v="0"/>
    <n v="980.37807762237082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3110"/>
    <x v="0"/>
    <x v="3"/>
    <x v="253"/>
    <x v="234"/>
    <x v="2"/>
    <x v="23"/>
    <m/>
    <n v="74220"/>
    <n v="0"/>
    <n v="0.3938052388111854"/>
    <n v="29228.224824566179"/>
    <n v="4742.9660000000003"/>
    <n v="38903.40050084456"/>
    <n v="0"/>
    <n v="68984.251275326271"/>
    <n v="0"/>
    <n v="24000"/>
    <n v="0"/>
    <m/>
    <n v="0"/>
    <n v="68984.251275326271"/>
    <n v="0"/>
    <m/>
    <n v="0"/>
    <n v="68984.251275326271"/>
    <n v="48000"/>
    <n v="0"/>
    <n v="48000"/>
    <n v="0"/>
    <m/>
    <n v="0"/>
    <n v="0"/>
    <n v="0"/>
    <n v="0"/>
    <n v="0.75"/>
    <s v="Sin Facturación 2022"/>
    <n v="0"/>
    <n v="0"/>
    <n v="0"/>
    <n v="0"/>
    <n v="0"/>
    <n v="48000"/>
    <n v="0"/>
    <n v="0"/>
    <n v="0"/>
    <n v="0"/>
    <n v="0"/>
    <n v="36000"/>
    <m/>
    <n v="0"/>
    <e v="#REF!"/>
    <e v="#REF!"/>
  </r>
  <r>
    <s v="Agrosuper Asia1023370"/>
    <x v="0"/>
    <x v="1"/>
    <x v="254"/>
    <x v="235"/>
    <x v="9"/>
    <x v="11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1.3885416666666666"/>
    <s v="Sin Facturación 2022"/>
    <n v="0"/>
    <n v="0"/>
    <n v="0"/>
    <n v="0"/>
    <n v="0"/>
    <n v="24000"/>
    <n v="0"/>
    <n v="0"/>
    <n v="0"/>
    <n v="0"/>
    <n v="0"/>
    <n v="33325"/>
    <m/>
    <n v="0"/>
    <e v="#REF!"/>
    <e v="#REF!"/>
  </r>
  <r>
    <s v="Agrosuper Asia1023371"/>
    <x v="0"/>
    <x v="1"/>
    <x v="255"/>
    <x v="114"/>
    <x v="12"/>
    <x v="36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1.1885416666666666"/>
    <s v="Sin Facturación 2022"/>
    <n v="0"/>
    <n v="0"/>
    <n v="0"/>
    <n v="0"/>
    <n v="0"/>
    <n v="24000"/>
    <n v="0"/>
    <n v="0"/>
    <n v="0"/>
    <n v="0"/>
    <n v="0"/>
    <n v="28525"/>
    <m/>
    <n v="0"/>
    <e v="#REF!"/>
    <e v="#REF!"/>
  </r>
  <r>
    <s v="Agrosuper Asia1023372"/>
    <x v="0"/>
    <x v="1"/>
    <x v="256"/>
    <x v="34"/>
    <x v="27"/>
    <x v="8"/>
    <m/>
    <n v="0"/>
    <n v="16961"/>
    <n v="0.3938052388111854"/>
    <n v="0"/>
    <n v="52521.738000000019"/>
    <n v="0"/>
    <n v="0"/>
    <n v="52521.738000000019"/>
    <n v="24000"/>
    <n v="24000"/>
    <n v="24000"/>
    <m/>
    <n v="24000"/>
    <n v="28521.738000000019"/>
    <n v="0"/>
    <m/>
    <n v="0"/>
    <n v="28521.738000000019"/>
    <n v="24000"/>
    <n v="0"/>
    <n v="48000"/>
    <n v="24000"/>
    <m/>
    <n v="2.8926360474028701"/>
    <n v="2.6"/>
    <n v="2.6"/>
    <n v="6240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Asia1023397"/>
    <x v="0"/>
    <x v="1"/>
    <x v="257"/>
    <x v="19"/>
    <x v="2"/>
    <x v="5"/>
    <m/>
    <n v="3664"/>
    <n v="0"/>
    <n v="0.3938052388111854"/>
    <n v="1442.9023950041833"/>
    <n v="70851.43299999999"/>
    <n v="16152.719990354759"/>
    <n v="0"/>
    <n v="86831.783386323455"/>
    <n v="96000"/>
    <n v="24000"/>
    <n v="72000"/>
    <m/>
    <n v="72000"/>
    <n v="14831.783386323455"/>
    <n v="0"/>
    <m/>
    <n v="0"/>
    <n v="14831.783386323455"/>
    <n v="0"/>
    <n v="0"/>
    <n v="72000"/>
    <n v="72000"/>
    <m/>
    <n v="0"/>
    <n v="1.1674594791666675"/>
    <n v="1.1674594791666675"/>
    <n v="84057.082500000062"/>
    <n v="1.0692708333333334"/>
    <n v="9.1827666829031387E-2"/>
    <n v="0"/>
    <n v="0"/>
    <n v="0"/>
    <n v="0"/>
    <n v="0"/>
    <n v="48000"/>
    <n v="0"/>
    <n v="0"/>
    <n v="0"/>
    <n v="0"/>
    <n v="0"/>
    <n v="51325"/>
    <m/>
    <n v="0"/>
    <e v="#REF!"/>
    <e v="#REF!"/>
  </r>
  <r>
    <s v="Agro Sudamerica1100407"/>
    <x v="3"/>
    <x v="0"/>
    <x v="258"/>
    <x v="236"/>
    <x v="28"/>
    <x v="63"/>
    <m/>
    <n v="0"/>
    <n v="0"/>
    <n v="0.5154724771671565"/>
    <n v="0"/>
    <n v="27600"/>
    <n v="0"/>
    <n v="0"/>
    <n v="27600"/>
    <n v="24000"/>
    <n v="12000"/>
    <n v="24000"/>
    <m/>
    <n v="24000"/>
    <n v="3600"/>
    <n v="0"/>
    <m/>
    <n v="0"/>
    <n v="3600"/>
    <n v="0"/>
    <n v="0"/>
    <n v="24000"/>
    <n v="24000"/>
    <m/>
    <n v="0"/>
    <n v="3.9"/>
    <n v="3.9"/>
    <n v="93600"/>
    <n v="2.9"/>
    <n v="0.34482758620689657"/>
    <n v="0"/>
    <n v="0"/>
    <n v="9000"/>
    <n v="12000"/>
    <n v="0"/>
    <n v="0"/>
    <n v="34512.5"/>
    <n v="0"/>
    <n v="26100"/>
    <n v="0"/>
    <n v="0"/>
    <n v="0"/>
    <m/>
    <n v="0"/>
    <e v="#REF!"/>
    <e v="#REF!"/>
  </r>
  <r>
    <s v="Agro Sudamerica1100408"/>
    <x v="3"/>
    <x v="0"/>
    <x v="259"/>
    <x v="237"/>
    <x v="28"/>
    <x v="63"/>
    <m/>
    <n v="0"/>
    <n v="0"/>
    <n v="0.5154724771671565"/>
    <n v="0"/>
    <n v="20510"/>
    <n v="0"/>
    <n v="0"/>
    <n v="20510"/>
    <n v="12000"/>
    <n v="6000"/>
    <n v="12000"/>
    <m/>
    <n v="12000"/>
    <n v="8510"/>
    <n v="0"/>
    <m/>
    <n v="0"/>
    <n v="8510"/>
    <n v="6000"/>
    <n v="0"/>
    <n v="18000"/>
    <n v="12000"/>
    <m/>
    <n v="0"/>
    <n v="3.9"/>
    <n v="3.9"/>
    <n v="46800"/>
    <n v="3.9"/>
    <n v="0"/>
    <n v="0"/>
    <n v="0"/>
    <n v="9000"/>
    <n v="6000"/>
    <n v="0"/>
    <n v="6000"/>
    <n v="21962.5"/>
    <n v="0"/>
    <n v="26100"/>
    <n v="0"/>
    <n v="0"/>
    <n v="23400"/>
    <s v="Falta confirmar la venta"/>
    <n v="0"/>
    <e v="#REF!"/>
    <e v="#REF!"/>
  </r>
  <r>
    <s v="Agrosuper Shanghai1030419"/>
    <x v="1"/>
    <x v="3"/>
    <x v="260"/>
    <x v="238"/>
    <x v="18"/>
    <x v="64"/>
    <m/>
    <n v="0"/>
    <n v="0"/>
    <n v="0.3938052388111854"/>
    <n v="0"/>
    <n v="1782"/>
    <n v="1800"/>
    <n v="0"/>
    <n v="3402"/>
    <n v="48000"/>
    <n v="24000"/>
    <n v="0"/>
    <m/>
    <n v="0"/>
    <n v="3402"/>
    <n v="0"/>
    <m/>
    <n v="0"/>
    <n v="3402"/>
    <n v="0"/>
    <n v="0"/>
    <n v="0"/>
    <n v="0"/>
    <m/>
    <n v="0"/>
    <n v="1.9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12424"/>
    <x v="2"/>
    <x v="3"/>
    <x v="261"/>
    <x v="239"/>
    <x v="17"/>
    <x v="60"/>
    <m/>
    <n v="0"/>
    <n v="0"/>
    <n v="0.3938052388111854"/>
    <n v="0"/>
    <n v="424"/>
    <n v="0"/>
    <n v="0"/>
    <n v="424"/>
    <n v="0"/>
    <n v="24000"/>
    <n v="0"/>
    <m/>
    <n v="0"/>
    <n v="424"/>
    <n v="0"/>
    <m/>
    <n v="0"/>
    <n v="424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12454"/>
    <x v="2"/>
    <x v="3"/>
    <x v="262"/>
    <x v="240"/>
    <x v="17"/>
    <x v="60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1005"/>
    <x v="0"/>
    <x v="0"/>
    <x v="263"/>
    <x v="241"/>
    <x v="12"/>
    <x v="22"/>
    <m/>
    <n v="0"/>
    <n v="0"/>
    <n v="0.5154724771671565"/>
    <n v="0"/>
    <n v="0"/>
    <n v="0"/>
    <n v="0"/>
    <n v="0"/>
    <n v="10000"/>
    <n v="24000"/>
    <n v="0"/>
    <m/>
    <n v="0"/>
    <n v="0"/>
    <n v="0"/>
    <m/>
    <n v="0"/>
    <n v="0"/>
    <n v="0"/>
    <n v="0"/>
    <n v="0"/>
    <n v="0"/>
    <m/>
    <n v="0"/>
    <n v="1.9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2102"/>
    <x v="0"/>
    <x v="0"/>
    <x v="264"/>
    <x v="242"/>
    <x v="7"/>
    <x v="9"/>
    <m/>
    <n v="0"/>
    <n v="0"/>
    <n v="0.5154724771671565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0993"/>
    <x v="0"/>
    <x v="0"/>
    <x v="265"/>
    <x v="114"/>
    <x v="12"/>
    <x v="36"/>
    <m/>
    <n v="8100"/>
    <n v="0"/>
    <n v="0.5154724771671565"/>
    <n v="4175.327065053968"/>
    <n v="0"/>
    <n v="0"/>
    <n v="0"/>
    <n v="4175.327065053968"/>
    <n v="8100"/>
    <n v="24000"/>
    <n v="0"/>
    <m/>
    <n v="0"/>
    <n v="4175.327065053968"/>
    <n v="0"/>
    <m/>
    <n v="0"/>
    <n v="4175.327065053968"/>
    <n v="0"/>
    <n v="0"/>
    <n v="0"/>
    <n v="0"/>
    <m/>
    <n v="0"/>
    <n v="1.3941750987654309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Asia1022767"/>
    <x v="0"/>
    <x v="1"/>
    <x v="266"/>
    <x v="243"/>
    <x v="2"/>
    <x v="5"/>
    <m/>
    <n v="0"/>
    <n v="0"/>
    <n v="0.3938052388111854"/>
    <n v="0"/>
    <n v="14820"/>
    <n v="0"/>
    <n v="0"/>
    <n v="14820"/>
    <n v="0"/>
    <n v="24000"/>
    <n v="0"/>
    <m/>
    <n v="0"/>
    <n v="14820"/>
    <n v="0"/>
    <m/>
    <n v="0"/>
    <n v="1482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1740"/>
    <x v="0"/>
    <x v="3"/>
    <x v="267"/>
    <x v="23"/>
    <x v="10"/>
    <x v="15"/>
    <m/>
    <n v="0"/>
    <n v="0"/>
    <n v="0.3938052388111854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2388"/>
    <x v="0"/>
    <x v="3"/>
    <x v="268"/>
    <x v="244"/>
    <x v="1"/>
    <x v="1"/>
    <m/>
    <n v="0"/>
    <n v="0"/>
    <n v="0.3938052388111854"/>
    <n v="0"/>
    <n v="0"/>
    <n v="18254.74681793317"/>
    <n v="0"/>
    <n v="16429.272136139854"/>
    <n v="0"/>
    <n v="24000"/>
    <n v="0"/>
    <m/>
    <n v="0"/>
    <n v="16429.272136139854"/>
    <n v="0"/>
    <m/>
    <n v="0"/>
    <n v="16429.272136139854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2646"/>
    <x v="0"/>
    <x v="3"/>
    <x v="269"/>
    <x v="245"/>
    <x v="8"/>
    <x v="10"/>
    <m/>
    <n v="0"/>
    <n v="0"/>
    <n v="0.3938052388111854"/>
    <n v="0"/>
    <n v="0"/>
    <n v="0"/>
    <n v="0"/>
    <n v="0"/>
    <n v="0"/>
    <n v="240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3035"/>
    <x v="0"/>
    <x v="3"/>
    <x v="270"/>
    <x v="246"/>
    <x v="5"/>
    <x v="6"/>
    <m/>
    <n v="0"/>
    <n v="0"/>
    <n v="0.3938052388111854"/>
    <n v="0"/>
    <n v="4138.363199999998"/>
    <n v="2393"/>
    <n v="0"/>
    <n v="6292.0631999999987"/>
    <n v="24000"/>
    <n v="24000"/>
    <n v="0"/>
    <m/>
    <n v="0"/>
    <n v="6292.0631999999987"/>
    <n v="0"/>
    <m/>
    <n v="0"/>
    <n v="6292.0631999999987"/>
    <n v="0"/>
    <n v="0"/>
    <n v="0"/>
    <n v="0"/>
    <m/>
    <n v="0"/>
    <n v="0.93333333333333302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3362"/>
    <x v="0"/>
    <x v="3"/>
    <x v="271"/>
    <x v="247"/>
    <x v="29"/>
    <x v="65"/>
    <m/>
    <n v="0"/>
    <n v="0"/>
    <n v="0.3938052388111854"/>
    <n v="0"/>
    <n v="0"/>
    <n v="0"/>
    <n v="0"/>
    <n v="0"/>
    <n v="6949"/>
    <n v="7761"/>
    <n v="0"/>
    <m/>
    <n v="0"/>
    <n v="0"/>
    <n v="0"/>
    <m/>
    <n v="0"/>
    <n v="0"/>
    <n v="0"/>
    <n v="0"/>
    <n v="0"/>
    <n v="0"/>
    <m/>
    <n v="0"/>
    <n v="1.6671556537924599"/>
    <n v="0"/>
    <n v="0"/>
    <n v="1.6499162479061977"/>
    <s v="Sin Facturación 2022"/>
    <n v="0"/>
    <n v="0"/>
    <n v="0"/>
    <n v="0"/>
    <n v="0"/>
    <n v="7761"/>
    <n v="0"/>
    <n v="0"/>
    <n v="0"/>
    <n v="0"/>
    <n v="0"/>
    <n v="12805"/>
    <m/>
    <n v="0"/>
    <e v="#REF!"/>
    <e v="#REF!"/>
  </r>
  <r>
    <s v="Agrosuper Shanghai1023363"/>
    <x v="0"/>
    <x v="3"/>
    <x v="272"/>
    <x v="248"/>
    <x v="29"/>
    <x v="66"/>
    <m/>
    <n v="0"/>
    <n v="0"/>
    <n v="0.3938052388111854"/>
    <n v="0"/>
    <n v="0"/>
    <n v="0"/>
    <n v="0"/>
    <n v="0"/>
    <n v="6127"/>
    <n v="6843"/>
    <n v="0"/>
    <m/>
    <n v="0"/>
    <n v="0"/>
    <n v="0"/>
    <m/>
    <n v="0"/>
    <n v="0"/>
    <n v="0"/>
    <n v="0"/>
    <n v="0"/>
    <n v="0"/>
    <m/>
    <n v="0"/>
    <n v="1.6651828334916503"/>
    <n v="0"/>
    <n v="0"/>
    <n v="1.6516147888353061"/>
    <s v="Sin Facturación 2022"/>
    <n v="0"/>
    <n v="0"/>
    <n v="0"/>
    <n v="0"/>
    <n v="0"/>
    <n v="6843"/>
    <n v="0"/>
    <n v="0"/>
    <n v="0"/>
    <n v="0"/>
    <n v="0"/>
    <n v="11302"/>
    <m/>
    <n v="0"/>
    <e v="#REF!"/>
    <e v="#REF!"/>
  </r>
  <r>
    <s v="Agrosuper Shanghai1023364"/>
    <x v="0"/>
    <x v="3"/>
    <x v="273"/>
    <x v="249"/>
    <x v="10"/>
    <x v="24"/>
    <m/>
    <n v="0"/>
    <n v="0"/>
    <n v="0.3938052388111854"/>
    <n v="0"/>
    <n v="61.015200000000007"/>
    <n v="0"/>
    <n v="0"/>
    <n v="61.015200000000007"/>
    <n v="500"/>
    <n v="500"/>
    <n v="0"/>
    <m/>
    <n v="0"/>
    <n v="61.015200000000007"/>
    <n v="0"/>
    <m/>
    <n v="0"/>
    <n v="61.015200000000007"/>
    <n v="0"/>
    <n v="0"/>
    <n v="0"/>
    <n v="0"/>
    <m/>
    <n v="0"/>
    <n v="4.75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3365"/>
    <x v="0"/>
    <x v="3"/>
    <x v="274"/>
    <x v="250"/>
    <x v="2"/>
    <x v="16"/>
    <m/>
    <n v="0"/>
    <n v="0"/>
    <n v="0.3938052388111854"/>
    <n v="0"/>
    <n v="58.7866"/>
    <n v="0"/>
    <n v="0"/>
    <n v="58.7866"/>
    <n v="313"/>
    <n v="313"/>
    <n v="0"/>
    <m/>
    <n v="0"/>
    <n v="58.7866"/>
    <n v="0"/>
    <m/>
    <n v="0"/>
    <n v="58.7866"/>
    <n v="0"/>
    <n v="0"/>
    <n v="0"/>
    <n v="0"/>
    <m/>
    <n v="0"/>
    <n v="0.89999999999999991"/>
    <n v="0"/>
    <n v="0"/>
    <n v="0.90095846645367417"/>
    <s v="Sin Facturación 2022"/>
    <n v="0"/>
    <n v="0"/>
    <n v="0"/>
    <n v="0"/>
    <n v="0"/>
    <n v="313"/>
    <n v="0"/>
    <n v="0"/>
    <n v="0"/>
    <n v="0"/>
    <n v="0"/>
    <n v="282"/>
    <m/>
    <n v="0"/>
    <e v="#REF!"/>
    <e v="#REF!"/>
  </r>
  <r>
    <s v="Agrosuper Shanghai1023366"/>
    <x v="0"/>
    <x v="3"/>
    <x v="275"/>
    <x v="251"/>
    <x v="10"/>
    <x v="24"/>
    <m/>
    <n v="0"/>
    <n v="0"/>
    <n v="0.3938052388111854"/>
    <n v="0"/>
    <n v="63.94"/>
    <n v="0"/>
    <n v="0"/>
    <n v="63.94"/>
    <n v="557"/>
    <n v="557"/>
    <n v="0"/>
    <m/>
    <n v="0"/>
    <n v="63.94"/>
    <n v="0"/>
    <m/>
    <n v="0"/>
    <n v="63.94"/>
    <n v="0"/>
    <n v="0"/>
    <n v="0"/>
    <n v="0"/>
    <m/>
    <n v="0"/>
    <n v="4.5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3367"/>
    <x v="0"/>
    <x v="3"/>
    <x v="276"/>
    <x v="252"/>
    <x v="30"/>
    <x v="67"/>
    <m/>
    <n v="0"/>
    <n v="0"/>
    <n v="0.3938052388111854"/>
    <n v="0"/>
    <n v="566.14459999999997"/>
    <n v="0"/>
    <n v="0"/>
    <n v="566.14459999999997"/>
    <n v="3177"/>
    <n v="3177"/>
    <n v="0"/>
    <m/>
    <n v="0"/>
    <n v="566.14459999999997"/>
    <n v="0"/>
    <m/>
    <n v="0"/>
    <n v="566.14459999999997"/>
    <n v="0"/>
    <n v="0"/>
    <n v="0"/>
    <n v="0"/>
    <m/>
    <n v="0"/>
    <n v="1.55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23368"/>
    <x v="0"/>
    <x v="3"/>
    <x v="277"/>
    <x v="253"/>
    <x v="29"/>
    <x v="68"/>
    <m/>
    <n v="0"/>
    <n v="0"/>
    <n v="0.3938052388111854"/>
    <n v="0"/>
    <n v="0"/>
    <n v="0"/>
    <n v="0"/>
    <n v="0"/>
    <n v="6377"/>
    <n v="7122"/>
    <n v="0"/>
    <m/>
    <n v="0"/>
    <n v="0"/>
    <n v="0"/>
    <m/>
    <n v="0"/>
    <n v="0"/>
    <n v="0"/>
    <n v="0"/>
    <n v="0"/>
    <n v="0"/>
    <m/>
    <n v="0"/>
    <n v="1.6675858256324101"/>
    <n v="0"/>
    <n v="0"/>
    <n v="1.6503791069924179"/>
    <s v="Sin Facturación 2022"/>
    <n v="0"/>
    <n v="0"/>
    <n v="0"/>
    <n v="0"/>
    <n v="0"/>
    <n v="7122"/>
    <n v="0"/>
    <n v="0"/>
    <n v="0"/>
    <n v="0"/>
    <n v="0"/>
    <n v="11754"/>
    <m/>
    <n v="0"/>
    <e v="#REF!"/>
    <e v="#REF!"/>
  </r>
  <r>
    <s v="Exportacion Directa1023166"/>
    <x v="0"/>
    <x v="4"/>
    <x v="278"/>
    <x v="163"/>
    <x v="8"/>
    <x v="10"/>
    <m/>
    <n v="0"/>
    <n v="0"/>
    <n v="0.7577362385835783"/>
    <n v="0"/>
    <n v="11.2"/>
    <n v="0"/>
    <n v="0"/>
    <n v="11.2"/>
    <n v="0"/>
    <n v="24000"/>
    <n v="0"/>
    <m/>
    <n v="0"/>
    <n v="11.2"/>
    <n v="0"/>
    <m/>
    <n v="0"/>
    <n v="11.2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1105"/>
    <x v="2"/>
    <x v="0"/>
    <x v="279"/>
    <x v="254"/>
    <x v="16"/>
    <x v="40"/>
    <m/>
    <n v="6000"/>
    <n v="6000"/>
    <n v="0.5154724771671565"/>
    <n v="3092.8348630029391"/>
    <n v="5986.2000000000007"/>
    <n v="0"/>
    <n v="0"/>
    <n v="9079.0348630029403"/>
    <n v="6000"/>
    <n v="24000"/>
    <n v="6000"/>
    <m/>
    <n v="6000"/>
    <n v="3079.0348630029403"/>
    <n v="0"/>
    <m/>
    <n v="0"/>
    <n v="3079.0348630029403"/>
    <n v="0"/>
    <n v="0"/>
    <n v="6000"/>
    <n v="6000"/>
    <m/>
    <n v="3.08666666666667"/>
    <n v="3.1"/>
    <n v="3.1"/>
    <n v="1860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30661"/>
    <x v="1"/>
    <x v="0"/>
    <x v="280"/>
    <x v="255"/>
    <x v="20"/>
    <x v="46"/>
    <m/>
    <n v="0"/>
    <n v="0"/>
    <n v="0.5154724771671565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30736"/>
    <x v="1"/>
    <x v="0"/>
    <x v="281"/>
    <x v="256"/>
    <x v="20"/>
    <x v="46"/>
    <m/>
    <n v="0"/>
    <n v="0"/>
    <n v="0.5154724771671565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30755"/>
    <x v="1"/>
    <x v="0"/>
    <x v="282"/>
    <x v="257"/>
    <x v="16"/>
    <x v="69"/>
    <m/>
    <n v="0"/>
    <n v="0"/>
    <n v="0.5154724771671565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Asia1030576"/>
    <x v="1"/>
    <x v="1"/>
    <x v="283"/>
    <x v="258"/>
    <x v="31"/>
    <x v="70"/>
    <m/>
    <n v="0"/>
    <n v="0"/>
    <n v="0.3938052388111854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Brasil1030740"/>
    <x v="1"/>
    <x v="2"/>
    <x v="284"/>
    <x v="259"/>
    <x v="20"/>
    <x v="46"/>
    <m/>
    <n v="0"/>
    <n v="0"/>
    <n v="0.74227818722130146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2342"/>
    <x v="2"/>
    <x v="0"/>
    <x v="285"/>
    <x v="200"/>
    <x v="18"/>
    <x v="55"/>
    <m/>
    <n v="0"/>
    <n v="0"/>
    <n v="0.5154724771671565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1431"/>
    <x v="2"/>
    <x v="0"/>
    <x v="286"/>
    <x v="260"/>
    <x v="18"/>
    <x v="55"/>
    <m/>
    <n v="0"/>
    <n v="0"/>
    <n v="0.5154724771671565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11566"/>
    <x v="2"/>
    <x v="0"/>
    <x v="287"/>
    <x v="261"/>
    <x v="15"/>
    <x v="39"/>
    <m/>
    <n v="0"/>
    <n v="0"/>
    <n v="0.5154724771671565"/>
    <n v="0"/>
    <n v="0"/>
    <n v="0"/>
    <n v="0"/>
    <n v="0"/>
    <n v="0"/>
    <n v="210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super Shanghai1012423"/>
    <x v="2"/>
    <x v="3"/>
    <x v="288"/>
    <x v="262"/>
    <x v="17"/>
    <x v="60"/>
    <m/>
    <n v="0"/>
    <n v="0"/>
    <n v="0.3938052388111854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m/>
    <n v="0"/>
    <n v="0"/>
    <n v="0"/>
    <n v="0"/>
    <n v="0"/>
    <s v="Sin Facturación 2022"/>
    <n v="0"/>
    <n v="0"/>
    <n v="0"/>
    <n v="0"/>
    <n v="0"/>
    <n v="0"/>
    <n v="0"/>
    <n v="0"/>
    <n v="0"/>
    <n v="0"/>
    <n v="0"/>
    <n v="0"/>
    <m/>
    <n v="0"/>
    <e v="#REF!"/>
    <e v="#REF!"/>
  </r>
  <r>
    <s v="Agro Sudamerica1022781"/>
    <x v="0"/>
    <x v="0"/>
    <x v="289"/>
    <x v="263"/>
    <x v="10"/>
    <x v="25"/>
    <m/>
    <n v="11752"/>
    <n v="0"/>
    <n v="0.5154724771671565"/>
    <n v="6057.8325516684235"/>
    <n v="0"/>
    <n v="0"/>
    <n v="0"/>
    <n v="6057.8325516684235"/>
    <n v="15300"/>
    <n v="24000"/>
    <n v="0"/>
    <m/>
    <n v="0"/>
    <n v="6057.8325516684235"/>
    <n v="0"/>
    <m/>
    <n v="0"/>
    <n v="6057.8325516684235"/>
    <n v="0"/>
    <n v="0"/>
    <n v="0"/>
    <n v="0"/>
    <m/>
    <n v="0"/>
    <n v="10.46186828581898"/>
    <n v="0"/>
    <n v="0"/>
    <n v="12.97"/>
    <s v="Sin Facturación 2022"/>
    <n v="7067"/>
    <n v="3060"/>
    <n v="10282"/>
    <n v="1500"/>
    <n v="6600"/>
    <n v="15300"/>
    <n v="79009.06"/>
    <n v="39589"/>
    <n v="108578"/>
    <n v="22170"/>
    <n v="88521"/>
    <n v="198441"/>
    <m/>
    <n v="0"/>
    <e v="#REF!"/>
    <e v="#REF!"/>
  </r>
  <r>
    <s v="Agro Sudamerica1022782"/>
    <x v="0"/>
    <x v="0"/>
    <x v="290"/>
    <x v="264"/>
    <x v="10"/>
    <x v="25"/>
    <m/>
    <n v="0"/>
    <n v="0"/>
    <n v="0.5154724771671565"/>
    <n v="0"/>
    <n v="0"/>
    <n v="0"/>
    <n v="0"/>
    <n v="0"/>
    <n v="10800"/>
    <n v="24000"/>
    <n v="0"/>
    <m/>
    <n v="0"/>
    <n v="0"/>
    <n v="0"/>
    <m/>
    <n v="0"/>
    <n v="0"/>
    <n v="0"/>
    <n v="0"/>
    <n v="0"/>
    <n v="0"/>
    <m/>
    <n v="0"/>
    <n v="8.0652418447693996"/>
    <n v="0"/>
    <n v="0"/>
    <n v="10.480034722222221"/>
    <s v="Sin Facturación 2022"/>
    <n v="18796"/>
    <n v="3600"/>
    <n v="0"/>
    <n v="0"/>
    <n v="3600"/>
    <n v="11520"/>
    <n v="156946.6"/>
    <n v="36108"/>
    <n v="0"/>
    <n v="0"/>
    <n v="36360"/>
    <n v="120730"/>
    <m/>
    <n v="0"/>
    <e v="#REF!"/>
    <e v="#REF!"/>
  </r>
  <r>
    <s v="Agro Sudamerica1022783"/>
    <x v="0"/>
    <x v="0"/>
    <x v="291"/>
    <x v="265"/>
    <x v="10"/>
    <x v="25"/>
    <m/>
    <n v="0"/>
    <n v="0"/>
    <n v="0.5154724771671565"/>
    <n v="0"/>
    <n v="0"/>
    <n v="0"/>
    <n v="0"/>
    <n v="0"/>
    <n v="7200"/>
    <n v="24000"/>
    <n v="0"/>
    <m/>
    <n v="0"/>
    <n v="0"/>
    <n v="0"/>
    <m/>
    <n v="0"/>
    <n v="0"/>
    <n v="0"/>
    <n v="0"/>
    <n v="0"/>
    <n v="0"/>
    <m/>
    <n v="0"/>
    <n v="7.8294573643410796"/>
    <n v="0"/>
    <n v="0"/>
    <n v="10.08"/>
    <s v="Sin Facturación 2022"/>
    <n v="0"/>
    <n v="15600"/>
    <n v="0"/>
    <n v="0"/>
    <n v="0"/>
    <n v="4800"/>
    <n v="0"/>
    <n v="156468"/>
    <n v="0"/>
    <n v="0"/>
    <n v="0"/>
    <n v="48384"/>
    <m/>
    <n v="0"/>
    <e v="#REF!"/>
    <e v="#REF!"/>
  </r>
  <r>
    <s v="Agro Sudamerica1022784"/>
    <x v="0"/>
    <x v="0"/>
    <x v="292"/>
    <x v="266"/>
    <x v="10"/>
    <x v="25"/>
    <m/>
    <n v="0"/>
    <n v="0"/>
    <n v="0.5154724771671565"/>
    <n v="0"/>
    <n v="0"/>
    <n v="0"/>
    <n v="0"/>
    <n v="0"/>
    <n v="0"/>
    <n v="3500"/>
    <n v="0"/>
    <m/>
    <n v="0"/>
    <n v="0"/>
    <n v="0"/>
    <m/>
    <n v="0"/>
    <n v="0"/>
    <n v="0"/>
    <n v="0"/>
    <n v="0"/>
    <n v="0"/>
    <m/>
    <n v="0"/>
    <n v="0"/>
    <n v="0"/>
    <n v="0"/>
    <n v="10.08"/>
    <s v="Sin Facturación 2022"/>
    <n v="0"/>
    <n v="0"/>
    <n v="0"/>
    <n v="0"/>
    <n v="0"/>
    <n v="900"/>
    <n v="0"/>
    <n v="0"/>
    <n v="0"/>
    <n v="0"/>
    <n v="0"/>
    <n v="9072"/>
    <m/>
    <n v="0"/>
    <e v="#REF!"/>
    <e v="#REF!"/>
  </r>
  <r>
    <s v="Agrosuper Brasil1022782"/>
    <x v="0"/>
    <x v="2"/>
    <x v="290"/>
    <x v="264"/>
    <x v="10"/>
    <x v="25"/>
    <m/>
    <n v="12482"/>
    <n v="0"/>
    <n v="0.74227818722130146"/>
    <n v="9265.1163328962848"/>
    <n v="0"/>
    <n v="0"/>
    <n v="0"/>
    <n v="9265.1163328962848"/>
    <n v="6240"/>
    <n v="24000"/>
    <n v="6240"/>
    <m/>
    <n v="6240"/>
    <n v="3025.1163328962848"/>
    <n v="0"/>
    <m/>
    <n v="0"/>
    <n v="3025.1163328962848"/>
    <n v="0"/>
    <n v="0"/>
    <n v="6240"/>
    <n v="6240"/>
    <m/>
    <n v="0"/>
    <n v="8.3464566929133905"/>
    <n v="8.3464566929133905"/>
    <n v="52081.88976377956"/>
    <n v="10.6"/>
    <n v="0.21259842519684993"/>
    <n v="0"/>
    <n v="0"/>
    <n v="0"/>
    <n v="0"/>
    <n v="0"/>
    <n v="6240"/>
    <n v="0"/>
    <n v="0"/>
    <n v="0"/>
    <n v="0"/>
    <n v="0"/>
    <n v="66144"/>
    <m/>
    <n v="0"/>
    <e v="#REF!"/>
    <e v="#REF!"/>
  </r>
  <r>
    <s v="Agrosuper Brasil1022783"/>
    <x v="0"/>
    <x v="2"/>
    <x v="291"/>
    <x v="265"/>
    <x v="10"/>
    <x v="25"/>
    <m/>
    <n v="0"/>
    <n v="0"/>
    <n v="0.74227818722130146"/>
    <n v="0"/>
    <n v="0"/>
    <n v="0"/>
    <n v="0"/>
    <n v="0"/>
    <n v="6480"/>
    <n v="24000"/>
    <n v="0"/>
    <m/>
    <n v="0"/>
    <n v="0"/>
    <n v="0"/>
    <m/>
    <n v="0"/>
    <n v="0"/>
    <n v="0"/>
    <n v="0"/>
    <n v="0"/>
    <n v="0"/>
    <m/>
    <n v="0"/>
    <n v="8.2170542635658901"/>
    <n v="0"/>
    <n v="0"/>
    <n v="10.6"/>
    <s v="Sin Facturación 2022"/>
    <n v="0"/>
    <n v="0"/>
    <n v="0"/>
    <n v="0"/>
    <n v="0"/>
    <n v="6480"/>
    <n v="0"/>
    <n v="0"/>
    <n v="0"/>
    <n v="0"/>
    <n v="0"/>
    <n v="68688"/>
    <m/>
    <n v="0"/>
    <e v="#REF!"/>
    <e v="#REF!"/>
  </r>
  <r>
    <s v="Agrosuper Brasil1022784"/>
    <x v="0"/>
    <x v="2"/>
    <x v="292"/>
    <x v="266"/>
    <x v="10"/>
    <x v="25"/>
    <m/>
    <n v="0"/>
    <n v="0"/>
    <n v="0.74227818722130146"/>
    <n v="0"/>
    <n v="0"/>
    <n v="0"/>
    <n v="0"/>
    <n v="0"/>
    <n v="5175"/>
    <n v="3500"/>
    <n v="0"/>
    <m/>
    <n v="0"/>
    <n v="0"/>
    <n v="0"/>
    <m/>
    <n v="0"/>
    <n v="0"/>
    <n v="0"/>
    <n v="0"/>
    <n v="0"/>
    <n v="0"/>
    <m/>
    <n v="0"/>
    <n v="8.0916030534351204"/>
    <n v="0"/>
    <n v="0"/>
    <n v="10.6"/>
    <s v="Sin Facturación 2022"/>
    <n v="0"/>
    <n v="0"/>
    <n v="0"/>
    <n v="0"/>
    <n v="0"/>
    <n v="5175"/>
    <n v="0"/>
    <n v="0"/>
    <n v="0"/>
    <n v="0"/>
    <n v="0"/>
    <n v="54855"/>
    <m/>
    <n v="0"/>
    <e v="#REF!"/>
    <e v="#REF!"/>
  </r>
  <r>
    <s v="Agro Sudamerica1022786"/>
    <x v="0"/>
    <x v="0"/>
    <x v="293"/>
    <x v="267"/>
    <x v="10"/>
    <x v="25"/>
    <m/>
    <n v="300"/>
    <n v="0"/>
    <n v="0.5154724771671565"/>
    <n v="154.64174315014694"/>
    <n v="0"/>
    <n v="0"/>
    <n v="0"/>
    <n v="154.64174315014694"/>
    <n v="1200"/>
    <n v="24000"/>
    <n v="0"/>
    <m/>
    <n v="0"/>
    <n v="154.64174315014694"/>
    <n v="0"/>
    <m/>
    <n v="0"/>
    <n v="154.64174315014694"/>
    <n v="0"/>
    <n v="0"/>
    <n v="0"/>
    <n v="0"/>
    <m/>
    <n v="0"/>
    <n v="13.964497041420099"/>
    <n v="0"/>
    <n v="0"/>
    <n v="15.31"/>
    <s v="Sin Facturación 2022"/>
    <n v="0"/>
    <n v="300"/>
    <n v="0"/>
    <n v="1500"/>
    <n v="1500"/>
    <n v="0"/>
    <n v="0"/>
    <n v="3450"/>
    <n v="0"/>
    <n v="22965"/>
    <n v="22965"/>
    <n v="0"/>
    <m/>
    <n v="0"/>
    <e v="#REF!"/>
    <e v="#REF!"/>
  </r>
  <r>
    <s v="Agro Sudamerica1023295"/>
    <x v="0"/>
    <x v="0"/>
    <x v="294"/>
    <x v="268"/>
    <x v="10"/>
    <x v="25"/>
    <m/>
    <n v="1000"/>
    <n v="1000"/>
    <n v="0.5154724771671565"/>
    <n v="515.47247716715651"/>
    <n v="50.7"/>
    <n v="0"/>
    <n v="0"/>
    <n v="566.17247716715656"/>
    <n v="450"/>
    <n v="24000"/>
    <n v="450"/>
    <m/>
    <n v="450"/>
    <n v="116.17247716715656"/>
    <n v="0"/>
    <m/>
    <n v="0"/>
    <n v="116.17247716715656"/>
    <n v="0"/>
    <n v="0"/>
    <n v="450"/>
    <n v="450"/>
    <m/>
    <n v="12.287000000000001"/>
    <n v="14.556213017751501"/>
    <n v="14.556213017751501"/>
    <n v="6550.2958579881752"/>
    <n v="12.25"/>
    <n v="0.18826228716338786"/>
    <n v="0"/>
    <n v="2700"/>
    <n v="0"/>
    <n v="0"/>
    <n v="0"/>
    <n v="0"/>
    <n v="0"/>
    <n v="33075"/>
    <n v="0"/>
    <n v="0"/>
    <n v="0"/>
    <n v="0"/>
    <m/>
    <n v="0"/>
    <e v="#REF!"/>
    <e v="#REF!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s v="Agro Sudamerica1020017"/>
    <x v="0"/>
    <x v="0"/>
    <n v="1020017"/>
    <s v="GO Chu Ctro@ Fi Cj 20k AS"/>
    <s v="Chuleta"/>
    <s v="Chuleta Centro"/>
    <n v="0"/>
    <n v="0"/>
    <n v="0.45719439678473212"/>
    <n v="0"/>
    <n v="3824"/>
    <n v="0"/>
    <n v="0"/>
    <n v="3824"/>
    <n v="8000"/>
    <n v="24000"/>
    <n v="0"/>
    <n v="0"/>
    <n v="0"/>
    <n v="3824"/>
    <n v="0"/>
    <n v="0"/>
    <n v="0"/>
    <n v="382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3.0315414481892087"/>
    <n v="2.7558579380733956"/>
    <n v="0"/>
    <n v="0"/>
    <n v="3.0315414481892087"/>
    <s v="No Aplica"/>
    <n v="0"/>
    <n v="0"/>
    <m/>
    <s v="OK"/>
    <s v="OK"/>
    <n v="192000"/>
    <n v="108000"/>
    <n v="132000"/>
    <n v="96000"/>
    <n v="37000"/>
    <n v="0"/>
    <n v="518400"/>
    <n v="287900"/>
    <n v="363120"/>
    <n v="267600"/>
    <n v="105190"/>
    <n v="0"/>
    <m/>
    <n v="0"/>
    <n v="3824"/>
    <n v="144000"/>
    <n v="65835.993137001424"/>
    <n v="69659.993137001424"/>
    <n v="78164.006862998576"/>
    <n v="112393.92"/>
    <n v="51385.870456671437"/>
    <n v="129549.87731967002"/>
    <n v="61008.049543328561"/>
    <n v="0"/>
    <n v="0"/>
  </r>
  <r>
    <s v="Agro Sudamerica1021279"/>
    <x v="0"/>
    <x v="0"/>
    <n v="1021279"/>
    <s v="GO Hso Pecho@ Cj 10k SC"/>
    <s v="Huesos"/>
    <s v="Huesos Cuarto Centra"/>
    <n v="19578"/>
    <n v="16178"/>
    <n v="0.45719439678473212"/>
    <n v="8950.9519002514862"/>
    <n v="12423"/>
    <n v="7726"/>
    <n v="0"/>
    <n v="28327.351900251488"/>
    <n v="24000"/>
    <n v="24000"/>
    <n v="24000"/>
    <n v="0"/>
    <n v="24000"/>
    <n v="4327.3519002514877"/>
    <n v="0"/>
    <n v="0"/>
    <n v="0"/>
    <n v="4327.3519002514877"/>
    <n v="0"/>
    <n v="0"/>
    <n v="0"/>
    <n v="0"/>
    <n v="0"/>
    <n v="24000"/>
    <n v="0"/>
    <n v="24000"/>
    <n v="0"/>
    <n v="24000"/>
    <n v="24000"/>
    <n v="0"/>
    <n v="0"/>
    <m/>
    <s v="Si"/>
    <n v="24000"/>
    <n v="12423"/>
    <n v="11577"/>
    <d v="2022-08-16T00:00:00"/>
    <n v="1.33662999134627"/>
    <n v="1.8"/>
    <n v="1.8"/>
    <n v="29679.999999999996"/>
    <n v="0"/>
    <s v="No Aplica"/>
    <n v="1.2366666666666666"/>
    <n v="1.8"/>
    <m/>
    <s v="OK"/>
    <s v="OK"/>
    <n v="0"/>
    <n v="0"/>
    <n v="0"/>
    <n v="0"/>
    <n v="0"/>
    <n v="0"/>
    <n v="0"/>
    <n v="0"/>
    <n v="0"/>
    <n v="0"/>
    <n v="0"/>
    <n v="0"/>
    <m/>
    <n v="10627.048099748516"/>
    <n v="14954.400000000003"/>
    <n v="5907.6527999999998"/>
    <n v="2700.9457583096337"/>
    <n v="17655.345758309639"/>
    <n v="3206.7070416903662"/>
    <n v="0"/>
    <n v="0"/>
    <n v="3206.7070416903662"/>
    <n v="0"/>
    <n v="19578"/>
    <n v="0"/>
  </r>
  <r>
    <s v="Agro Sudamerica1020339"/>
    <x v="0"/>
    <x v="0"/>
    <n v="1020339"/>
    <s v="GO Lom Tocino@ Cj 20k AS"/>
    <s v="Grasas"/>
    <s v="Grasa Lomo Tocino"/>
    <n v="142307"/>
    <n v="0"/>
    <n v="0.45719439678473212"/>
    <n v="65061.963023244876"/>
    <n v="26006"/>
    <n v="10911"/>
    <n v="0"/>
    <n v="100887.86302324486"/>
    <n v="202500"/>
    <n v="24000"/>
    <n v="96000"/>
    <n v="0"/>
    <n v="96000"/>
    <n v="4887.8630232448631"/>
    <n v="0"/>
    <n v="0"/>
    <n v="0"/>
    <n v="4887.8630232448631"/>
    <n v="0"/>
    <n v="0"/>
    <n v="0"/>
    <n v="0"/>
    <n v="226500"/>
    <n v="96000"/>
    <n v="0"/>
    <n v="96000"/>
    <n v="0"/>
    <n v="96000"/>
    <n v="96000"/>
    <n v="0"/>
    <n v="0"/>
    <m/>
    <s v="Si"/>
    <n v="96000"/>
    <n v="26006"/>
    <n v="69994"/>
    <d v="2022-08-16T00:00:00"/>
    <n v="1.5047369176317809"/>
    <n v="1.5930907144190465"/>
    <n v="1.5930907144190465"/>
    <n v="142720"/>
    <n v="1.5047369176317809"/>
    <n v="5.8717105795689922E-2"/>
    <n v="1.4866666666666666"/>
    <n v="1.5930907144190465"/>
    <m/>
    <s v="OK"/>
    <s v="OK"/>
    <n v="34000"/>
    <n v="95000"/>
    <n v="85000"/>
    <n v="98500"/>
    <n v="130881"/>
    <n v="168000"/>
    <n v="54400"/>
    <n v="127400"/>
    <n v="115793"/>
    <n v="135470"/>
    <n v="186971"/>
    <n v="263881"/>
    <m/>
    <n v="77245.036976755131"/>
    <n v="82132.899999999994"/>
    <n v="0"/>
    <n v="0"/>
    <n v="82132.899999999994"/>
    <n v="0"/>
    <n v="0"/>
    <n v="0"/>
    <n v="0"/>
    <n v="0"/>
    <n v="142307"/>
    <n v="0"/>
  </r>
  <r>
    <s v="Agro Sudamerica1020349"/>
    <x v="0"/>
    <x v="0"/>
    <n v="1020349"/>
    <s v="GO Papda@ Cj t-f AS"/>
    <s v="Plancha"/>
    <s v="Plancha s/Cuero"/>
    <n v="0"/>
    <n v="72000"/>
    <n v="0.45719439678473212"/>
    <n v="0"/>
    <n v="23452"/>
    <n v="413"/>
    <n v="0"/>
    <n v="23823.7"/>
    <n v="48000"/>
    <n v="24000"/>
    <n v="0"/>
    <n v="0"/>
    <n v="0"/>
    <n v="23823.7"/>
    <n v="0"/>
    <n v="0"/>
    <n v="0"/>
    <n v="23823.7"/>
    <n v="0"/>
    <n v="0"/>
    <n v="0"/>
    <n v="0"/>
    <n v="24000"/>
    <n v="0"/>
    <n v="0"/>
    <n v="0"/>
    <n v="0"/>
    <n v="0"/>
    <n v="0"/>
    <n v="0"/>
    <n v="0"/>
    <m/>
    <s v="No"/>
    <n v="0"/>
    <n v="0"/>
    <n v="0"/>
    <d v="2022-08-16T00:00:00"/>
    <n v="1.99"/>
    <n v="1.7525208333333351"/>
    <n v="0"/>
    <n v="0"/>
    <n v="1.6570701388107529"/>
    <s v="No Aplica"/>
    <n v="0"/>
    <n v="0"/>
    <m/>
    <s v="OK"/>
    <s v="OK"/>
    <n v="120000"/>
    <n v="156000"/>
    <n v="228000"/>
    <n v="192000"/>
    <n v="0"/>
    <n v="24000"/>
    <n v="243200"/>
    <n v="302179"/>
    <n v="424800"/>
    <n v="335760"/>
    <n v="0"/>
    <n v="42186"/>
    <m/>
    <n v="0"/>
    <n v="23823.7"/>
    <n v="196000.00499999998"/>
    <n v="89610.104055779462"/>
    <n v="113433.80405577946"/>
    <n v="106389.90094422051"/>
    <n v="161097.95200000002"/>
    <n v="73653.080987895737"/>
    <n v="180042.98193211626"/>
    <n v="87444.871012104282"/>
    <n v="0"/>
    <n v="0"/>
  </r>
  <r>
    <s v="Agro Sudamerica1020352"/>
    <x v="0"/>
    <x v="0"/>
    <n v="1020352"/>
    <s v="GO Cue 20@ Cj 20k AS"/>
    <s v="Cueros"/>
    <s v="Cuero Panceta"/>
    <n v="14677"/>
    <n v="0"/>
    <n v="0.45719439678473212"/>
    <n v="6710.2421616095135"/>
    <n v="23710"/>
    <n v="15285"/>
    <n v="0"/>
    <n v="44176.742161609509"/>
    <n v="48000"/>
    <n v="24000"/>
    <n v="24000"/>
    <n v="0"/>
    <n v="24000"/>
    <n v="20176.742161609509"/>
    <n v="0"/>
    <n v="0"/>
    <n v="0"/>
    <n v="20176.742161609509"/>
    <n v="0"/>
    <n v="0"/>
    <n v="0"/>
    <n v="47966.82"/>
    <n v="95966.82"/>
    <n v="71966.820000000007"/>
    <n v="47966.82"/>
    <n v="24000"/>
    <n v="0"/>
    <n v="71966.820000000007"/>
    <n v="24000"/>
    <n v="0"/>
    <n v="0"/>
    <m/>
    <s v="Si"/>
    <n v="24000.000000000007"/>
    <n v="23710"/>
    <n v="290.00000000000728"/>
    <d v="2022-08-16T00:00:00"/>
    <n v="1.3007738679535341"/>
    <n v="1.3508854166666651"/>
    <n v="1.3508854166666648"/>
    <n v="93496.893649999998"/>
    <n v="1.3007738679535341"/>
    <n v="3.8524412234671984E-2"/>
    <n v="1.2991666666666666"/>
    <n v="1.3508854166666648"/>
    <m/>
    <s v="OK"/>
    <s v="OK"/>
    <n v="35000"/>
    <n v="0"/>
    <n v="48000"/>
    <n v="48000"/>
    <n v="24000"/>
    <n v="48000"/>
    <n v="47250"/>
    <n v="0"/>
    <n v="57310"/>
    <n v="50880"/>
    <n v="30240"/>
    <n v="60230"/>
    <m/>
    <n v="7966.7578383904874"/>
    <n v="28143.499999999996"/>
    <n v="68463.434999999998"/>
    <n v="31301.098866635715"/>
    <n v="59444.598866635715"/>
    <n v="37162.336133364282"/>
    <n v="59362.133000000002"/>
    <n v="27140.03458879004"/>
    <n v="64302.370722154323"/>
    <n v="32222.098411209961"/>
    <n v="14677"/>
    <n v="0"/>
  </r>
  <r>
    <s v="Agro Sudamerica1020367"/>
    <x v="0"/>
    <x v="0"/>
    <n v="1020367"/>
    <s v="GO Gord Lom Tocino@ Cj t-f AS"/>
    <s v="Grasas"/>
    <s v="Grasa Gordura"/>
    <n v="138208"/>
    <n v="144000"/>
    <n v="0.45719439678473212"/>
    <n v="63187.923190824258"/>
    <n v="79702"/>
    <n v="30806"/>
    <n v="0"/>
    <n v="170615.32319082425"/>
    <n v="94000"/>
    <n v="24000"/>
    <n v="94000"/>
    <n v="0"/>
    <n v="94000"/>
    <n v="76615.323190824245"/>
    <n v="72000"/>
    <n v="0"/>
    <n v="72000"/>
    <n v="4615.3231908242451"/>
    <n v="0"/>
    <n v="0"/>
    <n v="0"/>
    <n v="0"/>
    <n v="166000"/>
    <n v="166000"/>
    <n v="0"/>
    <n v="94000"/>
    <n v="72000"/>
    <n v="166000"/>
    <n v="94000"/>
    <n v="72000"/>
    <n v="0"/>
    <m/>
    <s v="Si"/>
    <n v="166000"/>
    <n v="79702"/>
    <n v="86298"/>
    <d v="2022-08-16T00:00:00"/>
    <n v="1.18667361111111"/>
    <n v="1.2115495218290797"/>
    <n v="1.2007599701923701"/>
    <n v="183988.14583333334"/>
    <n v="1.2147426377981603"/>
    <n v="1.1510806627431055E-2"/>
    <n v="1.1083623242971887"/>
    <n v="1.2007599701923701"/>
    <m/>
    <s v="OK"/>
    <s v="OK"/>
    <n v="48000"/>
    <n v="72000"/>
    <n v="24000"/>
    <n v="48100"/>
    <n v="72000"/>
    <n v="145000"/>
    <n v="64800"/>
    <n v="89200"/>
    <n v="26400"/>
    <n v="53143"/>
    <n v="74627"/>
    <n v="166475"/>
    <m/>
    <n v="75020.076809175749"/>
    <n v="79635.399999999994"/>
    <n v="168000"/>
    <n v="76808.658659834997"/>
    <n v="156444.05865983499"/>
    <n v="91191.341340165003"/>
    <n v="0"/>
    <n v="0"/>
    <n v="91191.341340165003"/>
    <n v="0"/>
    <n v="138208"/>
    <n v="0"/>
  </r>
  <r>
    <s v="Agro Sudamerica1020412"/>
    <x v="0"/>
    <x v="0"/>
    <n v="1020412"/>
    <s v="GO Cne Long@ Cj t-f AS"/>
    <s v="Recortes"/>
    <s v="Recortes No Magro"/>
    <n v="73218"/>
    <n v="117630"/>
    <n v="0.45719439678473212"/>
    <n v="33474.859343784519"/>
    <n v="80495"/>
    <n v="4593"/>
    <n v="0"/>
    <n v="118103.55934378451"/>
    <n v="48000"/>
    <n v="24000"/>
    <n v="48000"/>
    <n v="0"/>
    <n v="48000"/>
    <n v="70103.559343784509"/>
    <n v="48000"/>
    <n v="0"/>
    <n v="48000"/>
    <n v="22103.559343784509"/>
    <n v="0"/>
    <n v="0"/>
    <n v="0"/>
    <n v="0"/>
    <n v="48000"/>
    <n v="96000"/>
    <n v="0"/>
    <n v="48000"/>
    <n v="48000"/>
    <n v="96000"/>
    <n v="48000"/>
    <n v="48000"/>
    <n v="0"/>
    <m/>
    <s v="Si"/>
    <n v="96000"/>
    <n v="80495"/>
    <n v="15505"/>
    <d v="2022-08-16T00:00:00"/>
    <n v="1.84787894244666"/>
    <n v="1.8865238253205152"/>
    <n v="1.8672013838835877"/>
    <n v="170138.58923743945"/>
    <n v="1.7936265821825188"/>
    <n v="4.1020133416812814E-2"/>
    <n v="1.7722769712233275"/>
    <n v="1.8672013838835877"/>
    <m/>
    <s v="OK"/>
    <s v="OK"/>
    <n v="48000"/>
    <n v="73000"/>
    <n v="96000"/>
    <n v="72000"/>
    <n v="72000"/>
    <n v="116000"/>
    <n v="67200"/>
    <n v="115910"/>
    <n v="139150"/>
    <n v="115909"/>
    <n v="121440"/>
    <n v="208322"/>
    <m/>
    <n v="39743.140656215488"/>
    <n v="61846.7"/>
    <n v="64202.826900000007"/>
    <n v="29353.172716420075"/>
    <n v="91199.872716420068"/>
    <n v="34849.654183579929"/>
    <n v="18102.082999999999"/>
    <n v="8276.1709177321536"/>
    <n v="43125.825101312083"/>
    <n v="9825.9120822678451"/>
    <n v="73218"/>
    <n v="0"/>
  </r>
  <r>
    <s v="Agro Sudamerica1021980"/>
    <x v="0"/>
    <x v="0"/>
    <n v="1021980"/>
    <s v="GO BB Ribs Grd B@ Fi Cj 20k AS"/>
    <s v="Chuleta"/>
    <s v="Chuleta Huesos"/>
    <n v="5544"/>
    <n v="4514"/>
    <n v="0.45719439678473212"/>
    <n v="2534.6857357745548"/>
    <n v="6987"/>
    <n v="610"/>
    <n v="0"/>
    <n v="10070.685735774554"/>
    <n v="0"/>
    <n v="24000"/>
    <n v="0"/>
    <n v="0"/>
    <n v="0"/>
    <n v="10070.685735774554"/>
    <n v="0"/>
    <n v="0"/>
    <n v="0"/>
    <n v="10070.68573577455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5.4862649534780701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3009.3142642254456"/>
    <n v="13080"/>
    <n v="0"/>
    <n v="0"/>
    <n v="13080"/>
    <n v="0"/>
    <n v="2854.19893"/>
    <n v="1304.9237581049779"/>
    <n v="1304.9237581049779"/>
    <n v="1549.2751718950221"/>
    <n v="5544"/>
    <n v="0"/>
  </r>
  <r>
    <s v="Agro Sudamerica1020848"/>
    <x v="0"/>
    <x v="0"/>
    <n v="1020848"/>
    <s v="GO Lom Ctro 27@ Cj 20k AS"/>
    <s v="Lomo"/>
    <s v="Lomo Centro"/>
    <n v="0"/>
    <n v="36000"/>
    <n v="0.45719439678473212"/>
    <n v="0"/>
    <n v="83131"/>
    <n v="11770.379223671147"/>
    <n v="0"/>
    <n v="93724.341301304026"/>
    <n v="96000"/>
    <n v="24000"/>
    <n v="72000"/>
    <n v="-24000"/>
    <n v="48000"/>
    <n v="45724.341301304026"/>
    <n v="24000"/>
    <n v="0"/>
    <n v="24000"/>
    <n v="21724.341301304026"/>
    <n v="0"/>
    <n v="0"/>
    <n v="0"/>
    <n v="0"/>
    <n v="48000"/>
    <n v="96000"/>
    <n v="0"/>
    <n v="48000"/>
    <n v="48000"/>
    <n v="72000"/>
    <n v="48000"/>
    <n v="24000"/>
    <n v="0"/>
    <m/>
    <s v="Si"/>
    <n v="72000"/>
    <n v="72000"/>
    <n v="0"/>
    <d v="2022-08-16T00:00:00"/>
    <n v="3.22"/>
    <n v="3.2853593750000023"/>
    <n v="3.2635729166666683"/>
    <n v="226320"/>
    <n v="2.863039278779858"/>
    <n v="0.13989805898070173"/>
    <n v="3.1433333333333335"/>
    <n v="3.2635729166666683"/>
    <m/>
    <s v="OK"/>
    <s v="OK"/>
    <n v="240000"/>
    <n v="147000"/>
    <n v="360000"/>
    <n v="192000"/>
    <n v="72000"/>
    <n v="72000"/>
    <n v="684000"/>
    <n v="364350"/>
    <n v="949090"/>
    <n v="495200"/>
    <n v="201467"/>
    <n v="204416"/>
    <m/>
    <n v="0"/>
    <n v="21724.341301304026"/>
    <n v="72000"/>
    <n v="32917.996568500712"/>
    <n v="54642.337869804738"/>
    <n v="39082.003431499288"/>
    <n v="129563.696"/>
    <n v="59235.795837920406"/>
    <n v="98317.799269419687"/>
    <n v="70327.90016207959"/>
    <n v="0"/>
    <n v="0"/>
  </r>
  <r>
    <s v="Agro Sudamerica1020869"/>
    <x v="0"/>
    <x v="0"/>
    <n v="1020869"/>
    <s v="GO Cos 79@ Bo Cj 20k AS"/>
    <s v="Cost-Pec"/>
    <s v="Cost-Pec Entero"/>
    <n v="0"/>
    <n v="24000"/>
    <n v="0.45719439678473212"/>
    <n v="0"/>
    <n v="73794"/>
    <n v="0"/>
    <n v="0"/>
    <n v="73794"/>
    <n v="43000"/>
    <n v="24000"/>
    <n v="43000"/>
    <n v="-24000"/>
    <n v="19000"/>
    <n v="54794"/>
    <n v="48000"/>
    <n v="0"/>
    <n v="48000"/>
    <n v="6794"/>
    <n v="0"/>
    <n v="0"/>
    <n v="0"/>
    <n v="0"/>
    <n v="0"/>
    <n v="91000"/>
    <n v="0"/>
    <n v="19000"/>
    <n v="72000"/>
    <n v="67000"/>
    <n v="19000"/>
    <n v="48000"/>
    <n v="0"/>
    <m/>
    <s v="Si"/>
    <n v="67000"/>
    <n v="67000"/>
    <n v="0"/>
    <d v="2022-08-16T00:00:00"/>
    <n v="4.1900000000000004"/>
    <n v="4.8824376166666692"/>
    <n v="4.3863629062189071"/>
    <n v="281400"/>
    <n v="5.0225703231260255"/>
    <n v="0.12666968822273167"/>
    <n v="4.2"/>
    <n v="4.3863629062189071"/>
    <m/>
    <s v="OK"/>
    <s v="OK"/>
    <n v="0"/>
    <n v="0"/>
    <n v="24000"/>
    <n v="0"/>
    <n v="0"/>
    <n v="33000"/>
    <n v="0"/>
    <n v="0"/>
    <n v="120000"/>
    <n v="0"/>
    <n v="0"/>
    <n v="139067"/>
    <m/>
    <n v="0"/>
    <n v="6794"/>
    <n v="34000"/>
    <n v="15544.609490680892"/>
    <n v="22338.609490680894"/>
    <n v="18455.390509319106"/>
    <n v="61258.672000000006"/>
    <n v="28007.121592873762"/>
    <n v="46462.512102192864"/>
    <n v="33251.55040712624"/>
    <n v="0"/>
    <n v="0"/>
  </r>
  <r>
    <s v="Agro Sudamerica1020886"/>
    <x v="0"/>
    <x v="0"/>
    <n v="1020886"/>
    <s v="GO Panc Tecl Nor@ Cj 20k AS"/>
    <s v="Panceta"/>
    <s v="Panceta s/Cuero"/>
    <n v="3829"/>
    <n v="0"/>
    <n v="0.45719439678473212"/>
    <n v="1750.5973452887392"/>
    <n v="18727"/>
    <n v="0"/>
    <n v="0"/>
    <n v="20477.597345288741"/>
    <n v="0"/>
    <n v="24000"/>
    <n v="0"/>
    <n v="0"/>
    <n v="0"/>
    <n v="20477.597345288741"/>
    <n v="0"/>
    <n v="0"/>
    <n v="0"/>
    <n v="20477.59734528874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10000"/>
    <n v="0"/>
    <n v="0"/>
    <n v="0"/>
    <n v="0"/>
    <n v="0"/>
    <n v="51667"/>
    <n v="0"/>
    <n v="0"/>
    <n v="0"/>
    <n v="0"/>
    <m/>
    <n v="2078.4026547112608"/>
    <n v="22556"/>
    <n v="11671.242"/>
    <n v="5336.0264459186301"/>
    <n v="27892.026445918629"/>
    <n v="6335.2155540813701"/>
    <n v="0"/>
    <n v="0"/>
    <n v="6335.2155540813701"/>
    <n v="0"/>
    <n v="3829"/>
    <n v="0"/>
  </r>
  <r>
    <s v="Agro Sudamerica1020915"/>
    <x v="0"/>
    <x v="0"/>
    <n v="1020915"/>
    <s v="GO Pna Nor@ Bo Cj 20k AS"/>
    <s v="Pierna"/>
    <s v="Pierna Entera"/>
    <n v="0"/>
    <n v="28652"/>
    <n v="0.45719439678473212"/>
    <n v="0"/>
    <n v="59049"/>
    <n v="0"/>
    <n v="0"/>
    <n v="59049"/>
    <n v="28000"/>
    <n v="24000"/>
    <n v="28000"/>
    <n v="0"/>
    <n v="28000"/>
    <n v="31049"/>
    <n v="24000"/>
    <n v="0"/>
    <n v="24000"/>
    <n v="7049"/>
    <n v="0"/>
    <n v="0"/>
    <n v="0"/>
    <n v="0"/>
    <n v="0"/>
    <n v="52000"/>
    <n v="0"/>
    <n v="28000"/>
    <n v="24000"/>
    <n v="52000"/>
    <n v="28000"/>
    <n v="24000"/>
    <n v="0"/>
    <m/>
    <s v="Si"/>
    <n v="52000"/>
    <n v="52000"/>
    <n v="0"/>
    <d v="2022-08-16T00:00:00"/>
    <n v="1.98670249895295"/>
    <n v="2.3356785714285713"/>
    <n v="2.1746126918244384"/>
    <n v="98800"/>
    <n v="2.3858891943178095"/>
    <n v="8.8552520794571446E-2"/>
    <n v="1.9"/>
    <n v="2.1746126918244384"/>
    <m/>
    <s v="OK"/>
    <s v="OK"/>
    <n v="10000"/>
    <n v="2000"/>
    <n v="0"/>
    <n v="0"/>
    <n v="0"/>
    <n v="0"/>
    <n v="17000"/>
    <n v="4300"/>
    <n v="0"/>
    <n v="0"/>
    <n v="0"/>
    <n v="0"/>
    <m/>
    <n v="0"/>
    <n v="7049"/>
    <n v="0"/>
    <n v="0"/>
    <n v="7049"/>
    <n v="0"/>
    <n v="0"/>
    <n v="0"/>
    <n v="0"/>
    <n v="0"/>
    <n v="0"/>
    <n v="0"/>
  </r>
  <r>
    <s v="Agro Sudamerica1020925"/>
    <x v="0"/>
    <x v="0"/>
    <n v="1020925"/>
    <s v="GO Grasa Forro Pna Limp@ Cj 20k AS"/>
    <s v="Grasas"/>
    <s v="Grasa Forro"/>
    <n v="11897"/>
    <n v="0"/>
    <n v="0.45719439678473212"/>
    <n v="5439.2417385479575"/>
    <n v="140777"/>
    <n v="3152"/>
    <n v="0"/>
    <n v="149053.04173854794"/>
    <n v="156000"/>
    <n v="24000"/>
    <n v="144000"/>
    <n v="-48000"/>
    <n v="96000"/>
    <n v="53053.041738547938"/>
    <n v="0"/>
    <n v="0"/>
    <n v="0"/>
    <n v="53053.041738547938"/>
    <n v="0"/>
    <n v="0"/>
    <n v="0"/>
    <n v="0"/>
    <n v="48000"/>
    <n v="144000"/>
    <n v="0"/>
    <n v="96000"/>
    <n v="48000"/>
    <n v="96000"/>
    <n v="96000"/>
    <n v="0"/>
    <n v="0"/>
    <m/>
    <s v="Si"/>
    <n v="96000"/>
    <n v="96000"/>
    <n v="0"/>
    <d v="2022-08-16T00:00:00"/>
    <n v="1.4129406339524382"/>
    <n v="1.4945641025641048"/>
    <n v="1.4945641025641048"/>
    <n v="139200"/>
    <n v="1.4129406339524382"/>
    <n v="5.7768505378276325E-2"/>
    <n v="1.45"/>
    <n v="1.4945641025641048"/>
    <m/>
    <s v="OK"/>
    <s v="OK"/>
    <n v="0"/>
    <n v="3000"/>
    <n v="14000"/>
    <n v="38000"/>
    <n v="48000"/>
    <n v="72000"/>
    <n v="0"/>
    <n v="3450"/>
    <n v="13300"/>
    <n v="44140"/>
    <n v="69120"/>
    <n v="103224"/>
    <m/>
    <n v="6457.7582614520425"/>
    <n v="59510.799999999981"/>
    <n v="72000"/>
    <n v="32917.996568500712"/>
    <n v="92428.796568500693"/>
    <n v="39082.003431499288"/>
    <n v="0"/>
    <n v="0"/>
    <n v="39082.003431499288"/>
    <n v="0"/>
    <n v="11897"/>
    <n v="0"/>
  </r>
  <r>
    <s v="Agro Sudamerica1020944"/>
    <x v="0"/>
    <x v="0"/>
    <n v="1020944"/>
    <s v="GO PpPna 59@ Fi Cj 20k AS"/>
    <s v="Pierna"/>
    <s v="Pierna Pulpa"/>
    <n v="120000"/>
    <n v="146353"/>
    <n v="0.45719439678473212"/>
    <n v="54863.327614167851"/>
    <n v="106899"/>
    <n v="90006.482900192263"/>
    <n v="0"/>
    <n v="242768.16222434089"/>
    <n v="238000"/>
    <n v="24000"/>
    <n v="238000"/>
    <n v="-60000"/>
    <n v="178000"/>
    <n v="64768.162224340893"/>
    <n v="48000"/>
    <n v="0"/>
    <n v="48000"/>
    <n v="16768.162224340893"/>
    <n v="0"/>
    <n v="0"/>
    <n v="0"/>
    <n v="0"/>
    <n v="262000"/>
    <n v="286000"/>
    <n v="0"/>
    <n v="178000"/>
    <n v="108000"/>
    <n v="226000"/>
    <n v="178000"/>
    <n v="48000"/>
    <n v="0"/>
    <m/>
    <s v="Si"/>
    <n v="226000"/>
    <n v="106899"/>
    <n v="119101"/>
    <d v="2022-08-16T00:00:00"/>
    <n v="2.8276700853416101"/>
    <n v="2.8241846857105681"/>
    <n v="2.8249249475791078"/>
    <n v="606809.40020750824"/>
    <n v="2.5404586037028127"/>
    <n v="0.11197440629879772"/>
    <n v="2.6849973460509213"/>
    <n v="2.8249249475791078"/>
    <m/>
    <s v="OK"/>
    <s v="OK"/>
    <n v="480000"/>
    <n v="508001"/>
    <n v="384000"/>
    <n v="188000"/>
    <n v="504000"/>
    <n v="262964"/>
    <n v="1248000"/>
    <n v="1281954"/>
    <n v="924000"/>
    <n v="424640"/>
    <n v="1231920"/>
    <n v="681801"/>
    <m/>
    <n v="65136.672385832149"/>
    <n v="81904.834610173042"/>
    <n v="240000"/>
    <n v="109726.6552283357"/>
    <n v="191631.48983850874"/>
    <n v="130273.3447716643"/>
    <n v="110930.23"/>
    <n v="50716.679590041589"/>
    <n v="180990.02436170587"/>
    <n v="60213.550409958407"/>
    <n v="120000"/>
    <n v="0"/>
  </r>
  <r>
    <s v="Agro Sudamerica1021023"/>
    <x v="0"/>
    <x v="0"/>
    <n v="1021023"/>
    <s v="GO Gord rebaje@ Bo Cj 20k AS"/>
    <s v="Grasas"/>
    <s v="Grasa Gordura"/>
    <n v="94744"/>
    <n v="120000"/>
    <n v="0.45719439678473212"/>
    <n v="43316.425928972661"/>
    <n v="36017"/>
    <n v="45048"/>
    <n v="0"/>
    <n v="119876.62592897267"/>
    <n v="23000"/>
    <n v="24000"/>
    <n v="23000"/>
    <n v="0"/>
    <n v="23000"/>
    <n v="96876.625928972673"/>
    <n v="96000"/>
    <n v="0"/>
    <n v="96000"/>
    <n v="876.62592897267314"/>
    <n v="0"/>
    <n v="0"/>
    <n v="0"/>
    <n v="0"/>
    <n v="167000"/>
    <n v="119000"/>
    <n v="0"/>
    <n v="23000"/>
    <n v="96000"/>
    <n v="119000"/>
    <n v="23000"/>
    <n v="96000"/>
    <n v="0"/>
    <m/>
    <s v="Si"/>
    <n v="119000"/>
    <n v="36017"/>
    <n v="82983"/>
    <d v="2022-08-16T00:00:00"/>
    <n v="1.19"/>
    <n v="1.13041666638655"/>
    <n v="1.1784838935032829"/>
    <n v="133513.52499999999"/>
    <n v="1.0810421782488708"/>
    <n v="9.0136830194963588E-2"/>
    <n v="1.1219623949579831"/>
    <n v="1.1784838935032829"/>
    <m/>
    <s v="OK"/>
    <s v="OK"/>
    <n v="120000"/>
    <n v="216000"/>
    <n v="264000"/>
    <n v="167000"/>
    <n v="96000"/>
    <n v="120000"/>
    <n v="141600"/>
    <n v="245849"/>
    <n v="290400"/>
    <n v="181920"/>
    <n v="95760"/>
    <n v="134889"/>
    <m/>
    <n v="51427.574071027346"/>
    <n v="52304.200000000019"/>
    <n v="192000"/>
    <n v="87781.32418266857"/>
    <n v="140085.5241826686"/>
    <n v="104218.67581733143"/>
    <n v="127710.26299999999"/>
    <n v="58388.416655504487"/>
    <n v="162607.09247283591"/>
    <n v="69321.846344495512"/>
    <n v="94744"/>
    <n v="0"/>
  </r>
  <r>
    <s v="Agro Sudamerica1021039"/>
    <x v="0"/>
    <x v="0"/>
    <n v="1021039"/>
    <s v="GO Cue Papda CP@ Cj 20k bca AS"/>
    <s v="Cueros"/>
    <s v="Cuero Papada"/>
    <n v="54898"/>
    <n v="0"/>
    <n v="0.45719439678473212"/>
    <n v="25099.057994688224"/>
    <n v="25307"/>
    <n v="16726"/>
    <n v="0"/>
    <n v="65459.457994688222"/>
    <n v="146039"/>
    <n v="24000"/>
    <n v="48000"/>
    <n v="0"/>
    <n v="48000"/>
    <n v="17459.457994688222"/>
    <n v="0"/>
    <n v="0"/>
    <n v="0"/>
    <n v="17459.457994688222"/>
    <n v="0"/>
    <n v="0"/>
    <n v="0"/>
    <n v="2039"/>
    <n v="74039"/>
    <n v="50039"/>
    <n v="2039"/>
    <n v="48000"/>
    <n v="0"/>
    <n v="50039"/>
    <n v="48000"/>
    <n v="0"/>
    <n v="0"/>
    <m/>
    <s v="Si"/>
    <n v="48000"/>
    <n v="25307"/>
    <n v="22693"/>
    <d v="2022-08-16T00:00:00"/>
    <n v="0.6067727805124592"/>
    <n v="0.66492269736166365"/>
    <n v="0.66492269736166365"/>
    <n v="25353.093333333334"/>
    <n v="0.6067727805124592"/>
    <n v="9.5834748552980659E-2"/>
    <n v="0.50666666666666671"/>
    <n v="0.66492269736166365"/>
    <m/>
    <s v="OK"/>
    <s v="OK"/>
    <n v="24000"/>
    <n v="24000"/>
    <n v="72000"/>
    <n v="0"/>
    <n v="48000"/>
    <n v="48000"/>
    <n v="12000"/>
    <n v="14400"/>
    <n v="38880"/>
    <n v="0"/>
    <n v="28787"/>
    <n v="30298"/>
    <m/>
    <n v="29798.942005311779"/>
    <n v="47258.400000000001"/>
    <n v="27448.616999999998"/>
    <n v="12549.353891890143"/>
    <n v="59807.753891890141"/>
    <n v="14899.263108109855"/>
    <n v="0"/>
    <n v="0"/>
    <n v="14899.263108109855"/>
    <n v="0"/>
    <n v="54898"/>
    <n v="0"/>
  </r>
  <r>
    <s v="Agro Sudamerica1021077"/>
    <x v="0"/>
    <x v="0"/>
    <n v="1021077"/>
    <s v="GO Gord chic@ Cj 20k AS"/>
    <s v="Grasas"/>
    <s v="Grasa Gordura"/>
    <n v="8004"/>
    <n v="0"/>
    <n v="0.45719439678473212"/>
    <n v="3659.3839518649957"/>
    <n v="45894"/>
    <n v="0"/>
    <n v="0"/>
    <n v="49553.383951864998"/>
    <n v="53000"/>
    <n v="24000"/>
    <n v="48000"/>
    <n v="0"/>
    <n v="48000"/>
    <n v="1553.3839518649984"/>
    <n v="0"/>
    <n v="0"/>
    <n v="0"/>
    <n v="1553.3839518649984"/>
    <n v="0"/>
    <n v="0"/>
    <n v="0"/>
    <n v="0"/>
    <n v="77000"/>
    <n v="48000"/>
    <n v="0"/>
    <n v="48000"/>
    <n v="0"/>
    <n v="48000"/>
    <n v="48000"/>
    <n v="0"/>
    <n v="0"/>
    <m/>
    <s v="Si"/>
    <n v="48000"/>
    <n v="45894"/>
    <n v="2106"/>
    <d v="2022-08-16T00:00:00"/>
    <n v="1.0959661435995247"/>
    <n v="1.234489302576889"/>
    <n v="1.234489302576889"/>
    <n v="57600"/>
    <n v="1.0959661435995247"/>
    <n v="0.1263936480030371"/>
    <n v="1.2"/>
    <n v="1.234489302576889"/>
    <m/>
    <s v="OK"/>
    <s v="OK"/>
    <n v="0"/>
    <n v="24000"/>
    <n v="0"/>
    <n v="48000"/>
    <n v="0"/>
    <n v="48000"/>
    <n v="0"/>
    <n v="29259"/>
    <n v="0"/>
    <n v="60720"/>
    <n v="0"/>
    <n v="69235"/>
    <m/>
    <n v="4344.6160481350043"/>
    <n v="5898.0000000000027"/>
    <n v="0"/>
    <n v="0"/>
    <n v="5898.0000000000027"/>
    <n v="0"/>
    <n v="0"/>
    <n v="0"/>
    <n v="0"/>
    <n v="0"/>
    <n v="8004"/>
    <n v="0"/>
  </r>
  <r>
    <s v="Agro Sudamerica1021078"/>
    <x v="0"/>
    <x v="0"/>
    <n v="1021078"/>
    <s v="GO Triming 80/20@ Cj 20k AS"/>
    <s v="Recortes"/>
    <s v="Recortes No Magro"/>
    <n v="80028"/>
    <n v="96176"/>
    <n v="0.45719439678473212"/>
    <n v="36588.35318588854"/>
    <n v="84600"/>
    <n v="33635"/>
    <n v="0"/>
    <n v="151459.85318588855"/>
    <n v="144000"/>
    <n v="24000"/>
    <n v="144000"/>
    <n v="0"/>
    <n v="144000"/>
    <n v="7459.8531858885544"/>
    <n v="0"/>
    <n v="0"/>
    <n v="0"/>
    <n v="7459.8531858885544"/>
    <n v="0"/>
    <n v="0"/>
    <n v="0"/>
    <n v="0"/>
    <n v="144000"/>
    <n v="144000"/>
    <n v="0"/>
    <n v="144000"/>
    <n v="0"/>
    <n v="144000"/>
    <n v="144000"/>
    <n v="0"/>
    <n v="0"/>
    <m/>
    <s v="Si"/>
    <n v="144000"/>
    <n v="84600"/>
    <n v="59400"/>
    <d v="2022-08-16T00:00:00"/>
    <n v="2.2700049908501101"/>
    <n v="2.266"/>
    <n v="2.266"/>
    <n v="302881"/>
    <n v="2.1807136021010445"/>
    <n v="3.9109398784317642E-2"/>
    <n v="2.1033402777777779"/>
    <n v="2.266"/>
    <m/>
    <s v="OK"/>
    <s v="OK"/>
    <n v="48000"/>
    <n v="107000"/>
    <n v="143000"/>
    <n v="96000"/>
    <n v="96000"/>
    <n v="96000"/>
    <n v="97440"/>
    <n v="222108"/>
    <n v="309400"/>
    <n v="198480"/>
    <n v="209280"/>
    <n v="209605"/>
    <m/>
    <n v="43439.64681411146"/>
    <n v="50899.500000000015"/>
    <n v="64690.871999999996"/>
    <n v="29576.304201518316"/>
    <n v="80475.804201518331"/>
    <n v="35114.567798481679"/>
    <n v="53744.320999999996"/>
    <n v="24571.602420200008"/>
    <n v="59686.170218681684"/>
    <n v="29172.718579799988"/>
    <n v="80028"/>
    <n v="0"/>
  </r>
  <r>
    <s v="Agro Sudamerica1021082"/>
    <x v="0"/>
    <x v="0"/>
    <n v="1021082"/>
    <s v="GO Triming 70/30@ Cj 20k AS"/>
    <s v="Recortes"/>
    <s v="Recortes No Magro"/>
    <n v="117869"/>
    <n v="96000"/>
    <n v="0.45719439678473212"/>
    <n v="53889.04635461959"/>
    <n v="27671"/>
    <n v="0"/>
    <n v="0"/>
    <n v="81560.046354619582"/>
    <n v="49500"/>
    <n v="24000"/>
    <n v="49500"/>
    <n v="0"/>
    <n v="49500"/>
    <n v="32060.046354619582"/>
    <n v="24000"/>
    <n v="0"/>
    <n v="24000"/>
    <n v="8060.0463546195824"/>
    <n v="0"/>
    <n v="0"/>
    <n v="0"/>
    <n v="0"/>
    <n v="73500"/>
    <n v="73500"/>
    <n v="0"/>
    <n v="49500"/>
    <n v="24000"/>
    <n v="73500"/>
    <n v="49500"/>
    <n v="24000"/>
    <n v="0"/>
    <m/>
    <s v="Si"/>
    <n v="73500"/>
    <n v="27671"/>
    <n v="45829"/>
    <d v="2022-08-16T00:00:00"/>
    <n v="1.6491770833333299"/>
    <n v="1.571007181259402"/>
    <n v="1.5965320472427253"/>
    <n v="110250"/>
    <n v="1.7421205135415334"/>
    <n v="8.3569687152608763E-2"/>
    <n v="1.5"/>
    <n v="1.5965320472427253"/>
    <m/>
    <s v="OK"/>
    <s v="OK"/>
    <n v="0"/>
    <n v="0"/>
    <n v="0"/>
    <n v="0"/>
    <n v="2500"/>
    <n v="48000"/>
    <n v="0"/>
    <n v="0"/>
    <n v="0"/>
    <n v="0"/>
    <n v="5125"/>
    <n v="86646"/>
    <m/>
    <n v="63979.953645380418"/>
    <n v="72040"/>
    <n v="144000"/>
    <n v="65835.993137001424"/>
    <n v="137875.99313700141"/>
    <n v="78164.006862998576"/>
    <n v="67436.351999999999"/>
    <n v="30831.522274002862"/>
    <n v="108995.52913700143"/>
    <n v="36604.829725997137"/>
    <n v="117869"/>
    <n v="0"/>
  </r>
  <r>
    <s v="Agro Sudamerica1021085"/>
    <x v="0"/>
    <x v="0"/>
    <n v="1021085"/>
    <s v="GO Gord Esp@ Cj 20k AS"/>
    <s v="Grasas"/>
    <s v="Grasa Gordura"/>
    <n v="22880"/>
    <n v="24000"/>
    <n v="0.45719439678473212"/>
    <n v="10460.60779843467"/>
    <n v="21312"/>
    <n v="0"/>
    <n v="0"/>
    <n v="31772.60779843467"/>
    <n v="21300"/>
    <n v="24000"/>
    <n v="21300"/>
    <n v="0"/>
    <n v="21300"/>
    <n v="10472.60779843467"/>
    <n v="0"/>
    <n v="0"/>
    <n v="0"/>
    <n v="10472.60779843467"/>
    <n v="0"/>
    <n v="0"/>
    <n v="0"/>
    <n v="0"/>
    <n v="21300"/>
    <n v="21300"/>
    <n v="0"/>
    <n v="21300"/>
    <n v="0"/>
    <n v="21300"/>
    <n v="21300"/>
    <n v="0"/>
    <n v="0"/>
    <m/>
    <s v="Si"/>
    <n v="21300"/>
    <n v="21300"/>
    <n v="0"/>
    <d v="2022-08-16T00:00:00"/>
    <n v="1.0900000000000001"/>
    <n v="1"/>
    <n v="1"/>
    <n v="20235"/>
    <n v="0.89590850528896471"/>
    <n v="0.11618540743450338"/>
    <n v="0.95"/>
    <n v="1"/>
    <m/>
    <s v="OK"/>
    <s v="OK"/>
    <n v="24000"/>
    <n v="24000"/>
    <n v="0"/>
    <n v="0"/>
    <n v="24000"/>
    <n v="0"/>
    <n v="28800"/>
    <n v="21600"/>
    <n v="0"/>
    <n v="0"/>
    <n v="20400"/>
    <n v="0"/>
    <m/>
    <n v="12419.39220156533"/>
    <n v="22892"/>
    <n v="0"/>
    <n v="0"/>
    <n v="22892"/>
    <n v="0"/>
    <n v="0"/>
    <n v="0"/>
    <n v="0"/>
    <n v="0"/>
    <n v="22880"/>
    <n v="0"/>
  </r>
  <r>
    <s v="Agro Sudamerica1021092"/>
    <x v="0"/>
    <x v="0"/>
    <n v="1021092"/>
    <s v="GO Triming 85/15@ Cj t-f 20k AS"/>
    <s v="Recortes"/>
    <s v="Recortes No Magro"/>
    <n v="157799"/>
    <n v="138989"/>
    <n v="0.45719439678473212"/>
    <n v="72144.818618233941"/>
    <n v="55680"/>
    <n v="34154"/>
    <n v="0"/>
    <n v="158563.41861823393"/>
    <n v="122000"/>
    <n v="24000"/>
    <n v="122000"/>
    <n v="0"/>
    <n v="122000"/>
    <n v="36563.418618233933"/>
    <n v="24000"/>
    <n v="0"/>
    <n v="24000"/>
    <n v="12563.418618233933"/>
    <n v="0"/>
    <n v="0"/>
    <n v="0"/>
    <n v="0"/>
    <n v="170000"/>
    <n v="146000"/>
    <n v="0"/>
    <n v="122000"/>
    <n v="24000"/>
    <n v="146000"/>
    <n v="122000"/>
    <n v="24000"/>
    <n v="0"/>
    <m/>
    <s v="Si"/>
    <n v="146000"/>
    <n v="55680"/>
    <n v="90320"/>
    <d v="2022-08-16T00:00:00"/>
    <n v="2.4694040535582"/>
    <n v="2.3902238715849329"/>
    <n v="2.4032397919093058"/>
    <n v="339480.04728539666"/>
    <n v="2.3534101775580347"/>
    <n v="2.1173365708384805E-2"/>
    <n v="2.3252058033246348"/>
    <n v="2.4032397919093058"/>
    <m/>
    <s v="OK"/>
    <s v="OK"/>
    <n v="48000"/>
    <n v="79070"/>
    <n v="0"/>
    <n v="72000"/>
    <n v="144000"/>
    <n v="121000"/>
    <n v="120000"/>
    <n v="149977"/>
    <n v="0"/>
    <n v="130800"/>
    <n v="337200"/>
    <n v="290729"/>
    <m/>
    <n v="85654.181381766059"/>
    <n v="98217.599999999991"/>
    <n v="80958.201700000005"/>
    <n v="37013.636191008176"/>
    <n v="135231.23619100818"/>
    <n v="43944.565508991829"/>
    <n v="74790.704400000002"/>
    <n v="34193.890983263213"/>
    <n v="78138.456492255034"/>
    <n v="40596.81341673679"/>
    <n v="157799"/>
    <n v="0"/>
  </r>
  <r>
    <s v="Agro Sudamerica1021101"/>
    <x v="0"/>
    <x v="0"/>
    <n v="1021101"/>
    <s v="GO Corazón Partido@ Cj t-f 20k AS"/>
    <s v="Subprod"/>
    <s v="Subprod Visceras"/>
    <n v="2189"/>
    <n v="3458"/>
    <n v="0.45719439678473212"/>
    <n v="1000.7985345617786"/>
    <n v="23171"/>
    <n v="0"/>
    <n v="0"/>
    <n v="24171.798534561778"/>
    <n v="33000"/>
    <n v="24000"/>
    <n v="24000"/>
    <n v="0"/>
    <n v="24000"/>
    <n v="171.79853456177807"/>
    <n v="0"/>
    <n v="0"/>
    <n v="0"/>
    <n v="171.79853456177807"/>
    <n v="0"/>
    <n v="0"/>
    <n v="0"/>
    <n v="0"/>
    <n v="0"/>
    <n v="24000"/>
    <n v="0"/>
    <n v="24000"/>
    <n v="0"/>
    <n v="24000"/>
    <n v="24000"/>
    <n v="0"/>
    <n v="0"/>
    <m/>
    <s v="Si"/>
    <n v="24000"/>
    <n v="23171"/>
    <n v="829"/>
    <d v="2022-08-16T00:00:00"/>
    <n v="1.09022556390977"/>
    <n v="1.23833333333333"/>
    <n v="1.23833333333333"/>
    <n v="26080"/>
    <n v="1.1512926625443076"/>
    <n v="7.5602558429119296E-2"/>
    <n v="1.0866666666666667"/>
    <n v="1.23833333333333"/>
    <m/>
    <s v="OK"/>
    <s v="OK"/>
    <n v="12000"/>
    <n v="48000"/>
    <n v="24000"/>
    <n v="24000"/>
    <n v="28000"/>
    <n v="24000"/>
    <n v="14040"/>
    <n v="56000"/>
    <n v="26400"/>
    <n v="24720"/>
    <n v="32800"/>
    <n v="29445"/>
    <m/>
    <n v="1188.2014654382215"/>
    <n v="1359.9999999999995"/>
    <n v="0"/>
    <n v="0"/>
    <n v="1359.9999999999995"/>
    <n v="0"/>
    <n v="25348.4156"/>
    <n v="11589.153579690694"/>
    <n v="11589.153579690694"/>
    <n v="13759.262020309307"/>
    <n v="2189"/>
    <n v="0"/>
  </r>
  <r>
    <s v="Agro Sudamerica1021105"/>
    <x v="0"/>
    <x v="0"/>
    <n v="1021105"/>
    <s v="GO Pulmon@ Cj 20k bca AS"/>
    <s v="Subprod"/>
    <s v="Subprod Visceras"/>
    <n v="40510"/>
    <n v="32611"/>
    <n v="0.45719439678473212"/>
    <n v="18520.945013749497"/>
    <n v="37087"/>
    <n v="7500"/>
    <n v="0"/>
    <n v="62357.945013749501"/>
    <n v="53211"/>
    <n v="24000"/>
    <n v="53211"/>
    <n v="0"/>
    <n v="53211"/>
    <n v="9146.9450137495005"/>
    <n v="0"/>
    <n v="0"/>
    <n v="0"/>
    <n v="9146.9450137495005"/>
    <n v="0"/>
    <n v="0"/>
    <n v="0"/>
    <n v="0"/>
    <n v="24000"/>
    <n v="53211"/>
    <n v="0"/>
    <n v="53211"/>
    <n v="0"/>
    <n v="53211"/>
    <n v="53211"/>
    <n v="0"/>
    <n v="0"/>
    <m/>
    <s v="Si"/>
    <n v="53211"/>
    <n v="37087"/>
    <n v="16124"/>
    <d v="2022-08-16T00:00:00"/>
    <n v="0.73668394100150303"/>
    <n v="0.75703384638514604"/>
    <n v="0.75703384638514604"/>
    <n v="33877.670000000006"/>
    <n v="0.53438084959056242"/>
    <n v="0.41665601782919098"/>
    <n v="0.63666666666666683"/>
    <n v="0.75703384638514604"/>
    <m/>
    <s v="OK"/>
    <s v="OK"/>
    <n v="24000"/>
    <n v="24000"/>
    <n v="24000"/>
    <n v="24000"/>
    <n v="0"/>
    <n v="0"/>
    <n v="12960"/>
    <n v="12960"/>
    <n v="12000"/>
    <n v="11760"/>
    <n v="0"/>
    <n v="0"/>
    <m/>
    <n v="21989.054986250503"/>
    <n v="31136.000000000004"/>
    <n v="48000"/>
    <n v="21945.331045667142"/>
    <n v="53081.331045667146"/>
    <n v="26054.668954332858"/>
    <n v="25348.416000000001"/>
    <n v="11589.153762568452"/>
    <n v="37643.822716901312"/>
    <n v="13759.262237431549"/>
    <n v="40510"/>
    <n v="0"/>
  </r>
  <r>
    <s v="Agro Sudamerica1021106"/>
    <x v="0"/>
    <x v="0"/>
    <n v="1021106"/>
    <s v="GO Pana S/Corazón@ Cj 20k AS"/>
    <s v="Subprod"/>
    <s v="Subprod Visceras"/>
    <n v="0"/>
    <n v="0"/>
    <n v="0.45719439678473212"/>
    <n v="0"/>
    <n v="24987"/>
    <n v="0"/>
    <n v="0"/>
    <n v="24987"/>
    <n v="0"/>
    <n v="24000"/>
    <n v="0"/>
    <n v="0"/>
    <n v="0"/>
    <n v="24987"/>
    <n v="0"/>
    <n v="0"/>
    <n v="0"/>
    <n v="24987"/>
    <n v="24000"/>
    <n v="-24000"/>
    <n v="0"/>
    <n v="0"/>
    <n v="96000"/>
    <n v="24000"/>
    <n v="0"/>
    <n v="0"/>
    <n v="24000"/>
    <n v="0"/>
    <n v="0"/>
    <n v="0"/>
    <n v="0"/>
    <m/>
    <s v="No"/>
    <n v="0"/>
    <n v="0"/>
    <n v="0"/>
    <d v="2022-08-16T00:00:00"/>
    <n v="0.5368797236944659"/>
    <n v="0.5368797236944659"/>
    <n v="0"/>
    <n v="0"/>
    <n v="0.5368797236944659"/>
    <s v="No Aplica"/>
    <n v="0"/>
    <n v="0"/>
    <m/>
    <s v="OK"/>
    <s v="OK"/>
    <n v="96000"/>
    <n v="144000"/>
    <n v="96000"/>
    <n v="120000"/>
    <n v="48000"/>
    <n v="120000"/>
    <n v="67008"/>
    <n v="102640"/>
    <n v="67579"/>
    <n v="84720"/>
    <n v="30827"/>
    <n v="80334"/>
    <m/>
    <n v="0"/>
    <n v="24987"/>
    <n v="96000"/>
    <n v="43890.662091334285"/>
    <n v="68877.662091334292"/>
    <n v="52109.337908665715"/>
    <n v="8384.7880000000005"/>
    <n v="3833.4780918278607"/>
    <n v="55942.816000493578"/>
    <n v="4551.3099081721393"/>
    <n v="0"/>
    <n v="0"/>
  </r>
  <r>
    <s v="Agro Sudamerica1021111"/>
    <x v="0"/>
    <x v="0"/>
    <n v="1021111"/>
    <s v="GO Epiplón@ Cj 20k AS"/>
    <s v="Grasas"/>
    <s v="Grasa Interior"/>
    <n v="4543"/>
    <n v="3000"/>
    <n v="0.45719439678473212"/>
    <n v="2077.034144593038"/>
    <n v="7074"/>
    <n v="1057"/>
    <n v="0"/>
    <n v="10102.334144593038"/>
    <n v="9262"/>
    <n v="24000"/>
    <n v="9262"/>
    <n v="0"/>
    <n v="9262"/>
    <n v="840.33414459303822"/>
    <n v="0"/>
    <n v="0"/>
    <n v="0"/>
    <n v="840.33414459303822"/>
    <n v="0"/>
    <n v="0"/>
    <n v="0"/>
    <n v="0"/>
    <n v="0"/>
    <n v="9262"/>
    <n v="0"/>
    <n v="9262"/>
    <n v="0"/>
    <n v="9262"/>
    <n v="9262"/>
    <n v="0"/>
    <n v="0"/>
    <m/>
    <s v="Si"/>
    <n v="9262"/>
    <n v="7074"/>
    <n v="2188"/>
    <d v="2022-08-16T00:00:00"/>
    <n v="1.28666666666667"/>
    <n v="1.3176095875620817"/>
    <n v="1.3176095875620817"/>
    <n v="10990.906666666666"/>
    <n v="1.6000000000000003"/>
    <n v="0.17649400777369911"/>
    <n v="1.1866666666666665"/>
    <n v="1.3176095875620817"/>
    <m/>
    <s v="OK"/>
    <s v="OK"/>
    <n v="3000"/>
    <n v="2500"/>
    <n v="0"/>
    <n v="0"/>
    <n v="0"/>
    <n v="0"/>
    <n v="3900"/>
    <n v="3220"/>
    <n v="0"/>
    <n v="0"/>
    <n v="0"/>
    <n v="0"/>
    <m/>
    <n v="2465.9658554069624"/>
    <n v="3306.3000000000006"/>
    <n v="0"/>
    <n v="0"/>
    <n v="3306.3000000000006"/>
    <n v="0"/>
    <n v="0"/>
    <n v="0"/>
    <n v="0"/>
    <n v="0"/>
    <n v="4543"/>
    <n v="0"/>
  </r>
  <r>
    <s v="Agro Sudamerica1021187"/>
    <x v="0"/>
    <x v="0"/>
    <n v="1021187"/>
    <s v="GO Cue Back@ Cj 20k t-f AS"/>
    <s v="Cueros"/>
    <s v="Cuero Back"/>
    <n v="56914"/>
    <n v="48000"/>
    <n v="0.45719439678473212"/>
    <n v="26020.761898606244"/>
    <n v="38409"/>
    <n v="12759"/>
    <n v="0"/>
    <n v="75912.86189860625"/>
    <n v="72000"/>
    <n v="24000"/>
    <n v="72000"/>
    <n v="0"/>
    <n v="72000"/>
    <n v="3912.8618986062502"/>
    <n v="0"/>
    <n v="0"/>
    <n v="0"/>
    <n v="3912.8618986062502"/>
    <n v="0"/>
    <n v="0"/>
    <n v="0"/>
    <n v="0"/>
    <n v="72000"/>
    <n v="72000"/>
    <n v="0"/>
    <n v="72000"/>
    <n v="0"/>
    <n v="72000"/>
    <n v="72000"/>
    <n v="0"/>
    <n v="0"/>
    <m/>
    <s v="Si"/>
    <n v="72000"/>
    <n v="38409"/>
    <n v="33591"/>
    <d v="2022-08-16T00:00:00"/>
    <n v="2.08666666666667"/>
    <n v="2.098888888888887"/>
    <n v="2.098888888888887"/>
    <n v="143039.99999999997"/>
    <n v="1.9749710713503257"/>
    <n v="6.2744117792994478E-2"/>
    <n v="1.9866666666666664"/>
    <n v="2.098888888888887"/>
    <m/>
    <s v="OK"/>
    <s v="OK"/>
    <n v="72000"/>
    <n v="24000"/>
    <n v="48000"/>
    <n v="24000"/>
    <n v="88000"/>
    <n v="69000"/>
    <n v="147600"/>
    <n v="50100"/>
    <n v="90190"/>
    <n v="48240"/>
    <n v="173280"/>
    <n v="143717"/>
    <m/>
    <n v="30893.238101393759"/>
    <n v="34806.100000000006"/>
    <n v="96000"/>
    <n v="43890.662091334285"/>
    <n v="78696.762091334298"/>
    <n v="52109.337908665715"/>
    <n v="106776.6"/>
    <n v="48817.663227724632"/>
    <n v="100927.00113639035"/>
    <n v="57958.936772275374"/>
    <n v="56914"/>
    <n v="0"/>
  </r>
  <r>
    <s v="Agro Sudamerica1021237"/>
    <x v="0"/>
    <x v="0"/>
    <n v="1021237"/>
    <s v="GO Triming 80/20@ Bo c/f Cj 20k AS"/>
    <s v="Recortes"/>
    <s v="Recortes No Magr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.9267113364485982"/>
    <n v="0"/>
    <n v="0"/>
    <n v="0"/>
    <n v="1.9267113364485982"/>
    <s v="No Aplica"/>
    <n v="0"/>
    <n v="0"/>
    <m/>
    <s v="OK"/>
    <s v="OK"/>
    <n v="0"/>
    <n v="0"/>
    <n v="0"/>
    <n v="61042"/>
    <n v="13042"/>
    <n v="0"/>
    <n v="0"/>
    <n v="0"/>
    <n v="0"/>
    <n v="112844"/>
    <n v="25041"/>
    <n v="0"/>
    <m/>
    <n v="0"/>
    <n v="0"/>
    <n v="0"/>
    <n v="0"/>
    <n v="0"/>
    <n v="0"/>
    <n v="0"/>
    <n v="0"/>
    <n v="0"/>
    <n v="0"/>
    <n v="0"/>
    <n v="0"/>
  </r>
  <r>
    <s v="Agro Sudamerica1021263"/>
    <x v="0"/>
    <x v="0"/>
    <n v="1021263"/>
    <s v="GO PpPna 59@ Fi Cj 20k AS"/>
    <s v="Pierna"/>
    <s v="Pierna Pulpa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.8927390960124557"/>
    <n v="0"/>
    <n v="0"/>
    <n v="0"/>
    <n v="1.8927390960124557"/>
    <s v="No Aplica"/>
    <n v="0"/>
    <n v="0"/>
    <m/>
    <s v="OK"/>
    <s v="OK"/>
    <n v="0"/>
    <n v="0"/>
    <n v="0"/>
    <n v="72000"/>
    <n v="48000"/>
    <n v="0"/>
    <n v="0"/>
    <n v="0"/>
    <n v="0"/>
    <n v="132240"/>
    <n v="92880"/>
    <n v="0"/>
    <m/>
    <n v="0"/>
    <n v="0"/>
    <n v="0"/>
    <n v="0"/>
    <n v="0"/>
    <n v="0"/>
    <n v="0"/>
    <n v="0"/>
    <n v="0"/>
    <n v="0"/>
    <n v="0"/>
    <n v="0"/>
  </r>
  <r>
    <s v="Agro Sudamerica1021287"/>
    <x v="0"/>
    <x v="0"/>
    <n v="1021287"/>
    <s v="GO Lom Tocino@ Bo Cj AS"/>
    <s v="Grasas"/>
    <s v="Grasa Lomo Tocin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5000"/>
    <n v="0"/>
    <n v="0"/>
    <n v="0"/>
    <n v="0"/>
    <n v="0"/>
    <n v="6833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21385"/>
    <x v="0"/>
    <x v="0"/>
    <n v="1021385"/>
    <s v="GO Cue granel Esp CC@ Cj 20k AS"/>
    <s v="Cueros"/>
    <s v="Cuero Mixto"/>
    <n v="113824"/>
    <n v="120000"/>
    <n v="0.45719439678473212"/>
    <n v="52039.695019625346"/>
    <n v="130103"/>
    <n v="0"/>
    <n v="0"/>
    <n v="182142.69501962536"/>
    <n v="150400"/>
    <n v="24000"/>
    <n v="150400"/>
    <n v="-24000"/>
    <n v="126400"/>
    <n v="55742.69501962536"/>
    <n v="48000"/>
    <n v="0"/>
    <n v="48000"/>
    <n v="7742.6950196253601"/>
    <n v="0"/>
    <n v="0"/>
    <n v="0"/>
    <n v="0"/>
    <n v="342400"/>
    <n v="198400"/>
    <n v="0"/>
    <n v="126400"/>
    <n v="72000"/>
    <n v="174400"/>
    <n v="126400"/>
    <n v="48000"/>
    <n v="0"/>
    <m/>
    <s v="Si"/>
    <n v="174400"/>
    <n v="130103"/>
    <n v="44297"/>
    <d v="2022-08-16T00:00:00"/>
    <n v="1.0716749999999999"/>
    <n v="0.99227921371780503"/>
    <n v="1.0141312649881338"/>
    <n v="172808.38333333333"/>
    <n v="0.99703409030199475"/>
    <n v="1.7148034207095576E-2"/>
    <n v="0.99087375764525998"/>
    <n v="1.0141312649881338"/>
    <m/>
    <s v="OK"/>
    <s v="OK"/>
    <n v="120000"/>
    <n v="96000"/>
    <n v="144000"/>
    <n v="24000"/>
    <n v="144000"/>
    <n v="250000"/>
    <n v="114138.1036"/>
    <n v="93960"/>
    <n v="139920"/>
    <n v="21600"/>
    <n v="140160"/>
    <n v="257478"/>
    <m/>
    <n v="61784.304980374654"/>
    <n v="69527.000000000015"/>
    <n v="48000"/>
    <n v="21945.331045667142"/>
    <n v="91472.331045667161"/>
    <n v="26054.668954332858"/>
    <n v="67436.351999999999"/>
    <n v="30831.522274002862"/>
    <n v="56886.191228335723"/>
    <n v="36604.829725997137"/>
    <n v="113824"/>
    <n v="0"/>
  </r>
  <r>
    <s v="Agro Sudamerica1021435"/>
    <x v="0"/>
    <x v="0"/>
    <n v="1021435"/>
    <s v="GO Gord Lom Tocino@ Cj 20k AS"/>
    <s v="Grasas"/>
    <s v="Grasa Gordura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24000"/>
    <n v="0"/>
    <n v="12000"/>
    <n v="0"/>
    <n v="0"/>
    <n v="0"/>
    <n v="26800"/>
    <n v="0"/>
    <n v="10440"/>
    <n v="0"/>
    <n v="0"/>
    <m/>
    <n v="0"/>
    <n v="0"/>
    <n v="0"/>
    <n v="0"/>
    <n v="0"/>
    <n v="0"/>
    <n v="0"/>
    <n v="0"/>
    <n v="0"/>
    <n v="0"/>
    <n v="0"/>
    <n v="0"/>
  </r>
  <r>
    <s v="Agro Sudamerica1021550"/>
    <x v="0"/>
    <x v="0"/>
    <n v="1021550"/>
    <s v="GO Triming 85/15@ Cj 20k AS"/>
    <s v="Recortes"/>
    <s v="Recortes No Magro"/>
    <n v="0"/>
    <n v="0"/>
    <n v="0.45719439678473212"/>
    <n v="0"/>
    <n v="0"/>
    <n v="0"/>
    <n v="0"/>
    <n v="0"/>
    <n v="116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.9267113322368421"/>
    <n v="1.8470828974735802"/>
    <n v="0"/>
    <n v="0"/>
    <n v="1.9267113322368421"/>
    <s v="No Aplica"/>
    <n v="0"/>
    <n v="0"/>
    <m/>
    <s v="OK"/>
    <s v="OK"/>
    <n v="0"/>
    <n v="5780"/>
    <n v="0"/>
    <n v="70958"/>
    <n v="34958"/>
    <n v="0"/>
    <n v="0"/>
    <n v="10500"/>
    <n v="0"/>
    <n v="130996"/>
    <n v="67119"/>
    <n v="0"/>
    <m/>
    <n v="0"/>
    <n v="0"/>
    <n v="0"/>
    <n v="0"/>
    <n v="0"/>
    <n v="0"/>
    <n v="0"/>
    <n v="0"/>
    <n v="0"/>
    <n v="0"/>
    <n v="0"/>
    <n v="0"/>
  </r>
  <r>
    <s v="Agro Sudamerica1021622"/>
    <x v="0"/>
    <x v="0"/>
    <n v="1021622"/>
    <s v="GO BB Ribs 20-24 Oz@ Cj 10k AS"/>
    <s v="Chuleta"/>
    <s v="Chuleta Huesos"/>
    <n v="2826"/>
    <n v="2826"/>
    <n v="0.45719439678473212"/>
    <n v="1292.0313653136529"/>
    <n v="15732"/>
    <n v="15961"/>
    <n v="0"/>
    <n v="31388.931365313656"/>
    <n v="36000"/>
    <n v="24000"/>
    <n v="24000"/>
    <n v="0"/>
    <n v="24000"/>
    <n v="7388.931365313656"/>
    <n v="0"/>
    <n v="0"/>
    <n v="0"/>
    <n v="7388.931365313656"/>
    <n v="0"/>
    <n v="0"/>
    <n v="0"/>
    <n v="0"/>
    <n v="24000"/>
    <n v="24000"/>
    <n v="0"/>
    <n v="24000"/>
    <n v="0"/>
    <n v="24000"/>
    <n v="24000"/>
    <n v="0"/>
    <n v="0"/>
    <m/>
    <s v="Si"/>
    <n v="24000"/>
    <n v="15732"/>
    <n v="8268"/>
    <d v="2022-08-16T00:00:00"/>
    <n v="6.4865534324132996"/>
    <n v="6.4045555555555573"/>
    <n v="6.4045555555555573"/>
    <n v="153280"/>
    <n v="3.4203345454545455"/>
    <n v="0.87249389509774511"/>
    <n v="6.3866666666666667"/>
    <n v="6.4045555555555573"/>
    <m/>
    <s v="OK"/>
    <s v="OK"/>
    <n v="0"/>
    <n v="6790"/>
    <n v="0"/>
    <n v="18000"/>
    <n v="110"/>
    <n v="0"/>
    <n v="0"/>
    <n v="53075"/>
    <n v="0"/>
    <n v="131760"/>
    <n v="374"/>
    <n v="0"/>
    <m/>
    <n v="1533.9686346863473"/>
    <n v="8922.9000000000033"/>
    <n v="0"/>
    <n v="0"/>
    <n v="8922.9000000000033"/>
    <n v="0"/>
    <n v="0"/>
    <n v="0"/>
    <n v="0"/>
    <n v="0"/>
    <n v="2826"/>
    <n v="0"/>
  </r>
  <r>
    <s v="Agro Sudamerica1021623"/>
    <x v="0"/>
    <x v="0"/>
    <n v="1021623"/>
    <s v="GO BB Ribs 24 oz@ Cj 10k AS"/>
    <s v="Chuleta"/>
    <s v="Chuleta Huesos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3.4203349056603773"/>
    <n v="0"/>
    <n v="0"/>
    <n v="0"/>
    <n v="3.4203349056603773"/>
    <s v="No Aplica"/>
    <n v="0"/>
    <n v="0"/>
    <m/>
    <s v="OK"/>
    <s v="OK"/>
    <n v="2000"/>
    <n v="0"/>
    <n v="0"/>
    <n v="0"/>
    <n v="530"/>
    <n v="0"/>
    <n v="10600"/>
    <n v="0"/>
    <n v="0"/>
    <n v="0"/>
    <n v="1802"/>
    <n v="0"/>
    <m/>
    <n v="0"/>
    <n v="0"/>
    <n v="0"/>
    <n v="0"/>
    <n v="0"/>
    <n v="0"/>
    <n v="0"/>
    <n v="0"/>
    <n v="0"/>
    <n v="0"/>
    <n v="0"/>
    <n v="0"/>
  </r>
  <r>
    <s v="Agro Sudamerica1021639"/>
    <x v="0"/>
    <x v="0"/>
    <n v="1021639"/>
    <s v="GO File C/cab@ Cj 5k AS"/>
    <s v="Filete"/>
    <s v="Filete c/Cabeza"/>
    <n v="0"/>
    <n v="0"/>
    <n v="0.45719439678473212"/>
    <n v="0"/>
    <n v="320"/>
    <n v="0"/>
    <n v="0"/>
    <n v="320"/>
    <n v="1000"/>
    <n v="24000"/>
    <n v="0"/>
    <n v="0"/>
    <n v="0"/>
    <n v="320"/>
    <n v="0"/>
    <n v="0"/>
    <n v="0"/>
    <n v="320"/>
    <n v="0"/>
    <n v="0"/>
    <n v="0"/>
    <n v="0"/>
    <n v="1000"/>
    <n v="0"/>
    <n v="0"/>
    <n v="0"/>
    <n v="0"/>
    <n v="0"/>
    <n v="0"/>
    <n v="0"/>
    <n v="0"/>
    <m/>
    <s v="No"/>
    <n v="0"/>
    <n v="0"/>
    <n v="0"/>
    <d v="2022-08-16T00:00:00"/>
    <n v="3.0789500139178845"/>
    <n v="2.8"/>
    <n v="0"/>
    <n v="0"/>
    <n v="3.0789500139178845"/>
    <s v="No Aplica"/>
    <n v="0"/>
    <n v="0"/>
    <m/>
    <s v="OK"/>
    <s v="OK"/>
    <n v="0"/>
    <n v="48000"/>
    <n v="24000"/>
    <n v="24000"/>
    <n v="24000"/>
    <n v="25000"/>
    <n v="0"/>
    <n v="147200"/>
    <n v="72000"/>
    <n v="69600"/>
    <n v="73200"/>
    <n v="76334"/>
    <m/>
    <n v="0"/>
    <n v="320"/>
    <n v="0"/>
    <n v="0"/>
    <n v="320"/>
    <n v="0"/>
    <n v="0"/>
    <n v="0"/>
    <n v="0"/>
    <n v="0"/>
    <n v="0"/>
    <n v="0"/>
  </r>
  <r>
    <s v="Agro Sudamerica1021819"/>
    <x v="0"/>
    <x v="0"/>
    <n v="1021819"/>
    <s v="GO Lom Ctro 27@ Fi Cj 20k AS"/>
    <s v="Lomo"/>
    <s v="Lomo Centro"/>
    <n v="0"/>
    <n v="0"/>
    <n v="0.45719439678473212"/>
    <n v="0"/>
    <n v="0"/>
    <n v="0"/>
    <n v="0"/>
    <n v="0"/>
    <n v="7200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.8496310297501142"/>
    <n v="1.8496250000000001"/>
    <n v="0"/>
    <n v="0"/>
    <n v="1.8496310297501142"/>
    <s v="No Aplica"/>
    <n v="0"/>
    <n v="0"/>
    <m/>
    <s v="OK"/>
    <s v="OK"/>
    <n v="0"/>
    <n v="0"/>
    <n v="0"/>
    <n v="0"/>
    <n v="48000"/>
    <n v="0"/>
    <n v="0"/>
    <n v="0"/>
    <n v="0"/>
    <n v="0"/>
    <n v="96000"/>
    <n v="0"/>
    <m/>
    <n v="0"/>
    <n v="0"/>
    <n v="0"/>
    <n v="0"/>
    <n v="0"/>
    <n v="0"/>
    <n v="0"/>
    <n v="0"/>
    <n v="0"/>
    <n v="0"/>
    <n v="0"/>
    <n v="0"/>
  </r>
  <r>
    <s v="Agro Sudamerica1021820"/>
    <x v="0"/>
    <x v="0"/>
    <n v="1021820"/>
    <s v="GO Lom Vet 44@ Fi Cj 20k AS"/>
    <s v="Lomo"/>
    <s v="Lomo Vetado"/>
    <n v="0"/>
    <n v="0"/>
    <n v="0.45719439678473212"/>
    <n v="0"/>
    <n v="0"/>
    <n v="0"/>
    <n v="0"/>
    <n v="0"/>
    <n v="1400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2.5683539254002845"/>
    <n v="2.1654552374999998"/>
    <n v="0"/>
    <n v="0"/>
    <n v="2.5683539254002845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21868"/>
    <x v="0"/>
    <x v="0"/>
    <n v="1021868"/>
    <s v="GO PpPna 54@ Cj 20k AS"/>
    <s v="Pierna"/>
    <s v="Pierna Pulpa Fina"/>
    <n v="28483"/>
    <n v="31422"/>
    <n v="0.45719439678473212"/>
    <n v="13022.268003619525"/>
    <n v="51249"/>
    <n v="0"/>
    <n v="0"/>
    <n v="64271.268003619523"/>
    <n v="49000"/>
    <n v="24000"/>
    <n v="49000"/>
    <n v="0"/>
    <n v="49000"/>
    <n v="15271.268003619523"/>
    <n v="0"/>
    <n v="0"/>
    <n v="0"/>
    <n v="15271.268003619523"/>
    <n v="0"/>
    <n v="0"/>
    <n v="0"/>
    <n v="0"/>
    <n v="121000"/>
    <n v="49000"/>
    <n v="0"/>
    <n v="49000"/>
    <n v="0"/>
    <n v="49000"/>
    <n v="49000"/>
    <n v="0"/>
    <n v="0"/>
    <m/>
    <s v="Si"/>
    <n v="49000"/>
    <n v="49000"/>
    <n v="0"/>
    <d v="2022-08-16T00:00:00"/>
    <n v="2.8900133664311598"/>
    <n v="2.9712448979591799"/>
    <n v="2.9712448979591799"/>
    <n v="142426.66666666666"/>
    <n v="2.8663291730140399"/>
    <n v="3.6602817964141103E-2"/>
    <n v="2.9066666666666663"/>
    <n v="2.9712448979591799"/>
    <m/>
    <s v="OK"/>
    <s v="OK"/>
    <n v="24000"/>
    <n v="48000"/>
    <n v="48000"/>
    <n v="34000"/>
    <n v="24000"/>
    <n v="24000"/>
    <n v="66000"/>
    <n v="134400"/>
    <n v="119520"/>
    <n v="86500"/>
    <n v="60000"/>
    <n v="73172"/>
    <m/>
    <n v="15460.731996380477"/>
    <n v="30732"/>
    <n v="24000"/>
    <n v="10972.665522833571"/>
    <n v="41704.665522833573"/>
    <n v="13027.334477166429"/>
    <n v="0"/>
    <n v="0"/>
    <n v="13027.334477166429"/>
    <n v="0"/>
    <n v="28483"/>
    <n v="0"/>
  </r>
  <r>
    <s v="Agro Sudamerica1021903"/>
    <x v="0"/>
    <x v="0"/>
    <n v="1021903"/>
    <s v="GO Corazón Partido@ Cj 10k AS"/>
    <s v="Subprod"/>
    <s v="Subprod Visceras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.2161043669806706"/>
    <n v="0"/>
    <n v="0"/>
    <n v="0"/>
    <n v="1.2161043669806706"/>
    <s v="No Aplica"/>
    <n v="0"/>
    <n v="0"/>
    <m/>
    <s v="OK"/>
    <s v="OK"/>
    <n v="0"/>
    <n v="0"/>
    <n v="0"/>
    <n v="0"/>
    <n v="24000"/>
    <n v="0"/>
    <n v="0"/>
    <n v="0"/>
    <n v="0"/>
    <n v="0"/>
    <n v="29280"/>
    <n v="0"/>
    <m/>
    <n v="0"/>
    <n v="0"/>
    <n v="0"/>
    <n v="0"/>
    <n v="0"/>
    <n v="0"/>
    <n v="0"/>
    <n v="0"/>
    <n v="0"/>
    <n v="0"/>
    <n v="0"/>
    <n v="0"/>
  </r>
  <r>
    <s v="Agro Sudamerica1021976"/>
    <x v="0"/>
    <x v="0"/>
    <n v="1021976"/>
    <s v="GO PpPal 77@ Cj 20k AS"/>
    <s v="Paleta"/>
    <s v="Paleta Pulpa"/>
    <n v="96000"/>
    <n v="96000"/>
    <n v="0.45719439678473212"/>
    <n v="43890.662091334285"/>
    <n v="114041"/>
    <n v="22217.200131800517"/>
    <n v="0"/>
    <n v="177927.14220995476"/>
    <n v="219000"/>
    <n v="24000"/>
    <n v="168000"/>
    <n v="-48000"/>
    <n v="120000"/>
    <n v="57927.142209954764"/>
    <n v="48000"/>
    <n v="0"/>
    <n v="48000"/>
    <n v="9927.1422099547635"/>
    <n v="0"/>
    <n v="0"/>
    <n v="0"/>
    <n v="0"/>
    <n v="243000"/>
    <n v="216000"/>
    <n v="0"/>
    <n v="120000"/>
    <n v="96000"/>
    <n v="168000"/>
    <n v="120000"/>
    <n v="48000"/>
    <n v="0"/>
    <m/>
    <s v="Si"/>
    <n v="168000"/>
    <n v="114041"/>
    <n v="53959"/>
    <d v="2022-08-16T00:00:00"/>
    <n v="2.6"/>
    <n v="2.4901004123221568"/>
    <n v="2.5215002945158265"/>
    <n v="408800.625"/>
    <n v="2.3314079461654549"/>
    <n v="8.1535429551496064E-2"/>
    <n v="2.4333370535714285"/>
    <n v="2.5215002945158265"/>
    <m/>
    <s v="OK"/>
    <s v="OK"/>
    <n v="80000"/>
    <n v="187000"/>
    <n v="312000"/>
    <n v="168000"/>
    <n v="340000"/>
    <n v="254000"/>
    <n v="179200"/>
    <n v="405233"/>
    <n v="682914"/>
    <n v="369600"/>
    <n v="769345"/>
    <n v="595202"/>
    <m/>
    <n v="52109.337908665722"/>
    <n v="62036.480118620486"/>
    <n v="252686.13"/>
    <n v="115526.68278121841"/>
    <n v="177563.16289983888"/>
    <n v="137159.4472187816"/>
    <n v="251101.22699999998"/>
    <n v="114802.07401017108"/>
    <n v="251961.52122895268"/>
    <n v="136299.1529898289"/>
    <n v="96000"/>
    <n v="0"/>
  </r>
  <r>
    <s v="Agro Sudamerica1022047"/>
    <x v="0"/>
    <x v="0"/>
    <n v="1022047"/>
    <s v="GO Triming Panc@ Cj 20k AS"/>
    <s v="Recortes"/>
    <s v="Recortes No Magro"/>
    <n v="0"/>
    <n v="1807"/>
    <n v="0.45719439678473212"/>
    <n v="0"/>
    <n v="1626"/>
    <n v="0"/>
    <n v="0"/>
    <n v="1626"/>
    <n v="0"/>
    <n v="24000"/>
    <n v="0"/>
    <n v="0"/>
    <n v="0"/>
    <n v="1626"/>
    <n v="0"/>
    <n v="0"/>
    <n v="0"/>
    <n v="1626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.64028776978417"/>
    <n v="0"/>
    <n v="0"/>
    <n v="0"/>
    <n v="1.3361597521241988"/>
    <s v="No Aplica"/>
    <n v="0"/>
    <n v="0"/>
    <m/>
    <s v="OK"/>
    <s v="OK"/>
    <n v="0"/>
    <n v="0"/>
    <n v="0"/>
    <n v="48000"/>
    <n v="0"/>
    <n v="0"/>
    <n v="0"/>
    <n v="0"/>
    <n v="0"/>
    <n v="63600"/>
    <n v="0"/>
    <n v="0"/>
    <m/>
    <n v="0"/>
    <n v="1626"/>
    <n v="0"/>
    <n v="0"/>
    <n v="1626"/>
    <n v="0"/>
    <n v="0"/>
    <n v="0"/>
    <n v="0"/>
    <n v="0"/>
    <n v="0"/>
    <n v="0"/>
  </r>
  <r>
    <s v="Agro Sudamerica1022149"/>
    <x v="0"/>
    <x v="0"/>
    <n v="1022149"/>
    <s v="GO Plancha Rebaje Ent@ Cj 20k AS"/>
    <s v="Plancha"/>
    <s v="Plancha s/Cuero"/>
    <n v="24206"/>
    <n v="36000"/>
    <n v="0.45719439678473212"/>
    <n v="11066.847568571226"/>
    <n v="6915"/>
    <n v="1339"/>
    <n v="0"/>
    <n v="19186.947568571224"/>
    <n v="24000"/>
    <n v="24000"/>
    <n v="0"/>
    <n v="0"/>
    <n v="0"/>
    <n v="19186.947568571224"/>
    <n v="0"/>
    <n v="0"/>
    <n v="0"/>
    <n v="19186.94756857122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2.0099999999999998"/>
    <n v="2.4"/>
    <n v="0"/>
    <n v="0"/>
    <n v="1.8919193781798003"/>
    <s v="No Aplica"/>
    <n v="0"/>
    <n v="0"/>
    <m/>
    <s v="OK"/>
    <s v="OK"/>
    <n v="72000"/>
    <n v="36000"/>
    <n v="48000"/>
    <n v="24000"/>
    <n v="24000"/>
    <n v="24000"/>
    <n v="149040"/>
    <n v="81300"/>
    <n v="86400"/>
    <n v="41040"/>
    <n v="44640"/>
    <n v="44765"/>
    <m/>
    <n v="13139.152431428776"/>
    <n v="32326.1"/>
    <n v="103647.39599999999"/>
    <n v="47387.008692528252"/>
    <n v="79713.108692528243"/>
    <n v="56260.387307471741"/>
    <n v="64482.563000000002"/>
    <n v="29481.066493918486"/>
    <n v="85741.45380139022"/>
    <n v="35001.496506081516"/>
    <n v="24206"/>
    <n v="0"/>
  </r>
  <r>
    <s v="Agro Sudamerica1022150"/>
    <x v="0"/>
    <x v="0"/>
    <n v="1022150"/>
    <s v="GO Gord chic@ Cj 20k AS"/>
    <s v="Grasas"/>
    <s v="Grasa Gordura"/>
    <n v="164294"/>
    <n v="95219"/>
    <n v="0.45719439678473212"/>
    <n v="75114.296225350772"/>
    <n v="87128"/>
    <n v="11644"/>
    <n v="0"/>
    <n v="172721.89622535076"/>
    <n v="168000"/>
    <n v="24000"/>
    <n v="168000"/>
    <n v="-48000"/>
    <n v="120000"/>
    <n v="52721.896225350763"/>
    <n v="48000"/>
    <n v="0"/>
    <n v="48000"/>
    <n v="4721.8962253507634"/>
    <n v="0"/>
    <n v="0"/>
    <n v="0"/>
    <n v="23989.89"/>
    <n v="143989.89000000001"/>
    <n v="239989.89"/>
    <n v="23989.89"/>
    <n v="120000"/>
    <n v="96000"/>
    <n v="191989.89"/>
    <n v="120000"/>
    <n v="48000.000000000015"/>
    <n v="0"/>
    <m/>
    <s v="Si"/>
    <n v="168000"/>
    <n v="87128"/>
    <n v="80872"/>
    <d v="2022-08-16T00:00:00"/>
    <n v="1.2866759785337001"/>
    <n v="1.3466275797940799"/>
    <n v="1.3316388902307998"/>
    <n v="230949.89911430492"/>
    <n v="1.2258767054957871"/>
    <n v="8.6274732410580271E-2"/>
    <n v="1.2029273995328864"/>
    <n v="1.3316388902307998"/>
    <m/>
    <s v="OK"/>
    <s v="OK"/>
    <n v="120000"/>
    <n v="174000"/>
    <n v="132000"/>
    <n v="96000"/>
    <n v="168000"/>
    <n v="168000"/>
    <n v="124800"/>
    <n v="183900"/>
    <n v="127200"/>
    <n v="88560"/>
    <n v="187440"/>
    <n v="218215"/>
    <m/>
    <n v="89179.703774649228"/>
    <n v="93901.599999999991"/>
    <n v="119999.9996"/>
    <n v="54863.32743129009"/>
    <n v="148764.9274312901"/>
    <n v="65136.672168709905"/>
    <n v="51084.105000000003"/>
    <n v="23355.366570762919"/>
    <n v="88492.038739472831"/>
    <n v="27728.738429237084"/>
    <n v="164294"/>
    <n v="0"/>
  </r>
  <r>
    <s v="Agro Sudamerica1022196"/>
    <x v="0"/>
    <x v="0"/>
    <n v="1022196"/>
    <s v="GO Forro Pal@ Cj 20k AS"/>
    <s v="Cueros"/>
    <s v="Cuero Forro"/>
    <n v="48306"/>
    <n v="48000"/>
    <n v="0.45719439678473212"/>
    <n v="22085.232531083271"/>
    <n v="42169"/>
    <n v="59009"/>
    <n v="0"/>
    <n v="117362.33253108326"/>
    <n v="143800"/>
    <n v="24000"/>
    <n v="96000"/>
    <n v="0"/>
    <n v="96000"/>
    <n v="21362.332531083259"/>
    <n v="0"/>
    <n v="0"/>
    <n v="0"/>
    <n v="21362.332531083259"/>
    <n v="0"/>
    <n v="0"/>
    <n v="0"/>
    <n v="0"/>
    <n v="96000"/>
    <n v="96000"/>
    <n v="0"/>
    <n v="96000"/>
    <n v="0"/>
    <n v="96000"/>
    <n v="96000"/>
    <n v="0"/>
    <n v="0"/>
    <m/>
    <s v="Si"/>
    <n v="96000"/>
    <n v="42169"/>
    <n v="53831"/>
    <d v="2022-08-16T00:00:00"/>
    <n v="1.1866666666666701"/>
    <n v="1.0811543810848436"/>
    <n v="1.0811543810848436"/>
    <n v="77920"/>
    <n v="0.5348884251148559"/>
    <n v="1.0212708488741156"/>
    <n v="0.81166666666666665"/>
    <n v="1.0811543810848436"/>
    <m/>
    <s v="OK"/>
    <s v="OK"/>
    <n v="0"/>
    <n v="24000"/>
    <n v="48000"/>
    <n v="0"/>
    <n v="24000"/>
    <n v="24000"/>
    <n v="0"/>
    <n v="15600"/>
    <n v="31200"/>
    <n v="0"/>
    <n v="10800"/>
    <n v="16440"/>
    <m/>
    <n v="26220.767468916732"/>
    <n v="47583.099999999991"/>
    <n v="96000"/>
    <n v="43890.662091334285"/>
    <n v="91473.762091334269"/>
    <n v="52109.337908665715"/>
    <n v="25348.416000000001"/>
    <n v="11589.153762568452"/>
    <n v="63698.491671234166"/>
    <n v="13759.262237431549"/>
    <n v="48306"/>
    <n v="0"/>
  </r>
  <r>
    <s v="Agro Sudamerica1022197"/>
    <x v="0"/>
    <x v="0"/>
    <n v="1022197"/>
    <s v="GO Pna Forro@ Cj 20k AS"/>
    <s v="Cueros"/>
    <s v="Cuero Forro"/>
    <n v="0"/>
    <n v="0"/>
    <n v="0.45719439678473212"/>
    <n v="0"/>
    <n v="14151"/>
    <n v="0"/>
    <n v="0"/>
    <n v="14151"/>
    <n v="4698"/>
    <n v="24000"/>
    <n v="4698"/>
    <n v="0"/>
    <n v="4698"/>
    <n v="9453"/>
    <n v="0"/>
    <n v="0"/>
    <n v="0"/>
    <n v="9453"/>
    <n v="0"/>
    <n v="0"/>
    <n v="0"/>
    <n v="0"/>
    <n v="4698"/>
    <n v="4698"/>
    <n v="0"/>
    <n v="4698"/>
    <n v="0"/>
    <n v="4698"/>
    <n v="4698"/>
    <n v="0"/>
    <n v="0"/>
    <m/>
    <s v="Si"/>
    <n v="4698"/>
    <n v="4698"/>
    <n v="0"/>
    <d v="2022-08-16T00:00:00"/>
    <n v="0"/>
    <n v="0.52987190293742004"/>
    <n v="0.52987190293742004"/>
    <n v="2349"/>
    <n v="0"/>
    <s v="No Aplica"/>
    <n v="0.5"/>
    <n v="0.52987190293742004"/>
    <m/>
    <s v="OK"/>
    <s v="OK"/>
    <n v="0"/>
    <n v="0"/>
    <n v="24000"/>
    <n v="24000"/>
    <n v="0"/>
    <n v="0"/>
    <n v="0"/>
    <n v="0"/>
    <n v="21600"/>
    <n v="18240"/>
    <n v="0"/>
    <n v="0"/>
    <m/>
    <n v="0"/>
    <n v="9453"/>
    <n v="0"/>
    <n v="0"/>
    <n v="9453"/>
    <n v="0"/>
    <n v="0"/>
    <n v="0"/>
    <n v="0"/>
    <n v="0"/>
    <n v="0"/>
    <n v="0"/>
  </r>
  <r>
    <s v="Agro Sudamerica1022247"/>
    <x v="0"/>
    <x v="0"/>
    <n v="1022247"/>
    <s v="GO Triming 60/40@ Bo Cj AS"/>
    <s v="Recortes"/>
    <s v="Recortes No Magr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48000"/>
    <n v="0"/>
    <n v="0"/>
    <n v="0"/>
    <n v="0"/>
    <n v="0"/>
    <n v="64560"/>
    <n v="0"/>
    <n v="0"/>
    <m/>
    <n v="0"/>
    <n v="0"/>
    <n v="0"/>
    <n v="0"/>
    <n v="0"/>
    <n v="0"/>
    <n v="0"/>
    <n v="0"/>
    <n v="0"/>
    <n v="0"/>
    <n v="0"/>
    <n v="0"/>
  </r>
  <r>
    <s v="Agro Sudamerica1022384"/>
    <x v="0"/>
    <x v="0"/>
    <n v="1022384"/>
    <s v="GO BB Ribs Grd B@ Fi Cj 10k AS"/>
    <s v="Chuleta"/>
    <s v="Chuleta Huesos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3.4203347712697036"/>
    <n v="0"/>
    <n v="0"/>
    <n v="0"/>
    <n v="3.4203347712697036"/>
    <s v="No Aplica"/>
    <n v="0"/>
    <n v="0"/>
    <m/>
    <s v="OK"/>
    <s v="OK"/>
    <n v="2947"/>
    <n v="0"/>
    <n v="0"/>
    <n v="0"/>
    <n v="619"/>
    <n v="0"/>
    <n v="15619.1"/>
    <n v="0"/>
    <n v="0"/>
    <n v="0"/>
    <n v="2105"/>
    <n v="0"/>
    <m/>
    <n v="0"/>
    <n v="0"/>
    <n v="0"/>
    <n v="0"/>
    <n v="0"/>
    <n v="0"/>
    <n v="0"/>
    <n v="0"/>
    <n v="0"/>
    <n v="0"/>
    <n v="0"/>
    <n v="0"/>
  </r>
  <r>
    <s v="Agro Sudamerica1022406"/>
    <x v="0"/>
    <x v="0"/>
    <n v="1022406"/>
    <s v="GO Patas B@ Bo Cj 20 k AS"/>
    <s v="Subprod"/>
    <s v="Subprod Patas-Manos"/>
    <n v="0"/>
    <n v="0"/>
    <n v="0.45719439678473212"/>
    <n v="0"/>
    <n v="8776"/>
    <n v="0"/>
    <n v="0"/>
    <n v="8776"/>
    <n v="8000"/>
    <n v="24000"/>
    <n v="8000"/>
    <n v="-8000"/>
    <n v="0"/>
    <n v="8776"/>
    <n v="0"/>
    <n v="0"/>
    <n v="0"/>
    <n v="8776"/>
    <n v="0"/>
    <n v="0"/>
    <n v="0"/>
    <n v="0"/>
    <n v="0"/>
    <n v="8000"/>
    <n v="0"/>
    <n v="0"/>
    <n v="8000"/>
    <n v="0"/>
    <n v="0"/>
    <n v="0"/>
    <n v="0"/>
    <m/>
    <s v="No"/>
    <n v="0"/>
    <n v="0"/>
    <n v="0"/>
    <d v="2022-08-16T00:00:00"/>
    <n v="0"/>
    <n v="3.85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8776"/>
    <n v="0"/>
    <n v="0"/>
    <n v="8776"/>
    <n v="0"/>
    <n v="0"/>
    <n v="0"/>
    <n v="0"/>
    <n v="0"/>
    <n v="0"/>
    <n v="0"/>
  </r>
  <r>
    <s v="Agro Sudamerica1022409"/>
    <x v="0"/>
    <x v="0"/>
    <n v="1022409"/>
    <s v="GO Tripa s/Cal# Bidon AS"/>
    <s v="Subprod"/>
    <s v="Subprod Tripa"/>
    <n v="0"/>
    <n v="0"/>
    <n v="0.45719439678473212"/>
    <n v="0"/>
    <n v="18585"/>
    <n v="0"/>
    <n v="0"/>
    <n v="18585"/>
    <n v="27360"/>
    <n v="24000"/>
    <n v="0"/>
    <n v="0"/>
    <n v="0"/>
    <n v="18585"/>
    <n v="0"/>
    <n v="0"/>
    <n v="0"/>
    <n v="18585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4.7931700083542195"/>
    <n v="4.8652203425229699"/>
    <n v="0"/>
    <n v="0"/>
    <n v="4.7931700083542195"/>
    <s v="No Aplica"/>
    <n v="0"/>
    <n v="0"/>
    <m/>
    <s v="OK"/>
    <s v="OK"/>
    <n v="23940"/>
    <n v="13680"/>
    <n v="23940"/>
    <n v="13680"/>
    <n v="0"/>
    <n v="13680"/>
    <n v="113715"/>
    <n v="114912"/>
    <n v="116348"/>
    <n v="114228"/>
    <n v="0"/>
    <n v="115520"/>
    <m/>
    <n v="0"/>
    <n v="18585"/>
    <n v="0"/>
    <n v="0"/>
    <n v="18585"/>
    <n v="0"/>
    <n v="0"/>
    <n v="0"/>
    <n v="0"/>
    <n v="0"/>
    <n v="0"/>
    <n v="0"/>
  </r>
  <r>
    <s v="Agro Sudamerica1022569"/>
    <x v="0"/>
    <x v="0"/>
    <n v="1022569"/>
    <s v="GO BB Ribs 24-28 Oz@ Cj 10k AS"/>
    <s v="Chuleta"/>
    <s v="Chuleta Huesos"/>
    <n v="0"/>
    <n v="0"/>
    <n v="0.45719439678473212"/>
    <n v="0"/>
    <n v="90"/>
    <n v="0"/>
    <n v="0"/>
    <n v="90"/>
    <n v="0"/>
    <n v="24000"/>
    <n v="0"/>
    <n v="0"/>
    <n v="0"/>
    <n v="90"/>
    <n v="0"/>
    <n v="0"/>
    <n v="0"/>
    <n v="9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7.0788385399999996"/>
    <n v="0"/>
    <n v="0"/>
    <n v="0"/>
    <n v="7.0788385399999996"/>
    <s v="No Aplica"/>
    <n v="0"/>
    <n v="0"/>
    <m/>
    <s v="OK"/>
    <s v="OK"/>
    <n v="0"/>
    <n v="5000"/>
    <n v="0"/>
    <n v="0"/>
    <n v="5000"/>
    <n v="5000"/>
    <n v="0"/>
    <n v="35667"/>
    <n v="0"/>
    <n v="0"/>
    <n v="35400"/>
    <n v="35437"/>
    <m/>
    <n v="0"/>
    <n v="90"/>
    <n v="0"/>
    <n v="0"/>
    <n v="90"/>
    <n v="0"/>
    <n v="110"/>
    <n v="50.291383646320533"/>
    <n v="50.291383646320533"/>
    <n v="59.708616353679467"/>
    <n v="0"/>
    <n v="0"/>
  </r>
  <r>
    <s v="Agro Sudamerica1022654"/>
    <x v="0"/>
    <x v="0"/>
    <n v="1022654"/>
    <s v="GO Triming 90/10@ Cj 20k AS"/>
    <s v="Recortes"/>
    <s v="Recortes No Magro"/>
    <n v="0"/>
    <n v="0"/>
    <n v="0.45719439678473212"/>
    <n v="0"/>
    <n v="0"/>
    <n v="4"/>
    <n v="0"/>
    <n v="3.6"/>
    <n v="46840"/>
    <n v="24000"/>
    <n v="0"/>
    <n v="0"/>
    <n v="0"/>
    <n v="3.6"/>
    <n v="0"/>
    <n v="0"/>
    <n v="0"/>
    <n v="3.6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1.81078633005978"/>
    <n v="0"/>
    <n v="0"/>
    <n v="0"/>
    <s v="No Aplica"/>
    <n v="0"/>
    <n v="0"/>
    <m/>
    <s v="OK"/>
    <s v="OK"/>
    <n v="0"/>
    <n v="3360"/>
    <n v="0"/>
    <n v="0"/>
    <n v="0"/>
    <n v="0"/>
    <n v="0"/>
    <n v="6104"/>
    <n v="0"/>
    <n v="0"/>
    <n v="0"/>
    <n v="0"/>
    <m/>
    <n v="0"/>
    <n v="3.6"/>
    <n v="0"/>
    <n v="0"/>
    <n v="3.6"/>
    <n v="0"/>
    <n v="0"/>
    <n v="0"/>
    <n v="0"/>
    <n v="0"/>
    <n v="0"/>
    <n v="0"/>
  </r>
  <r>
    <s v="Agro Sudamerica1022705"/>
    <x v="0"/>
    <x v="0"/>
    <n v="1022705"/>
    <s v="GO Mantec@ Cj 20k AS"/>
    <s v="Grasas"/>
    <s v="Grasa Interior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22709"/>
    <x v="0"/>
    <x v="0"/>
    <n v="1022709"/>
    <s v="GO PpPna 57@ Bo Cj AS"/>
    <s v="Pierna"/>
    <s v="Pierna Pulpa"/>
    <n v="145034"/>
    <n v="144000"/>
    <n v="0.45719439678473212"/>
    <n v="66308.732143276837"/>
    <n v="72578"/>
    <n v="21643.382856457469"/>
    <n v="0"/>
    <n v="158365.77671408857"/>
    <n v="60000"/>
    <n v="24000"/>
    <n v="60000"/>
    <n v="0"/>
    <n v="60000"/>
    <n v="98365.77671408857"/>
    <n v="96000"/>
    <n v="0"/>
    <n v="96000"/>
    <n v="2365.7767140885699"/>
    <n v="0"/>
    <n v="0"/>
    <n v="0"/>
    <n v="23991.64"/>
    <n v="251991.64"/>
    <n v="179991.64"/>
    <n v="23991.64"/>
    <n v="60000"/>
    <n v="96000"/>
    <n v="179991.64"/>
    <n v="60000"/>
    <n v="96000.000000000015"/>
    <n v="0"/>
    <m/>
    <s v="Si"/>
    <n v="156000"/>
    <n v="72578"/>
    <n v="83422"/>
    <d v="2022-08-16T00:00:00"/>
    <n v="2.8833402777777799"/>
    <n v="2.8165400962264062"/>
    <n v="2.852168514462563"/>
    <n v="507737.78620861121"/>
    <n v="2.7773010232236848"/>
    <n v="2.6956923506972836E-2"/>
    <n v="2.8208964939072234"/>
    <n v="2.852168514462563"/>
    <m/>
    <s v="OK"/>
    <s v="OK"/>
    <n v="0"/>
    <n v="65000"/>
    <n v="48000"/>
    <n v="120000"/>
    <n v="83000"/>
    <n v="419000"/>
    <n v="0"/>
    <n v="171870"/>
    <n v="122400"/>
    <n v="301920"/>
    <n v="224037"/>
    <n v="1168954"/>
    <m/>
    <n v="78725.267856723163"/>
    <n v="81091.044570811733"/>
    <n v="284151.45189999999"/>
    <n v="129912.45164692632"/>
    <n v="211003.49621773805"/>
    <n v="154239.00025307367"/>
    <n v="0"/>
    <n v="0"/>
    <n v="154239.00025307367"/>
    <n v="0"/>
    <n v="145034"/>
    <n v="0"/>
  </r>
  <r>
    <s v="Agro Sudamerica1022847"/>
    <x v="0"/>
    <x v="0"/>
    <n v="1022847"/>
    <s v="GO Cne Falda Pan@ CJ 20k AS"/>
    <s v="Panceta"/>
    <s v="Panceta s/Cuero"/>
    <n v="18180"/>
    <n v="0"/>
    <n v="0.45719439678473212"/>
    <n v="8311.7941335464293"/>
    <n v="31633"/>
    <n v="0"/>
    <n v="0"/>
    <n v="39944.794133546427"/>
    <n v="48000"/>
    <n v="24000"/>
    <n v="24000"/>
    <n v="0"/>
    <n v="24000"/>
    <n v="15944.794133546427"/>
    <n v="0"/>
    <n v="0"/>
    <n v="0"/>
    <n v="15944.794133546427"/>
    <n v="0"/>
    <n v="0"/>
    <n v="0"/>
    <n v="0"/>
    <n v="24000"/>
    <n v="24000"/>
    <n v="0"/>
    <n v="24000"/>
    <n v="0"/>
    <n v="24000"/>
    <n v="24000"/>
    <n v="0"/>
    <n v="0"/>
    <m/>
    <s v="Si"/>
    <n v="24000"/>
    <n v="24000"/>
    <n v="0"/>
    <d v="2022-08-16T00:00:00"/>
    <n v="1.4079562631883433"/>
    <n v="1.58960416666667"/>
    <n v="1.58960416666667"/>
    <n v="34000"/>
    <n v="1.4079562631883433"/>
    <n v="0.12901530269625111"/>
    <n v="1.4166666666666667"/>
    <n v="1.58960416666667"/>
    <m/>
    <s v="OK"/>
    <s v="OK"/>
    <n v="28000"/>
    <n v="72000"/>
    <n v="60000"/>
    <n v="24000"/>
    <n v="24000"/>
    <n v="48000"/>
    <n v="36776.119400000003"/>
    <n v="95110"/>
    <n v="77274"/>
    <n v="28800"/>
    <n v="31440"/>
    <n v="67857"/>
    <m/>
    <n v="9868.2058664535707"/>
    <n v="25813"/>
    <n v="44086.894599999992"/>
    <n v="20156.281182759059"/>
    <n v="45969.281182759063"/>
    <n v="23930.613417240933"/>
    <n v="40728.299899999998"/>
    <n v="18620.750504848165"/>
    <n v="42551.363922089098"/>
    <n v="22107.549395151833"/>
    <n v="18180"/>
    <n v="0"/>
  </r>
  <r>
    <s v="Agro Sudamerica1022855"/>
    <x v="0"/>
    <x v="0"/>
    <n v="1022855"/>
    <s v="GO Grasa Forro Pal@ Cj 20k AS"/>
    <s v="Grasas"/>
    <s v="Grasa Forro"/>
    <n v="143355"/>
    <n v="24000"/>
    <n v="0.45719439678473212"/>
    <n v="65541.102751075276"/>
    <n v="18188"/>
    <n v="5709"/>
    <n v="0"/>
    <n v="88867.202751075281"/>
    <n v="24000"/>
    <n v="24000"/>
    <n v="24000"/>
    <n v="-24000"/>
    <n v="0"/>
    <n v="88867.202751075281"/>
    <n v="72000"/>
    <n v="0"/>
    <n v="72000"/>
    <n v="16867.202751075281"/>
    <n v="0"/>
    <n v="0"/>
    <n v="0"/>
    <n v="0"/>
    <n v="72000"/>
    <n v="96000"/>
    <n v="0"/>
    <n v="0"/>
    <n v="96000"/>
    <n v="72000"/>
    <n v="0"/>
    <n v="72000"/>
    <n v="0"/>
    <m/>
    <s v="Si"/>
    <n v="72000"/>
    <n v="18188"/>
    <n v="53812"/>
    <d v="2022-08-16T00:00:00"/>
    <n v="1.0900000000000001"/>
    <n v="1.57"/>
    <n v="1.0900000000000001"/>
    <n v="74880"/>
    <n v="1.4075576951496656"/>
    <n v="0.22560900788929975"/>
    <n v="1.04"/>
    <n v="1.0900000000000001"/>
    <m/>
    <s v="OK"/>
    <s v="OK"/>
    <n v="16600"/>
    <n v="24000"/>
    <n v="0"/>
    <n v="24000"/>
    <n v="24000"/>
    <n v="48000"/>
    <n v="25937.5"/>
    <n v="33060"/>
    <n v="0"/>
    <n v="30240"/>
    <n v="33840"/>
    <n v="67900"/>
    <m/>
    <n v="77813.897248924739"/>
    <n v="94681.10000000002"/>
    <n v="18316.026099999999"/>
    <n v="8373.9845042829093"/>
    <n v="103055.08450428293"/>
    <n v="9942.0415957170899"/>
    <n v="16920.688300000002"/>
    <n v="7736.0438805009753"/>
    <n v="17678.085476218064"/>
    <n v="9184.6444194990254"/>
    <n v="143355"/>
    <n v="0"/>
  </r>
  <r>
    <s v="Agro Sudamerica1022920"/>
    <x v="0"/>
    <x v="0"/>
    <n v="1022920"/>
    <s v="GO Gord rebaje@ Cj 20k AS"/>
    <s v="Grasas"/>
    <s v="Grasa Gordura"/>
    <n v="0"/>
    <n v="6425"/>
    <n v="0.45719439678473212"/>
    <n v="0"/>
    <n v="24678"/>
    <n v="5345"/>
    <n v="0"/>
    <n v="29488.5"/>
    <n v="24000"/>
    <n v="24000"/>
    <n v="24000"/>
    <n v="-24000"/>
    <n v="0"/>
    <n v="29488.5"/>
    <n v="0"/>
    <n v="0"/>
    <n v="0"/>
    <n v="29488.5"/>
    <n v="24000"/>
    <n v="0"/>
    <n v="24000"/>
    <n v="0"/>
    <n v="0"/>
    <n v="48000"/>
    <n v="0"/>
    <n v="0"/>
    <n v="48000"/>
    <n v="24000"/>
    <n v="0"/>
    <n v="24000"/>
    <n v="0"/>
    <m/>
    <s v="Si"/>
    <n v="24000"/>
    <n v="24000"/>
    <n v="0"/>
    <d v="2022-08-16T00:00:00"/>
    <n v="1.13665369649805"/>
    <n v="0.97040708333333392"/>
    <n v="0.97040708333333392"/>
    <n v="26079.688715953307"/>
    <n v="0"/>
    <s v="No Aplica"/>
    <n v="1.0866536964980544"/>
    <n v="0.97040708333333392"/>
    <m/>
    <s v="OK"/>
    <s v="OK"/>
    <n v="0"/>
    <n v="0"/>
    <n v="0"/>
    <n v="0"/>
    <n v="4619"/>
    <n v="0"/>
    <n v="0"/>
    <n v="0"/>
    <n v="0"/>
    <n v="0"/>
    <n v="4249"/>
    <n v="0"/>
    <m/>
    <n v="0"/>
    <n v="29488.5"/>
    <n v="22043.447999999997"/>
    <n v="10078.140911415609"/>
    <n v="39566.640911415612"/>
    <n v="11965.307088584388"/>
    <n v="0"/>
    <n v="0"/>
    <n v="11965.307088584388"/>
    <n v="0"/>
    <n v="0"/>
    <n v="0"/>
  </r>
  <r>
    <s v="Agro Sudamerica1022921"/>
    <x v="0"/>
    <x v="0"/>
    <n v="1022921"/>
    <s v="GO Gord chic@ Cj 20k AS"/>
    <s v="Grasas"/>
    <s v="Grasa Gordura"/>
    <n v="46202"/>
    <n v="23000"/>
    <n v="0.45719439678473212"/>
    <n v="21123.295520248193"/>
    <n v="4298"/>
    <n v="0"/>
    <n v="0"/>
    <n v="25421.295520248193"/>
    <n v="27500"/>
    <n v="24000"/>
    <n v="24000"/>
    <n v="0"/>
    <n v="24000"/>
    <n v="1421.2955202481935"/>
    <n v="0"/>
    <n v="0"/>
    <n v="0"/>
    <n v="1421.2955202481935"/>
    <n v="0"/>
    <n v="0"/>
    <n v="0"/>
    <n v="0"/>
    <n v="24000"/>
    <n v="24000"/>
    <n v="0"/>
    <n v="24000"/>
    <n v="0"/>
    <n v="24000"/>
    <n v="24000"/>
    <n v="0"/>
    <n v="0"/>
    <m/>
    <s v="Si"/>
    <n v="24000"/>
    <n v="4298"/>
    <n v="19702"/>
    <d v="2022-08-16T00:00:00"/>
    <n v="1.39"/>
    <n v="1.3263933884297519"/>
    <n v="1.3263933884297519"/>
    <n v="31199.999999999996"/>
    <n v="1.0162708342333415"/>
    <n v="0.3051573889064344"/>
    <n v="1.2999999999999998"/>
    <n v="1.3263933884297519"/>
    <m/>
    <s v="OK"/>
    <s v="OK"/>
    <n v="10000"/>
    <n v="48000"/>
    <n v="10000"/>
    <n v="12000"/>
    <n v="47000"/>
    <n v="0"/>
    <n v="10000"/>
    <n v="45600"/>
    <n v="10500"/>
    <n v="8040"/>
    <n v="46740"/>
    <n v="0"/>
    <m/>
    <n v="25078.70447975181"/>
    <n v="26500.000000000004"/>
    <n v="44086.894999999997"/>
    <n v="20156.28136563682"/>
    <n v="46656.281365636823"/>
    <n v="23930.613634363177"/>
    <n v="0"/>
    <n v="0"/>
    <n v="23930.613634363177"/>
    <n v="0"/>
    <n v="46202"/>
    <n v="0"/>
  </r>
  <r>
    <s v="Agro Sudamerica1022922"/>
    <x v="0"/>
    <x v="0"/>
    <n v="1022922"/>
    <s v="GO Triming Panc@ Cj 20k AS"/>
    <s v="Recortes"/>
    <s v="Recortes No Magro"/>
    <n v="0"/>
    <n v="0"/>
    <n v="0.45719439678473212"/>
    <n v="0"/>
    <n v="684"/>
    <n v="0"/>
    <n v="0"/>
    <n v="684"/>
    <n v="684"/>
    <n v="24000"/>
    <n v="0"/>
    <n v="0"/>
    <n v="0"/>
    <n v="684"/>
    <n v="0"/>
    <n v="0"/>
    <n v="0"/>
    <n v="68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.4"/>
    <n v="1.4791994152046799"/>
    <n v="0"/>
    <n v="0"/>
    <n v="1.4"/>
    <s v="No Aplica"/>
    <n v="0"/>
    <n v="0"/>
    <m/>
    <s v="OK"/>
    <s v="OK"/>
    <n v="0"/>
    <n v="0"/>
    <n v="0"/>
    <n v="17000"/>
    <n v="6000"/>
    <n v="0"/>
    <n v="0"/>
    <n v="0"/>
    <n v="0"/>
    <n v="20740"/>
    <n v="7320"/>
    <n v="0"/>
    <m/>
    <n v="0"/>
    <n v="684"/>
    <n v="0"/>
    <n v="0"/>
    <n v="684"/>
    <n v="0"/>
    <n v="0"/>
    <n v="0"/>
    <n v="0"/>
    <n v="0"/>
    <n v="0"/>
    <n v="0"/>
  </r>
  <r>
    <s v="Agro Sudamerica1022928"/>
    <x v="0"/>
    <x v="0"/>
    <n v="1022928"/>
    <s v="GO Cue Granel Esp CC@Cj 20k AS"/>
    <s v="Cueros"/>
    <s v="Cuero Mixto"/>
    <n v="0"/>
    <n v="0"/>
    <n v="0.45719439678473212"/>
    <n v="0"/>
    <n v="5804"/>
    <n v="0"/>
    <n v="0"/>
    <n v="5804"/>
    <n v="0"/>
    <n v="24000"/>
    <n v="0"/>
    <n v="0"/>
    <n v="0"/>
    <n v="5804"/>
    <n v="0"/>
    <n v="0"/>
    <n v="0"/>
    <n v="580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.9"/>
    <n v="0"/>
    <n v="0"/>
    <n v="0"/>
    <n v="0.9"/>
    <s v="No Aplica"/>
    <n v="0"/>
    <n v="0"/>
    <m/>
    <s v="OK"/>
    <s v="OK"/>
    <n v="0"/>
    <n v="0"/>
    <n v="0"/>
    <n v="16000"/>
    <n v="5000"/>
    <n v="0"/>
    <n v="0"/>
    <n v="0"/>
    <n v="0"/>
    <n v="9870"/>
    <n v="3600"/>
    <n v="0"/>
    <m/>
    <n v="0"/>
    <n v="5804"/>
    <n v="0"/>
    <n v="0"/>
    <n v="5804"/>
    <n v="0"/>
    <n v="9366.16"/>
    <n v="4282.1558713892864"/>
    <n v="4282.1558713892864"/>
    <n v="5084.0041286107135"/>
    <n v="0"/>
    <n v="0"/>
  </r>
  <r>
    <s v="Agro Sudamerica1022996"/>
    <x v="0"/>
    <x v="0"/>
    <n v="1022996"/>
    <s v="GO Visual Triming@ Cj 20k AS"/>
    <s v="Grasas"/>
    <s v="Grasa Gordura"/>
    <n v="6307"/>
    <n v="0"/>
    <n v="0.45719439678473212"/>
    <n v="2883.5250605213055"/>
    <n v="0"/>
    <n v="0"/>
    <n v="0"/>
    <n v="2883.5250605213055"/>
    <n v="6307"/>
    <n v="24000"/>
    <n v="0"/>
    <n v="0"/>
    <n v="0"/>
    <n v="2883.5250605213055"/>
    <n v="0"/>
    <n v="0"/>
    <n v="0"/>
    <n v="2883.5250605213055"/>
    <n v="0"/>
    <n v="0"/>
    <n v="0"/>
    <n v="0"/>
    <n v="6307"/>
    <n v="0"/>
    <n v="0"/>
    <n v="0"/>
    <n v="0"/>
    <n v="0"/>
    <n v="0"/>
    <n v="0"/>
    <n v="0"/>
    <m/>
    <s v="No"/>
    <n v="0"/>
    <n v="0"/>
    <n v="0"/>
    <d v="2022-08-16T00:00:00"/>
    <n v="0"/>
    <n v="0.97955335341683814"/>
    <n v="0"/>
    <n v="0"/>
    <n v="0"/>
    <s v="No Aplica"/>
    <n v="0"/>
    <n v="0"/>
    <m/>
    <s v="OK"/>
    <s v="OK"/>
    <n v="36000"/>
    <n v="24000"/>
    <n v="24000"/>
    <n v="0"/>
    <n v="0"/>
    <n v="0"/>
    <n v="44712"/>
    <n v="26640"/>
    <n v="25200"/>
    <n v="0"/>
    <n v="0"/>
    <n v="0"/>
    <m/>
    <n v="3423.474939478695"/>
    <n v="6307"/>
    <n v="0"/>
    <n v="0"/>
    <n v="6307"/>
    <n v="0"/>
    <n v="0"/>
    <n v="0"/>
    <n v="0"/>
    <n v="0"/>
    <n v="6307"/>
    <n v="0"/>
  </r>
  <r>
    <s v="Agro Sudamerica1023312"/>
    <x v="0"/>
    <x v="0"/>
    <n v="1023312"/>
    <s v="GO File C/cab@Cj 20k AS"/>
    <s v="Filete"/>
    <s v="Filete c/Cabeza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10221"/>
    <n v="0"/>
    <n v="0"/>
    <n v="0"/>
    <n v="0"/>
    <n v="0"/>
    <n v="28823"/>
    <n v="0"/>
    <n v="0"/>
    <n v="0"/>
    <m/>
    <n v="0"/>
    <n v="0"/>
    <n v="0"/>
    <n v="0"/>
    <n v="0"/>
    <n v="0"/>
    <n v="0"/>
    <n v="0"/>
    <n v="0"/>
    <n v="0"/>
    <n v="0"/>
    <n v="0"/>
  </r>
  <r>
    <s v="Agro Sudamerica1023331"/>
    <x v="0"/>
    <x v="0"/>
    <n v="1023331"/>
    <s v="GO Lom Vet 44@ Bo Cj 20k AS"/>
    <s v="Lomo"/>
    <s v="Lomo Vetado"/>
    <n v="0"/>
    <n v="94"/>
    <n v="0.45719439678473212"/>
    <n v="0"/>
    <n v="17815"/>
    <n v="0"/>
    <n v="0"/>
    <n v="17815"/>
    <n v="6000"/>
    <n v="24000"/>
    <n v="6000"/>
    <n v="-6000"/>
    <n v="0"/>
    <n v="17815"/>
    <n v="0"/>
    <n v="0"/>
    <n v="0"/>
    <n v="17815"/>
    <n v="0"/>
    <n v="0"/>
    <n v="0"/>
    <n v="0"/>
    <n v="6000"/>
    <n v="6000"/>
    <n v="0"/>
    <n v="0"/>
    <n v="6000"/>
    <n v="0"/>
    <n v="0"/>
    <n v="0"/>
    <n v="0"/>
    <m/>
    <s v="No"/>
    <n v="0"/>
    <n v="0"/>
    <n v="0"/>
    <d v="2022-08-16T00:00:00"/>
    <n v="2.3829787234042601"/>
    <n v="2.8"/>
    <n v="0"/>
    <n v="0"/>
    <n v="2.5683539416941024"/>
    <s v="No Aplica"/>
    <n v="0"/>
    <n v="0"/>
    <m/>
    <s v="OK"/>
    <s v="OK"/>
    <n v="0"/>
    <n v="23000"/>
    <n v="0"/>
    <n v="23000"/>
    <n v="0"/>
    <n v="0"/>
    <n v="0"/>
    <n v="59608"/>
    <n v="0"/>
    <n v="57730"/>
    <n v="0"/>
    <n v="0"/>
    <m/>
    <n v="0"/>
    <n v="17815"/>
    <n v="0"/>
    <n v="0"/>
    <n v="17815"/>
    <n v="0"/>
    <n v="0"/>
    <n v="0"/>
    <n v="0"/>
    <n v="0"/>
    <n v="0"/>
    <n v="0"/>
  </r>
  <r>
    <s v="Agro Sudamerica1023355"/>
    <x v="0"/>
    <x v="0"/>
    <n v="1023355"/>
    <s v="GO Pulmon@ Cj 20k AS"/>
    <s v="Subprod"/>
    <s v="Subprod Visceras"/>
    <n v="30736"/>
    <n v="51378"/>
    <n v="0.45719439678473212"/>
    <n v="14052.326979575526"/>
    <n v="34887"/>
    <n v="8160"/>
    <n v="0"/>
    <n v="56283.326979575526"/>
    <n v="22500"/>
    <n v="24000"/>
    <n v="22500"/>
    <n v="0"/>
    <n v="22500"/>
    <n v="33783.326979575526"/>
    <n v="24000"/>
    <n v="0"/>
    <n v="24000"/>
    <n v="9783.3269795755259"/>
    <n v="0"/>
    <n v="0"/>
    <n v="0"/>
    <n v="0"/>
    <n v="22500"/>
    <n v="46500"/>
    <n v="0"/>
    <n v="22500"/>
    <n v="24000"/>
    <n v="46500"/>
    <n v="22500"/>
    <n v="24000"/>
    <n v="0"/>
    <m/>
    <s v="Si"/>
    <n v="46500"/>
    <n v="34887"/>
    <n v="11613"/>
    <d v="2022-08-16T00:00:00"/>
    <n v="0.65999065747985497"/>
    <n v="0.76349999999999996"/>
    <n v="0.71007582321540907"/>
    <n v="29039.775779516523"/>
    <n v="0.6447876174053605"/>
    <n v="0.10125536540662761"/>
    <n v="0.62451130708637681"/>
    <n v="0.71007582321540907"/>
    <m/>
    <s v="OK"/>
    <s v="OK"/>
    <n v="0"/>
    <n v="0"/>
    <n v="0"/>
    <n v="0"/>
    <n v="24000"/>
    <n v="24000"/>
    <n v="0"/>
    <n v="0"/>
    <n v="0"/>
    <n v="0"/>
    <n v="12240"/>
    <n v="15157"/>
    <m/>
    <n v="16683.673020424474"/>
    <n v="26467"/>
    <n v="0"/>
    <n v="0"/>
    <n v="26467"/>
    <n v="0"/>
    <n v="0"/>
    <n v="0"/>
    <n v="0"/>
    <n v="0"/>
    <n v="30736"/>
    <n v="0"/>
  </r>
  <r>
    <s v="Agrosuper Asia1020860"/>
    <x v="0"/>
    <x v="1"/>
    <n v="1020860"/>
    <s v="GO Lom Vet@ Cj 12k AK"/>
    <s v="Lomo"/>
    <s v="Lomo Vetado"/>
    <n v="145086"/>
    <n v="132000"/>
    <n v="0.45719439678473212"/>
    <n v="66332.506251909639"/>
    <n v="37105"/>
    <n v="18677.83240762608"/>
    <n v="0"/>
    <n v="120247.55541877312"/>
    <n v="66000"/>
    <n v="22000"/>
    <n v="66000"/>
    <n v="0"/>
    <n v="66000"/>
    <n v="54247.555418773118"/>
    <n v="44000"/>
    <n v="0"/>
    <n v="44000"/>
    <n v="10247.555418773118"/>
    <n v="0"/>
    <n v="0"/>
    <n v="0"/>
    <n v="0"/>
    <n v="176000"/>
    <n v="110000"/>
    <n v="0"/>
    <n v="66000"/>
    <n v="44000"/>
    <n v="110000"/>
    <n v="66000"/>
    <n v="44000"/>
    <n v="0"/>
    <m/>
    <s v="Si"/>
    <n v="110000"/>
    <n v="37105"/>
    <n v="72895"/>
    <d v="2022-08-13T00:00:00"/>
    <n v="4.17"/>
    <n v="4.1875"/>
    <n v="4.1805000000000003"/>
    <n v="459855.00000000006"/>
    <n v="4.1215984150877043"/>
    <n v="1.4290956803719231E-2"/>
    <n v="4.1805000000000003"/>
    <n v="4.1805000000000003"/>
    <m/>
    <s v="OK"/>
    <s v="OK"/>
    <n v="154000"/>
    <n v="66000"/>
    <n v="88000"/>
    <n v="154000"/>
    <n v="176000"/>
    <n v="187000"/>
    <n v="643647.0895"/>
    <n v="265650"/>
    <n v="335280"/>
    <n v="607165"/>
    <n v="682827"/>
    <n v="786186"/>
    <m/>
    <n v="78753.493748090361"/>
    <n v="89001.049166863479"/>
    <n v="109999.9996"/>
    <n v="50291.383463442769"/>
    <n v="139292.43263030626"/>
    <n v="59708.616136557226"/>
    <n v="110000"/>
    <n v="50291.38364632053"/>
    <n v="109999.99978287776"/>
    <n v="59708.61635367947"/>
    <n v="145086"/>
    <n v="0"/>
  </r>
  <r>
    <s v="Agrosuper Asia1020861"/>
    <x v="0"/>
    <x v="1"/>
    <n v="1020861"/>
    <s v="GO Lom Vet@ Cj 12k TJ"/>
    <s v="Lomo"/>
    <s v="Lomo Vetado"/>
    <n v="127630"/>
    <n v="132000"/>
    <n v="0.45719439678473212"/>
    <n v="58351.72086163536"/>
    <n v="44328"/>
    <n v="57019.324670239352"/>
    <n v="0"/>
    <n v="153997.11306485077"/>
    <n v="100000"/>
    <n v="22000"/>
    <n v="100000"/>
    <n v="0"/>
    <n v="100000"/>
    <n v="53997.113064850768"/>
    <n v="44000"/>
    <n v="0"/>
    <n v="44000"/>
    <n v="9997.1130648507678"/>
    <n v="0"/>
    <n v="0"/>
    <n v="0"/>
    <n v="22000"/>
    <n v="188000"/>
    <n v="166000"/>
    <n v="22000"/>
    <n v="100000"/>
    <n v="44000"/>
    <n v="166000"/>
    <n v="100000"/>
    <n v="44000"/>
    <n v="0"/>
    <m/>
    <s v="Si"/>
    <n v="144000"/>
    <n v="44328"/>
    <n v="99672"/>
    <d v="2022-08-13T00:00:00"/>
    <n v="4.17"/>
    <n v="4.1899506024096391"/>
    <n v="4.1846624909275665"/>
    <n v="694653.97349397605"/>
    <n v="4.0975974893624603"/>
    <n v="2.1247816993038168E-2"/>
    <n v="4.1846624909275665"/>
    <n v="4.1846624909275665"/>
    <m/>
    <s v="OK"/>
    <s v="OK"/>
    <n v="88000"/>
    <n v="66000"/>
    <n v="66000"/>
    <n v="154000"/>
    <n v="153860"/>
    <n v="198044"/>
    <n v="375760"/>
    <n v="264000"/>
    <n v="252780"/>
    <n v="601865"/>
    <n v="601173"/>
    <n v="832508"/>
    <m/>
    <n v="69278.27913836464"/>
    <n v="79275.392203215408"/>
    <n v="110000"/>
    <n v="50291.38364632053"/>
    <n v="129566.77584953594"/>
    <n v="59708.61635367947"/>
    <n v="110000"/>
    <n v="50291.38364632053"/>
    <n v="110000"/>
    <n v="59708.61635367947"/>
    <n v="127630"/>
    <n v="0"/>
  </r>
  <r>
    <s v="Agrosuper Asia1020904"/>
    <x v="0"/>
    <x v="1"/>
    <n v="1020904"/>
    <s v="GO Panc C/cue@ Cj Panc 230 TJ"/>
    <s v="Panceta"/>
    <s v="Panceta c/Cuero"/>
    <n v="88346"/>
    <n v="0"/>
    <n v="0.45719439678473212"/>
    <n v="40391.296178343946"/>
    <n v="20372"/>
    <n v="0"/>
    <n v="0"/>
    <n v="60763.296178343946"/>
    <n v="66000"/>
    <n v="22000"/>
    <n v="44000"/>
    <n v="0"/>
    <n v="44000"/>
    <n v="16763.296178343946"/>
    <n v="0"/>
    <n v="0"/>
    <n v="0"/>
    <n v="16763.296178343946"/>
    <n v="0"/>
    <n v="0"/>
    <n v="0"/>
    <n v="0"/>
    <n v="44000"/>
    <n v="44000"/>
    <n v="0"/>
    <n v="44000"/>
    <n v="0"/>
    <n v="44000"/>
    <n v="44000"/>
    <n v="0"/>
    <n v="0"/>
    <m/>
    <s v="Si"/>
    <n v="44000"/>
    <n v="20372"/>
    <n v="23628"/>
    <d v="2022-08-13T00:00:00"/>
    <n v="6.2596318710630809"/>
    <n v="6"/>
    <n v="6"/>
    <n v="264000"/>
    <n v="6.2596318710630809"/>
    <n v="4.1477178915792591E-2"/>
    <n v="6"/>
    <n v="6"/>
    <m/>
    <s v="OK"/>
    <s v="OK"/>
    <n v="22000"/>
    <n v="154000"/>
    <n v="66000"/>
    <n v="22000"/>
    <n v="22000"/>
    <n v="0"/>
    <n v="147276.35709999999"/>
    <n v="970200"/>
    <n v="412500"/>
    <n v="140295"/>
    <n v="139028"/>
    <n v="0"/>
    <m/>
    <n v="47954.703821656061"/>
    <n v="64718.000000000007"/>
    <n v="0"/>
    <n v="0"/>
    <n v="64718.000000000007"/>
    <n v="0"/>
    <n v="0"/>
    <n v="0"/>
    <n v="0"/>
    <n v="0"/>
    <n v="88346"/>
    <n v="0"/>
  </r>
  <r>
    <s v="Agrosuper Asia1020905"/>
    <x v="0"/>
    <x v="1"/>
    <n v="1020905"/>
    <s v="GO Panc C/cue@ Cj Panc 230 AK"/>
    <s v="Panceta"/>
    <s v="Panceta c/Cuero"/>
    <n v="55720"/>
    <n v="0"/>
    <n v="0.45719439678473212"/>
    <n v="25474.871788845274"/>
    <n v="10026"/>
    <n v="6988.8375759485771"/>
    <n v="0"/>
    <n v="41790.825607198996"/>
    <n v="22000"/>
    <n v="22000"/>
    <n v="22000"/>
    <n v="0"/>
    <n v="22000"/>
    <n v="19790.825607198996"/>
    <n v="0"/>
    <n v="0"/>
    <n v="0"/>
    <n v="19790.825607198996"/>
    <n v="0"/>
    <n v="0"/>
    <n v="0"/>
    <n v="0"/>
    <n v="44000"/>
    <n v="22000"/>
    <n v="0"/>
    <n v="22000"/>
    <n v="0"/>
    <n v="22000"/>
    <n v="22000"/>
    <n v="0"/>
    <n v="0"/>
    <m/>
    <s v="Si"/>
    <n v="22000"/>
    <n v="10026"/>
    <n v="11974"/>
    <d v="2022-08-13T00:00:00"/>
    <n v="0"/>
    <n v="6"/>
    <n v="6"/>
    <n v="132000"/>
    <n v="6.2485737093146936"/>
    <n v="3.9780871744242524E-2"/>
    <n v="6"/>
    <n v="6"/>
    <m/>
    <s v="OK"/>
    <s v="OK"/>
    <n v="22000"/>
    <n v="22000"/>
    <n v="0"/>
    <n v="44000"/>
    <n v="22000"/>
    <n v="0"/>
    <n v="153120"/>
    <n v="138600"/>
    <n v="0"/>
    <n v="281600"/>
    <n v="139661"/>
    <n v="0"/>
    <m/>
    <n v="30245.12821115473"/>
    <n v="50035.953818353722"/>
    <n v="0"/>
    <n v="0"/>
    <n v="50035.953818353722"/>
    <n v="0"/>
    <n v="0"/>
    <n v="0"/>
    <n v="0"/>
    <n v="0"/>
    <n v="55720"/>
    <n v="0"/>
  </r>
  <r>
    <s v="Agrosuper Asia1021012"/>
    <x v="0"/>
    <x v="1"/>
    <n v="1021012"/>
    <s v="GO Papda K@ Cj 20k AK"/>
    <s v="Plancha"/>
    <s v="Plancha s/Cuero"/>
    <n v="114630"/>
    <n v="198000"/>
    <n v="0.45719439678473212"/>
    <n v="52408.193703433841"/>
    <n v="55890"/>
    <n v="54977"/>
    <n v="0"/>
    <n v="157777.49370343384"/>
    <n v="0"/>
    <n v="22000"/>
    <n v="0"/>
    <n v="0"/>
    <n v="0"/>
    <n v="157777.49370343384"/>
    <n v="154000"/>
    <n v="0"/>
    <n v="154000"/>
    <n v="3777.4937034338363"/>
    <n v="0"/>
    <n v="0"/>
    <n v="0"/>
    <n v="0"/>
    <n v="176000"/>
    <n v="154000"/>
    <n v="0"/>
    <n v="0"/>
    <n v="154000"/>
    <n v="154000"/>
    <n v="0"/>
    <n v="154000"/>
    <n v="0"/>
    <m/>
    <s v="Si"/>
    <n v="154000"/>
    <n v="55890"/>
    <n v="98110"/>
    <d v="2022-08-13T00:00:00"/>
    <n v="1.92"/>
    <n v="0"/>
    <n v="1.92"/>
    <n v="295680"/>
    <n v="1.976849652487759"/>
    <n v="2.8757701637156297E-2"/>
    <n v="1.92"/>
    <n v="1.92"/>
    <m/>
    <s v="OK"/>
    <s v="OK"/>
    <n v="110000"/>
    <n v="66000"/>
    <n v="0"/>
    <n v="22000"/>
    <n v="176010"/>
    <n v="219933"/>
    <n v="247500"/>
    <n v="108240"/>
    <n v="0"/>
    <n v="38720"/>
    <n v="346371"/>
    <n v="424319"/>
    <m/>
    <n v="62221.806296566167"/>
    <n v="65999.3"/>
    <n v="11201.75"/>
    <n v="5121.377334183373"/>
    <n v="71120.677334183376"/>
    <n v="6080.372665816627"/>
    <n v="28253.3547"/>
    <n v="12917.275459211576"/>
    <n v="18997.648125028201"/>
    <n v="15336.079240788424"/>
    <n v="114630"/>
    <n v="0"/>
  </r>
  <r>
    <s v="Agrosuper Asia1021045"/>
    <x v="0"/>
    <x v="1"/>
    <n v="1021045"/>
    <s v="GO PernilM C/M@ Cj 15k AK"/>
    <s v="Pernil"/>
    <s v="Pernil Mano"/>
    <n v="89147"/>
    <n v="44000"/>
    <n v="0.45719439678473212"/>
    <n v="40757.508890168516"/>
    <n v="17947"/>
    <n v="0"/>
    <n v="0"/>
    <n v="58704.508890168516"/>
    <n v="66000"/>
    <n v="22000"/>
    <n v="44000"/>
    <n v="0"/>
    <n v="44000"/>
    <n v="14704.508890168516"/>
    <n v="0"/>
    <n v="0"/>
    <n v="0"/>
    <n v="14704.508890168516"/>
    <n v="0"/>
    <n v="0"/>
    <n v="0"/>
    <n v="0"/>
    <n v="44000"/>
    <n v="44000"/>
    <n v="0"/>
    <n v="44000"/>
    <n v="0"/>
    <n v="44000"/>
    <n v="44000"/>
    <n v="0"/>
    <n v="0"/>
    <m/>
    <s v="Si"/>
    <n v="44000"/>
    <n v="17947"/>
    <n v="26053"/>
    <d v="2022-08-13T00:00:00"/>
    <n v="2.02"/>
    <n v="2.1335303030303034"/>
    <n v="2.1335303030303034"/>
    <n v="93875.333333333358"/>
    <n v="2.0066029892027277"/>
    <n v="6.3254821462220098E-2"/>
    <n v="2.1335303030303034"/>
    <n v="2.1335303030303034"/>
    <m/>
    <s v="OK"/>
    <s v="OK"/>
    <n v="88000"/>
    <n v="44000"/>
    <n v="22000"/>
    <n v="44000"/>
    <n v="22000"/>
    <n v="22000"/>
    <n v="237667.5"/>
    <n v="114400"/>
    <n v="43120"/>
    <n v="91571"/>
    <n v="45756"/>
    <n v="42091"/>
    <m/>
    <n v="48389.491109831491"/>
    <n v="63094.000000000007"/>
    <n v="0"/>
    <n v="0"/>
    <n v="63094.000000000007"/>
    <n v="0"/>
    <n v="0"/>
    <n v="0"/>
    <n v="0"/>
    <n v="0"/>
    <n v="89147"/>
    <n v="0"/>
  </r>
  <r>
    <s v="Agrosuper Asia1021046"/>
    <x v="0"/>
    <x v="1"/>
    <n v="1021046"/>
    <s v="GO PernilM C/M@ Cj 15k TJ"/>
    <s v="Pernil"/>
    <s v="Pernil Mano"/>
    <n v="0"/>
    <n v="0"/>
    <n v="0.45719439678473212"/>
    <n v="0"/>
    <n v="7064"/>
    <n v="0"/>
    <n v="0"/>
    <n v="7064"/>
    <n v="0"/>
    <n v="22000"/>
    <n v="0"/>
    <n v="0"/>
    <n v="0"/>
    <n v="7064"/>
    <n v="0"/>
    <n v="0"/>
    <n v="0"/>
    <n v="706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0099957123970191"/>
    <n v="0"/>
    <n v="0"/>
    <n v="0"/>
    <n v="2.0099957123970191"/>
    <s v="No Aplica"/>
    <n v="0"/>
    <n v="0"/>
    <m/>
    <s v="OK"/>
    <s v="OK"/>
    <n v="88000"/>
    <n v="66000"/>
    <n v="44000"/>
    <n v="44000"/>
    <n v="22105"/>
    <n v="44022"/>
    <n v="227040"/>
    <n v="171600"/>
    <n v="99220"/>
    <n v="88542"/>
    <n v="45973"/>
    <n v="42091"/>
    <m/>
    <n v="0"/>
    <n v="7064"/>
    <n v="7064.2829999999994"/>
    <n v="3229.7506049016374"/>
    <n v="10293.750604901637"/>
    <n v="3834.532395098362"/>
    <n v="0"/>
    <n v="0"/>
    <n v="3834.532395098362"/>
    <n v="0"/>
    <n v="0"/>
    <n v="0"/>
  </r>
  <r>
    <s v="Agrosuper Asia1021149"/>
    <x v="0"/>
    <x v="1"/>
    <n v="1021149"/>
    <s v="GO Tira Hso Ctro@ Cj 20k TJ"/>
    <s v="Huesos"/>
    <s v="Huesos Cuarto Centra"/>
    <n v="47984"/>
    <n v="44000"/>
    <n v="0.45719439678473212"/>
    <n v="21938.015935318585"/>
    <n v="16832"/>
    <n v="0"/>
    <n v="0"/>
    <n v="38770.015935318588"/>
    <n v="22000"/>
    <n v="22000"/>
    <n v="22000"/>
    <n v="0"/>
    <n v="22000"/>
    <n v="16770.015935318588"/>
    <n v="0"/>
    <n v="0"/>
    <n v="0"/>
    <n v="16770.015935318588"/>
    <n v="0"/>
    <n v="0"/>
    <n v="0"/>
    <n v="0"/>
    <n v="44000"/>
    <n v="22000"/>
    <n v="0"/>
    <n v="22000"/>
    <n v="0"/>
    <n v="22000"/>
    <n v="22000"/>
    <n v="0"/>
    <n v="0"/>
    <m/>
    <s v="Si"/>
    <n v="22000"/>
    <n v="16832"/>
    <n v="5168"/>
    <d v="2022-08-13T00:00:00"/>
    <n v="0.72"/>
    <n v="0.77812499999999996"/>
    <n v="0.77812499999999996"/>
    <n v="17118.75"/>
    <n v="0.77837931425976381"/>
    <n v="3.2672278811225454E-4"/>
    <n v="0.77812499999999996"/>
    <n v="0.77812499999999996"/>
    <m/>
    <s v="OK"/>
    <s v="OK"/>
    <n v="66000"/>
    <n v="44000"/>
    <n v="66000"/>
    <n v="44000"/>
    <n v="66000"/>
    <n v="110000"/>
    <n v="75240"/>
    <n v="72160"/>
    <n v="67980"/>
    <n v="46640"/>
    <n v="54659"/>
    <n v="81377"/>
    <m/>
    <n v="26045.984064681415"/>
    <n v="42816"/>
    <n v="62165.822"/>
    <n v="28421.865489917029"/>
    <n v="71237.865489917021"/>
    <n v="33743.956510082971"/>
    <n v="20557.614000000001"/>
    <n v="9398.8259320633642"/>
    <n v="43142.782442146337"/>
    <n v="11158.788067936637"/>
    <n v="47984"/>
    <n v="0"/>
  </r>
  <r>
    <s v="Agrosuper Asia1021150"/>
    <x v="0"/>
    <x v="1"/>
    <n v="1021150"/>
    <s v="GO Tira Hso Ctro@ Cj 20k AK"/>
    <s v="Huesos"/>
    <s v="Huesos Cuarto Centra"/>
    <n v="45056"/>
    <n v="22000"/>
    <n v="0.45719439678473212"/>
    <n v="20599.35074153289"/>
    <n v="20912"/>
    <n v="0"/>
    <n v="0"/>
    <n v="41511.350741532893"/>
    <n v="66000"/>
    <n v="22000"/>
    <n v="22000"/>
    <n v="0"/>
    <n v="22000"/>
    <n v="19511.350741532893"/>
    <n v="0"/>
    <n v="0"/>
    <n v="0"/>
    <n v="19511.350741532893"/>
    <n v="0"/>
    <n v="0"/>
    <n v="0"/>
    <n v="0"/>
    <n v="22000"/>
    <n v="22000"/>
    <n v="0"/>
    <n v="22000"/>
    <n v="0"/>
    <n v="22000"/>
    <n v="22000"/>
    <n v="0"/>
    <n v="0"/>
    <m/>
    <s v="Si"/>
    <n v="22000"/>
    <n v="20912"/>
    <n v="1088"/>
    <d v="2022-08-13T00:00:00"/>
    <n v="0.72"/>
    <n v="0.85019696969696967"/>
    <n v="0.85019696969696967"/>
    <n v="18704.333333333332"/>
    <n v="0.82956818181818182"/>
    <n v="2.4866898623781972E-2"/>
    <n v="0.85019696969696967"/>
    <n v="0.85019696969696967"/>
    <m/>
    <s v="OK"/>
    <s v="OK"/>
    <n v="44000"/>
    <n v="66000"/>
    <n v="22000"/>
    <n v="44000"/>
    <n v="22000"/>
    <n v="88000"/>
    <n v="49824.5"/>
    <n v="108240"/>
    <n v="23100"/>
    <n v="49060"/>
    <n v="23341"/>
    <n v="65304"/>
    <m/>
    <n v="24456.649258467114"/>
    <n v="43968.000000000007"/>
    <n v="0"/>
    <n v="0"/>
    <n v="43968.000000000007"/>
    <n v="0"/>
    <n v="0"/>
    <n v="0"/>
    <n v="0"/>
    <n v="0"/>
    <n v="45056"/>
    <n v="0"/>
  </r>
  <r>
    <s v="Agrosuper Asia1021151"/>
    <x v="0"/>
    <x v="1"/>
    <n v="1021151"/>
    <s v="GO Hso Cogote@ Bo Cj 20k TJ"/>
    <s v="Huesos"/>
    <s v="Huesos Cuarto Delant"/>
    <n v="70886"/>
    <n v="44000"/>
    <n v="0.45719439678473212"/>
    <n v="32408.68201048252"/>
    <n v="2800"/>
    <n v="0"/>
    <n v="0"/>
    <n v="35208.682010482516"/>
    <n v="44000"/>
    <n v="22000"/>
    <n v="22000"/>
    <n v="0"/>
    <n v="22000"/>
    <n v="13208.682010482516"/>
    <n v="0"/>
    <n v="0"/>
    <n v="0"/>
    <n v="13208.682010482516"/>
    <n v="0"/>
    <n v="0"/>
    <n v="0"/>
    <n v="0"/>
    <n v="44000"/>
    <n v="22000"/>
    <n v="0"/>
    <n v="22000"/>
    <n v="0"/>
    <n v="22000"/>
    <n v="22000"/>
    <n v="0"/>
    <n v="0"/>
    <m/>
    <s v="Si"/>
    <n v="22000"/>
    <n v="2800"/>
    <n v="19200"/>
    <d v="2022-08-13T00:00:00"/>
    <n v="1.1200000000000001"/>
    <n v="1.3"/>
    <n v="1.3"/>
    <n v="28600"/>
    <n v="1.3518370316478718"/>
    <n v="3.8345621871804417E-2"/>
    <n v="1.3"/>
    <n v="1.3"/>
    <m/>
    <s v="OK"/>
    <s v="OK"/>
    <n v="44000"/>
    <n v="22000"/>
    <n v="22000"/>
    <n v="44000"/>
    <n v="44000"/>
    <n v="22000"/>
    <n v="73726.666700000002"/>
    <n v="35200"/>
    <n v="34100"/>
    <n v="71771"/>
    <n v="70197"/>
    <n v="24490"/>
    <m/>
    <n v="38477.317989517484"/>
    <n v="51686"/>
    <n v="0"/>
    <n v="0"/>
    <n v="51686"/>
    <n v="0"/>
    <n v="0"/>
    <n v="0"/>
    <n v="0"/>
    <n v="0"/>
    <n v="70886"/>
    <n v="0"/>
  </r>
  <r>
    <s v="Agrosuper Asia1021152"/>
    <x v="0"/>
    <x v="1"/>
    <n v="1021152"/>
    <s v="GO Hso Cogote@ Bo Cj 20k AK"/>
    <s v="Huesos"/>
    <s v="Huesos Cuarto Delant"/>
    <n v="22560"/>
    <n v="22000"/>
    <n v="0.45719439678473212"/>
    <n v="10314.305591463557"/>
    <n v="21376"/>
    <n v="0"/>
    <n v="0"/>
    <n v="31690.305591463555"/>
    <n v="22000"/>
    <n v="22000"/>
    <n v="22000"/>
    <n v="0"/>
    <n v="22000"/>
    <n v="9690.3055914635552"/>
    <n v="0"/>
    <n v="0"/>
    <n v="0"/>
    <n v="9690.3055914635552"/>
    <n v="0"/>
    <n v="0"/>
    <n v="0"/>
    <n v="0"/>
    <n v="0"/>
    <n v="22000"/>
    <n v="0"/>
    <n v="22000"/>
    <n v="0"/>
    <n v="22000"/>
    <n v="22000"/>
    <n v="0"/>
    <n v="0"/>
    <m/>
    <s v="Si"/>
    <n v="22000"/>
    <n v="21376"/>
    <n v="624"/>
    <d v="2022-08-13T00:00:00"/>
    <n v="1.1200000000000001"/>
    <n v="1.3"/>
    <n v="1.3"/>
    <n v="28600"/>
    <n v="0"/>
    <s v="No Aplica"/>
    <n v="1.3"/>
    <n v="1.3"/>
    <m/>
    <s v="OK"/>
    <s v="OK"/>
    <n v="44000"/>
    <n v="22000"/>
    <n v="44000"/>
    <n v="22000"/>
    <n v="0"/>
    <n v="22000"/>
    <n v="71559.5"/>
    <n v="35200"/>
    <n v="68200"/>
    <n v="34320"/>
    <n v="0"/>
    <n v="24491"/>
    <m/>
    <n v="12245.694408536445"/>
    <n v="21936"/>
    <n v="0"/>
    <n v="0"/>
    <n v="21936"/>
    <n v="0"/>
    <n v="0"/>
    <n v="0"/>
    <n v="0"/>
    <n v="0"/>
    <n v="22560"/>
    <n v="0"/>
  </r>
  <r>
    <s v="Agrosuper Asia1021156"/>
    <x v="0"/>
    <x v="1"/>
    <n v="1021156"/>
    <s v="GO Hso Pecho@ Cj Lom Vet TJ"/>
    <s v="Huesos"/>
    <s v="Huesos Cuarto Centra"/>
    <n v="37553"/>
    <n v="24000"/>
    <n v="0.45719439678473212"/>
    <n v="17169.021182457043"/>
    <n v="46061"/>
    <n v="454"/>
    <n v="0"/>
    <n v="63638.621182457042"/>
    <n v="24000"/>
    <n v="23000"/>
    <n v="24000"/>
    <n v="0"/>
    <n v="24000"/>
    <n v="39638.621182457042"/>
    <n v="23000"/>
    <n v="0"/>
    <n v="23000"/>
    <n v="16638.621182457042"/>
    <n v="0"/>
    <n v="0"/>
    <n v="0"/>
    <n v="0"/>
    <n v="24000"/>
    <n v="47000"/>
    <n v="0"/>
    <n v="24000"/>
    <n v="23000"/>
    <n v="47000"/>
    <n v="24000"/>
    <n v="23000"/>
    <n v="0"/>
    <m/>
    <s v="Si"/>
    <n v="47000"/>
    <n v="46061"/>
    <n v="939"/>
    <d v="2022-08-13T00:00:00"/>
    <n v="2.57"/>
    <n v="2.9"/>
    <n v="2.7385106382978726"/>
    <n v="128710.00000000001"/>
    <n v="2.7381864799999995"/>
    <n v="1.1838430298327341E-4"/>
    <n v="2.7385106382978726"/>
    <n v="2.7385106382978726"/>
    <m/>
    <s v="OK"/>
    <s v="OK"/>
    <n v="46000"/>
    <n v="72000"/>
    <n v="7000"/>
    <n v="14000"/>
    <n v="24000"/>
    <n v="24000"/>
    <n v="134780"/>
    <n v="181080"/>
    <n v="17570"/>
    <n v="35840"/>
    <n v="86720"/>
    <n v="65716"/>
    <m/>
    <n v="20383.978817542957"/>
    <n v="37022.6"/>
    <n v="48000"/>
    <n v="21945.331045667142"/>
    <n v="58967.931045667137"/>
    <n v="26054.668954332858"/>
    <n v="1992.8752999999999"/>
    <n v="911.13142065069201"/>
    <n v="26965.800374983548"/>
    <n v="1081.7438793493079"/>
    <n v="37553"/>
    <n v="0"/>
  </r>
  <r>
    <s v="Agrosuper Asia1021204"/>
    <x v="0"/>
    <x v="1"/>
    <n v="1021204"/>
    <s v="GO Lom Tocino@ Cj 20k AS"/>
    <s v="Grasas"/>
    <s v="Grasa Lomo Tocino"/>
    <n v="26980"/>
    <n v="48000"/>
    <n v="0.45719439678473212"/>
    <n v="12335.104825252072"/>
    <n v="45100"/>
    <n v="0"/>
    <n v="0"/>
    <n v="57435.10482525207"/>
    <n v="24000"/>
    <n v="24000"/>
    <n v="24000"/>
    <n v="0"/>
    <n v="24000"/>
    <n v="33435.10482525207"/>
    <n v="24000"/>
    <n v="-24000"/>
    <n v="0"/>
    <n v="33435.10482525207"/>
    <n v="0"/>
    <n v="0"/>
    <n v="0"/>
    <n v="0"/>
    <n v="48000"/>
    <n v="48000"/>
    <n v="0"/>
    <n v="24000"/>
    <n v="24000"/>
    <n v="24000"/>
    <n v="24000"/>
    <n v="0"/>
    <s v="PAGO"/>
    <s v="Permisos y pago"/>
    <s v="Si"/>
    <n v="24000"/>
    <n v="24000"/>
    <n v="0"/>
    <d v="2022-08-13T00:00:00"/>
    <n v="1.29"/>
    <n v="1.4274512500000001"/>
    <n v="1.4274512500000001"/>
    <n v="32400.000000000004"/>
    <n v="1.3549024999999999"/>
    <n v="5.3545365810455117E-2"/>
    <n v="1.35"/>
    <n v="1.4274512500000001"/>
    <m/>
    <s v="OK"/>
    <s v="OK"/>
    <n v="24000"/>
    <n v="0"/>
    <n v="0"/>
    <n v="0"/>
    <n v="0"/>
    <n v="24000"/>
    <n v="32880"/>
    <n v="0"/>
    <n v="0"/>
    <n v="0"/>
    <n v="0"/>
    <n v="30925"/>
    <m/>
    <n v="14644.89517474793"/>
    <n v="48080"/>
    <n v="0"/>
    <n v="0"/>
    <n v="48080"/>
    <n v="0"/>
    <n v="0"/>
    <n v="0"/>
    <n v="0"/>
    <n v="0"/>
    <n v="26980"/>
    <n v="0"/>
  </r>
  <r>
    <s v="Agrosuper Asia1021470"/>
    <x v="0"/>
    <x v="1"/>
    <n v="1021470"/>
    <s v="GO PernilM@ Cj 20k AK"/>
    <s v="Pernil"/>
    <s v="Pernil Mano"/>
    <n v="24543"/>
    <n v="22000"/>
    <n v="0.45719439678473212"/>
    <n v="11220.922080287681"/>
    <n v="18571"/>
    <n v="0"/>
    <n v="0"/>
    <n v="29791.922080287681"/>
    <n v="22000"/>
    <n v="22000"/>
    <n v="22000"/>
    <n v="0"/>
    <n v="22000"/>
    <n v="7791.9220802876807"/>
    <n v="0"/>
    <n v="0"/>
    <n v="0"/>
    <n v="7791.9220802876807"/>
    <n v="0"/>
    <n v="0"/>
    <n v="0"/>
    <n v="0"/>
    <n v="0"/>
    <n v="22000"/>
    <n v="0"/>
    <n v="22000"/>
    <n v="0"/>
    <n v="22000"/>
    <n v="22000"/>
    <n v="0"/>
    <n v="0"/>
    <m/>
    <s v="Si"/>
    <n v="22000"/>
    <n v="18571"/>
    <n v="3429"/>
    <d v="2022-08-13T00:00:00"/>
    <n v="1.32"/>
    <n v="1.6"/>
    <n v="1.6"/>
    <n v="35200"/>
    <n v="1.6593443781464239"/>
    <n v="3.576375038719487E-2"/>
    <n v="1.6"/>
    <n v="1.6"/>
    <m/>
    <s v="OK"/>
    <s v="OK"/>
    <n v="22000"/>
    <n v="22000"/>
    <n v="0"/>
    <n v="22000"/>
    <n v="0"/>
    <n v="22000"/>
    <n v="41800"/>
    <n v="45540"/>
    <n v="0"/>
    <n v="39600"/>
    <n v="0"/>
    <n v="36511"/>
    <m/>
    <n v="13322.077919712321"/>
    <n v="21114"/>
    <n v="0"/>
    <n v="0"/>
    <n v="21114"/>
    <n v="0"/>
    <n v="0"/>
    <n v="0"/>
    <n v="0"/>
    <n v="0"/>
    <n v="24543"/>
    <n v="0"/>
  </r>
  <r>
    <s v="Agrosuper Asia1021655"/>
    <x v="0"/>
    <x v="1"/>
    <n v="1021655"/>
    <s v="GO Estómago Pouch@ Bo Cj 10k AS"/>
    <s v="Subprod"/>
    <s v="Subprod Visceras"/>
    <n v="0"/>
    <n v="0"/>
    <n v="0.45719439678473212"/>
    <n v="0"/>
    <n v="10440"/>
    <n v="10000"/>
    <n v="0"/>
    <n v="19440"/>
    <n v="24000"/>
    <n v="24000"/>
    <n v="0"/>
    <n v="0"/>
    <n v="0"/>
    <n v="19440"/>
    <n v="0"/>
    <n v="0"/>
    <n v="0"/>
    <n v="19440"/>
    <n v="0"/>
    <n v="0"/>
    <n v="0"/>
    <n v="0"/>
    <n v="24000"/>
    <n v="0"/>
    <n v="0"/>
    <n v="0"/>
    <n v="0"/>
    <n v="0"/>
    <n v="0"/>
    <n v="0"/>
    <n v="0"/>
    <m/>
    <s v="No"/>
    <n v="0"/>
    <n v="0"/>
    <n v="0"/>
    <d v="2022-08-13T00:00:00"/>
    <n v="1.8645504166666667"/>
    <n v="1.86455041666667"/>
    <n v="0"/>
    <n v="0"/>
    <n v="1.8645504166666667"/>
    <s v="No Aplica"/>
    <n v="0"/>
    <n v="0"/>
    <m/>
    <s v="OK"/>
    <s v="OK"/>
    <n v="0"/>
    <n v="0"/>
    <n v="0"/>
    <n v="0"/>
    <n v="48000"/>
    <n v="24000"/>
    <n v="0"/>
    <n v="0"/>
    <n v="0"/>
    <n v="0"/>
    <n v="96000"/>
    <n v="46375"/>
    <m/>
    <n v="0"/>
    <n v="19440"/>
    <n v="0"/>
    <n v="0"/>
    <n v="19440"/>
    <n v="0"/>
    <n v="0"/>
    <n v="0"/>
    <n v="0"/>
    <n v="0"/>
    <n v="0"/>
    <n v="0"/>
  </r>
  <r>
    <s v="Agrosuper Asia1021664"/>
    <x v="0"/>
    <x v="1"/>
    <n v="1021664"/>
    <s v="GO Pecho S/cue K@ Cj 20k TJ"/>
    <s v="Cost-Pec"/>
    <s v="Cost-Pec Entero"/>
    <n v="0"/>
    <n v="0"/>
    <n v="0.45719439678473212"/>
    <n v="0"/>
    <n v="26487"/>
    <n v="0"/>
    <n v="0"/>
    <n v="26487"/>
    <n v="39000"/>
    <n v="22000"/>
    <n v="22000"/>
    <n v="0"/>
    <n v="22000"/>
    <n v="4487"/>
    <n v="0"/>
    <n v="0"/>
    <n v="0"/>
    <n v="4487"/>
    <n v="0"/>
    <n v="0"/>
    <n v="0"/>
    <n v="0"/>
    <n v="22000"/>
    <n v="22000"/>
    <n v="0"/>
    <n v="22000"/>
    <n v="0"/>
    <n v="22000"/>
    <n v="22000"/>
    <n v="0"/>
    <n v="0"/>
    <m/>
    <s v="Si"/>
    <n v="22000"/>
    <n v="22000"/>
    <n v="0"/>
    <d v="2022-08-13T00:00:00"/>
    <n v="5.532529901428699"/>
    <n v="5.7157179487179501"/>
    <n v="5.7157179487179501"/>
    <n v="125745.7948717949"/>
    <n v="5.532529901428699"/>
    <n v="3.3111081287051938E-2"/>
    <n v="5.7157179487179501"/>
    <n v="5.7157179487179501"/>
    <m/>
    <s v="OK"/>
    <s v="OK"/>
    <n v="154000"/>
    <n v="66000"/>
    <n v="66000"/>
    <n v="66000"/>
    <n v="44000"/>
    <n v="0"/>
    <n v="927442.25"/>
    <n v="349140"/>
    <n v="364980"/>
    <n v="362785"/>
    <n v="242281"/>
    <n v="0"/>
    <m/>
    <n v="0"/>
    <n v="4487"/>
    <n v="0"/>
    <n v="0"/>
    <n v="4487"/>
    <n v="0"/>
    <n v="0"/>
    <n v="0"/>
    <n v="0"/>
    <n v="0"/>
    <n v="0"/>
    <n v="0"/>
  </r>
  <r>
    <s v="Agrosuper Asia1021665"/>
    <x v="0"/>
    <x v="1"/>
    <n v="1021665"/>
    <s v="GO Pecho S/cue K@ Cj 20k AK"/>
    <s v="Cost-Pec"/>
    <s v="Cost-Pec Entero"/>
    <n v="0"/>
    <n v="0"/>
    <n v="0.45719439678473212"/>
    <n v="0"/>
    <n v="1774"/>
    <n v="0"/>
    <n v="0"/>
    <n v="1774"/>
    <n v="0"/>
    <n v="22000"/>
    <n v="0"/>
    <n v="0"/>
    <n v="0"/>
    <n v="1774"/>
    <n v="0"/>
    <n v="0"/>
    <n v="0"/>
    <n v="177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5.4593786987635893"/>
    <n v="0"/>
    <n v="0"/>
    <n v="0"/>
    <n v="5.4593786987635893"/>
    <s v="No Aplica"/>
    <n v="0"/>
    <n v="0"/>
    <m/>
    <s v="OK"/>
    <s v="OK"/>
    <n v="44000"/>
    <n v="110000"/>
    <n v="44000"/>
    <n v="66000"/>
    <n v="44061"/>
    <n v="21786"/>
    <n v="265776"/>
    <n v="584650"/>
    <n v="243320"/>
    <n v="366571"/>
    <n v="243648"/>
    <n v="118940"/>
    <m/>
    <n v="0"/>
    <n v="1774"/>
    <n v="1774.02"/>
    <n v="811.07200378405048"/>
    <n v="2585.0720037840506"/>
    <n v="962.9479962159495"/>
    <n v="0"/>
    <n v="0"/>
    <n v="962.9479962159495"/>
    <n v="0"/>
    <n v="0"/>
    <n v="0"/>
  </r>
  <r>
    <s v="Agrosuper Asia1022182"/>
    <x v="0"/>
    <x v="1"/>
    <n v="1022182"/>
    <s v="GO BB Ribs 20-24 Oz@ Cj 10k AS"/>
    <s v="Chuleta"/>
    <s v="Chuleta Huesos"/>
    <n v="0"/>
    <n v="0"/>
    <n v="0.45719439678473212"/>
    <n v="0"/>
    <n v="1150"/>
    <n v="0"/>
    <n v="0"/>
    <n v="1150"/>
    <n v="0"/>
    <n v="22000"/>
    <n v="0"/>
    <n v="0"/>
    <n v="0"/>
    <n v="1150"/>
    <n v="0"/>
    <n v="0"/>
    <n v="0"/>
    <n v="115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5.3595909090909091"/>
    <n v="0"/>
    <n v="0"/>
    <n v="0"/>
    <n v="5.3595909090909091"/>
    <s v="No Aplica"/>
    <n v="0"/>
    <n v="0"/>
    <m/>
    <s v="OK"/>
    <s v="OK"/>
    <n v="0"/>
    <n v="0"/>
    <n v="0"/>
    <n v="22000"/>
    <n v="0"/>
    <n v="22000"/>
    <n v="0"/>
    <n v="0"/>
    <n v="0"/>
    <n v="121000"/>
    <n v="0"/>
    <n v="116891"/>
    <m/>
    <n v="0"/>
    <n v="1150"/>
    <n v="1150"/>
    <n v="525.77355630244199"/>
    <n v="1675.7735563024421"/>
    <n v="624.22644369755801"/>
    <n v="0"/>
    <n v="0"/>
    <n v="624.22644369755801"/>
    <n v="0"/>
    <n v="0"/>
    <n v="0"/>
  </r>
  <r>
    <s v="Agrosuper Asia1022283"/>
    <x v="0"/>
    <x v="1"/>
    <n v="1022283"/>
    <s v="GO Malaya 5-6mm@ Bo Cj 9k AS"/>
    <s v="Prolijado"/>
    <s v="Prolijado Malaya"/>
    <n v="0"/>
    <n v="0"/>
    <n v="0.45719439678473212"/>
    <n v="0"/>
    <n v="7740"/>
    <n v="0"/>
    <n v="0"/>
    <n v="7740"/>
    <n v="5000"/>
    <n v="5000"/>
    <n v="5000"/>
    <n v="0"/>
    <n v="5000"/>
    <n v="2740"/>
    <n v="0"/>
    <n v="0"/>
    <n v="0"/>
    <n v="2740"/>
    <n v="0"/>
    <n v="0"/>
    <n v="0"/>
    <n v="0"/>
    <n v="5000"/>
    <n v="5000"/>
    <n v="0"/>
    <n v="5000"/>
    <n v="0"/>
    <n v="5000"/>
    <n v="5000"/>
    <n v="0"/>
    <n v="0"/>
    <m/>
    <s v="Si"/>
    <n v="5000"/>
    <n v="5000"/>
    <n v="0"/>
    <d v="2022-08-13T00:00:00"/>
    <n v="5.8383791875325235"/>
    <n v="6.5"/>
    <n v="6.5"/>
    <n v="32500"/>
    <n v="5.8383791875325235"/>
    <n v="0.11332268617980902"/>
    <n v="6.5"/>
    <n v="6.5"/>
    <m/>
    <s v="OK"/>
    <s v="OK"/>
    <n v="11000"/>
    <n v="9000"/>
    <n v="0"/>
    <n v="5000"/>
    <n v="6000"/>
    <n v="10000"/>
    <n v="62981.599999999999"/>
    <n v="48600"/>
    <n v="0"/>
    <n v="28500"/>
    <n v="32760"/>
    <n v="60298"/>
    <m/>
    <n v="0"/>
    <n v="2740"/>
    <n v="3253.6640000000002"/>
    <n v="1487.5569498201987"/>
    <n v="4227.5569498201985"/>
    <n v="1766.1070501798015"/>
    <n v="0"/>
    <n v="0"/>
    <n v="1766.1070501798015"/>
    <n v="0"/>
    <n v="0"/>
    <n v="0"/>
  </r>
  <r>
    <s v="Agrosuper Asia1022607"/>
    <x v="0"/>
    <x v="1"/>
    <n v="1022607"/>
    <s v="GO Platead Lom TF@ Cj 10k AK (TS)"/>
    <s v="Prolijado"/>
    <s v="Prolijado Plateada"/>
    <n v="27461"/>
    <n v="22000"/>
    <n v="0.45719439678473212"/>
    <n v="12555.015330105529"/>
    <n v="18124"/>
    <n v="6809"/>
    <n v="0"/>
    <n v="36807.115330105531"/>
    <n v="22000"/>
    <n v="22000"/>
    <n v="22000"/>
    <n v="0"/>
    <n v="22000"/>
    <n v="14807.115330105531"/>
    <n v="0"/>
    <n v="0"/>
    <n v="0"/>
    <n v="14807.115330105531"/>
    <n v="0"/>
    <n v="0"/>
    <n v="0"/>
    <n v="0"/>
    <n v="22000"/>
    <n v="22000"/>
    <n v="0"/>
    <n v="22000"/>
    <n v="0"/>
    <n v="22000"/>
    <n v="22000"/>
    <n v="0"/>
    <n v="0"/>
    <m/>
    <s v="Si"/>
    <n v="22000"/>
    <n v="18124"/>
    <n v="3876"/>
    <d v="2022-08-13T00:00:00"/>
    <n v="5.32"/>
    <n v="5.5"/>
    <n v="5.5"/>
    <n v="121000"/>
    <n v="5.1535673362446408"/>
    <n v="6.722191467625252E-2"/>
    <n v="5.5"/>
    <n v="5.5"/>
    <m/>
    <s v="OK"/>
    <s v="OK"/>
    <n v="22000"/>
    <n v="22000"/>
    <n v="22000"/>
    <n v="44000"/>
    <n v="44001"/>
    <n v="22000"/>
    <n v="126060"/>
    <n v="114400"/>
    <n v="112860"/>
    <n v="233200"/>
    <n v="233204"/>
    <n v="116600"/>
    <m/>
    <n v="14905.984669894473"/>
    <n v="29713.100000000006"/>
    <n v="28082.458000000002"/>
    <n v="12839.142445542575"/>
    <n v="42552.242445542579"/>
    <n v="15243.315554457427"/>
    <n v="25943.100999999999"/>
    <n v="11861.04041242038"/>
    <n v="27104.355966877807"/>
    <n v="14082.060587579619"/>
    <n v="27461"/>
    <n v="0"/>
  </r>
  <r>
    <s v="Agrosuper Asia1022885"/>
    <x v="0"/>
    <x v="1"/>
    <n v="1022885"/>
    <s v="GO Panc S/cue@ Cj Panc TJ"/>
    <s v="Panceta"/>
    <s v="Panceta s/Cuero"/>
    <n v="584437"/>
    <n v="637000"/>
    <n v="0.45719439678473212"/>
    <n v="267201.32167367847"/>
    <n v="83724"/>
    <n v="135172.75213819137"/>
    <n v="0"/>
    <n v="472580.79859805072"/>
    <n v="154000"/>
    <n v="22000"/>
    <n v="154000"/>
    <n v="-66000"/>
    <n v="88000"/>
    <n v="384580.79859805072"/>
    <n v="374000"/>
    <n v="0"/>
    <n v="374000"/>
    <n v="10580.798598050722"/>
    <n v="0"/>
    <n v="0"/>
    <n v="0"/>
    <n v="66004.149999999994"/>
    <n v="572004.15"/>
    <n v="594004.15"/>
    <n v="66004.149999999994"/>
    <n v="88000"/>
    <n v="440000"/>
    <n v="528004.15"/>
    <n v="88000"/>
    <n v="374000"/>
    <s v="Veo solo 88 tn de atraso"/>
    <s v="Pedidos en sistema"/>
    <s v="Si"/>
    <n v="462000"/>
    <n v="83724"/>
    <n v="378276"/>
    <d v="2022-08-13T00:00:00"/>
    <n v="6.12"/>
    <n v="6.0501548672566399"/>
    <n v="6.0996281140976292"/>
    <n v="3189145.0660000001"/>
    <n v="6.0085021215701131"/>
    <n v="1.5166174644489177E-2"/>
    <n v="6.04"/>
    <n v="6.0996281140976292"/>
    <m/>
    <s v="OK"/>
    <s v="OK"/>
    <n v="660000"/>
    <n v="597000"/>
    <n v="476000"/>
    <n v="702000"/>
    <n v="615555"/>
    <n v="469016"/>
    <n v="4448231.7450000001"/>
    <n v="3883485"/>
    <n v="2975000"/>
    <n v="4283678"/>
    <n v="3723805"/>
    <n v="2830975"/>
    <m/>
    <n v="317235.67832632153"/>
    <n v="327816.47692437225"/>
    <n v="637999.99800000002"/>
    <n v="291690.02423427033"/>
    <n v="619506.50115864258"/>
    <n v="346309.97376572969"/>
    <n v="660000.00300000003"/>
    <n v="301748.3032495064"/>
    <n v="648058.27701523609"/>
    <n v="358251.69975049363"/>
    <n v="584437"/>
    <n v="0"/>
  </r>
  <r>
    <s v="Agrosuper Asia1022887"/>
    <x v="0"/>
    <x v="1"/>
    <n v="1022887"/>
    <s v="GO Panc S/cue@ Cj Panc AK"/>
    <s v="Panceta"/>
    <s v="Panceta s/Cuero"/>
    <n v="343870"/>
    <n v="360000"/>
    <n v="0.45719439678473212"/>
    <n v="157215.43722236584"/>
    <n v="48730"/>
    <n v="66161"/>
    <n v="0"/>
    <n v="265490.33722236584"/>
    <n v="110000"/>
    <n v="22000"/>
    <n v="110000"/>
    <n v="0"/>
    <n v="110000"/>
    <n v="155490.33722236584"/>
    <n v="154000"/>
    <n v="0"/>
    <n v="154000"/>
    <n v="1490.3372223658371"/>
    <n v="0"/>
    <n v="0"/>
    <n v="0"/>
    <n v="0"/>
    <n v="220000"/>
    <n v="264000"/>
    <n v="0"/>
    <n v="110000"/>
    <n v="154000"/>
    <n v="264000"/>
    <n v="110000"/>
    <n v="154000"/>
    <n v="0"/>
    <m/>
    <s v="Si"/>
    <n v="264000"/>
    <n v="48730"/>
    <n v="215270"/>
    <d v="2022-08-13T00:00:00"/>
    <n v="6.12"/>
    <n v="6.05104166666667"/>
    <n v="6.0912673611111128"/>
    <n v="1608094.5833333337"/>
    <n v="6.0096655216865917"/>
    <n v="1.3578432797973716E-2"/>
    <n v="6.0912673611111128"/>
    <n v="6.0912673611111128"/>
    <m/>
    <s v="OK"/>
    <s v="OK"/>
    <n v="198000"/>
    <n v="275000"/>
    <n v="385000"/>
    <n v="352000"/>
    <n v="308028"/>
    <n v="209000"/>
    <n v="1378080"/>
    <n v="1761375"/>
    <n v="2321550"/>
    <n v="2089499"/>
    <n v="1830564"/>
    <n v="1258453"/>
    <m/>
    <n v="186654.56277763419"/>
    <n v="188144.90000000002"/>
    <n v="0"/>
    <n v="0"/>
    <n v="188144.90000000002"/>
    <n v="0"/>
    <n v="0"/>
    <n v="0"/>
    <n v="0"/>
    <n v="0"/>
    <n v="343870"/>
    <n v="0"/>
  </r>
  <r>
    <s v="Agrosuper Asia1022930"/>
    <x v="0"/>
    <x v="1"/>
    <n v="1022930"/>
    <s v="GO Panc S/cue Hem@ Cj Panc TJ AS"/>
    <s v="Panceta"/>
    <s v="Panceta s/Cuero"/>
    <n v="191803"/>
    <n v="154000"/>
    <n v="0.45719439678473212"/>
    <n v="87691.256886501971"/>
    <n v="58194"/>
    <n v="68023.349837159374"/>
    <n v="0"/>
    <n v="207106.2717399454"/>
    <n v="176000"/>
    <n v="22000"/>
    <n v="176000"/>
    <n v="0"/>
    <n v="176000"/>
    <n v="31106.271739945398"/>
    <n v="22000"/>
    <n v="0"/>
    <n v="22000"/>
    <n v="9106.2717399453977"/>
    <n v="0"/>
    <n v="0"/>
    <n v="0"/>
    <n v="44031.5"/>
    <n v="198031.5"/>
    <n v="242031.5"/>
    <n v="44031.5"/>
    <n v="176000"/>
    <n v="22000"/>
    <n v="242031.5"/>
    <n v="176000"/>
    <n v="22000"/>
    <n v="0"/>
    <m/>
    <s v="Si"/>
    <n v="198000"/>
    <n v="58194"/>
    <n v="139806"/>
    <d v="2022-08-13T00:00:00"/>
    <n v="6.32"/>
    <n v="6.3071428571428552"/>
    <n v="6.3083115361902395"/>
    <n v="1526810.103571428"/>
    <n v="6.2269615738783433"/>
    <n v="1.3064150363983862E-2"/>
    <n v="6.3083115361902395"/>
    <n v="6.3083115361902395"/>
    <m/>
    <s v="OK"/>
    <s v="OK"/>
    <n v="154000"/>
    <n v="44000"/>
    <n v="44000"/>
    <n v="88000"/>
    <n v="65946"/>
    <n v="22000"/>
    <n v="1083909.05"/>
    <n v="286440"/>
    <n v="264440"/>
    <n v="533280"/>
    <n v="273348"/>
    <n v="138292"/>
    <m/>
    <n v="104111.74311349804"/>
    <n v="113218.01485344344"/>
    <n v="120056.99"/>
    <n v="54889.38312284062"/>
    <n v="168107.39797628406"/>
    <n v="65167.606877159385"/>
    <n v="197784.88999999998"/>
    <n v="90426.143476684592"/>
    <n v="155593.75035384396"/>
    <n v="107358.74652331539"/>
    <n v="191803"/>
    <n v="0"/>
  </r>
  <r>
    <s v="Agrosuper Asia1022985"/>
    <x v="0"/>
    <x v="1"/>
    <n v="1022985"/>
    <s v="GO Lom Vet Mad@ Cj 8,5k TJ"/>
    <s v="Lomo"/>
    <s v="Lomo Vetado"/>
    <n v="2858"/>
    <n v="5000"/>
    <n v="0.45719439678473212"/>
    <n v="1306.6615860107645"/>
    <n v="4257"/>
    <n v="5750.5109687184604"/>
    <n v="0"/>
    <n v="10739.121457857378"/>
    <n v="5000"/>
    <n v="5000"/>
    <n v="5000"/>
    <n v="0"/>
    <n v="5000"/>
    <n v="5739.1214578573781"/>
    <n v="5000"/>
    <n v="0"/>
    <n v="5000"/>
    <n v="739.12145785737812"/>
    <n v="0"/>
    <n v="0"/>
    <n v="0"/>
    <n v="0"/>
    <n v="10000"/>
    <n v="10000"/>
    <n v="0"/>
    <n v="5000"/>
    <n v="5000"/>
    <n v="10000"/>
    <n v="5000"/>
    <n v="5000"/>
    <n v="0"/>
    <m/>
    <s v="Si"/>
    <n v="10000"/>
    <n v="4257"/>
    <n v="5743"/>
    <d v="2022-08-13T00:00:00"/>
    <n v="4.17"/>
    <n v="4.3499999999999996"/>
    <n v="4.26"/>
    <n v="42600"/>
    <n v="4.0589279470551549"/>
    <n v="4.9538216880821266E-2"/>
    <n v="4.26"/>
    <n v="4.26"/>
    <m/>
    <s v="OK"/>
    <s v="OK"/>
    <n v="10000"/>
    <n v="10000"/>
    <n v="17000"/>
    <n v="12000"/>
    <n v="8000"/>
    <n v="5000"/>
    <n v="42616"/>
    <n v="41000"/>
    <n v="66243"/>
    <n v="49200"/>
    <n v="31677"/>
    <n v="19798"/>
    <m/>
    <n v="1551.3384139892357"/>
    <n v="2290.4598718466141"/>
    <n v="4999.9999800000005"/>
    <n v="2285.9719747797731"/>
    <n v="4576.4318466263867"/>
    <n v="2714.0280052202274"/>
    <n v="0"/>
    <n v="0"/>
    <n v="2714.0280052202274"/>
    <n v="0"/>
    <n v="2858"/>
    <n v="0"/>
  </r>
  <r>
    <s v="Agrosuper Asia1022986"/>
    <x v="0"/>
    <x v="1"/>
    <n v="1022986"/>
    <s v="GO Panc S/cue Mad@ Cj 16,4k Panc TJ"/>
    <s v="Panceta"/>
    <s v="Panceta s/Cuero"/>
    <n v="3271"/>
    <n v="0"/>
    <n v="0.45719439678473212"/>
    <n v="1495.4828718828587"/>
    <n v="39"/>
    <n v="0"/>
    <n v="0"/>
    <n v="1534.4828718828587"/>
    <n v="5000"/>
    <n v="5000"/>
    <n v="0"/>
    <n v="0"/>
    <n v="0"/>
    <n v="1534.4828718828587"/>
    <n v="0"/>
    <n v="0"/>
    <n v="0"/>
    <n v="1534.4828718828587"/>
    <n v="0"/>
    <n v="0"/>
    <n v="0"/>
    <n v="0"/>
    <n v="5000"/>
    <n v="0"/>
    <n v="0"/>
    <n v="0"/>
    <n v="0"/>
    <n v="0"/>
    <n v="0"/>
    <n v="0"/>
    <n v="0"/>
    <m/>
    <s v="No"/>
    <n v="0"/>
    <n v="0"/>
    <n v="0"/>
    <d v="2022-08-13T00:00:00"/>
    <n v="6.5595730487613233"/>
    <n v="6.2"/>
    <n v="0"/>
    <n v="0"/>
    <n v="6.5595730487613233"/>
    <s v="No Aplica"/>
    <n v="0"/>
    <n v="0"/>
    <m/>
    <s v="OK"/>
    <s v="OK"/>
    <n v="20000"/>
    <n v="17000"/>
    <n v="0"/>
    <n v="5000"/>
    <n v="7500"/>
    <n v="0"/>
    <n v="137818.6667"/>
    <n v="113900"/>
    <n v="0"/>
    <n v="32500"/>
    <n v="48822"/>
    <n v="0"/>
    <m/>
    <n v="1775.5171281171415"/>
    <n v="3310"/>
    <n v="10000"/>
    <n v="4571.9439678473209"/>
    <n v="7881.9439678473209"/>
    <n v="5428.0560321526791"/>
    <n v="10000"/>
    <n v="4571.9439678473209"/>
    <n v="10000"/>
    <n v="5428.0560321526791"/>
    <n v="3271"/>
    <n v="0"/>
  </r>
  <r>
    <s v="Agrosuper Asia1023037"/>
    <x v="0"/>
    <x v="1"/>
    <n v="1023037"/>
    <s v="GO Panc S/cue@ Cj Panc 16k AS"/>
    <s v="Panceta"/>
    <s v="Panceta s/Cuero"/>
    <n v="121214"/>
    <n v="143000"/>
    <n v="0.45719439678473212"/>
    <n v="55418.361611864522"/>
    <n v="30399"/>
    <n v="0"/>
    <n v="0"/>
    <n v="85817.36161186453"/>
    <n v="11000"/>
    <n v="22000"/>
    <n v="11000"/>
    <n v="0"/>
    <n v="11000"/>
    <n v="74817.36161186453"/>
    <n v="66000"/>
    <n v="0"/>
    <n v="66000"/>
    <n v="8817.3616118645296"/>
    <n v="0"/>
    <n v="0"/>
    <n v="0"/>
    <n v="0"/>
    <n v="99000"/>
    <n v="77000"/>
    <n v="0"/>
    <n v="11000"/>
    <n v="66000"/>
    <n v="77000"/>
    <n v="11000"/>
    <n v="66000"/>
    <n v="0"/>
    <m/>
    <s v="Si"/>
    <n v="77000"/>
    <n v="30399"/>
    <n v="46601"/>
    <d v="2022-08-13T00:00:00"/>
    <n v="6.32"/>
    <n v="6.2682692307692305"/>
    <n v="6.3126098901098899"/>
    <n v="486070.9615384615"/>
    <n v="6.2689980775175602"/>
    <n v="6.95674365393958E-3"/>
    <n v="6.3126098901098899"/>
    <n v="6.3126098901098899"/>
    <m/>
    <s v="OK"/>
    <s v="OK"/>
    <n v="66000"/>
    <n v="110000"/>
    <n v="176000"/>
    <n v="176000"/>
    <n v="99000"/>
    <n v="143000"/>
    <n v="465306.14689999999"/>
    <n v="743600"/>
    <n v="1096480"/>
    <n v="1099808"/>
    <n v="613267"/>
    <n v="899875"/>
    <m/>
    <n v="65795.638388135485"/>
    <n v="74613.000000000015"/>
    <n v="175999.99600000001"/>
    <n v="80466.21200533527"/>
    <n v="155079.21200533528"/>
    <n v="95533.783994664744"/>
    <n v="176000"/>
    <n v="80466.213834112859"/>
    <n v="175999.99782877759"/>
    <n v="95533.786165887141"/>
    <n v="121214"/>
    <n v="0"/>
  </r>
  <r>
    <s v="Agrosuper Asia1023038"/>
    <x v="0"/>
    <x v="1"/>
    <n v="1023038"/>
    <s v="GO Lom Vet@ Cj 8k AS"/>
    <s v="Lomo"/>
    <s v="Lomo Vetado"/>
    <n v="150411"/>
    <n v="141000"/>
    <n v="0.45719439678473212"/>
    <n v="68767.066414788336"/>
    <n v="22046"/>
    <n v="26559"/>
    <n v="0"/>
    <n v="114716.16641478834"/>
    <n v="55000"/>
    <n v="22000"/>
    <n v="55000"/>
    <n v="0"/>
    <n v="55000"/>
    <n v="59716.166414788342"/>
    <n v="44000"/>
    <n v="0"/>
    <n v="44000"/>
    <n v="15716.166414788342"/>
    <n v="0"/>
    <n v="0"/>
    <n v="0"/>
    <n v="22010.71"/>
    <n v="143010.71"/>
    <n v="121010.70999999999"/>
    <n v="22010.71"/>
    <n v="55000"/>
    <n v="44000"/>
    <n v="121010.70999999999"/>
    <n v="55000"/>
    <n v="43999.999999999993"/>
    <n v="0"/>
    <m/>
    <s v="Si"/>
    <n v="99000"/>
    <n v="22046"/>
    <n v="76954"/>
    <d v="2022-08-13T00:00:00"/>
    <n v="4.2699999999999996"/>
    <n v="4.4443181818181801"/>
    <n v="4.3809353622313862"/>
    <n v="530140.09864772717"/>
    <n v="4.2883433178692458"/>
    <n v="2.1591565203353806E-2"/>
    <n v="4.3809353622313862"/>
    <n v="4.3809353622313862"/>
    <m/>
    <s v="OK"/>
    <s v="OK"/>
    <n v="66000"/>
    <n v="77000"/>
    <n v="77000"/>
    <n v="66000"/>
    <n v="113643"/>
    <n v="77000"/>
    <n v="290424.40000000002"/>
    <n v="315700"/>
    <n v="310310"/>
    <n v="272657"/>
    <n v="467607"/>
    <n v="330247"/>
    <m/>
    <n v="81643.933585211664"/>
    <n v="97360.1"/>
    <n v="110000"/>
    <n v="50291.38364632053"/>
    <n v="147651.48364632053"/>
    <n v="59708.61635367947"/>
    <n v="110000"/>
    <n v="50291.38364632053"/>
    <n v="110000"/>
    <n v="59708.61635367947"/>
    <n v="150411"/>
    <n v="0"/>
  </r>
  <r>
    <s v="Agrosuper Asia1023090"/>
    <x v="0"/>
    <x v="1"/>
    <n v="1023090"/>
    <s v="GO Panc S/cue S/h@ Cj Panc 16k AS"/>
    <s v="Panceta"/>
    <s v="Panceta s/Cuero"/>
    <n v="21208"/>
    <n v="22000"/>
    <n v="0.45719439678473212"/>
    <n v="9696.1787670105987"/>
    <n v="7613"/>
    <n v="10842.823014839933"/>
    <n v="0"/>
    <n v="27067.719480366541"/>
    <n v="22000"/>
    <n v="22000"/>
    <n v="22000"/>
    <n v="0"/>
    <n v="22000"/>
    <n v="5067.7194803665407"/>
    <n v="0"/>
    <n v="0"/>
    <n v="0"/>
    <n v="5067.7194803665407"/>
    <n v="0"/>
    <n v="0"/>
    <n v="0"/>
    <n v="0"/>
    <n v="0"/>
    <n v="22000"/>
    <n v="0"/>
    <n v="22000"/>
    <n v="0"/>
    <n v="22000"/>
    <n v="22000"/>
    <n v="0"/>
    <n v="0"/>
    <m/>
    <s v="Si"/>
    <n v="22000"/>
    <n v="7613"/>
    <n v="14387"/>
    <d v="2022-08-13T00:00:00"/>
    <n v="6.42"/>
    <n v="6.5"/>
    <n v="6.5"/>
    <n v="143000"/>
    <n v="6.2849355137695815"/>
    <n v="3.4219044214413435E-2"/>
    <n v="6.5"/>
    <n v="6.5"/>
    <m/>
    <s v="OK"/>
    <s v="OK"/>
    <n v="22000"/>
    <n v="22000"/>
    <n v="22000"/>
    <n v="22000"/>
    <n v="22008"/>
    <n v="22000"/>
    <n v="149600"/>
    <n v="147400"/>
    <n v="144100"/>
    <n v="137060"/>
    <n v="138925"/>
    <n v="143000"/>
    <m/>
    <n v="11511.821232989403"/>
    <n v="16579.540713355942"/>
    <n v="44000"/>
    <n v="20116.553458528215"/>
    <n v="36696.094171884157"/>
    <n v="23883.446541471785"/>
    <n v="44000"/>
    <n v="20116.553458528215"/>
    <n v="44000"/>
    <n v="23883.446541471785"/>
    <n v="21208"/>
    <n v="0"/>
  </r>
  <r>
    <s v="Agrosuper Asia1023144"/>
    <x v="0"/>
    <x v="1"/>
    <n v="1023144"/>
    <s v="GO Papda C/Cue granel@ Bo Cj AS"/>
    <s v="Plancha"/>
    <s v="Plancha c/Cuero"/>
    <n v="74390"/>
    <n v="44000"/>
    <n v="0.45719439678473212"/>
    <n v="34010.691176816224"/>
    <n v="48962"/>
    <n v="10684"/>
    <n v="0"/>
    <n v="92588.29117681623"/>
    <n v="96000"/>
    <n v="24000"/>
    <n v="72000"/>
    <n v="0"/>
    <n v="72000"/>
    <n v="20588.29117681623"/>
    <n v="0"/>
    <n v="0"/>
    <n v="0"/>
    <n v="20588.29117681623"/>
    <n v="0"/>
    <n v="0"/>
    <n v="0"/>
    <n v="0"/>
    <n v="48000"/>
    <n v="72000"/>
    <n v="0"/>
    <n v="72000"/>
    <n v="0"/>
    <n v="72000"/>
    <n v="72000"/>
    <n v="0"/>
    <n v="0"/>
    <m/>
    <s v="Si"/>
    <n v="72000"/>
    <n v="48962"/>
    <n v="23038"/>
    <d v="2022-08-13T00:00:00"/>
    <n v="1.94"/>
    <n v="2.191071666666665"/>
    <n v="2.191071666666665"/>
    <n v="157757.15999999989"/>
    <n v="1.9893465052049255"/>
    <n v="0.10140272744539265"/>
    <n v="2.191071666666665"/>
    <n v="2.191071666666665"/>
    <m/>
    <s v="OK"/>
    <s v="OK"/>
    <n v="0"/>
    <n v="0"/>
    <n v="0"/>
    <n v="0"/>
    <n v="24000"/>
    <n v="48000"/>
    <n v="0"/>
    <n v="0"/>
    <n v="0"/>
    <n v="0"/>
    <n v="42907"/>
    <n v="103200"/>
    <m/>
    <n v="40379.308823183783"/>
    <n v="60967.600000000013"/>
    <n v="23361.3341"/>
    <n v="10680.671051936093"/>
    <n v="71648.271051936114"/>
    <n v="12680.663048063907"/>
    <n v="28420.516399999997"/>
    <n v="12993.700851808584"/>
    <n v="25674.363899872493"/>
    <n v="15426.815548191413"/>
    <n v="74390"/>
    <n v="0"/>
  </r>
  <r>
    <s v="Agrosuper Asia1023183"/>
    <x v="0"/>
    <x v="1"/>
    <n v="1023183"/>
    <s v="GO Pech S/Cue@ Vp Cj AS"/>
    <s v="Cost-Pec"/>
    <s v="Cost-Pec Entero"/>
    <n v="0"/>
    <n v="0"/>
    <n v="0.45719439678473212"/>
    <n v="0"/>
    <n v="8426"/>
    <n v="0"/>
    <n v="0"/>
    <n v="8426"/>
    <n v="0"/>
    <n v="22000"/>
    <n v="0"/>
    <n v="0"/>
    <n v="0"/>
    <n v="8426"/>
    <n v="0"/>
    <n v="0"/>
    <n v="0"/>
    <n v="8426"/>
    <n v="0"/>
    <n v="0"/>
    <n v="0"/>
    <n v="0"/>
    <n v="44000"/>
    <n v="0"/>
    <n v="0"/>
    <n v="0"/>
    <n v="0"/>
    <n v="0"/>
    <n v="0"/>
    <n v="0"/>
    <n v="0"/>
    <m/>
    <s v="No"/>
    <n v="0"/>
    <n v="0"/>
    <n v="0"/>
    <d v="2022-08-13T00:00:00"/>
    <n v="5.7898820069821229"/>
    <n v="0"/>
    <n v="0"/>
    <n v="0"/>
    <n v="5.7898820069821229"/>
    <s v="No Aplica"/>
    <n v="0"/>
    <n v="0"/>
    <m/>
    <s v="OK"/>
    <s v="OK"/>
    <n v="22000"/>
    <n v="44000"/>
    <n v="66000"/>
    <n v="0"/>
    <n v="22000"/>
    <n v="22000"/>
    <n v="136200.5"/>
    <n v="259600"/>
    <n v="378180"/>
    <n v="0"/>
    <n v="124511"/>
    <n v="126688"/>
    <m/>
    <n v="0"/>
    <n v="8426"/>
    <n v="8210.1419999999998"/>
    <n v="3753.6309192069939"/>
    <n v="12179.630919206993"/>
    <n v="4456.5110807930059"/>
    <n v="0"/>
    <n v="0"/>
    <n v="4456.5110807930059"/>
    <n v="0"/>
    <n v="0"/>
    <n v="0"/>
  </r>
  <r>
    <s v="Agrosuper Asia1023283"/>
    <x v="0"/>
    <x v="1"/>
    <n v="1023283"/>
    <s v="GO Grasa Chaleco@ Cj 10k AS"/>
    <s v="Subprod"/>
    <s v="Subprod Grasa"/>
    <n v="94845"/>
    <n v="72000"/>
    <n v="0.45719439678473212"/>
    <n v="43362.60256304792"/>
    <n v="82775"/>
    <n v="21440"/>
    <n v="0"/>
    <n v="145433.60256304793"/>
    <n v="96000"/>
    <n v="24000"/>
    <n v="96000"/>
    <n v="-48000"/>
    <n v="48000"/>
    <n v="97433.602563047927"/>
    <n v="96000"/>
    <n v="-24000"/>
    <n v="72000"/>
    <n v="25433.602563047927"/>
    <n v="0"/>
    <n v="0"/>
    <n v="0"/>
    <n v="0"/>
    <n v="96000"/>
    <n v="192000"/>
    <n v="0"/>
    <n v="48000"/>
    <n v="144000"/>
    <n v="120000"/>
    <n v="48000"/>
    <n v="72000"/>
    <s v="comportamiento permisos y pagos "/>
    <s v="Permisos y pago"/>
    <s v="Si"/>
    <n v="120000"/>
    <n v="82775"/>
    <n v="37225"/>
    <d v="2022-08-13T00:00:00"/>
    <n v="0.77"/>
    <n v="1.0649650520833331"/>
    <n v="0.88798602083333322"/>
    <n v="106558.32249999998"/>
    <n v="0.87631195748132384"/>
    <n v="1.3321812229474431E-2"/>
    <n v="0.88798602083333322"/>
    <n v="0.88798602083333322"/>
    <m/>
    <s v="OK"/>
    <s v="OK"/>
    <n v="120000"/>
    <n v="96000"/>
    <n v="178000"/>
    <n v="216000"/>
    <n v="144149"/>
    <n v="72000"/>
    <n v="107052.12119999999"/>
    <n v="89280"/>
    <n v="157911"/>
    <n v="220922"/>
    <n v="136463"/>
    <n v="70008"/>
    <m/>
    <n v="51482.397436952087"/>
    <n v="76916.000000000015"/>
    <n v="0"/>
    <n v="0"/>
    <n v="76916.000000000015"/>
    <n v="0"/>
    <n v="0"/>
    <n v="0"/>
    <n v="0"/>
    <n v="0"/>
    <n v="94845"/>
    <n v="0"/>
  </r>
  <r>
    <s v="Agrosuper Asia1023305"/>
    <x v="0"/>
    <x v="1"/>
    <n v="1023305"/>
    <s v="GO Mucosa # Isotanque AS"/>
    <s v="Subprod"/>
    <s v="Subprod Proteína y 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super Asia1023307"/>
    <x v="0"/>
    <x v="1"/>
    <n v="1023307"/>
    <s v="GO Pulmon@ Cj 20k AS"/>
    <s v="Subprod"/>
    <s v="Subprod Visceras"/>
    <n v="5000"/>
    <n v="0"/>
    <n v="0.45719439678473212"/>
    <n v="2285.9719839236604"/>
    <n v="37165"/>
    <n v="5700"/>
    <n v="0"/>
    <n v="44580.971983923664"/>
    <n v="48000"/>
    <n v="24000"/>
    <n v="24000"/>
    <n v="0"/>
    <n v="24000"/>
    <n v="20580.971983923664"/>
    <n v="0"/>
    <n v="0"/>
    <n v="0"/>
    <n v="20580.971983923664"/>
    <n v="0"/>
    <n v="0"/>
    <n v="0"/>
    <n v="0"/>
    <n v="0"/>
    <n v="24000"/>
    <n v="0"/>
    <n v="24000"/>
    <n v="0"/>
    <n v="24000"/>
    <n v="24000"/>
    <n v="0"/>
    <n v="0"/>
    <m/>
    <s v="Si"/>
    <n v="24000"/>
    <n v="24000"/>
    <n v="0"/>
    <d v="2022-08-13T00:00:00"/>
    <n v="0.67313869304418494"/>
    <n v="0.76571666666666705"/>
    <n v="0.76571666666666705"/>
    <n v="18377.200000000008"/>
    <n v="0.67313869304418494"/>
    <n v="0.13753179631349058"/>
    <n v="0.76571666666666705"/>
    <n v="0.76571666666666705"/>
    <m/>
    <s v="OK"/>
    <s v="OK"/>
    <n v="22000"/>
    <n v="24000"/>
    <n v="22000"/>
    <n v="48000"/>
    <n v="24000"/>
    <n v="48000"/>
    <n v="16376.75"/>
    <n v="16800"/>
    <n v="14667"/>
    <n v="35843"/>
    <n v="17322"/>
    <n v="40800"/>
    <m/>
    <n v="2714.0280160763396"/>
    <n v="23295.000000000004"/>
    <n v="8689.0955000000013"/>
    <n v="3972.6057757274307"/>
    <n v="27267.605775727436"/>
    <n v="4716.489724272571"/>
    <n v="27022.032499999998"/>
    <n v="12354.321848734926"/>
    <n v="17070.811573007497"/>
    <n v="14667.710651265072"/>
    <n v="5000"/>
    <n v="0"/>
  </r>
  <r>
    <s v="Agrosuper Asia1023326"/>
    <x v="0"/>
    <x v="1"/>
    <n v="1023326"/>
    <s v="GO Corazón Partido@ Cj 10k AS"/>
    <s v="Subprod"/>
    <s v="Subprod Visceras"/>
    <n v="48000"/>
    <n v="48000"/>
    <n v="0.45719439678473212"/>
    <n v="21945.331045667142"/>
    <n v="19330"/>
    <n v="10805"/>
    <n v="0"/>
    <n v="50999.831045667146"/>
    <n v="48000"/>
    <n v="24000"/>
    <n v="48000"/>
    <n v="0"/>
    <n v="48000"/>
    <n v="2999.8310456671461"/>
    <n v="0"/>
    <n v="0"/>
    <n v="0"/>
    <n v="2999.8310456671461"/>
    <n v="0"/>
    <n v="0"/>
    <n v="0"/>
    <n v="0"/>
    <n v="48000"/>
    <n v="48000"/>
    <n v="0"/>
    <n v="48000"/>
    <n v="0"/>
    <n v="48000"/>
    <n v="48000"/>
    <n v="0"/>
    <n v="0"/>
    <m/>
    <s v="Si"/>
    <n v="48000"/>
    <n v="19330"/>
    <n v="28670"/>
    <d v="2022-08-13T00:00:00"/>
    <n v="0.72"/>
    <n v="0.95"/>
    <n v="0.95"/>
    <n v="45600"/>
    <n v="0.79070160687496116"/>
    <n v="0.20146461287036399"/>
    <n v="0.95"/>
    <n v="0.95"/>
    <m/>
    <s v="OK"/>
    <s v="OK"/>
    <n v="0"/>
    <n v="0"/>
    <n v="44000"/>
    <n v="48000"/>
    <n v="48003"/>
    <n v="48000"/>
    <n v="0"/>
    <n v="0"/>
    <n v="35200"/>
    <n v="45600"/>
    <n v="37999"/>
    <n v="39917"/>
    <m/>
    <n v="26054.668954332861"/>
    <n v="29054.500000000007"/>
    <n v="22495.654999999999"/>
    <n v="10284.887418002443"/>
    <n v="39339.38741800245"/>
    <n v="12210.767581997556"/>
    <n v="0"/>
    <n v="0"/>
    <n v="12210.767581997556"/>
    <n v="0"/>
    <n v="48000"/>
    <n v="0"/>
  </r>
  <r>
    <s v="Agrosuper Brasil1021864"/>
    <x v="0"/>
    <x v="2"/>
    <n v="1021864"/>
    <s v="GO Cue Papda CP@ Cj 20k AS"/>
    <s v="Cueros"/>
    <s v="Cuero Papada"/>
    <n v="72187"/>
    <n v="0"/>
    <n v="0.81420840482290169"/>
    <n v="58775.262118950806"/>
    <n v="47845"/>
    <n v="0"/>
    <n v="0"/>
    <n v="106620.26211895081"/>
    <n v="72000"/>
    <n v="24000"/>
    <n v="72000"/>
    <n v="0"/>
    <n v="72000"/>
    <n v="34620.262118950806"/>
    <n v="0"/>
    <n v="0"/>
    <n v="0"/>
    <n v="34620.262118950806"/>
    <n v="0"/>
    <n v="0"/>
    <n v="0"/>
    <n v="0"/>
    <n v="72000"/>
    <n v="72000"/>
    <n v="0"/>
    <n v="72000"/>
    <n v="0"/>
    <n v="72000"/>
    <n v="72000"/>
    <n v="0"/>
    <n v="0"/>
    <m/>
    <s v="Si"/>
    <n v="72000"/>
    <n v="47845"/>
    <n v="24155"/>
    <d v="2022-08-25T00:00:00"/>
    <n v="0.55000000000000004"/>
    <n v="0.55000000000000004"/>
    <n v="0.55000000000000004"/>
    <n v="36000"/>
    <n v="0.55000000000000004"/>
    <n v="0"/>
    <n v="0.5"/>
    <n v="0.55000000000000004"/>
    <m/>
    <s v="OK"/>
    <s v="OK"/>
    <n v="48000"/>
    <n v="48000"/>
    <n v="48000"/>
    <n v="24000"/>
    <n v="48000"/>
    <n v="48000"/>
    <n v="26400"/>
    <n v="26400"/>
    <n v="26400"/>
    <n v="12000"/>
    <n v="26400"/>
    <n v="23734"/>
    <m/>
    <n v="13411.737881049195"/>
    <n v="48032"/>
    <n v="29161.499"/>
    <n v="23743.537583034642"/>
    <n v="71775.537583034646"/>
    <n v="5417.9614169653578"/>
    <n v="0"/>
    <n v="0"/>
    <n v="5417.9614169653578"/>
    <n v="0"/>
    <n v="72187"/>
    <n v="0"/>
  </r>
  <r>
    <s v="Agrosuper Brasil1022217"/>
    <x v="0"/>
    <x v="2"/>
    <n v="1022217"/>
    <s v="GO Lom Tocino@ Bo Cj 20k AS"/>
    <s v="Grasas"/>
    <s v="Grasa Lomo Tocino"/>
    <n v="265077"/>
    <n v="262107"/>
    <n v="0.81420840482290169"/>
    <n v="215827.92132524031"/>
    <n v="160702"/>
    <n v="10362"/>
    <n v="24000"/>
    <n v="361855.72132524027"/>
    <n v="144000"/>
    <n v="24000"/>
    <n v="144000"/>
    <n v="-48000"/>
    <n v="96000"/>
    <n v="265855.72132524027"/>
    <n v="264000"/>
    <n v="-168000"/>
    <n v="96000"/>
    <n v="169855.72132524027"/>
    <n v="0"/>
    <n v="0"/>
    <n v="0"/>
    <n v="0"/>
    <n v="288000"/>
    <n v="408000"/>
    <n v="0"/>
    <n v="96000"/>
    <n v="312000"/>
    <n v="192000"/>
    <n v="96000"/>
    <n v="96000"/>
    <s v="DISPONIBILIDAD PERMISOS VENTA NUEVA "/>
    <s v="Permisos"/>
    <s v="Si"/>
    <n v="192000"/>
    <n v="160702"/>
    <n v="31298"/>
    <d v="2022-08-25T00:00:00"/>
    <n v="1.69999656628781"/>
    <n v="1.6190464173611101"/>
    <n v="1.6595214918244601"/>
    <n v="288000"/>
    <n v="1.5862987992388995"/>
    <n v="4.615945786549959E-2"/>
    <n v="1.5"/>
    <n v="1.6595214918244601"/>
    <m/>
    <s v="OK"/>
    <s v="OK"/>
    <n v="96000"/>
    <n v="47994"/>
    <n v="72000"/>
    <n v="264000"/>
    <n v="168000"/>
    <n v="216000"/>
    <n v="153600"/>
    <n v="64392"/>
    <n v="103820"/>
    <n v="414000"/>
    <n v="279600"/>
    <n v="335772"/>
    <m/>
    <n v="49249.078674759687"/>
    <n v="219104.79999999996"/>
    <n v="300000"/>
    <n v="244262.52144687049"/>
    <n v="463367.32144687045"/>
    <n v="55737.478553129506"/>
    <n v="26462.627999999997"/>
    <n v="21546.094131301852"/>
    <n v="77283.572684431361"/>
    <n v="4916.5338686981449"/>
    <n v="265077"/>
    <n v="0"/>
  </r>
  <r>
    <s v="Agrosuper Brasil1022218"/>
    <x v="0"/>
    <x v="2"/>
    <n v="1022218"/>
    <s v="GO Grasa Forro Pna Limp@ Cj 20k AS"/>
    <s v="Grasas"/>
    <s v="Grasa Forro"/>
    <n v="56208"/>
    <n v="24004"/>
    <n v="0.81420840482290169"/>
    <n v="45765.026018285658"/>
    <n v="52343"/>
    <n v="10801"/>
    <n v="0"/>
    <n v="107828.92601828565"/>
    <n v="96000"/>
    <n v="24000"/>
    <n v="96000"/>
    <n v="0"/>
    <n v="96000"/>
    <n v="11828.926018285652"/>
    <n v="0"/>
    <n v="0"/>
    <n v="0"/>
    <n v="11828.926018285652"/>
    <n v="0"/>
    <n v="0"/>
    <n v="0"/>
    <n v="0"/>
    <n v="48000"/>
    <n v="96000"/>
    <n v="0"/>
    <n v="96000"/>
    <n v="0"/>
    <n v="96000"/>
    <n v="96000"/>
    <n v="0"/>
    <n v="0"/>
    <m/>
    <s v="Si"/>
    <n v="96000"/>
    <n v="52343"/>
    <n v="43657"/>
    <d v="2022-08-25T00:00:00"/>
    <n v="1.5499916680553201"/>
    <n v="1.51875"/>
    <n v="1.51875"/>
    <n v="144000"/>
    <n v="1.5"/>
    <n v="1.250000000000003E-2"/>
    <n v="1.5"/>
    <n v="1.51875"/>
    <m/>
    <s v="OK"/>
    <s v="OK"/>
    <n v="120000"/>
    <n v="48000"/>
    <n v="96000"/>
    <n v="96000"/>
    <n v="96000"/>
    <n v="48000"/>
    <n v="180000"/>
    <n v="69600"/>
    <n v="140400"/>
    <n v="136320"/>
    <n v="145200"/>
    <n v="72686"/>
    <m/>
    <n v="10442.973981714342"/>
    <n v="22271.899999999994"/>
    <n v="97633.576000000001"/>
    <n v="79494.078172115536"/>
    <n v="101765.97817211553"/>
    <n v="18139.497827884465"/>
    <n v="90195.726999999999"/>
    <n v="73438.119002511929"/>
    <n v="91577.616830396393"/>
    <n v="16757.60799748807"/>
    <n v="56208"/>
    <n v="0"/>
  </r>
  <r>
    <s v="Agrosuper Brasil1022273"/>
    <x v="0"/>
    <x v="2"/>
    <n v="1022273"/>
    <s v="GO Grasa Forro Pna Limp@ Bo Cj AS"/>
    <s v="Grasas"/>
    <s v="Grasa Forro"/>
    <n v="211117"/>
    <n v="211608"/>
    <n v="0.81420840482290169"/>
    <n v="171893.23580099654"/>
    <n v="158142"/>
    <n v="51627"/>
    <n v="48000"/>
    <n v="328499.53580099653"/>
    <n v="142000"/>
    <n v="24000"/>
    <n v="142000"/>
    <n v="-24000"/>
    <n v="118000"/>
    <n v="210499.53580099653"/>
    <n v="192000"/>
    <n v="-120000"/>
    <n v="72000"/>
    <n v="138499.53580099653"/>
    <n v="0"/>
    <n v="0"/>
    <n v="0"/>
    <n v="0"/>
    <n v="238000"/>
    <n v="334000"/>
    <n v="0"/>
    <n v="118000"/>
    <n v="216000"/>
    <n v="190000"/>
    <n v="118000"/>
    <n v="72000"/>
    <s v="DISPONIBILIDAD PERMISOS VENTA NUEVA "/>
    <s v="Permisos"/>
    <s v="Si"/>
    <n v="190000"/>
    <n v="158142"/>
    <n v="31858"/>
    <d v="2022-08-25T00:00:00"/>
    <n v="1.55000283543155"/>
    <n v="1.5010348415492947"/>
    <n v="1.5195911339678336"/>
    <n v="266000"/>
    <n v="1.4600254665786263"/>
    <n v="4.0797690692883234E-2"/>
    <n v="1.4"/>
    <n v="1.5195911339678336"/>
    <m/>
    <s v="OK"/>
    <s v="OK"/>
    <n v="0"/>
    <n v="144000"/>
    <n v="144000"/>
    <n v="120000"/>
    <n v="168000"/>
    <n v="48000"/>
    <n v="0"/>
    <n v="208800"/>
    <n v="208800"/>
    <n v="180000"/>
    <n v="252000"/>
    <n v="68267"/>
    <m/>
    <n v="39223.764199003461"/>
    <n v="177723.3"/>
    <n v="82268.759489999997"/>
    <n v="66983.915431111847"/>
    <n v="244707.21543111184"/>
    <n v="15284.844058888149"/>
    <n v="142516.37099999998"/>
    <n v="116038.02709305883"/>
    <n v="131322.87115194698"/>
    <n v="26478.343906941154"/>
    <n v="211117"/>
    <n v="0"/>
  </r>
  <r>
    <s v="Agrosuper Brasil1023329"/>
    <x v="0"/>
    <x v="2"/>
    <n v="1023329"/>
    <s v="GO Cue Papda CP@ Cj 20k AS"/>
    <s v="Cueros"/>
    <s v="Cuero Papada"/>
    <n v="0"/>
    <n v="38659"/>
    <n v="0.81420840482290169"/>
    <n v="0"/>
    <n v="16978"/>
    <n v="11876"/>
    <n v="0"/>
    <n v="27666.400000000001"/>
    <n v="48000"/>
    <n v="24000"/>
    <n v="24000"/>
    <n v="0"/>
    <n v="24000"/>
    <n v="3666.4000000000015"/>
    <n v="0"/>
    <n v="0"/>
    <n v="0"/>
    <n v="3666.4000000000015"/>
    <n v="0"/>
    <n v="0"/>
    <n v="0"/>
    <n v="0"/>
    <n v="24000"/>
    <n v="24000"/>
    <n v="0"/>
    <n v="24000"/>
    <n v="0"/>
    <n v="24000"/>
    <n v="24000"/>
    <n v="0"/>
    <n v="0"/>
    <m/>
    <s v="Si"/>
    <n v="24000"/>
    <n v="16978"/>
    <n v="7022"/>
    <d v="2022-08-25T00:00:00"/>
    <n v="0.53666675289065902"/>
    <n v="0.55000000000000004"/>
    <n v="0.55000000000000004"/>
    <n v="12000"/>
    <n v="0.55000000000000004"/>
    <n v="0"/>
    <n v="0.5"/>
    <n v="0.55000000000000004"/>
    <m/>
    <s v="OK"/>
    <s v="OK"/>
    <n v="0"/>
    <n v="24000"/>
    <n v="72000"/>
    <n v="24000"/>
    <n v="72000"/>
    <n v="72000"/>
    <n v="0"/>
    <n v="13200"/>
    <n v="39600"/>
    <n v="12000"/>
    <n v="39600"/>
    <n v="39600"/>
    <m/>
    <n v="0"/>
    <n v="3666.4000000000015"/>
    <n v="0"/>
    <n v="0"/>
    <n v="3666.4000000000015"/>
    <n v="0"/>
    <n v="0"/>
    <n v="0"/>
    <n v="0"/>
    <n v="0"/>
    <n v="0"/>
    <n v="0"/>
  </r>
  <r>
    <s v="Agrosuper Brasil1023334"/>
    <x v="0"/>
    <x v="2"/>
    <n v="1023334"/>
    <s v="Cue granel Esp CC@ Cj 20k AS"/>
    <s v="Cueros"/>
    <s v="Cuero Mixto"/>
    <n v="0"/>
    <n v="1069"/>
    <n v="0.81420840482290169"/>
    <n v="0"/>
    <n v="77994"/>
    <n v="0"/>
    <n v="0"/>
    <n v="77994"/>
    <n v="120000"/>
    <n v="24000"/>
    <n v="72000"/>
    <n v="0"/>
    <n v="72000"/>
    <n v="5994"/>
    <n v="0"/>
    <n v="0"/>
    <n v="0"/>
    <n v="5994"/>
    <n v="0"/>
    <n v="0"/>
    <n v="0"/>
    <n v="0"/>
    <n v="24000"/>
    <n v="72000"/>
    <n v="0"/>
    <n v="72000"/>
    <n v="0"/>
    <n v="72000"/>
    <n v="72000"/>
    <n v="0"/>
    <n v="0"/>
    <m/>
    <s v="Si"/>
    <n v="72000"/>
    <n v="72000"/>
    <n v="0"/>
    <d v="2022-08-25T00:00:00"/>
    <n v="0.53975678203928901"/>
    <n v="0.65"/>
    <n v="0.65"/>
    <n v="43200"/>
    <n v="0.64999999999999991"/>
    <n v="1.7080354225002412E-16"/>
    <n v="0.6"/>
    <n v="0.65"/>
    <m/>
    <s v="OK"/>
    <s v="OK"/>
    <n v="0"/>
    <n v="72000"/>
    <n v="144000"/>
    <n v="168000"/>
    <n v="48000"/>
    <n v="72000"/>
    <n v="0"/>
    <n v="46800"/>
    <n v="93600"/>
    <n v="100800"/>
    <n v="29760"/>
    <n v="46800"/>
    <m/>
    <n v="0"/>
    <n v="5994"/>
    <n v="0"/>
    <n v="0"/>
    <n v="5994"/>
    <n v="0"/>
    <n v="0"/>
    <n v="0"/>
    <n v="0"/>
    <n v="0"/>
    <n v="0"/>
    <n v="0"/>
  </r>
  <r>
    <s v="Agrosuper Brasil1023336"/>
    <x v="0"/>
    <x v="2"/>
    <n v="1023336"/>
    <s v="Cue granel Esp CC@ Cj 20k AS"/>
    <s v="Cueros"/>
    <s v="Cuero Mixto"/>
    <n v="0"/>
    <n v="0"/>
    <n v="0.81420840482290169"/>
    <n v="0"/>
    <n v="6753"/>
    <n v="0"/>
    <n v="0"/>
    <n v="6753"/>
    <n v="0"/>
    <n v="24000"/>
    <n v="0"/>
    <n v="0"/>
    <n v="0"/>
    <n v="6753"/>
    <n v="0"/>
    <n v="0"/>
    <n v="0"/>
    <n v="6753"/>
    <n v="0"/>
    <n v="0"/>
    <n v="0"/>
    <n v="0"/>
    <n v="24000"/>
    <n v="0"/>
    <n v="0"/>
    <n v="0"/>
    <n v="0"/>
    <n v="0"/>
    <n v="0"/>
    <n v="0"/>
    <n v="0"/>
    <m/>
    <s v="No"/>
    <n v="0"/>
    <n v="0"/>
    <n v="0"/>
    <d v="2022-08-25T00:00:00"/>
    <n v="0.64999999999999991"/>
    <n v="0.64999999999999991"/>
    <n v="0"/>
    <n v="0"/>
    <n v="0.64999999999999991"/>
    <s v="No Aplica"/>
    <n v="0"/>
    <n v="0"/>
    <m/>
    <s v="OK"/>
    <s v="OK"/>
    <n v="0"/>
    <n v="24000"/>
    <n v="24000"/>
    <n v="24000"/>
    <n v="72000"/>
    <n v="0"/>
    <n v="0"/>
    <n v="15600"/>
    <n v="15600"/>
    <n v="14400"/>
    <n v="46800"/>
    <n v="0"/>
    <m/>
    <n v="0"/>
    <n v="6753"/>
    <n v="0"/>
    <n v="0"/>
    <n v="6753"/>
    <n v="0"/>
    <n v="0"/>
    <n v="0"/>
    <n v="0"/>
    <n v="0"/>
    <n v="0"/>
    <n v="0"/>
  </r>
  <r>
    <s v="Agrosuper Shanghai1023109"/>
    <x v="0"/>
    <x v="3"/>
    <n v="1023109"/>
    <s v="GO Reco 20/80 @ Cj 20k AS"/>
    <s v="Grasas"/>
    <s v="Grasa Gordura"/>
    <n v="0"/>
    <n v="0"/>
    <n v="0.45719439678473212"/>
    <n v="0"/>
    <n v="69444"/>
    <n v="819"/>
    <n v="0"/>
    <n v="70181.100000000006"/>
    <n v="0"/>
    <n v="24000"/>
    <n v="0"/>
    <m/>
    <n v="0"/>
    <n v="70181.100000000006"/>
    <n v="0"/>
    <n v="0"/>
    <n v="0"/>
    <n v="70181.100000000006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70181.100000000006"/>
    <n v="610.09833000000003"/>
    <n v="278.93353796372247"/>
    <n v="70460.033537963725"/>
    <n v="331.16479203627756"/>
    <n v="46837.546000000002"/>
    <n v="21413.863590347144"/>
    <n v="21745.028382383422"/>
    <n v="25423.682409652858"/>
    <n v="0"/>
    <n v="0"/>
  </r>
  <r>
    <s v="Agrosuper Shanghai1021115"/>
    <x v="0"/>
    <x v="3"/>
    <n v="1021115"/>
    <s v="GO Estómago Pouch@ 20k bca AS"/>
    <s v="Subprod"/>
    <s v="Subprod Visceras"/>
    <n v="6260"/>
    <n v="0"/>
    <n v="0.45719439678473212"/>
    <n v="2862.0369238724229"/>
    <n v="41760"/>
    <n v="0"/>
    <n v="0"/>
    <n v="44622.036923872423"/>
    <n v="0"/>
    <n v="24000"/>
    <n v="0"/>
    <m/>
    <n v="0"/>
    <n v="44622.036923872423"/>
    <n v="0"/>
    <n v="0"/>
    <n v="0"/>
    <n v="44622.036923872423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.27288702928870295"/>
    <n v="0"/>
    <n v="0"/>
    <n v="0"/>
    <n v="0.27288702928870295"/>
    <s v="No Aplica"/>
    <n v="0"/>
    <n v="0"/>
    <m/>
    <s v="OK"/>
    <s v="OK"/>
    <n v="72000"/>
    <n v="48000"/>
    <n v="24000"/>
    <n v="48000"/>
    <n v="48000"/>
    <n v="0"/>
    <n v="21480"/>
    <n v="14400"/>
    <n v="6640"/>
    <n v="6480"/>
    <n v="12640"/>
    <n v="0"/>
    <m/>
    <n v="3397.9630761275771"/>
    <n v="48020"/>
    <n v="0"/>
    <n v="0"/>
    <n v="48020"/>
    <n v="0"/>
    <n v="0"/>
    <n v="0"/>
    <n v="0"/>
    <n v="0"/>
    <n v="6260"/>
    <n v="0"/>
  </r>
  <r>
    <s v="Agrosuper Shanghai1021731"/>
    <x v="0"/>
    <x v="3"/>
    <n v="1021731"/>
    <s v="GO PernilM@ Cj 20k AS"/>
    <s v="Pernil"/>
    <s v="Pernil Mano"/>
    <n v="0"/>
    <n v="0"/>
    <n v="0.45719439678473212"/>
    <n v="0"/>
    <n v="89785"/>
    <n v="50576.52"/>
    <n v="0"/>
    <n v="135303.86799999999"/>
    <n v="0"/>
    <n v="24000"/>
    <n v="0"/>
    <m/>
    <n v="0"/>
    <n v="135303.86799999999"/>
    <n v="0"/>
    <n v="0"/>
    <n v="0"/>
    <n v="135303.86799999999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0792263838322689"/>
    <n v="0"/>
    <n v="0"/>
    <n v="0"/>
    <n v="2.0792263838322689"/>
    <s v="No Aplica"/>
    <n v="0"/>
    <n v="0"/>
    <m/>
    <s v="OK"/>
    <s v="OK"/>
    <n v="312000"/>
    <n v="216000"/>
    <n v="216000"/>
    <n v="144000"/>
    <n v="168000"/>
    <n v="264000"/>
    <n v="623108.57140000002"/>
    <n v="406080"/>
    <n v="403920"/>
    <n v="265334"/>
    <n v="325720"/>
    <n v="540233"/>
    <m/>
    <n v="0"/>
    <n v="135303.86799999999"/>
    <n v="0"/>
    <n v="0"/>
    <n v="135303.86799999999"/>
    <n v="0"/>
    <n v="0"/>
    <n v="0"/>
    <n v="0"/>
    <n v="0"/>
    <n v="0"/>
    <n v="0"/>
  </r>
  <r>
    <s v="Agrosuper Shanghai1021733"/>
    <x v="0"/>
    <x v="3"/>
    <n v="1021733"/>
    <s v="GO PpPna 59@ Cj 20k AS"/>
    <s v="Pierna"/>
    <s v="Pierna Pulpa"/>
    <n v="0"/>
    <n v="0"/>
    <n v="0.45719439678473212"/>
    <n v="0"/>
    <n v="61318"/>
    <n v="36246"/>
    <n v="0"/>
    <n v="93939.4"/>
    <n v="72000"/>
    <n v="24000"/>
    <n v="72000"/>
    <m/>
    <n v="72000"/>
    <n v="21939.399999999994"/>
    <n v="0"/>
    <n v="0"/>
    <n v="0"/>
    <n v="21939.399999999994"/>
    <n v="0"/>
    <n v="0"/>
    <n v="0"/>
    <n v="0"/>
    <n v="24000"/>
    <n v="72000"/>
    <n v="0"/>
    <n v="72000"/>
    <n v="0"/>
    <n v="72000"/>
    <n v="72000"/>
    <n v="0"/>
    <n v="0"/>
    <m/>
    <s v="Si"/>
    <n v="72000"/>
    <n v="61318"/>
    <n v="10682"/>
    <d v="2022-08-13T00:00:00"/>
    <n v="2.2713662648232575"/>
    <n v="2.8455833333333298"/>
    <n v="2.8455833333333298"/>
    <n v="204881.99999999974"/>
    <n v="2.2713662648232575"/>
    <n v="0.25280690190877425"/>
    <n v="2.8455833333333298"/>
    <n v="2.8455833333333298"/>
    <m/>
    <s v="OK"/>
    <s v="OK"/>
    <n v="96000"/>
    <n v="0"/>
    <n v="0"/>
    <n v="72000"/>
    <n v="24000"/>
    <n v="0"/>
    <n v="169760"/>
    <n v="0"/>
    <n v="0"/>
    <n v="65368"/>
    <n v="43579"/>
    <n v="0"/>
    <m/>
    <n v="0"/>
    <n v="21939.399999999994"/>
    <n v="0"/>
    <n v="0"/>
    <n v="21939.399999999994"/>
    <n v="0"/>
    <n v="0"/>
    <n v="0"/>
    <n v="0"/>
    <n v="0"/>
    <n v="0"/>
    <n v="0"/>
  </r>
  <r>
    <s v="Agrosuper Shanghai1021735"/>
    <x v="0"/>
    <x v="3"/>
    <n v="1021735"/>
    <s v="GO Patas@ Cj 20k AS"/>
    <s v="Subprod"/>
    <s v="Subprod Patas-Manos"/>
    <n v="0"/>
    <n v="0"/>
    <n v="0.45719439678473212"/>
    <n v="0"/>
    <n v="36600"/>
    <n v="46045.799999999996"/>
    <n v="0"/>
    <n v="78041.22"/>
    <n v="0"/>
    <n v="24000"/>
    <n v="0"/>
    <m/>
    <n v="0"/>
    <n v="78041.22"/>
    <n v="0"/>
    <n v="0"/>
    <n v="0"/>
    <n v="78041.22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4.6119607297658494"/>
    <n v="0"/>
    <n v="0"/>
    <n v="0"/>
    <n v="4.6119607297658494"/>
    <s v="No Aplica"/>
    <n v="0"/>
    <n v="0"/>
    <m/>
    <s v="OK"/>
    <s v="OK"/>
    <n v="240000"/>
    <n v="96000"/>
    <n v="96000"/>
    <n v="0"/>
    <n v="186020"/>
    <n v="72000"/>
    <n v="982080"/>
    <n v="384000"/>
    <n v="393600"/>
    <n v="0"/>
    <n v="791853"/>
    <n v="325592"/>
    <m/>
    <n v="0"/>
    <n v="78041.22"/>
    <n v="0"/>
    <n v="0"/>
    <n v="78041.22"/>
    <n v="0"/>
    <n v="0"/>
    <n v="0"/>
    <n v="0"/>
    <n v="0"/>
    <n v="0"/>
    <n v="0"/>
  </r>
  <r>
    <s v="Agrosuper Shanghai1021738"/>
    <x v="0"/>
    <x v="3"/>
    <n v="1021738"/>
    <s v="GO Patas B@ Cj 20k AS"/>
    <s v="Subprod"/>
    <s v="Subprod Patas-Manos"/>
    <n v="0"/>
    <n v="0"/>
    <n v="0.45719439678473212"/>
    <n v="0"/>
    <n v="65081"/>
    <n v="23536.395"/>
    <n v="0"/>
    <n v="86263.755499999999"/>
    <n v="0"/>
    <n v="24000"/>
    <n v="0"/>
    <m/>
    <n v="0"/>
    <n v="86263.755499999999"/>
    <n v="0"/>
    <n v="0"/>
    <n v="0"/>
    <n v="86263.755499999999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4.605370087355559"/>
    <n v="0"/>
    <n v="0"/>
    <n v="0"/>
    <n v="4.605370087355559"/>
    <s v="No Aplica"/>
    <n v="0"/>
    <n v="0"/>
    <m/>
    <s v="OK"/>
    <s v="OK"/>
    <n v="48000"/>
    <n v="0"/>
    <n v="0"/>
    <n v="24000"/>
    <n v="0"/>
    <n v="0"/>
    <n v="177600"/>
    <n v="0"/>
    <n v="0"/>
    <n v="46600"/>
    <n v="0"/>
    <n v="0"/>
    <m/>
    <n v="0"/>
    <n v="86263.755499999999"/>
    <n v="0"/>
    <n v="0"/>
    <n v="86263.755499999999"/>
    <n v="0"/>
    <n v="0"/>
    <n v="0"/>
    <n v="0"/>
    <n v="0"/>
    <n v="0"/>
    <n v="0"/>
  </r>
  <r>
    <s v="Agrosuper Shanghai1021765"/>
    <x v="0"/>
    <x v="3"/>
    <n v="1021765"/>
    <s v="GO Pna Nor@ Bo Cj 20k AS"/>
    <s v="Pierna"/>
    <s v="Pierna Entera"/>
    <n v="2"/>
    <n v="0"/>
    <n v="0.45719439678473212"/>
    <n v="0.91438879356946423"/>
    <n v="0"/>
    <n v="0"/>
    <n v="0"/>
    <n v="0.91438879356946423"/>
    <n v="0"/>
    <n v="24000"/>
    <n v="0"/>
    <m/>
    <n v="0"/>
    <n v="0.91438879356946423"/>
    <n v="0"/>
    <n v="0"/>
    <n v="0"/>
    <n v="0.91438879356946423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6760"/>
    <n v="0"/>
    <n v="0"/>
    <n v="0"/>
    <n v="0"/>
    <n v="0"/>
    <n v="7323"/>
    <n v="0"/>
    <n v="0"/>
    <n v="0"/>
    <m/>
    <n v="1.0856112064305359"/>
    <n v="2"/>
    <n v="96000"/>
    <n v="43890.662091334285"/>
    <n v="43892.662091334285"/>
    <n v="52109.337908665715"/>
    <n v="96000"/>
    <n v="43890.662091334285"/>
    <n v="96000"/>
    <n v="52109.337908665715"/>
    <n v="2"/>
    <n v="0"/>
  </r>
  <r>
    <s v="Agrosuper Shanghai1021992"/>
    <x v="0"/>
    <x v="3"/>
    <n v="1021992"/>
    <s v="GO Lom Tocino@ Cj 20k AS"/>
    <s v="Grasas"/>
    <s v="Grasa Lomo Tocino"/>
    <n v="0"/>
    <n v="0"/>
    <n v="0.45719439678473212"/>
    <n v="0"/>
    <n v="147034"/>
    <n v="74378"/>
    <n v="0"/>
    <n v="213974.2"/>
    <n v="48000"/>
    <n v="24000"/>
    <n v="48000"/>
    <m/>
    <n v="48000"/>
    <n v="165974.20000000001"/>
    <n v="0"/>
    <n v="0"/>
    <n v="0"/>
    <n v="165974.20000000001"/>
    <n v="0"/>
    <n v="0"/>
    <n v="0"/>
    <n v="0"/>
    <n v="48000"/>
    <n v="48000"/>
    <n v="0"/>
    <n v="48000"/>
    <n v="0"/>
    <n v="48000"/>
    <n v="48000"/>
    <n v="0"/>
    <n v="0"/>
    <m/>
    <s v="Si"/>
    <n v="48000"/>
    <n v="48000"/>
    <n v="0"/>
    <d v="2022-08-13T00:00:00"/>
    <n v="1.5492318581632651"/>
    <n v="1.6387662656249997"/>
    <n v="1.6387662656249997"/>
    <n v="78660.780749999991"/>
    <n v="1.5492318581632651"/>
    <n v="5.7792774522391101E-2"/>
    <n v="1.6387662656249997"/>
    <n v="1.6387662656249997"/>
    <m/>
    <s v="OK"/>
    <s v="OK"/>
    <n v="96000"/>
    <n v="72000"/>
    <n v="120000"/>
    <n v="0"/>
    <n v="0"/>
    <n v="0"/>
    <n v="91200"/>
    <n v="63360"/>
    <n v="181390"/>
    <n v="0"/>
    <n v="0"/>
    <n v="0"/>
    <m/>
    <n v="0"/>
    <n v="165974.20000000001"/>
    <n v="0"/>
    <n v="0"/>
    <n v="165974.20000000001"/>
    <n v="0"/>
    <n v="96000"/>
    <n v="43890.662091334285"/>
    <n v="43890.662091334285"/>
    <n v="52109.337908665715"/>
    <n v="0"/>
    <n v="0"/>
  </r>
  <r>
    <s v="Agrosuper Shanghai1022073"/>
    <x v="0"/>
    <x v="3"/>
    <n v="1022073"/>
    <s v="GO Mantec@ Cj 20k AS"/>
    <s v="Grasas"/>
    <s v="Grasa Interior"/>
    <n v="0"/>
    <n v="0"/>
    <n v="0.45719439678473212"/>
    <n v="0"/>
    <n v="60521"/>
    <n v="47566"/>
    <n v="0"/>
    <n v="103330.4"/>
    <n v="0"/>
    <n v="24000"/>
    <n v="0"/>
    <m/>
    <n v="0"/>
    <n v="103330.4"/>
    <n v="0"/>
    <n v="0"/>
    <n v="0"/>
    <n v="103330.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2403552627004117"/>
    <n v="0"/>
    <n v="0"/>
    <n v="0"/>
    <n v="1.2403552627004117"/>
    <s v="No Aplica"/>
    <n v="0"/>
    <n v="0"/>
    <m/>
    <s v="OK"/>
    <s v="OK"/>
    <n v="72000"/>
    <n v="0"/>
    <n v="0"/>
    <n v="0"/>
    <n v="24000"/>
    <n v="48000"/>
    <n v="48600"/>
    <n v="0"/>
    <n v="0"/>
    <n v="0"/>
    <n v="22800"/>
    <n v="52800"/>
    <m/>
    <n v="0"/>
    <n v="103330.4"/>
    <n v="0"/>
    <n v="0"/>
    <n v="103330.4"/>
    <n v="0"/>
    <n v="0"/>
    <n v="0"/>
    <n v="0"/>
    <n v="0"/>
    <n v="0"/>
    <n v="0"/>
  </r>
  <r>
    <s v="Agrosuper Shanghai1022096"/>
    <x v="0"/>
    <x v="3"/>
    <n v="1022096"/>
    <s v="GO Sternum Bones@ Bo Cj 10k AS"/>
    <s v="Huesos"/>
    <s v="Huesos Cuarto Delant"/>
    <n v="0"/>
    <n v="0"/>
    <n v="0.45719439678473212"/>
    <n v="0"/>
    <n v="140316"/>
    <n v="56950"/>
    <n v="0"/>
    <n v="191571"/>
    <n v="0"/>
    <n v="24000"/>
    <n v="0"/>
    <m/>
    <n v="0"/>
    <n v="191571"/>
    <n v="0"/>
    <n v="0"/>
    <n v="0"/>
    <n v="19157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3862411995135377"/>
    <n v="0"/>
    <n v="0"/>
    <n v="0"/>
    <n v="1.3862411995135377"/>
    <s v="No Aplica"/>
    <n v="0"/>
    <n v="0"/>
    <m/>
    <s v="OK"/>
    <s v="OK"/>
    <n v="192000"/>
    <n v="264000"/>
    <n v="216000"/>
    <n v="192000"/>
    <n v="164571"/>
    <n v="168000"/>
    <n v="270080"/>
    <n v="312840"/>
    <n v="248400"/>
    <n v="222459"/>
    <n v="194168"/>
    <n v="223136"/>
    <m/>
    <n v="0"/>
    <n v="191571"/>
    <n v="0"/>
    <n v="0"/>
    <n v="191571"/>
    <n v="0"/>
    <n v="0"/>
    <n v="0"/>
    <n v="0"/>
    <n v="0"/>
    <n v="0"/>
    <n v="0"/>
  </r>
  <r>
    <s v="Agrosuper Shanghai1022125"/>
    <x v="0"/>
    <x v="3"/>
    <n v="1022125"/>
    <s v="GO PernilM C/M@ Cj 20k AS"/>
    <s v="Pernil"/>
    <s v="Pernil Mano"/>
    <n v="0"/>
    <n v="0"/>
    <n v="0.45719439678473212"/>
    <n v="0"/>
    <n v="107661"/>
    <n v="105670.05200000001"/>
    <n v="0"/>
    <n v="202764.04680000001"/>
    <n v="0"/>
    <n v="24000"/>
    <n v="0"/>
    <m/>
    <n v="0"/>
    <n v="202764.04680000001"/>
    <n v="0"/>
    <n v="0"/>
    <n v="0"/>
    <n v="202764.0468000000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9342941921335979"/>
    <n v="0"/>
    <n v="0"/>
    <n v="0"/>
    <n v="2.9342941921335979"/>
    <s v="No Aplica"/>
    <n v="0"/>
    <n v="0"/>
    <m/>
    <s v="OK"/>
    <s v="OK"/>
    <n v="216000"/>
    <n v="96000"/>
    <n v="96000"/>
    <n v="120000"/>
    <n v="96000"/>
    <n v="72000"/>
    <n v="586500"/>
    <n v="239040"/>
    <n v="233280"/>
    <n v="304970"/>
    <n v="246850"/>
    <n v="186360"/>
    <m/>
    <n v="0"/>
    <n v="202764.04680000001"/>
    <n v="0"/>
    <n v="0"/>
    <n v="202764.04680000001"/>
    <n v="0"/>
    <n v="0"/>
    <n v="0"/>
    <n v="0"/>
    <n v="0"/>
    <n v="0"/>
    <n v="0"/>
  </r>
  <r>
    <s v="Agrosuper Shanghai1022183"/>
    <x v="0"/>
    <x v="3"/>
    <n v="1022183"/>
    <s v="GO PernilP@ Bo Cj 20k AS"/>
    <s v="Pernil"/>
    <s v="Pernil Pierna"/>
    <n v="0"/>
    <n v="0"/>
    <n v="0.45719439678473212"/>
    <n v="0"/>
    <n v="314895"/>
    <n v="200010.16199999998"/>
    <n v="0"/>
    <n v="494904.1458"/>
    <n v="0"/>
    <n v="24000"/>
    <n v="0"/>
    <m/>
    <n v="0"/>
    <n v="494904.1458"/>
    <n v="0"/>
    <n v="0"/>
    <n v="0"/>
    <n v="494904.1458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0464840967297055"/>
    <n v="0"/>
    <n v="0"/>
    <n v="0"/>
    <n v="2.0464840967297055"/>
    <s v="No Aplica"/>
    <n v="0"/>
    <n v="0"/>
    <m/>
    <s v="OK"/>
    <s v="OK"/>
    <n v="456000"/>
    <n v="408000"/>
    <n v="360000"/>
    <n v="551000"/>
    <n v="484400"/>
    <n v="360000"/>
    <n v="825106.66669999994"/>
    <n v="634440"/>
    <n v="601200"/>
    <n v="931630"/>
    <n v="890457"/>
    <n v="731662"/>
    <m/>
    <n v="0"/>
    <n v="494904.1458"/>
    <n v="0"/>
    <n v="0"/>
    <n v="494904.1458"/>
    <n v="0"/>
    <n v="0"/>
    <n v="0"/>
    <n v="0"/>
    <n v="0"/>
    <n v="0"/>
    <n v="0"/>
  </r>
  <r>
    <s v="Agrosuper Shanghai1022186"/>
    <x v="0"/>
    <x v="3"/>
    <n v="1022186"/>
    <s v="GO Resto Tira Hso Ctro@ Bo Cj 20k AS"/>
    <s v="Huesos"/>
    <s v="Huesos Cuarto Centra"/>
    <n v="0"/>
    <n v="0"/>
    <n v="0.45719439678473212"/>
    <n v="0"/>
    <n v="75087"/>
    <n v="16353"/>
    <n v="0"/>
    <n v="89804.7"/>
    <n v="0"/>
    <n v="24000"/>
    <n v="0"/>
    <m/>
    <n v="0"/>
    <n v="89804.7"/>
    <n v="0"/>
    <n v="0"/>
    <n v="0"/>
    <n v="89804.7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0342096944393466"/>
    <n v="0"/>
    <n v="0"/>
    <n v="0"/>
    <n v="1.0342096944393466"/>
    <s v="No Aplica"/>
    <n v="0"/>
    <n v="0"/>
    <m/>
    <s v="OK"/>
    <s v="OK"/>
    <n v="48000"/>
    <n v="48000"/>
    <n v="24000"/>
    <n v="48000"/>
    <n v="48000"/>
    <n v="24000"/>
    <n v="40800"/>
    <n v="31200"/>
    <n v="19200"/>
    <n v="43458"/>
    <n v="38400"/>
    <n v="18796"/>
    <m/>
    <n v="0"/>
    <n v="89804.7"/>
    <n v="0"/>
    <n v="0"/>
    <n v="89804.7"/>
    <n v="0"/>
    <n v="0"/>
    <n v="0"/>
    <n v="0"/>
    <n v="0"/>
    <n v="0"/>
    <n v="0"/>
  </r>
  <r>
    <s v="Agrosuper Shanghai1022291"/>
    <x v="0"/>
    <x v="3"/>
    <n v="1022291"/>
    <s v="GO PernilM B@ Bo Cj 20k AS"/>
    <s v="Pernil"/>
    <s v="Pernil Mano"/>
    <n v="0"/>
    <n v="0"/>
    <n v="0.45719439678473212"/>
    <n v="0"/>
    <n v="57824"/>
    <n v="6866.16"/>
    <n v="0"/>
    <n v="64003.544000000002"/>
    <n v="0"/>
    <n v="24000"/>
    <n v="0"/>
    <m/>
    <n v="0"/>
    <n v="64003.544000000002"/>
    <n v="0"/>
    <n v="0"/>
    <n v="0"/>
    <n v="64003.544000000002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876585191883178"/>
    <n v="0"/>
    <n v="0"/>
    <n v="0"/>
    <n v="1.876585191883178"/>
    <s v="No Aplica"/>
    <n v="0"/>
    <n v="0"/>
    <m/>
    <s v="OK"/>
    <s v="OK"/>
    <n v="48000"/>
    <n v="48000"/>
    <n v="48000"/>
    <n v="72000"/>
    <n v="119757"/>
    <n v="48000"/>
    <n v="77760"/>
    <n v="80400"/>
    <n v="82560"/>
    <n v="121706"/>
    <n v="206659"/>
    <n v="94133"/>
    <m/>
    <n v="0"/>
    <n v="64003.544000000002"/>
    <n v="0"/>
    <n v="0"/>
    <n v="64003.544000000002"/>
    <n v="0"/>
    <n v="0"/>
    <n v="0"/>
    <n v="0"/>
    <n v="0"/>
    <n v="0"/>
    <n v="0"/>
  </r>
  <r>
    <s v="Agrosuper Shanghai1022373"/>
    <x v="0"/>
    <x v="3"/>
    <n v="1022373"/>
    <s v="GO Reco 60/40 @ Cj 20k AS"/>
    <s v="Recortes"/>
    <s v="Recortes No Magro"/>
    <n v="0"/>
    <n v="0"/>
    <n v="0.45719439678473212"/>
    <n v="0"/>
    <n v="20451"/>
    <n v="12338"/>
    <n v="0"/>
    <n v="31555.200000000001"/>
    <n v="24000"/>
    <n v="24000"/>
    <n v="24000"/>
    <m/>
    <n v="24000"/>
    <n v="7555.2000000000007"/>
    <n v="0"/>
    <n v="0"/>
    <n v="0"/>
    <n v="7555.2000000000007"/>
    <n v="0"/>
    <n v="0"/>
    <n v="0"/>
    <n v="0"/>
    <n v="24000"/>
    <n v="24000"/>
    <n v="0"/>
    <n v="24000"/>
    <n v="0"/>
    <n v="24000"/>
    <n v="24000"/>
    <n v="0"/>
    <n v="0"/>
    <m/>
    <s v="Si"/>
    <n v="24000"/>
    <n v="20451"/>
    <n v="3549"/>
    <d v="2022-08-13T00:00:00"/>
    <n v="1.2899202272029422"/>
    <n v="1.4497916666666699"/>
    <n v="1.4497916666666699"/>
    <n v="34795.00000000008"/>
    <n v="1.2899202272029422"/>
    <n v="0.12393901273289769"/>
    <n v="1.4497916666666699"/>
    <n v="1.4497916666666699"/>
    <m/>
    <s v="OK"/>
    <s v="OK"/>
    <n v="96000"/>
    <n v="96000"/>
    <n v="48000"/>
    <n v="0"/>
    <n v="48000"/>
    <n v="23984"/>
    <n v="84000"/>
    <n v="81600"/>
    <n v="40800"/>
    <n v="0"/>
    <n v="50400"/>
    <n v="23025"/>
    <m/>
    <n v="0"/>
    <n v="7555.2000000000007"/>
    <n v="173548.86"/>
    <n v="79345.566360377925"/>
    <n v="86900.766360377922"/>
    <n v="94203.293639622061"/>
    <n v="153030.52000000002"/>
    <n v="69964.696281053897"/>
    <n v="164167.98992067596"/>
    <n v="83065.823718946122"/>
    <n v="0"/>
    <n v="0"/>
  </r>
  <r>
    <s v="Agrosuper Shanghai1022378"/>
    <x v="0"/>
    <x v="3"/>
    <n v="1022378"/>
    <s v="GO Resto Tira Hso@ Fi Cj 10k AS"/>
    <s v="Huesos"/>
    <s v="Huesos Cuarto Centra"/>
    <n v="0"/>
    <n v="0"/>
    <n v="0.45719439678473212"/>
    <n v="0"/>
    <n v="99340"/>
    <n v="26134"/>
    <n v="0"/>
    <n v="122860.6"/>
    <n v="0"/>
    <n v="24000"/>
    <n v="0"/>
    <m/>
    <n v="0"/>
    <n v="122860.6"/>
    <n v="0"/>
    <n v="0"/>
    <n v="0"/>
    <n v="122860.6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0124565473181044"/>
    <n v="0"/>
    <n v="0"/>
    <n v="0"/>
    <n v="2.0124565473181044"/>
    <s v="No Aplica"/>
    <n v="0"/>
    <n v="0"/>
    <m/>
    <s v="OK"/>
    <s v="OK"/>
    <n v="72000"/>
    <n v="72000"/>
    <n v="96000"/>
    <n v="96000"/>
    <n v="96000"/>
    <n v="72290"/>
    <n v="168000"/>
    <n v="151200"/>
    <n v="187200"/>
    <n v="179840"/>
    <n v="177168"/>
    <n v="142066"/>
    <m/>
    <n v="0"/>
    <n v="122860.6"/>
    <n v="0"/>
    <n v="0"/>
    <n v="122860.6"/>
    <n v="0"/>
    <n v="0"/>
    <n v="0"/>
    <n v="0"/>
    <n v="0"/>
    <n v="0"/>
    <n v="0"/>
  </r>
  <r>
    <s v="Agrosuper Shanghai1022379"/>
    <x v="0"/>
    <x v="3"/>
    <n v="1022379"/>
    <s v="GO PpPal 77@ Bo Cj AS"/>
    <s v="Paleta"/>
    <s v="Paleta Pulpa"/>
    <n v="0"/>
    <n v="0"/>
    <n v="0.45719439678473212"/>
    <n v="0"/>
    <n v="156618"/>
    <n v="107143.35167548108"/>
    <n v="0"/>
    <n v="253047.01650793297"/>
    <n v="48000"/>
    <n v="24000"/>
    <n v="48000"/>
    <m/>
    <n v="48000"/>
    <n v="205047.01650793297"/>
    <n v="0"/>
    <n v="0"/>
    <n v="0"/>
    <n v="205047.01650793297"/>
    <n v="0"/>
    <n v="0"/>
    <n v="0"/>
    <n v="0"/>
    <n v="48000"/>
    <n v="48000"/>
    <n v="0"/>
    <n v="48000"/>
    <n v="0"/>
    <n v="48000"/>
    <n v="48000"/>
    <n v="0"/>
    <n v="0"/>
    <m/>
    <s v="Si"/>
    <n v="48000"/>
    <n v="48000"/>
    <n v="0"/>
    <d v="2022-08-13T00:00:00"/>
    <n v="2.3923437502167748"/>
    <n v="2.4993472222222199"/>
    <n v="2.4993472222222199"/>
    <n v="119968.66666666656"/>
    <n v="2.3923437502167748"/>
    <n v="4.4727465271556126E-2"/>
    <n v="2.4993472222222199"/>
    <n v="2.4993472222222199"/>
    <m/>
    <s v="OK"/>
    <s v="OK"/>
    <n v="48000"/>
    <n v="0"/>
    <n v="0"/>
    <n v="0"/>
    <n v="0"/>
    <n v="0"/>
    <n v="79200"/>
    <n v="0"/>
    <n v="0"/>
    <n v="0"/>
    <n v="0"/>
    <n v="0"/>
    <m/>
    <n v="0"/>
    <n v="205047.01650793297"/>
    <n v="0"/>
    <n v="0"/>
    <n v="205047.01650793297"/>
    <n v="0"/>
    <n v="0"/>
    <n v="0"/>
    <n v="0"/>
    <n v="0"/>
    <n v="0"/>
    <n v="0"/>
  </r>
  <r>
    <s v="Agrosuper Shanghai1022381"/>
    <x v="0"/>
    <x v="3"/>
    <n v="1022381"/>
    <s v="GO Gord Esp@ Bo Cj 10k AS"/>
    <s v="Grasas"/>
    <s v="Grasa Gordura"/>
    <n v="0"/>
    <n v="0"/>
    <n v="0.45719439678473212"/>
    <n v="0"/>
    <n v="70991"/>
    <n v="31745"/>
    <n v="0"/>
    <n v="99561.5"/>
    <n v="96000"/>
    <n v="24000"/>
    <n v="96000"/>
    <m/>
    <n v="96000"/>
    <n v="3561.5"/>
    <n v="0"/>
    <n v="0"/>
    <n v="0"/>
    <n v="3561.5"/>
    <n v="0"/>
    <n v="0"/>
    <n v="0"/>
    <n v="0"/>
    <n v="48000"/>
    <n v="96000"/>
    <n v="0"/>
    <n v="96000"/>
    <n v="0"/>
    <n v="96000"/>
    <n v="96000"/>
    <n v="0"/>
    <n v="0"/>
    <m/>
    <s v="Si"/>
    <n v="96000"/>
    <n v="70991"/>
    <n v="25009"/>
    <d v="2022-08-13T00:00:00"/>
    <n v="1.028963807628217"/>
    <n v="1.3325"/>
    <n v="1.3325"/>
    <n v="127920"/>
    <n v="1.028963807628217"/>
    <n v="0.29499209799365073"/>
    <n v="1.3325"/>
    <n v="1.3325"/>
    <m/>
    <s v="OK"/>
    <s v="OK"/>
    <n v="24000"/>
    <n v="48000"/>
    <n v="72000"/>
    <n v="96000"/>
    <n v="96000"/>
    <n v="72000"/>
    <n v="14400"/>
    <n v="30240"/>
    <n v="52560"/>
    <n v="73280"/>
    <n v="83353"/>
    <n v="62400"/>
    <m/>
    <n v="0"/>
    <n v="3561.5"/>
    <n v="0"/>
    <n v="0"/>
    <n v="3561.5"/>
    <n v="0"/>
    <n v="0"/>
    <n v="0"/>
    <n v="0"/>
    <n v="0"/>
    <n v="0"/>
    <n v="0"/>
  </r>
  <r>
    <s v="Agrosuper Shanghai1022389"/>
    <x v="0"/>
    <x v="3"/>
    <n v="1022389"/>
    <s v="GO Cue 20@ Bo Cj 20k AS"/>
    <s v="Cueros"/>
    <s v="Cuero Panceta"/>
    <n v="0"/>
    <n v="0"/>
    <n v="0.45719439678473212"/>
    <n v="0"/>
    <n v="8620"/>
    <n v="0"/>
    <n v="0"/>
    <n v="8620"/>
    <n v="0"/>
    <n v="24000"/>
    <n v="0"/>
    <m/>
    <n v="0"/>
    <n v="8620"/>
    <n v="0"/>
    <n v="0"/>
    <n v="0"/>
    <n v="862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0931462000000001"/>
    <n v="0"/>
    <n v="0"/>
    <n v="0"/>
    <n v="1.0931462000000001"/>
    <s v="No Aplica"/>
    <n v="0"/>
    <n v="0"/>
    <m/>
    <s v="OK"/>
    <s v="OK"/>
    <n v="72000"/>
    <n v="0"/>
    <n v="0"/>
    <n v="0"/>
    <n v="0"/>
    <n v="0"/>
    <n v="72000"/>
    <n v="0"/>
    <n v="0"/>
    <n v="0"/>
    <n v="0"/>
    <n v="0"/>
    <m/>
    <n v="0"/>
    <n v="8620"/>
    <n v="0"/>
    <n v="0"/>
    <n v="8620"/>
    <n v="0"/>
    <n v="0"/>
    <n v="0"/>
    <n v="0"/>
    <n v="0"/>
    <n v="0"/>
    <n v="0"/>
  </r>
  <r>
    <s v="Agrosuper Shanghai1022414"/>
    <x v="0"/>
    <x v="3"/>
    <n v="1022414"/>
    <s v="GO Caz Ent@ Bo Cj 10k AS"/>
    <s v="Chuleta"/>
    <s v="Chuleta Cazuela"/>
    <n v="0"/>
    <n v="0"/>
    <n v="0.45719439678473212"/>
    <n v="0"/>
    <n v="185940"/>
    <n v="45307"/>
    <n v="0"/>
    <n v="226716.3"/>
    <n v="24000"/>
    <n v="24000"/>
    <n v="24000"/>
    <m/>
    <n v="24000"/>
    <n v="202716.3"/>
    <n v="0"/>
    <n v="0"/>
    <n v="0"/>
    <n v="202716.3"/>
    <n v="0"/>
    <n v="0"/>
    <n v="0"/>
    <n v="0"/>
    <n v="24000"/>
    <n v="24000"/>
    <n v="0"/>
    <n v="24000"/>
    <n v="0"/>
    <n v="24000"/>
    <n v="24000"/>
    <n v="0"/>
    <n v="0"/>
    <m/>
    <s v="Si"/>
    <n v="24000"/>
    <n v="24000"/>
    <n v="0"/>
    <d v="2022-08-13T00:00:00"/>
    <n v="1.0824749720877898"/>
    <n v="1.1083333333333301"/>
    <n v="1.1083333333333301"/>
    <n v="26599.99999999992"/>
    <n v="1.0824749720877898"/>
    <n v="2.388818394171904E-2"/>
    <n v="1.1083333333333301"/>
    <n v="1.1083333333333301"/>
    <m/>
    <s v="OK"/>
    <s v="OK"/>
    <n v="192000"/>
    <n v="192000"/>
    <n v="192000"/>
    <n v="120000"/>
    <n v="120000"/>
    <n v="144000"/>
    <n v="154240"/>
    <n v="158400"/>
    <n v="157440"/>
    <n v="100645"/>
    <n v="105556"/>
    <n v="133889"/>
    <m/>
    <n v="0"/>
    <n v="202716.3"/>
    <n v="0"/>
    <n v="0"/>
    <n v="202716.3"/>
    <n v="0"/>
    <n v="0"/>
    <n v="0"/>
    <n v="0"/>
    <n v="0"/>
    <n v="0"/>
    <n v="0"/>
  </r>
  <r>
    <s v="Agrosuper Shanghai1022415"/>
    <x v="0"/>
    <x v="3"/>
    <n v="1022415"/>
    <s v="GO Reco 85/15 @ Cj 20k AS"/>
    <s v="Recortes"/>
    <s v="Recortes No Magro"/>
    <n v="0"/>
    <n v="0"/>
    <n v="0.45719439678473212"/>
    <n v="0"/>
    <n v="0"/>
    <n v="0"/>
    <n v="0"/>
    <n v="0"/>
    <n v="0"/>
    <n v="2400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4084"/>
    <n v="0"/>
    <n v="0"/>
    <n v="0"/>
    <n v="0"/>
    <n v="0"/>
    <n v="3608"/>
    <n v="0"/>
    <n v="0"/>
    <n v="0"/>
    <m/>
    <n v="0"/>
    <n v="0"/>
    <n v="0"/>
    <n v="0"/>
    <n v="0"/>
    <n v="0"/>
    <n v="0"/>
    <n v="0"/>
    <n v="0"/>
    <n v="0"/>
    <n v="0"/>
    <n v="0"/>
  </r>
  <r>
    <s v="Agrosuper Shanghai1022417"/>
    <x v="0"/>
    <x v="3"/>
    <n v="1022417"/>
    <s v="GO Cue granel@ Bo Cj 20k AS"/>
    <s v="Cueros"/>
    <s v="Cuero Mixto"/>
    <n v="0"/>
    <n v="0"/>
    <n v="0.45719439678473212"/>
    <n v="0"/>
    <n v="162849"/>
    <n v="120561"/>
    <n v="0"/>
    <n v="271353.90000000002"/>
    <n v="72000"/>
    <n v="24000"/>
    <n v="72000"/>
    <m/>
    <n v="72000"/>
    <n v="199353.90000000002"/>
    <n v="0"/>
    <n v="0"/>
    <n v="0"/>
    <n v="199353.90000000002"/>
    <n v="0"/>
    <n v="0"/>
    <n v="0"/>
    <n v="25000"/>
    <n v="97000"/>
    <n v="97000"/>
    <n v="25000"/>
    <n v="72000"/>
    <n v="0"/>
    <n v="97000"/>
    <n v="72000"/>
    <n v="0"/>
    <n v="0"/>
    <m/>
    <s v="Si"/>
    <n v="72000"/>
    <n v="72000"/>
    <n v="0"/>
    <d v="2022-08-13T00:00:00"/>
    <n v="0.79489634126843134"/>
    <n v="0.79995833333333299"/>
    <n v="0.79995833333333299"/>
    <n v="77595.958333333299"/>
    <n v="0.79489634126843134"/>
    <n v="6.368115944305564E-3"/>
    <n v="0.79995833333333299"/>
    <n v="0.79995833333333299"/>
    <m/>
    <s v="OK"/>
    <s v="OK"/>
    <n v="0"/>
    <n v="0"/>
    <n v="24000"/>
    <n v="48000"/>
    <n v="24000"/>
    <n v="96000"/>
    <n v="0"/>
    <n v="0"/>
    <n v="19920"/>
    <n v="24960"/>
    <n v="15600"/>
    <n v="62400"/>
    <m/>
    <n v="0"/>
    <n v="199353.90000000002"/>
    <n v="85916.974000000002"/>
    <n v="39280.759101499512"/>
    <n v="238634.65910149954"/>
    <n v="46636.21489850049"/>
    <n v="25742.795000000002"/>
    <n v="11769.461631578019"/>
    <n v="58405.676530078505"/>
    <n v="13973.333368421983"/>
    <n v="0"/>
    <n v="0"/>
  </r>
  <r>
    <s v="Agrosuper Shanghai1022541"/>
    <x v="0"/>
    <x v="3"/>
    <n v="1022541"/>
    <s v="GO Reco 20/80 @ Cj 20k AS"/>
    <s v="Grasas"/>
    <s v="Grasa Gordura"/>
    <n v="0"/>
    <n v="0"/>
    <n v="0.45719439678473212"/>
    <n v="0"/>
    <n v="118859"/>
    <n v="30848"/>
    <n v="0"/>
    <n v="146622.20000000001"/>
    <n v="0"/>
    <n v="24000"/>
    <n v="0"/>
    <m/>
    <n v="0"/>
    <n v="146622.20000000001"/>
    <n v="0"/>
    <n v="0"/>
    <n v="0"/>
    <n v="146622.2000000000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1260808074982969"/>
    <n v="0"/>
    <n v="0"/>
    <n v="0"/>
    <n v="1.1260808074982969"/>
    <s v="No Aplica"/>
    <n v="0"/>
    <n v="0"/>
    <m/>
    <s v="OK"/>
    <s v="OK"/>
    <n v="24000"/>
    <n v="72000"/>
    <n v="48000"/>
    <n v="24000"/>
    <n v="168000"/>
    <n v="144000"/>
    <n v="14400"/>
    <n v="45360"/>
    <n v="32160"/>
    <n v="7720"/>
    <n v="145332"/>
    <n v="151177"/>
    <m/>
    <n v="0"/>
    <n v="146622.20000000001"/>
    <n v="425913.81"/>
    <n v="194725.40744523701"/>
    <n v="341347.60744523699"/>
    <n v="231188.40255476299"/>
    <n v="389309.48"/>
    <n v="177990.11287117773"/>
    <n v="409178.51542594074"/>
    <n v="211319.36712882225"/>
    <n v="0"/>
    <n v="0"/>
  </r>
  <r>
    <s v="Agrosuper Shanghai1022637"/>
    <x v="0"/>
    <x v="3"/>
    <n v="1022637"/>
    <s v="GO Hso Escapula@ Cj 15kg AS"/>
    <s v="Huesos"/>
    <s v="Huesos Cuarto Delant"/>
    <n v="0"/>
    <n v="0"/>
    <n v="0.45719439678473212"/>
    <n v="0"/>
    <n v="88381"/>
    <n v="29764"/>
    <n v="0"/>
    <n v="115168.6"/>
    <n v="0"/>
    <n v="24000"/>
    <n v="0"/>
    <m/>
    <n v="0"/>
    <n v="115168.6"/>
    <n v="0"/>
    <n v="0"/>
    <n v="0"/>
    <n v="115168.6"/>
    <n v="0"/>
    <n v="0"/>
    <n v="0"/>
    <n v="21210"/>
    <n v="21210"/>
    <n v="21210"/>
    <n v="21210"/>
    <n v="0"/>
    <n v="0"/>
    <n v="21210"/>
    <n v="0"/>
    <n v="0"/>
    <n v="0"/>
    <m/>
    <s v="No"/>
    <n v="0"/>
    <n v="0"/>
    <n v="0"/>
    <d v="2022-08-13T00:00:00"/>
    <n v="1.1545886731763355"/>
    <n v="1.1545886731763355"/>
    <n v="1.1545886731763355"/>
    <n v="24488.825758070077"/>
    <n v="1.1545886731763355"/>
    <n v="0"/>
    <n v="1.1545886731763355"/>
    <n v="1.1545886731763355"/>
    <m/>
    <s v="OK"/>
    <s v="OK"/>
    <n v="144000"/>
    <n v="144000"/>
    <n v="120000"/>
    <n v="144000"/>
    <n v="71100"/>
    <n v="72000"/>
    <n v="163350"/>
    <n v="144000"/>
    <n v="120000"/>
    <n v="142519"/>
    <n v="73751"/>
    <n v="79080"/>
    <m/>
    <n v="0"/>
    <n v="115168.6"/>
    <n v="0"/>
    <n v="0"/>
    <n v="115168.6"/>
    <n v="0"/>
    <n v="0"/>
    <n v="0"/>
    <n v="0"/>
    <n v="0"/>
    <n v="0"/>
    <n v="0"/>
  </r>
  <r>
    <s v="Agrosuper Shanghai1022748"/>
    <x v="0"/>
    <x v="3"/>
    <n v="1022748"/>
    <s v="GO Manos@ Cj 10k AS"/>
    <s v="Subprod"/>
    <s v="Subprod Patas-Manos"/>
    <n v="0"/>
    <n v="0"/>
    <n v="0.45719439678473212"/>
    <n v="0"/>
    <n v="109324"/>
    <n v="66347.78"/>
    <n v="0"/>
    <n v="169037.00200000001"/>
    <n v="0"/>
    <n v="24000"/>
    <n v="0"/>
    <m/>
    <n v="0"/>
    <n v="169037.00200000001"/>
    <n v="0"/>
    <n v="0"/>
    <n v="0"/>
    <n v="169037.0020000000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5.0594819447257233"/>
    <n v="0"/>
    <n v="0"/>
    <n v="0"/>
    <n v="5.0594819447257233"/>
    <s v="No Aplica"/>
    <n v="0"/>
    <n v="0"/>
    <m/>
    <s v="OK"/>
    <s v="OK"/>
    <n v="144000"/>
    <n v="0"/>
    <n v="84000"/>
    <n v="132000"/>
    <n v="96000"/>
    <n v="68000"/>
    <n v="636000"/>
    <n v="0"/>
    <n v="398160"/>
    <n v="623093"/>
    <n v="455946"/>
    <n v="342073"/>
    <m/>
    <n v="0"/>
    <n v="169037.00200000001"/>
    <n v="0"/>
    <n v="0"/>
    <n v="169037.00200000001"/>
    <n v="0"/>
    <n v="0"/>
    <n v="0"/>
    <n v="0"/>
    <n v="0"/>
    <n v="0"/>
    <n v="0"/>
  </r>
  <r>
    <s v="Agrosuper Shanghai1022851"/>
    <x v="0"/>
    <x v="3"/>
    <n v="1022851"/>
    <s v="GO Pal Nor@ Cj 20k AS"/>
    <s v="Paleta"/>
    <s v="Paleta Entera"/>
    <n v="0"/>
    <n v="0"/>
    <n v="0.45719439678473212"/>
    <n v="0"/>
    <n v="142992"/>
    <n v="59631.846092371845"/>
    <n v="24000"/>
    <n v="172660.66148313467"/>
    <n v="96000"/>
    <n v="24000"/>
    <n v="96000"/>
    <m/>
    <n v="96000"/>
    <n v="76660.661483134667"/>
    <n v="0"/>
    <n v="0"/>
    <n v="0"/>
    <n v="76660.661483134667"/>
    <n v="0"/>
    <n v="0"/>
    <n v="0"/>
    <n v="0"/>
    <n v="24000"/>
    <n v="96000"/>
    <n v="0"/>
    <n v="96000"/>
    <n v="0"/>
    <n v="96000"/>
    <n v="96000"/>
    <n v="0"/>
    <n v="0"/>
    <m/>
    <s v="Si"/>
    <n v="96000"/>
    <n v="96000"/>
    <n v="0"/>
    <d v="2022-08-13T00:00:00"/>
    <n v="1.7554097825706594"/>
    <n v="1.7755270833333325"/>
    <n v="1.7755270833333325"/>
    <n v="170450.59999999992"/>
    <n v="1.7554097825706594"/>
    <n v="1.1460173551734997E-2"/>
    <n v="1.7755270833333325"/>
    <n v="1.7755270833333325"/>
    <m/>
    <s v="OK"/>
    <s v="OK"/>
    <n v="8596"/>
    <n v="0"/>
    <n v="8956"/>
    <n v="0"/>
    <n v="0"/>
    <n v="0"/>
    <n v="9025.7999999999993"/>
    <n v="0"/>
    <n v="9255"/>
    <n v="0"/>
    <n v="0"/>
    <n v="0"/>
    <m/>
    <n v="0"/>
    <n v="76660.661483134667"/>
    <n v="0"/>
    <n v="0"/>
    <n v="76660.661483134667"/>
    <n v="0"/>
    <n v="0"/>
    <n v="0"/>
    <n v="0"/>
    <n v="0"/>
    <n v="0"/>
    <n v="0"/>
  </r>
  <r>
    <s v="Agrosuper Shanghai1022856"/>
    <x v="0"/>
    <x v="3"/>
    <n v="1022856"/>
    <s v="GO Reco 10/90 @ Cj 20k AS"/>
    <s v="Grasas"/>
    <s v="Grasa Gordura"/>
    <n v="165555"/>
    <n v="0"/>
    <n v="0.45719439678473212"/>
    <n v="75690.818359696321"/>
    <n v="60913"/>
    <n v="47647"/>
    <n v="0"/>
    <n v="179486.11835969629"/>
    <n v="72000"/>
    <n v="24000"/>
    <n v="72000"/>
    <m/>
    <n v="72000"/>
    <n v="107486.11835969629"/>
    <n v="0"/>
    <n v="0"/>
    <n v="0"/>
    <n v="107486.11835969629"/>
    <n v="0"/>
    <n v="0"/>
    <n v="0"/>
    <n v="48000"/>
    <n v="120000"/>
    <n v="120000"/>
    <n v="48000"/>
    <n v="72000"/>
    <n v="0"/>
    <n v="120000"/>
    <n v="72000"/>
    <n v="0"/>
    <n v="0"/>
    <m/>
    <s v="Si"/>
    <n v="72000"/>
    <n v="60913"/>
    <n v="11087"/>
    <d v="2022-08-13T00:00:00"/>
    <n v="1.0558560552502785"/>
    <n v="1.25833333333333"/>
    <n v="1.25833333333333"/>
    <n v="150999.99999999959"/>
    <n v="1.0558560552502785"/>
    <n v="0.19176598654355076"/>
    <n v="1.25833333333333"/>
    <n v="1.25833333333333"/>
    <m/>
    <s v="OK"/>
    <s v="OK"/>
    <n v="96000"/>
    <n v="24000"/>
    <n v="120000"/>
    <n v="120000"/>
    <n v="96000"/>
    <n v="73012"/>
    <n v="59626.666700000002"/>
    <n v="14400"/>
    <n v="90000"/>
    <n v="89108"/>
    <n v="84901"/>
    <n v="66191"/>
    <m/>
    <n v="89864.181640303679"/>
    <n v="197350.3"/>
    <n v="148367.47899999999"/>
    <n v="67832.780063876402"/>
    <n v="265183.0800638764"/>
    <n v="80534.69893612359"/>
    <n v="291656.76"/>
    <n v="133343.8364563894"/>
    <n v="213878.53539251297"/>
    <n v="158312.92354361061"/>
    <n v="165555"/>
    <n v="0"/>
  </r>
  <r>
    <s v="Agrosuper Shanghai1022945"/>
    <x v="0"/>
    <x v="3"/>
    <n v="1022945"/>
    <s v="GO Mantec@ Cj 20k AS"/>
    <s v="Grasas"/>
    <s v="Grasa Interior"/>
    <n v="0"/>
    <n v="0"/>
    <n v="0.45719439678473212"/>
    <n v="0"/>
    <n v="55720"/>
    <n v="33984"/>
    <n v="0"/>
    <n v="86305.600000000006"/>
    <n v="0"/>
    <n v="24000"/>
    <n v="0"/>
    <m/>
    <n v="0"/>
    <n v="86305.600000000006"/>
    <n v="0"/>
    <n v="0"/>
    <n v="0"/>
    <n v="86305.600000000006"/>
    <n v="0"/>
    <n v="0"/>
    <n v="0"/>
    <n v="24080"/>
    <n v="24080"/>
    <n v="24080"/>
    <n v="24080"/>
    <n v="0"/>
    <n v="0"/>
    <n v="24080"/>
    <n v="0"/>
    <n v="0"/>
    <n v="0"/>
    <m/>
    <s v="No"/>
    <n v="0"/>
    <n v="0"/>
    <n v="0"/>
    <d v="2022-08-13T00:00:00"/>
    <n v="1.2303454270274354"/>
    <n v="1.2303454270274354"/>
    <n v="1.2303454270274354"/>
    <n v="29626.717882820645"/>
    <n v="1.2303454270274354"/>
    <n v="0"/>
    <n v="1.2303454270274354"/>
    <n v="1.2303454270274354"/>
    <m/>
    <s v="OK"/>
    <s v="OK"/>
    <n v="144000"/>
    <n v="0"/>
    <n v="0"/>
    <n v="0"/>
    <n v="48000"/>
    <n v="48140"/>
    <n v="94200"/>
    <n v="0"/>
    <n v="0"/>
    <n v="0"/>
    <n v="46080"/>
    <n v="45412"/>
    <m/>
    <n v="0"/>
    <n v="86305.600000000006"/>
    <n v="0"/>
    <n v="0"/>
    <n v="86305.600000000006"/>
    <n v="0"/>
    <n v="0"/>
    <n v="0"/>
    <n v="0"/>
    <n v="0"/>
    <n v="0"/>
    <n v="0"/>
  </r>
  <r>
    <s v="Agrosuper Shanghai1023034"/>
    <x v="0"/>
    <x v="3"/>
    <n v="1023034"/>
    <s v="GO Forro Pal@ Bo Cj 20k AS"/>
    <s v="Cueros"/>
    <s v="Cuero Forro"/>
    <n v="0"/>
    <n v="0"/>
    <n v="0.45719439678473212"/>
    <n v="0"/>
    <n v="106146"/>
    <n v="20540"/>
    <n v="0"/>
    <n v="124632"/>
    <n v="48000"/>
    <n v="24000"/>
    <n v="48000"/>
    <m/>
    <n v="48000"/>
    <n v="76632"/>
    <n v="0"/>
    <n v="0"/>
    <n v="0"/>
    <n v="76632"/>
    <n v="0"/>
    <n v="0"/>
    <n v="0"/>
    <n v="0"/>
    <n v="24000"/>
    <n v="48000"/>
    <n v="0"/>
    <n v="48000"/>
    <n v="0"/>
    <n v="48000"/>
    <n v="48000"/>
    <n v="0"/>
    <n v="0"/>
    <m/>
    <s v="Si"/>
    <n v="48000"/>
    <n v="48000"/>
    <n v="0"/>
    <d v="2022-08-13T00:00:00"/>
    <n v="0.77811693854399577"/>
    <n v="0.73333333333333284"/>
    <n v="0.73333333333333284"/>
    <n v="35199.999999999978"/>
    <n v="0.77811693854399577"/>
    <n v="5.7553823843574908E-2"/>
    <n v="0.73333333333333284"/>
    <n v="0.73333333333333284"/>
    <m/>
    <s v="OK"/>
    <s v="OK"/>
    <n v="120000"/>
    <n v="96000"/>
    <n v="24000"/>
    <n v="120000"/>
    <n v="72100"/>
    <n v="72000"/>
    <n v="34000"/>
    <n v="29760"/>
    <n v="7039"/>
    <n v="42744"/>
    <n v="37227"/>
    <n v="54000"/>
    <m/>
    <n v="0"/>
    <n v="76632"/>
    <n v="0"/>
    <n v="0"/>
    <n v="76632"/>
    <n v="0"/>
    <n v="0"/>
    <n v="0"/>
    <n v="0"/>
    <n v="0"/>
    <n v="0"/>
    <n v="0"/>
  </r>
  <r>
    <s v="Agrosuper Shanghai1023093"/>
    <x v="0"/>
    <x v="3"/>
    <n v="1023093"/>
    <s v="GO Cordon Lom@ Bo Cj 20k AS"/>
    <s v="Recortes"/>
    <s v="Recortes No Magro"/>
    <n v="0"/>
    <n v="0"/>
    <n v="0.45719439678473212"/>
    <n v="0"/>
    <n v="38151"/>
    <n v="16028"/>
    <n v="0"/>
    <n v="52576.2"/>
    <n v="0"/>
    <n v="24000"/>
    <n v="0"/>
    <m/>
    <n v="0"/>
    <n v="52576.2"/>
    <n v="0"/>
    <n v="0"/>
    <n v="0"/>
    <n v="52576.2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3.8515081674227156"/>
    <n v="0"/>
    <n v="0"/>
    <n v="0"/>
    <n v="3.8515081674227156"/>
    <s v="No Aplica"/>
    <n v="0"/>
    <n v="0"/>
    <m/>
    <s v="OK"/>
    <s v="OK"/>
    <n v="0"/>
    <n v="0"/>
    <n v="12000"/>
    <n v="12000"/>
    <n v="0"/>
    <n v="0"/>
    <n v="0"/>
    <n v="0"/>
    <n v="41800"/>
    <n v="20940"/>
    <n v="0"/>
    <n v="0"/>
    <m/>
    <n v="0"/>
    <n v="52576.2"/>
    <n v="0"/>
    <n v="0"/>
    <n v="52576.2"/>
    <n v="0"/>
    <n v="0"/>
    <n v="0"/>
    <n v="0"/>
    <n v="0"/>
    <n v="0"/>
    <n v="0"/>
  </r>
  <r>
    <s v="Agrosuper Shanghai1023111"/>
    <x v="0"/>
    <x v="3"/>
    <n v="1023111"/>
    <s v="GO Grasa Forro Pna Limp@ Bo Cj 20k AS"/>
    <s v="Grasas"/>
    <s v="Grasa Forro"/>
    <n v="0"/>
    <n v="0"/>
    <n v="0.45719439678473212"/>
    <n v="0"/>
    <n v="6572"/>
    <n v="0"/>
    <n v="0"/>
    <n v="6572"/>
    <n v="0"/>
    <n v="24000"/>
    <n v="0"/>
    <m/>
    <n v="0"/>
    <n v="6572"/>
    <n v="0"/>
    <n v="0"/>
    <n v="0"/>
    <n v="6572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.83137958749093943"/>
    <n v="0"/>
    <n v="0"/>
    <n v="0"/>
    <n v="0.83137958749093943"/>
    <s v="No Aplica"/>
    <n v="0"/>
    <n v="0"/>
    <m/>
    <s v="OK"/>
    <s v="OK"/>
    <n v="48000"/>
    <n v="0"/>
    <n v="96000"/>
    <n v="0"/>
    <n v="24000"/>
    <n v="0"/>
    <n v="26400"/>
    <n v="0"/>
    <n v="58800"/>
    <n v="0"/>
    <n v="18800"/>
    <n v="0"/>
    <m/>
    <n v="0"/>
    <n v="6572"/>
    <n v="0"/>
    <n v="0"/>
    <n v="6572"/>
    <n v="0"/>
    <n v="0"/>
    <n v="0"/>
    <n v="0"/>
    <n v="0"/>
    <n v="0"/>
    <n v="0"/>
  </r>
  <r>
    <s v="Agrosuper Shanghai1023131"/>
    <x v="0"/>
    <x v="3"/>
    <n v="1023131"/>
    <s v="GO Pna S/Hso C/Cue@ Cj 20k AS"/>
    <s v="Pierna"/>
    <s v="Pierna Pulpa"/>
    <n v="0"/>
    <n v="0"/>
    <n v="0.45719439678473212"/>
    <n v="0"/>
    <n v="0"/>
    <n v="0"/>
    <n v="0"/>
    <n v="0"/>
    <n v="0"/>
    <n v="2400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4224"/>
    <n v="0"/>
    <n v="4200"/>
    <n v="0"/>
    <n v="0"/>
    <n v="0"/>
    <n v="5280"/>
    <n v="0"/>
    <n v="5180"/>
    <n v="0"/>
    <n v="0"/>
    <n v="0"/>
    <m/>
    <n v="0"/>
    <n v="0"/>
    <n v="0"/>
    <n v="0"/>
    <n v="0"/>
    <n v="0"/>
    <n v="0"/>
    <n v="0"/>
    <n v="0"/>
    <n v="0"/>
    <n v="0"/>
    <n v="0"/>
  </r>
  <r>
    <s v="Agrosuper Shanghai1023306"/>
    <x v="0"/>
    <x v="3"/>
    <n v="1023306"/>
    <s v="GO Cue granel@ Bo Cj 20k AS"/>
    <s v="Cueros"/>
    <s v="Cuero Mixto"/>
    <n v="0"/>
    <n v="0"/>
    <n v="0.45719439678473212"/>
    <n v="0"/>
    <n v="139060"/>
    <n v="94458"/>
    <n v="0"/>
    <n v="224072.2"/>
    <n v="96000"/>
    <n v="24000"/>
    <n v="96000"/>
    <m/>
    <n v="96000"/>
    <n v="128072.20000000001"/>
    <n v="0"/>
    <n v="0"/>
    <n v="0"/>
    <n v="128072.20000000001"/>
    <n v="0"/>
    <n v="0"/>
    <n v="0"/>
    <n v="0"/>
    <n v="96000"/>
    <n v="96000"/>
    <n v="0"/>
    <n v="96000"/>
    <n v="0"/>
    <n v="96000"/>
    <n v="96000"/>
    <n v="0"/>
    <n v="0"/>
    <m/>
    <s v="Si"/>
    <n v="96000"/>
    <n v="96000"/>
    <n v="0"/>
    <d v="2022-08-13T00:00:00"/>
    <n v="1.0098363402015376"/>
    <n v="1.00484611969389"/>
    <n v="1.00484611969389"/>
    <n v="96465.227490613441"/>
    <n v="1.0098363402015376"/>
    <n v="4.941613119856237E-3"/>
    <n v="1.00484611969389"/>
    <n v="1.00484611969389"/>
    <m/>
    <s v="OK"/>
    <s v="OK"/>
    <n v="144000"/>
    <n v="72000"/>
    <n v="72000"/>
    <n v="144000"/>
    <n v="96000"/>
    <n v="96000"/>
    <n v="83520"/>
    <n v="46800"/>
    <n v="59760"/>
    <n v="108784"/>
    <n v="85572"/>
    <n v="76800"/>
    <m/>
    <n v="0"/>
    <n v="128072.20000000001"/>
    <n v="0"/>
    <n v="0"/>
    <n v="128072.20000000001"/>
    <n v="0"/>
    <n v="0"/>
    <n v="0"/>
    <n v="0"/>
    <n v="0"/>
    <n v="0"/>
    <n v="0"/>
  </r>
  <r>
    <s v="Exportacion Directa1020105"/>
    <x v="0"/>
    <x v="4"/>
    <n v="1020105"/>
    <s v="GO Lom Tecla@ Cj Lom Ctro JP"/>
    <s v="Lomo"/>
    <s v="Lomo Centro"/>
    <n v="54186"/>
    <n v="60000"/>
    <n v="0.87158319035419651"/>
    <n v="47227.606752532491"/>
    <n v="55119"/>
    <n v="21201.674294425084"/>
    <n v="7000"/>
    <n v="114428.11361751508"/>
    <n v="75500"/>
    <n v="2419.3548387096776"/>
    <n v="75500"/>
    <n v="-38780"/>
    <n v="36720"/>
    <n v="77708.113617515075"/>
    <n v="77419.354838709682"/>
    <n v="-33240"/>
    <n v="44179.354838709682"/>
    <n v="33528.758778805393"/>
    <n v="0"/>
    <n v="0"/>
    <n v="0"/>
    <n v="0"/>
    <n v="104532.25806451612"/>
    <n v="152919.3548387097"/>
    <n v="0"/>
    <n v="36720"/>
    <n v="116199.3548387097"/>
    <n v="80899.354838709682"/>
    <n v="36720"/>
    <n v="44179.354838709682"/>
    <s v="Por atraso en ciertos productos del mix"/>
    <m/>
    <s v="Si"/>
    <n v="80899.354838709682"/>
    <n v="55119"/>
    <n v="25780.354838709682"/>
    <d v="2022-08-27T00:00:00"/>
    <n v="3.7440000000000002"/>
    <n v="3.8841560003642388"/>
    <n v="3.8076164323391155"/>
    <n v="308033.71284950391"/>
    <n v="3.7153977658440591"/>
    <n v="2.4820671246247109E-2"/>
    <n v="3.8076164323391155"/>
    <n v="3.8076164323391155"/>
    <m/>
    <s v="OK"/>
    <s v="OK"/>
    <n v="53000"/>
    <n v="35000"/>
    <n v="40000"/>
    <n v="55000"/>
    <n v="58500"/>
    <n v="40113"/>
    <n v="242802.9852"/>
    <n v="150434"/>
    <n v="172191"/>
    <n v="229340"/>
    <n v="240695"/>
    <n v="151021"/>
    <m/>
    <n v="6958.3932474675075"/>
    <n v="40487.152026272903"/>
    <n v="60000"/>
    <n v="52294.991421251791"/>
    <n v="92782.143447524693"/>
    <n v="7705.0085787482094"/>
    <n v="70000.000200000009"/>
    <n v="61010.823499110404"/>
    <n v="68715.83207785862"/>
    <n v="8989.1767008896059"/>
    <n v="54186"/>
    <n v="0"/>
  </r>
  <r>
    <s v="Exportacion Directa1020110"/>
    <x v="0"/>
    <x v="4"/>
    <n v="1020110"/>
    <s v="GO MM Loin L@ Cj 12k AP"/>
    <s v="Lomo"/>
    <s v="Lomo MM Loin"/>
    <n v="651088"/>
    <n v="420000"/>
    <n v="0.87158319035419651"/>
    <n v="567477.35624133307"/>
    <n v="338670"/>
    <n v="187309.35999298067"/>
    <n v="168620"/>
    <n v="906105.78023501579"/>
    <n v="546330"/>
    <n v="6247.0588235294117"/>
    <n v="546330"/>
    <n v="-132960"/>
    <n v="413370"/>
    <n v="492735.78023501579"/>
    <n v="487270.5882352941"/>
    <n v="-221600"/>
    <n v="265670.5882352941"/>
    <n v="227065.19199972169"/>
    <n v="0"/>
    <n v="0"/>
    <n v="0"/>
    <n v="0"/>
    <n v="839941.76470588241"/>
    <n v="1033600.5882352941"/>
    <n v="0"/>
    <n v="413370"/>
    <n v="620230.5882352941"/>
    <n v="679040.5882352941"/>
    <n v="413370"/>
    <n v="265670.5882352941"/>
    <s v="Por atraso en ciertos productos del mix"/>
    <m/>
    <s v="Si"/>
    <n v="679040.5882352941"/>
    <n v="338670"/>
    <n v="340370.5882352941"/>
    <d v="2022-08-27T00:00:00"/>
    <n v="3.3479999999999999"/>
    <n v="3.4455554112766871"/>
    <n v="3.407387437302158"/>
    <n v="2313754.3697712086"/>
    <n v="3.2717909100868034"/>
    <n v="4.1444129818111464E-2"/>
    <n v="3.407387437302158"/>
    <n v="3.407387437302158"/>
    <m/>
    <s v="OK"/>
    <s v="OK"/>
    <n v="412200"/>
    <n v="240000"/>
    <n v="400000"/>
    <n v="460000"/>
    <n v="600000"/>
    <n v="690745"/>
    <n v="1698264"/>
    <n v="924341"/>
    <n v="1528601"/>
    <n v="1681228"/>
    <n v="2172336"/>
    <n v="2287445"/>
    <m/>
    <n v="83610.643758666905"/>
    <n v="310675.83575838862"/>
    <n v="550000"/>
    <n v="479370.7546948081"/>
    <n v="790046.59045319678"/>
    <n v="70629.2453051919"/>
    <n v="400000"/>
    <n v="348633.27614167862"/>
    <n v="419262.52144687052"/>
    <n v="51366.723858321377"/>
    <n v="651088"/>
    <n v="0"/>
  </r>
  <r>
    <s v="Exportacion Directa1020284"/>
    <x v="0"/>
    <x v="4"/>
    <n v="1020284"/>
    <s v="GO Posta Negra 3P T@ Va Cj t-f JP"/>
    <s v="Pierna"/>
    <s v="Pierna Pulpa Fina"/>
    <n v="406"/>
    <n v="7000"/>
    <n v="0.87158319035419651"/>
    <n v="353.86277528380378"/>
    <n v="12841"/>
    <n v="0"/>
    <n v="0"/>
    <n v="13194.862775283804"/>
    <n v="7000"/>
    <n v="2333.3333333333335"/>
    <n v="7000"/>
    <n v="0"/>
    <n v="7000"/>
    <n v="6194.8627752838038"/>
    <n v="4666.666666666667"/>
    <n v="-4432"/>
    <n v="234.66666666666697"/>
    <n v="5960.1961086171368"/>
    <n v="0"/>
    <n v="0"/>
    <n v="0"/>
    <n v="0"/>
    <n v="16333.333333333334"/>
    <n v="11666.666666666668"/>
    <n v="0"/>
    <n v="7000"/>
    <n v="4666.6666666666679"/>
    <n v="7234.666666666667"/>
    <n v="7000"/>
    <n v="234.66666666666697"/>
    <s v="Por atraso en ciertos productos del mix"/>
    <m/>
    <s v="Si"/>
    <n v="7234.666666666667"/>
    <n v="7234.666666666667"/>
    <n v="0"/>
    <d v="2022-08-27T00:00:00"/>
    <n v="3.456"/>
    <n v="3.6973310142857101"/>
    <n v="3.6895031008109065"/>
    <n v="26692.325099999973"/>
    <n v="3.5821634141468106"/>
    <n v="2.996504465435219E-2"/>
    <n v="3.6895031008109065"/>
    <n v="3.6895031008109065"/>
    <s v="3,54 es nuestro último precio promedio entre ultima propuesta Nippon y la nuestra"/>
    <s v="OK"/>
    <s v="OK"/>
    <n v="11750"/>
    <n v="5750"/>
    <n v="4000"/>
    <n v="17000"/>
    <n v="23200"/>
    <n v="7667"/>
    <n v="50760"/>
    <n v="23396"/>
    <n v="16318"/>
    <n v="67201"/>
    <n v="89295"/>
    <n v="27627"/>
    <m/>
    <n v="52.137224716196215"/>
    <n v="6012.333333333333"/>
    <n v="10000"/>
    <n v="8715.8319035419645"/>
    <n v="14728.165236875298"/>
    <n v="1284.1680964580355"/>
    <n v="16000"/>
    <n v="13945.331045667144"/>
    <n v="15229.49914212518"/>
    <n v="2054.6689543328557"/>
    <n v="406"/>
    <n v="0"/>
  </r>
  <r>
    <s v="Exportacion Directa1020326"/>
    <x v="0"/>
    <x v="4"/>
    <n v="1020326"/>
    <s v="GO PpPal Pim@ Cj AP"/>
    <s v="Paleta"/>
    <s v="Paleta Pulpa"/>
    <n v="224894"/>
    <n v="264000"/>
    <n v="0.87158319035419651"/>
    <n v="196013.83001151666"/>
    <n v="110403"/>
    <n v="77155.199999999997"/>
    <n v="72000"/>
    <n v="303856.51001151669"/>
    <n v="96000"/>
    <n v="24000"/>
    <n v="96000"/>
    <n v="0"/>
    <n v="96000"/>
    <n v="207856.51001151669"/>
    <n v="192000"/>
    <n v="-72000"/>
    <n v="120000"/>
    <n v="87856.510011516686"/>
    <n v="0"/>
    <n v="0"/>
    <n v="0"/>
    <n v="0"/>
    <n v="240000"/>
    <n v="288000"/>
    <n v="0"/>
    <n v="96000"/>
    <n v="192000"/>
    <n v="216000"/>
    <n v="96000"/>
    <n v="120000"/>
    <s v="Por producción "/>
    <m/>
    <s v="Si"/>
    <n v="216000"/>
    <n v="110403"/>
    <n v="105597"/>
    <d v="2022-08-27T00:00:00"/>
    <n v="2.52"/>
    <n v="2.6569215234848498"/>
    <n v="2.5808540104377111"/>
    <n v="557464.46625454561"/>
    <n v="2.4069702179253767"/>
    <n v="7.2241771509000602E-2"/>
    <n v="2.5808540104377111"/>
    <n v="2.5808540104377111"/>
    <s v="2,59 precio promedio entre nuestra ultima propuesta y propuesta de Nippon"/>
    <s v="OK"/>
    <s v="OK"/>
    <n v="296000"/>
    <n v="264000"/>
    <n v="240000"/>
    <n v="408000"/>
    <n v="360000"/>
    <n v="312000"/>
    <n v="858400"/>
    <n v="679729"/>
    <n v="615492"/>
    <n v="1018883"/>
    <n v="897600"/>
    <n v="740745"/>
    <m/>
    <n v="28880.169988483329"/>
    <n v="116736.68000000002"/>
    <n v="264000"/>
    <n v="230097.96225350787"/>
    <n v="346834.64225350786"/>
    <n v="33902.037746492133"/>
    <n v="288000"/>
    <n v="251015.9588220086"/>
    <n v="284917.99656850076"/>
    <n v="36984.041177991399"/>
    <n v="224894"/>
    <n v="0"/>
  </r>
  <r>
    <s v="Exportacion Directa1020589"/>
    <x v="0"/>
    <x v="4"/>
    <n v="1020589"/>
    <s v="GO MM Loin S@ Fi Cj 12k AP"/>
    <s v="Lomo"/>
    <s v="Lomo MM Loin"/>
    <n v="114378"/>
    <n v="130000"/>
    <n v="0.87158319035419651"/>
    <n v="99689.942146332294"/>
    <n v="158236"/>
    <n v="50365.716106776556"/>
    <n v="10000"/>
    <n v="293255.08664243121"/>
    <n v="140200"/>
    <n v="3265.3061224489797"/>
    <n v="140200"/>
    <n v="-55000"/>
    <n v="85200"/>
    <n v="208055.08664243121"/>
    <n v="205714.28571428571"/>
    <n v="-120000"/>
    <n v="85714.28571428571"/>
    <n v="122340.8009281455"/>
    <n v="0"/>
    <n v="0"/>
    <n v="0"/>
    <n v="0"/>
    <n v="225097.95918367349"/>
    <n v="345914.28571428568"/>
    <n v="0"/>
    <n v="85200"/>
    <n v="260714.28571428568"/>
    <n v="170914.28571428571"/>
    <n v="85200"/>
    <n v="85714.28571428571"/>
    <s v="Por atraso en ciertos productos del mix"/>
    <m/>
    <s v="Si"/>
    <n v="170914.28571428571"/>
    <n v="158236"/>
    <n v="12678.28571428571"/>
    <d v="2022-08-27T00:00:00"/>
    <n v="3.528"/>
    <n v="3.6224449571089794"/>
    <n v="3.5750803848376762"/>
    <n v="611032.31034568511"/>
    <n v="3.4926585393851104"/>
    <n v="2.3598598180478401E-2"/>
    <n v="3.5750803848376762"/>
    <n v="3.5750803848376762"/>
    <m/>
    <s v="OK"/>
    <s v="OK"/>
    <n v="64100"/>
    <n v="43000"/>
    <n v="100000"/>
    <n v="110000"/>
    <n v="144100"/>
    <n v="156329"/>
    <n v="282040"/>
    <n v="174732"/>
    <n v="416231"/>
    <n v="439164"/>
    <n v="561670"/>
    <n v="552525"/>
    <m/>
    <n v="14688.057853667711"/>
    <n v="137028.85878181321"/>
    <n v="120000"/>
    <n v="104589.98284250358"/>
    <n v="241618.84162431679"/>
    <n v="15410.017157496419"/>
    <n v="120000"/>
    <n v="104589.98284250358"/>
    <n v="120000"/>
    <n v="15410.017157496419"/>
    <n v="114378"/>
    <n v="0"/>
  </r>
  <r>
    <s v="Exportacion Directa1020592"/>
    <x v="0"/>
    <x v="4"/>
    <n v="1020592"/>
    <s v="GO Lom Vet &gt;2.0@ Fi Cj Lom Vet AP"/>
    <s v="Lomo"/>
    <s v="Lomo Vetado"/>
    <n v="290787"/>
    <n v="210000"/>
    <n v="0.87158319035419651"/>
    <n v="253445.06117352576"/>
    <n v="219450"/>
    <n v="14940.170520464697"/>
    <n v="58200"/>
    <n v="428141.21464194398"/>
    <n v="219380"/>
    <n v="6485.6164383561645"/>
    <n v="219380"/>
    <n v="-70000"/>
    <n v="149380"/>
    <n v="278761.21464194398"/>
    <n v="272395.89041095891"/>
    <n v="-188360"/>
    <n v="84035.890410958906"/>
    <n v="194725.32423098508"/>
    <n v="0"/>
    <n v="0"/>
    <n v="0"/>
    <n v="0"/>
    <n v="420434.10958904109"/>
    <n v="491775.89041095891"/>
    <n v="0"/>
    <n v="149380"/>
    <n v="342395.89041095891"/>
    <n v="233415.89041095891"/>
    <n v="149380"/>
    <n v="84035.890410958906"/>
    <s v="Por atraso en ciertos productos del mix"/>
    <m/>
    <s v="Si"/>
    <n v="233415.89041095891"/>
    <n v="219450"/>
    <n v="13965.890410958906"/>
    <d v="2022-08-27T00:00:00"/>
    <n v="3.456"/>
    <n v="3.5675723760439277"/>
    <n v="3.5274033714846835"/>
    <n v="823351.99879371584"/>
    <n v="3.3829924780950753"/>
    <n v="4.268732322778452E-2"/>
    <n v="3.5274033714846835"/>
    <n v="3.5274033714846835"/>
    <m/>
    <s v="OK"/>
    <s v="OK"/>
    <n v="0"/>
    <n v="90000"/>
    <n v="280000"/>
    <n v="280000"/>
    <n v="270000"/>
    <n v="282647"/>
    <n v="0"/>
    <n v="178762"/>
    <n v="1095385"/>
    <n v="1052959"/>
    <n v="1004342"/>
    <n v="966406"/>
    <m/>
    <n v="37341.938826474259"/>
    <n v="232067.26305745932"/>
    <n v="170000"/>
    <n v="148169.14236021342"/>
    <n v="380236.40541767271"/>
    <n v="21830.857639786584"/>
    <n v="150000"/>
    <n v="130737.47855312948"/>
    <n v="152568.33619291606"/>
    <n v="19262.521446870524"/>
    <n v="290787"/>
    <n v="0"/>
  </r>
  <r>
    <s v="Exportacion Directa1020620"/>
    <x v="0"/>
    <x v="4"/>
    <n v="1020620"/>
    <s v="GO Lom Vet &lt;2.0@ Fi Cj AP"/>
    <s v="Lomo"/>
    <s v="Lomo Vetado"/>
    <n v="28424"/>
    <n v="30000"/>
    <n v="0.87158319035419651"/>
    <n v="24773.880602627683"/>
    <n v="16525"/>
    <n v="6606.7658037771944"/>
    <n v="6400"/>
    <n v="40844.969826027162"/>
    <n v="45000"/>
    <n v="3142.8571428571427"/>
    <n v="37714.28571428571"/>
    <n v="-22160"/>
    <n v="15554.28571428571"/>
    <n v="25290.684111741451"/>
    <n v="25142.857142857141"/>
    <n v="-11080"/>
    <n v="14062.857142857141"/>
    <n v="11227.82696888431"/>
    <n v="0"/>
    <n v="0"/>
    <n v="0"/>
    <n v="0"/>
    <n v="48142.857142857145"/>
    <n v="62857.142857142855"/>
    <n v="0"/>
    <n v="15554.28571428571"/>
    <n v="47302.857142857145"/>
    <n v="29617.142857142851"/>
    <n v="15554.28571428571"/>
    <n v="14062.857142857141"/>
    <s v="Por atraso en ciertos productos del mix"/>
    <m/>
    <s v="Si"/>
    <n v="29617.142857142851"/>
    <n v="16525"/>
    <n v="13092.142857142851"/>
    <d v="2022-08-27T00:00:00"/>
    <n v="3.456"/>
    <n v="3.5190013063703689"/>
    <n v="3.4890869295659162"/>
    <n v="103336.78603394366"/>
    <n v="3.3681845980130602"/>
    <n v="3.5895399445795784E-2"/>
    <n v="3.4890869295659162"/>
    <n v="3.4890869295659162"/>
    <m/>
    <s v="OK"/>
    <s v="OK"/>
    <n v="17000"/>
    <n v="3000"/>
    <n v="16000"/>
    <n v="30000"/>
    <n v="40857"/>
    <n v="48000"/>
    <n v="70380"/>
    <n v="11767"/>
    <n v="62416"/>
    <n v="112375"/>
    <n v="149276"/>
    <n v="164118"/>
    <m/>
    <n v="3650.1193973723184"/>
    <n v="14877.946366256629"/>
    <n v="30000"/>
    <n v="26147.495710625895"/>
    <n v="41025.442076882522"/>
    <n v="3852.5042893741047"/>
    <n v="50000.000400000004"/>
    <n v="43579.159866343107"/>
    <n v="47431.664155717212"/>
    <n v="6420.8405336568976"/>
    <n v="28424"/>
    <n v="0"/>
  </r>
  <r>
    <s v="Exportacion Directa1020636"/>
    <x v="0"/>
    <x v="4"/>
    <n v="1020636"/>
    <s v="GO File C/cab@ Va Cj 10k AP"/>
    <s v="Filete"/>
    <s v="Filete c/Cabeza"/>
    <n v="13582"/>
    <n v="13000"/>
    <n v="0.87158319035419651"/>
    <n v="11837.842891390697"/>
    <n v="24430"/>
    <n v="638.30331061601851"/>
    <n v="8250"/>
    <n v="28592.315870945116"/>
    <n v="21250"/>
    <n v="1333.3333333333333"/>
    <n v="21250"/>
    <n v="-11080"/>
    <n v="10170"/>
    <n v="18422.315870945116"/>
    <n v="17333.333333333332"/>
    <n v="-4432"/>
    <n v="12901.333333333332"/>
    <n v="5520.9825376117842"/>
    <n v="0"/>
    <n v="0"/>
    <n v="0"/>
    <n v="0"/>
    <n v="20000"/>
    <n v="38583.333333333328"/>
    <n v="0"/>
    <n v="10170"/>
    <n v="28413.333333333328"/>
    <n v="23071.333333333332"/>
    <n v="10170"/>
    <n v="12901.333333333332"/>
    <s v="Por atraso en ciertos productos del mix"/>
    <m/>
    <s v="Si"/>
    <n v="23071.333333333332"/>
    <n v="23071.333333333332"/>
    <n v="0"/>
    <d v="2022-08-27T00:00:00"/>
    <n v="4.1040000000000001"/>
    <n v="4.2524462458952828"/>
    <n v="4.1694361106461848"/>
    <n v="96194.450320755001"/>
    <n v="4.1243127727272721"/>
    <n v="1.0940813756245281E-2"/>
    <n v="4.1694361106461848"/>
    <n v="4.1694361106461848"/>
    <m/>
    <s v="OK"/>
    <s v="OK"/>
    <n v="14500"/>
    <n v="14500"/>
    <n v="15000"/>
    <n v="18000"/>
    <n v="20000"/>
    <n v="30333"/>
    <n v="73613.435800000007"/>
    <n v="69303"/>
    <n v="71866"/>
    <n v="83082"/>
    <n v="89555"/>
    <n v="127020"/>
    <m/>
    <n v="1744.1571086093029"/>
    <n v="7265.1396462210869"/>
    <n v="10000"/>
    <n v="8715.8319035419645"/>
    <n v="15980.971549763051"/>
    <n v="1284.1680964580355"/>
    <n v="15000"/>
    <n v="13073.747855312948"/>
    <n v="14357.915951770983"/>
    <n v="1926.2521446870524"/>
    <n v="13582"/>
    <n v="0"/>
  </r>
  <r>
    <s v="Exportacion Directa1020637"/>
    <x v="0"/>
    <x v="4"/>
    <n v="1020637"/>
    <s v="GO Panc Tec S/cue@ Fi Cj ch AP"/>
    <s v="Panceta"/>
    <s v="Panceta s/Cuero"/>
    <n v="247648"/>
    <n v="200000"/>
    <n v="0.87158319035419651"/>
    <n v="215845.83392483607"/>
    <n v="166537"/>
    <n v="73871.120460083199"/>
    <n v="56330"/>
    <n v="392536.84233891097"/>
    <n v="220290"/>
    <n v="4750"/>
    <n v="220290"/>
    <n v="-110800"/>
    <n v="109490"/>
    <n v="283046.84233891097"/>
    <n v="280250"/>
    <n v="-150000"/>
    <n v="130250"/>
    <n v="152796.84233891097"/>
    <n v="0"/>
    <n v="0"/>
    <n v="0"/>
    <n v="0"/>
    <n v="305790"/>
    <n v="500540"/>
    <n v="0"/>
    <n v="109490"/>
    <n v="391050"/>
    <n v="239740"/>
    <n v="109490"/>
    <n v="130250"/>
    <s v="Por atraso en ciertos productos del mix"/>
    <m/>
    <s v="Si"/>
    <n v="239740"/>
    <n v="166537"/>
    <n v="73203"/>
    <d v="2022-08-27T00:00:00"/>
    <n v="4.8239999999999998"/>
    <n v="4.9047618292413215"/>
    <n v="4.8608841773739559"/>
    <n v="1165348.3726836322"/>
    <n v="4.4705333395998155"/>
    <n v="8.7316391159960149E-2"/>
    <n v="4.8608841773739559"/>
    <n v="4.8608841773739559"/>
    <s v="4,91 precio promedio entre ultimas dos propuestas "/>
    <s v="OK"/>
    <s v="OK"/>
    <n v="193900"/>
    <n v="170000"/>
    <n v="190000"/>
    <n v="270000"/>
    <n v="253474"/>
    <n v="227600"/>
    <n v="942354"/>
    <n v="841715"/>
    <n v="947734"/>
    <n v="1311648"/>
    <n v="1212707"/>
    <n v="1012527"/>
    <m/>
    <n v="31802.166075163943"/>
    <n v="184599.00841407489"/>
    <n v="140000"/>
    <n v="122021.64664958751"/>
    <n v="306620.65506366239"/>
    <n v="17978.353350412493"/>
    <n v="200000"/>
    <n v="174316.63807083931"/>
    <n v="192294.99142125179"/>
    <n v="25683.361929160688"/>
    <n v="247648"/>
    <n v="0"/>
  </r>
  <r>
    <s v="Exportacion Directa1020662"/>
    <x v="0"/>
    <x v="4"/>
    <n v="1020662"/>
    <s v="GO Ganso C/asto 3P@ Va Cj t-f AP"/>
    <s v="Pierna"/>
    <s v="Pierna Pulpa Fina"/>
    <n v="0"/>
    <n v="10000"/>
    <n v="0.87158319035419651"/>
    <n v="0"/>
    <n v="33785"/>
    <n v="7037.3200000000006"/>
    <n v="0"/>
    <n v="40118.588000000003"/>
    <n v="13000"/>
    <n v="5000"/>
    <n v="13000"/>
    <n v="-5540"/>
    <n v="7460"/>
    <n v="32658.588000000003"/>
    <n v="30000"/>
    <n v="-10000"/>
    <n v="20000"/>
    <n v="12658.588000000003"/>
    <n v="0"/>
    <n v="0"/>
    <n v="0"/>
    <n v="0"/>
    <n v="18000"/>
    <n v="43000"/>
    <n v="0"/>
    <n v="7460"/>
    <n v="35540"/>
    <n v="27460"/>
    <n v="7460"/>
    <n v="20000"/>
    <s v="Por atraso en ciertos productos del mix"/>
    <m/>
    <s v="Si"/>
    <n v="27460"/>
    <n v="27460"/>
    <n v="0"/>
    <d v="2022-08-27T00:00:00"/>
    <n v="3.492"/>
    <n v="3.8103725784615388"/>
    <n v="3.5784916036170094"/>
    <n v="98265.379435323077"/>
    <n v="3.5728059297867252"/>
    <n v="1.5913749422778129E-3"/>
    <n v="3.5784916036170094"/>
    <n v="3.5784916036170094"/>
    <m/>
    <s v="OK"/>
    <s v="OK"/>
    <n v="30000"/>
    <n v="5000"/>
    <n v="4000"/>
    <n v="20000"/>
    <n v="22000"/>
    <n v="31500"/>
    <n v="139120.984"/>
    <n v="20587"/>
    <n v="16511"/>
    <n v="79963"/>
    <n v="84292"/>
    <n v="114721"/>
    <m/>
    <n v="0"/>
    <n v="12658.588000000003"/>
    <n v="20000"/>
    <n v="17431.663807083929"/>
    <n v="30090.251807083932"/>
    <n v="2568.336192916071"/>
    <n v="20000.000400000001"/>
    <n v="17431.664155717208"/>
    <n v="20000.000348633279"/>
    <n v="2568.3362442827929"/>
    <n v="0"/>
    <n v="0"/>
  </r>
  <r>
    <s v="Exportacion Directa1020664"/>
    <x v="0"/>
    <x v="4"/>
    <n v="1020664"/>
    <s v="GO Ganso C/asto C/abas S/g@ Va Cj JP"/>
    <s v="Pierna"/>
    <s v="Pierna Pulpa Fina"/>
    <n v="9087"/>
    <n v="8000"/>
    <n v="0.87158319035419651"/>
    <n v="7920.0764507485837"/>
    <n v="9461"/>
    <n v="0"/>
    <n v="0"/>
    <n v="17381.076450748584"/>
    <n v="11000"/>
    <n v="3000"/>
    <n v="11000"/>
    <n v="0"/>
    <n v="11000"/>
    <n v="6381.0764507485837"/>
    <n v="6000"/>
    <n v="0"/>
    <n v="6000"/>
    <n v="381.07645074858374"/>
    <n v="0"/>
    <n v="0"/>
    <n v="0"/>
    <n v="0"/>
    <n v="6000"/>
    <n v="17000"/>
    <n v="0"/>
    <n v="11000"/>
    <n v="6000"/>
    <n v="17000"/>
    <n v="11000"/>
    <n v="6000"/>
    <s v="Por atraso en ciertos productos del mix"/>
    <m/>
    <s v="Si"/>
    <n v="17000"/>
    <n v="9461"/>
    <n v="7539"/>
    <d v="2022-08-27T00:00:00"/>
    <n v="3.492"/>
    <n v="3.7112629636363637"/>
    <n v="3.6338760352941177"/>
    <n v="61775.892599999999"/>
    <n v="3.5036561927822345"/>
    <n v="3.7166843818792719E-2"/>
    <n v="3.6338760352941177"/>
    <n v="3.6338760352941177"/>
    <m/>
    <s v="OK"/>
    <s v="OK"/>
    <n v="0"/>
    <n v="3000"/>
    <n v="3000"/>
    <n v="3000"/>
    <n v="0"/>
    <n v="3000"/>
    <n v="0"/>
    <n v="12115"/>
    <n v="12506"/>
    <n v="12074"/>
    <n v="0"/>
    <n v="10926"/>
    <m/>
    <n v="1166.9235492514163"/>
    <n v="1548"/>
    <n v="3000"/>
    <n v="2614.7495710625894"/>
    <n v="4162.7495710625899"/>
    <n v="385.25042893741056"/>
    <n v="5000"/>
    <n v="4357.9159517709822"/>
    <n v="4743.1663807083933"/>
    <n v="642.08404822901775"/>
    <n v="9087"/>
    <n v="0"/>
  </r>
  <r>
    <s v="Exportacion Directa1020665"/>
    <x v="0"/>
    <x v="4"/>
    <n v="1020665"/>
    <s v="GO Posta Rosada 3P@ Va Cj t-f AP"/>
    <s v="Pierna"/>
    <s v="Pierna Pulpa Fina"/>
    <n v="0"/>
    <n v="11000"/>
    <n v="0.87158319035419651"/>
    <n v="0"/>
    <n v="14714"/>
    <n v="5477.4000000000005"/>
    <n v="6900"/>
    <n v="12743.66"/>
    <n v="13500"/>
    <n v="2333.3333333333335"/>
    <n v="11666.666666666668"/>
    <n v="0"/>
    <n v="11666.666666666668"/>
    <n v="1076.993333333332"/>
    <n v="0"/>
    <n v="0"/>
    <n v="0"/>
    <n v="1076.993333333332"/>
    <n v="0"/>
    <n v="0"/>
    <n v="0"/>
    <n v="0"/>
    <n v="7000"/>
    <n v="11666.666666666668"/>
    <n v="0"/>
    <n v="11666.666666666668"/>
    <n v="0"/>
    <n v="11666.666666666668"/>
    <n v="11666.666666666668"/>
    <n v="0"/>
    <s v="Por atraso en ciertos productos del mix"/>
    <m/>
    <s v="Si"/>
    <n v="11666.666666666668"/>
    <n v="11666.666666666668"/>
    <n v="0"/>
    <d v="2022-08-27T00:00:00"/>
    <n v="3.456"/>
    <n v="3.5993951333333323"/>
    <n v="3.5993951333333323"/>
    <n v="41992.943222222217"/>
    <n v="3.55705462935284"/>
    <n v="1.1903248162425771E-2"/>
    <n v="3.5993951333333323"/>
    <n v="3.5993951333333323"/>
    <s v="3,56 precio promedio ultimas dos propuestas"/>
    <s v="OK"/>
    <s v="OK"/>
    <n v="11750"/>
    <n v="4750"/>
    <n v="5000"/>
    <n v="15000"/>
    <n v="17000"/>
    <n v="9100"/>
    <n v="50760"/>
    <n v="19327"/>
    <n v="20397"/>
    <n v="59295"/>
    <n v="65444"/>
    <n v="32792"/>
    <m/>
    <n v="0"/>
    <n v="1076.993333333332"/>
    <n v="11000"/>
    <n v="9587.4150938961611"/>
    <n v="10664.408427229493"/>
    <n v="1412.5849061038389"/>
    <n v="15000"/>
    <n v="13073.747855312948"/>
    <n v="14486.332761416787"/>
    <n v="1926.2521446870524"/>
    <n v="0"/>
    <n v="0"/>
  </r>
  <r>
    <s v="Exportacion Directa1020678"/>
    <x v="0"/>
    <x v="4"/>
    <n v="1020678"/>
    <s v="GO Lom Tec@ Va Cj Lom Ctro AP"/>
    <s v="Lomo"/>
    <s v="Lomo Centro"/>
    <n v="0"/>
    <n v="0"/>
    <n v="0.87158319035419651"/>
    <n v="0"/>
    <n v="1268"/>
    <n v="0"/>
    <n v="0"/>
    <n v="1268"/>
    <n v="500"/>
    <n v="500"/>
    <n v="500"/>
    <n v="0"/>
    <n v="500"/>
    <n v="768"/>
    <n v="0"/>
    <n v="0"/>
    <n v="0"/>
    <n v="768"/>
    <n v="500"/>
    <n v="0"/>
    <n v="500"/>
    <n v="0"/>
    <n v="0"/>
    <n v="1000"/>
    <n v="0"/>
    <n v="500"/>
    <n v="500"/>
    <n v="1000"/>
    <n v="500"/>
    <n v="500"/>
    <n v="0"/>
    <m/>
    <s v="Si"/>
    <n v="1000"/>
    <n v="1000"/>
    <n v="0"/>
    <d v="2022-08-27T00:00:00"/>
    <n v="4.5102402320556001"/>
    <n v="4.7351428000000002"/>
    <n v="4.7351428000000002"/>
    <n v="4735.1428000000005"/>
    <n v="4.5102402320556001"/>
    <n v="4.9864875566040051E-2"/>
    <n v="4.7351428000000002"/>
    <n v="4.7351428000000002"/>
    <m/>
    <s v="OK"/>
    <s v="OK"/>
    <n v="0"/>
    <n v="500"/>
    <n v="0"/>
    <n v="500"/>
    <n v="500"/>
    <n v="0"/>
    <n v="0"/>
    <n v="2794"/>
    <n v="0"/>
    <n v="1255"/>
    <n v="2382"/>
    <n v="0"/>
    <m/>
    <n v="0"/>
    <n v="768"/>
    <n v="0"/>
    <n v="0"/>
    <n v="768"/>
    <n v="0"/>
    <n v="1000"/>
    <n v="871.58319035419652"/>
    <n v="871.58319035419652"/>
    <n v="128.41680964580348"/>
    <n v="0"/>
    <n v="0"/>
  </r>
  <r>
    <s v="Exportacion Directa1020681"/>
    <x v="0"/>
    <x v="4"/>
    <n v="1020681"/>
    <s v="GO MM Loin D@ Fi Cj 12k AP"/>
    <s v="Lomo"/>
    <s v="Lomo MM Loin"/>
    <n v="7332"/>
    <n v="12000"/>
    <n v="0.87158319035419651"/>
    <n v="6390.4479516769688"/>
    <n v="18398"/>
    <n v="2943.4221121450109"/>
    <n v="6000"/>
    <n v="21437.527852607476"/>
    <n v="14000"/>
    <n v="6666.666666666667"/>
    <n v="14000"/>
    <n v="-6648"/>
    <n v="7352"/>
    <n v="14085.527852607476"/>
    <n v="13333.333333333334"/>
    <n v="-3324"/>
    <n v="10009.333333333334"/>
    <n v="4076.1945192741423"/>
    <n v="0"/>
    <n v="0"/>
    <n v="0"/>
    <n v="0"/>
    <n v="14000"/>
    <n v="27333.333333333336"/>
    <n v="0"/>
    <n v="7352"/>
    <n v="19981.333333333336"/>
    <n v="17361.333333333336"/>
    <n v="7352"/>
    <n v="10009.333333333336"/>
    <s v="Por atraso en ciertos productos del mix"/>
    <m/>
    <s v="Si"/>
    <n v="17361.333333333336"/>
    <n v="17361.333333333336"/>
    <n v="0"/>
    <d v="2022-08-27T00:00:00"/>
    <n v="3.78"/>
    <n v="3.9155074657142852"/>
    <n v="3.8373833166383964"/>
    <n v="66622.090887931423"/>
    <n v="3.7248098191576111"/>
    <n v="3.0222616172721661E-2"/>
    <n v="3.8373833166383964"/>
    <n v="3.8373833166383964"/>
    <m/>
    <s v="OK"/>
    <s v="OK"/>
    <n v="14250"/>
    <n v="11250"/>
    <n v="15000"/>
    <n v="22000"/>
    <n v="20545"/>
    <n v="15000"/>
    <n v="62607.7163"/>
    <n v="48073"/>
    <n v="63995"/>
    <n v="91022"/>
    <n v="82702"/>
    <n v="56473"/>
    <m/>
    <n v="941.55204832303116"/>
    <n v="5017.7465675971735"/>
    <n v="15000.0005"/>
    <n v="13073.748291104543"/>
    <n v="18091.494858701717"/>
    <n v="1926.2522088954574"/>
    <n v="19999.9997"/>
    <n v="17431.663545608972"/>
    <n v="19357.915754504429"/>
    <n v="2568.3361543910287"/>
    <n v="7332"/>
    <n v="0"/>
  </r>
  <r>
    <s v="Exportacion Directa1020704"/>
    <x v="0"/>
    <x v="4"/>
    <n v="1020704"/>
    <s v="GO File N@ Va Cj File AP"/>
    <s v="Filete"/>
    <s v="Filete c/Cabeza"/>
    <n v="440"/>
    <n v="1000"/>
    <n v="0.87158319035419651"/>
    <n v="383.49660375584648"/>
    <n v="1280"/>
    <n v="0"/>
    <n v="0"/>
    <n v="1663.4966037558465"/>
    <n v="1000"/>
    <n v="500"/>
    <n v="1000"/>
    <n v="0"/>
    <n v="1000"/>
    <n v="663.49660375584654"/>
    <n v="500"/>
    <n v="0"/>
    <n v="500"/>
    <n v="163.49660375584654"/>
    <n v="0"/>
    <n v="0"/>
    <n v="0"/>
    <n v="0"/>
    <n v="1500"/>
    <n v="1500"/>
    <n v="0"/>
    <n v="1000"/>
    <n v="500"/>
    <n v="1500"/>
    <n v="1000"/>
    <n v="500"/>
    <n v="0"/>
    <m/>
    <s v="Si"/>
    <n v="1500"/>
    <n v="1280"/>
    <n v="220"/>
    <d v="2022-08-27T00:00:00"/>
    <n v="4.2480000000000002"/>
    <n v="4.5916537000000002"/>
    <n v="4.4771024666666666"/>
    <n v="6715.6536999999998"/>
    <n v="4.3189207977207982"/>
    <n v="3.6625276626824174E-2"/>
    <n v="4.4771024666666666"/>
    <n v="4.4771024666666666"/>
    <m/>
    <s v="OK"/>
    <s v="OK"/>
    <n v="0"/>
    <n v="500"/>
    <n v="500"/>
    <n v="1500"/>
    <n v="1500"/>
    <n v="2000"/>
    <n v="0"/>
    <n v="2544"/>
    <n v="2594"/>
    <n v="7446"/>
    <n v="7399"/>
    <n v="8913"/>
    <m/>
    <n v="56.503396244153535"/>
    <n v="220.00000000000006"/>
    <n v="1000"/>
    <n v="871.58319035419652"/>
    <n v="1091.5831903541966"/>
    <n v="128.41680964580348"/>
    <n v="1000"/>
    <n v="871.58319035419652"/>
    <n v="1000"/>
    <n v="128.41680964580348"/>
    <n v="440"/>
    <n v="0"/>
  </r>
  <r>
    <s v="Exportacion Directa1020715"/>
    <x v="0"/>
    <x v="4"/>
    <n v="1020715"/>
    <s v="GO Panc Tec C/cue@ Fi Cj Panc AP"/>
    <s v="Panceta"/>
    <s v="Panceta c/Cuero"/>
    <n v="4157"/>
    <n v="2000"/>
    <n v="0.87158319035419651"/>
    <n v="3623.1713223023949"/>
    <n v="1402"/>
    <n v="266.05994556795434"/>
    <n v="0"/>
    <n v="5264.6252733135534"/>
    <n v="4000"/>
    <n v="2000"/>
    <n v="4000"/>
    <n v="-2216"/>
    <n v="1784"/>
    <n v="3480.6252733135534"/>
    <n v="2000"/>
    <n v="-2216"/>
    <n v="-216"/>
    <n v="3696.6252733135534"/>
    <n v="0"/>
    <n v="0"/>
    <n v="0"/>
    <n v="0"/>
    <n v="6000"/>
    <n v="6000"/>
    <n v="0"/>
    <n v="1784"/>
    <n v="4216"/>
    <n v="1568"/>
    <n v="1784"/>
    <n v="-216"/>
    <s v="Por atraso en ciertos productos del mix"/>
    <m/>
    <s v="Si"/>
    <n v="1568"/>
    <n v="1402"/>
    <n v="166"/>
    <d v="2022-08-27T00:00:00"/>
    <n v="4.6440000000000001"/>
    <n v="4.5740240500000002"/>
    <n v="4.5643845058673467"/>
    <n v="7156.9549051999993"/>
    <n v="4.0621253287249228"/>
    <n v="0.12364443154689174"/>
    <n v="4.5643845058673467"/>
    <n v="4.5643845058673467"/>
    <m/>
    <s v="OK"/>
    <s v="OK"/>
    <n v="3000"/>
    <n v="2000"/>
    <n v="2000"/>
    <n v="4000"/>
    <n v="6000"/>
    <n v="2000"/>
    <n v="14885.3922"/>
    <n v="9329"/>
    <n v="9271"/>
    <n v="18229"/>
    <n v="26806"/>
    <n v="8421"/>
    <m/>
    <n v="533.82867769760514"/>
    <n v="4230.453951011159"/>
    <n v="2000"/>
    <n v="1743.166380708393"/>
    <n v="5973.6203317195523"/>
    <n v="256.83361929160696"/>
    <n v="2000"/>
    <n v="1743.166380708393"/>
    <n v="2000"/>
    <n v="256.83361929160696"/>
    <n v="4157"/>
    <n v="0"/>
  </r>
  <r>
    <s v="Exportacion Directa1020731"/>
    <x v="0"/>
    <x v="4"/>
    <n v="1020731"/>
    <s v="GO Panc S/tec/cue I@ Fi Cj Panc 4s AP"/>
    <s v="Panceta"/>
    <s v="Panceta s/Cuero"/>
    <n v="26440"/>
    <n v="25000"/>
    <n v="0.87158319035419651"/>
    <n v="23044.659552964957"/>
    <n v="3316"/>
    <n v="5430.3878089216096"/>
    <n v="0"/>
    <n v="31248.008580994407"/>
    <n v="30900"/>
    <n v="2500"/>
    <n v="30900"/>
    <n v="-13296"/>
    <n v="17604"/>
    <n v="13644.008580994407"/>
    <n v="12500"/>
    <n v="-8864"/>
    <n v="3636"/>
    <n v="10008.008580994407"/>
    <n v="0"/>
    <n v="0"/>
    <n v="0"/>
    <n v="0"/>
    <n v="33400"/>
    <n v="43400"/>
    <n v="0"/>
    <n v="17604"/>
    <n v="25796"/>
    <n v="21240"/>
    <n v="17604"/>
    <n v="3636"/>
    <s v="Por atraso en ciertos productos del mix"/>
    <m/>
    <s v="Si"/>
    <n v="21240"/>
    <n v="3316"/>
    <n v="17924"/>
    <d v="2022-08-27T00:00:00"/>
    <n v="5.1120000000000001"/>
    <n v="5.1522354432200652"/>
    <n v="5.1453476809061218"/>
    <n v="109287.18474244603"/>
    <n v="4.525062850902267"/>
    <n v="0.1370776164755754"/>
    <n v="5.1453476809061218"/>
    <n v="5.1453476809061218"/>
    <m/>
    <s v="OK"/>
    <s v="OK"/>
    <n v="18000"/>
    <n v="6000"/>
    <n v="10000"/>
    <n v="20000"/>
    <n v="18000"/>
    <n v="22000"/>
    <n v="99485.017300000007"/>
    <n v="31124"/>
    <n v="51494"/>
    <n v="100776"/>
    <n v="87382"/>
    <n v="101929"/>
    <m/>
    <n v="3395.3404470350442"/>
    <n v="13403.34902802945"/>
    <n v="20000"/>
    <n v="17431.663807083929"/>
    <n v="30835.012835113379"/>
    <n v="2568.336192916071"/>
    <n v="20000"/>
    <n v="17431.663807083929"/>
    <n v="20000"/>
    <n v="2568.336192916071"/>
    <n v="26440"/>
    <n v="0"/>
  </r>
  <r>
    <s v="Exportacion Directa1020758"/>
    <x v="0"/>
    <x v="4"/>
    <n v="1020758"/>
    <s v="GO Lom Vet S/g@ Va Cj ch AP"/>
    <s v="Lomo"/>
    <s v="Lomo Vetado"/>
    <n v="14148"/>
    <n v="9000"/>
    <n v="0.87158319035419651"/>
    <n v="12331.158977131172"/>
    <n v="4562"/>
    <n v="0"/>
    <n v="0"/>
    <n v="16893.15897713117"/>
    <n v="9000"/>
    <n v="3250"/>
    <n v="9000"/>
    <n v="-3324"/>
    <n v="5676"/>
    <n v="11217.15897713117"/>
    <n v="9750"/>
    <n v="-3324"/>
    <n v="6426"/>
    <n v="4791.1589771311701"/>
    <n v="0"/>
    <n v="0"/>
    <n v="0"/>
    <n v="0"/>
    <n v="12250"/>
    <n v="18750"/>
    <n v="0"/>
    <n v="5676"/>
    <n v="13074"/>
    <n v="12102"/>
    <n v="5676"/>
    <n v="6426"/>
    <s v="Por atraso en ciertos productos del mix"/>
    <m/>
    <s v="Si"/>
    <n v="12102"/>
    <n v="4562"/>
    <n v="7540"/>
    <d v="2022-08-27T00:00:00"/>
    <n v="3.78"/>
    <n v="3.9300091777777806"/>
    <n v="3.8503563124332079"/>
    <n v="46597.012093066682"/>
    <n v="3.6821191173697114"/>
    <n v="4.5690318455442899E-2"/>
    <n v="3.8503563124332079"/>
    <n v="3.8503563124332079"/>
    <m/>
    <s v="OK"/>
    <s v="OK"/>
    <n v="8000"/>
    <n v="5000"/>
    <n v="8000"/>
    <n v="12000"/>
    <n v="6000"/>
    <n v="3000"/>
    <n v="35636.778700000003"/>
    <n v="20917"/>
    <n v="33318"/>
    <n v="48487"/>
    <n v="23733"/>
    <n v="11179"/>
    <m/>
    <n v="1816.8410228688276"/>
    <n v="6607.9999999999982"/>
    <n v="3000"/>
    <n v="2614.7495710625894"/>
    <n v="9222.7495710625881"/>
    <n v="385.25042893741056"/>
    <n v="5000"/>
    <n v="4357.9159517709822"/>
    <n v="4743.1663807083933"/>
    <n v="642.08404822901775"/>
    <n v="14148"/>
    <n v="0"/>
  </r>
  <r>
    <s v="Exportacion Directa1020774"/>
    <x v="0"/>
    <x v="4"/>
    <n v="1020774"/>
    <s v="GO Malaya Japon@ Va Cj JP"/>
    <s v="Prolijado"/>
    <s v="Prolijado Malaya"/>
    <n v="11440"/>
    <n v="9000"/>
    <n v="0.87158319035419651"/>
    <n v="9970.9116976520072"/>
    <n v="3680"/>
    <n v="3207"/>
    <n v="0"/>
    <n v="16537.211697652008"/>
    <n v="10000"/>
    <n v="952.38095238095241"/>
    <n v="10000"/>
    <n v="-4432"/>
    <n v="5568"/>
    <n v="10969.211697652008"/>
    <n v="10476.190476190477"/>
    <n v="-5540"/>
    <n v="4936.1904761904771"/>
    <n v="6033.0212214615312"/>
    <n v="0"/>
    <n v="0"/>
    <n v="0"/>
    <n v="0"/>
    <n v="16666.666666666668"/>
    <n v="20476.190476190477"/>
    <n v="0"/>
    <n v="5568"/>
    <n v="14908.190476190477"/>
    <n v="10504.190476190477"/>
    <n v="5568"/>
    <n v="4936.1904761904771"/>
    <s v="Por atraso en ciertos productos del mix"/>
    <m/>
    <s v="Si"/>
    <n v="10504.190476190477"/>
    <n v="3680"/>
    <n v="6824.1904761904771"/>
    <d v="2022-08-27T00:00:00"/>
    <n v="5.76"/>
    <n v="5.9922204887499957"/>
    <n v="5.8830940817658233"/>
    <n v="61797.140824217124"/>
    <n v="5.5071172803195356"/>
    <n v="6.8271072197771066E-2"/>
    <n v="5.8830940817658233"/>
    <n v="5.8830940817658233"/>
    <m/>
    <s v="OK"/>
    <s v="OK"/>
    <n v="6500"/>
    <n v="9000"/>
    <n v="7000"/>
    <n v="7000"/>
    <n v="12778"/>
    <n v="13810"/>
    <n v="39650"/>
    <n v="55209"/>
    <n v="42742"/>
    <n v="42209"/>
    <n v="76257"/>
    <n v="77987"/>
    <m/>
    <n v="1469.0883023479919"/>
    <n v="7502.1095238095231"/>
    <n v="8000"/>
    <n v="6972.6655228335721"/>
    <n v="14474.775046643095"/>
    <n v="1027.3344771664279"/>
    <n v="10000"/>
    <n v="8715.8319035419645"/>
    <n v="9743.1663807083933"/>
    <n v="1284.1680964580355"/>
    <n v="11440"/>
    <n v="0"/>
  </r>
  <r>
    <s v="Exportacion Directa1020802"/>
    <x v="0"/>
    <x v="4"/>
    <n v="1020802"/>
    <s v="GO Panc S/tec N@ Fi Cj 20k AP"/>
    <s v="Panceta"/>
    <s v="Panceta s/Cuero"/>
    <n v="13111"/>
    <n v="41000"/>
    <n v="0.87158319035419651"/>
    <n v="11427.32720873387"/>
    <n v="78556"/>
    <n v="3692.4089590727685"/>
    <n v="30500"/>
    <n v="62806.495271899359"/>
    <n v="38900"/>
    <n v="8437.5"/>
    <n v="38900"/>
    <n v="-11080"/>
    <n v="27820"/>
    <n v="34986.495271899359"/>
    <n v="33750"/>
    <n v="-3324"/>
    <n v="30426"/>
    <n v="4560.4952718993591"/>
    <n v="0"/>
    <n v="0"/>
    <n v="0"/>
    <n v="0"/>
    <n v="25312.5"/>
    <n v="72650"/>
    <n v="0"/>
    <n v="27820"/>
    <n v="44830"/>
    <n v="58246"/>
    <n v="27820"/>
    <n v="30426"/>
    <s v="Por atraso en ciertos productos del mix"/>
    <m/>
    <s v="Si"/>
    <n v="58246"/>
    <n v="58246"/>
    <n v="0"/>
    <d v="2022-08-27T00:00:00"/>
    <n v="4.68"/>
    <n v="4.584109561641271"/>
    <n v="4.6341999108069256"/>
    <n v="269923.60800486017"/>
    <n v="4.21274936436141"/>
    <n v="0.10004168536843426"/>
    <n v="4.6341999108069256"/>
    <n v="4.6341999108069256"/>
    <s v="4,77 precio promedio ultimas dos propuestas"/>
    <s v="OK"/>
    <s v="OK"/>
    <n v="103000"/>
    <n v="47000"/>
    <n v="95000"/>
    <n v="130000"/>
    <n v="92821"/>
    <n v="95563"/>
    <n v="518029.43709999998"/>
    <n v="220820"/>
    <n v="445408"/>
    <n v="591029"/>
    <n v="410262"/>
    <n v="398697"/>
    <m/>
    <n v="1683.6727912661295"/>
    <n v="6244.168063165489"/>
    <n v="60000"/>
    <n v="52294.991421251791"/>
    <n v="58539.15948441728"/>
    <n v="7705.0085787482094"/>
    <n v="50000"/>
    <n v="43579.159517709828"/>
    <n v="51284.168096458037"/>
    <n v="6420.8404822901721"/>
    <n v="13111"/>
    <n v="0"/>
  </r>
  <r>
    <s v="Exportacion Directa1020810"/>
    <x v="0"/>
    <x v="4"/>
    <n v="1020810"/>
    <s v="GO Recto@ Cj File AP"/>
    <s v="Subprod"/>
    <s v="Subprod Tripa"/>
    <n v="1487"/>
    <n v="2000"/>
    <n v="0.87158319035419651"/>
    <n v="1296.0442040566902"/>
    <n v="1110"/>
    <n v="3500"/>
    <n v="0"/>
    <n v="5556.0442040566904"/>
    <n v="4330"/>
    <n v="1500"/>
    <n v="4330"/>
    <n v="0"/>
    <n v="4330"/>
    <n v="1226.0442040566904"/>
    <n v="0"/>
    <n v="0"/>
    <n v="0"/>
    <n v="1226.0442040566904"/>
    <n v="0"/>
    <n v="0"/>
    <n v="0"/>
    <n v="0"/>
    <n v="4330"/>
    <n v="4330"/>
    <n v="0"/>
    <n v="4330"/>
    <n v="0"/>
    <n v="4330"/>
    <n v="4330"/>
    <n v="0"/>
    <n v="0"/>
    <m/>
    <s v="Si"/>
    <n v="4330"/>
    <n v="1110"/>
    <n v="3220"/>
    <d v="2022-08-27T00:00:00"/>
    <n v="3.96"/>
    <n v="3.5806411476474156"/>
    <n v="3.5806411476474156"/>
    <n v="15504.17616931331"/>
    <n v="3.1091753473684212"/>
    <n v="0.15163692864027078"/>
    <n v="3.5806411476474156"/>
    <n v="3.5806411476474156"/>
    <m/>
    <s v="OK"/>
    <s v="OK"/>
    <n v="5000"/>
    <n v="6000"/>
    <n v="2500"/>
    <n v="0"/>
    <n v="6000"/>
    <n v="1500"/>
    <n v="17987.201300000001"/>
    <n v="21135"/>
    <n v="8690"/>
    <n v="0"/>
    <n v="20254"/>
    <n v="4841"/>
    <m/>
    <n v="190.95579594330979"/>
    <n v="1417.0000000000002"/>
    <n v="2000"/>
    <n v="1743.166380708393"/>
    <n v="3160.1663807083933"/>
    <n v="256.83361929160696"/>
    <n v="5000"/>
    <n v="4357.9159517709822"/>
    <n v="4614.749571062589"/>
    <n v="642.08404822901775"/>
    <n v="1487"/>
    <n v="0"/>
  </r>
  <r>
    <s v="Exportacion Directa1020914"/>
    <x v="0"/>
    <x v="4"/>
    <n v="1020914"/>
    <s v="GO Panc Lam 2.5mm@ Cj ch AP"/>
    <s v="Panceta"/>
    <s v="Panceta c/Cuero"/>
    <n v="23027"/>
    <n v="9000"/>
    <n v="0.87158319035419651"/>
    <n v="20069.946124286082"/>
    <n v="2501"/>
    <n v="2893"/>
    <n v="2000"/>
    <n v="23174.646124286082"/>
    <n v="17000"/>
    <n v="1285.7142857142858"/>
    <n v="17000"/>
    <n v="0"/>
    <n v="17000"/>
    <n v="6174.6461242860823"/>
    <n v="5142.8571428571431"/>
    <n v="0"/>
    <n v="5142.8571428571431"/>
    <n v="1031.7889814289392"/>
    <n v="0"/>
    <n v="0"/>
    <n v="0"/>
    <n v="0"/>
    <n v="22142.857142857145"/>
    <n v="22142.857142857145"/>
    <n v="0"/>
    <n v="17000"/>
    <n v="5142.8571428571449"/>
    <n v="22142.857142857145"/>
    <n v="17000"/>
    <n v="5142.8571428571449"/>
    <n v="0"/>
    <m/>
    <s v="Si"/>
    <n v="22142.857142857145"/>
    <n v="2501"/>
    <n v="19641.857142857145"/>
    <d v="2022-08-27T00:00:00"/>
    <n v="5.4"/>
    <n v="5.4333122729225023"/>
    <n v="5.4255752288888885"/>
    <n v="120137.73721111112"/>
    <n v="5.0523459553203995"/>
    <n v="7.3872469713887653E-2"/>
    <n v="5.4255752288888885"/>
    <n v="5.4255752288888885"/>
    <m/>
    <s v="OK"/>
    <s v="OK"/>
    <n v="3000"/>
    <n v="0"/>
    <n v="3000"/>
    <n v="15000"/>
    <n v="10000"/>
    <n v="12786"/>
    <n v="17508.131799999999"/>
    <n v="0"/>
    <n v="17286"/>
    <n v="84027"/>
    <n v="55306"/>
    <n v="65820"/>
    <m/>
    <n v="2957.053875713917"/>
    <n v="3988.8428571428562"/>
    <n v="10939.950800000001"/>
    <n v="9535.0772205819449"/>
    <n v="13523.920077724801"/>
    <n v="1404.8735794180557"/>
    <n v="7000"/>
    <n v="6101.0823324793755"/>
    <n v="7505.9559118974312"/>
    <n v="898.91766752062449"/>
    <n v="23027"/>
    <n v="0"/>
  </r>
  <r>
    <s v="Exportacion Directa1020990"/>
    <x v="0"/>
    <x v="4"/>
    <n v="1020990"/>
    <s v="GO Ganso S/g S/abst DA@ Cj 12k AP"/>
    <s v="Pierna"/>
    <s v="Pierna Pulpa Fina"/>
    <n v="1181"/>
    <n v="5000"/>
    <n v="0.87158319035419651"/>
    <n v="1029.3397478083061"/>
    <n v="8319"/>
    <n v="0"/>
    <n v="0"/>
    <n v="9348.3397478083061"/>
    <n v="5000"/>
    <n v="2666.6666666666665"/>
    <n v="5000"/>
    <n v="-1108"/>
    <n v="3892"/>
    <n v="5456.3397478083061"/>
    <n v="5333.333333333333"/>
    <n v="-3324"/>
    <n v="2009.333333333333"/>
    <n v="3447.0064144749731"/>
    <n v="0"/>
    <n v="0"/>
    <n v="0"/>
    <n v="0"/>
    <n v="15666.666666666666"/>
    <n v="10333.333333333332"/>
    <n v="0"/>
    <n v="3892"/>
    <n v="6441.3333333333321"/>
    <n v="5901.333333333333"/>
    <n v="3892"/>
    <n v="2009.333333333333"/>
    <s v="Por atraso en ciertos productos del mix"/>
    <m/>
    <s v="Si"/>
    <n v="5901.333333333333"/>
    <n v="5901.333333333333"/>
    <n v="0"/>
    <d v="2022-08-27T00:00:00"/>
    <n v="3.456"/>
    <n v="3.4698292199999998"/>
    <n v="3.4651205361906907"/>
    <n v="20448.831324239996"/>
    <n v="3.5768312487642095"/>
    <n v="3.1231753695988521E-2"/>
    <n v="3.4651205361906907"/>
    <n v="3.4651205361906907"/>
    <m/>
    <s v="OK"/>
    <s v="OK"/>
    <n v="8750"/>
    <n v="4750"/>
    <n v="7000"/>
    <n v="13000"/>
    <n v="13000"/>
    <n v="8000"/>
    <n v="36645.971899999997"/>
    <n v="19327"/>
    <n v="28598"/>
    <n v="51483"/>
    <n v="50072"/>
    <n v="28828"/>
    <m/>
    <n v="151.66025219169393"/>
    <n v="3598.666666666667"/>
    <n v="5000"/>
    <n v="4357.9159517709822"/>
    <n v="7956.5826184376492"/>
    <n v="642.08404822901775"/>
    <n v="10000"/>
    <n v="8715.8319035419645"/>
    <n v="9357.9159517709813"/>
    <n v="1284.1680964580355"/>
    <n v="1181"/>
    <n v="0"/>
  </r>
  <r>
    <s v="Exportacion Directa1020991"/>
    <x v="0"/>
    <x v="4"/>
    <n v="1020991"/>
    <s v="GO Asiento C/g DA@ Cj 12k JP"/>
    <s v="Pierna"/>
    <s v="Pierna Pulpa Fina"/>
    <n v="14017"/>
    <n v="9000"/>
    <n v="0.87158319035419651"/>
    <n v="12216.981579194773"/>
    <n v="7497"/>
    <n v="3438.93"/>
    <n v="12600"/>
    <n v="10209.018579194773"/>
    <n v="16500"/>
    <n v="3333.3333333333335"/>
    <n v="10000"/>
    <n v="0"/>
    <n v="10000"/>
    <n v="209.01857919477334"/>
    <n v="0"/>
    <n v="0"/>
    <n v="0"/>
    <n v="209.01857919477334"/>
    <n v="0"/>
    <n v="0"/>
    <n v="0"/>
    <n v="0"/>
    <n v="10000"/>
    <n v="10000"/>
    <n v="0"/>
    <n v="10000"/>
    <n v="0"/>
    <n v="10000"/>
    <n v="10000"/>
    <n v="0"/>
    <n v="0"/>
    <m/>
    <s v="Si"/>
    <n v="10000"/>
    <n v="7497"/>
    <n v="2503"/>
    <d v="2022-08-27T00:00:00"/>
    <n v="3.456"/>
    <n v="3.61048676969697"/>
    <n v="3.6104867696969696"/>
    <n v="36104.867696969697"/>
    <n v="3.5247410301291819"/>
    <n v="2.4326819710963291E-2"/>
    <n v="3.6104867696969696"/>
    <n v="3.6104867696969696"/>
    <m/>
    <s v="OK"/>
    <s v="OK"/>
    <n v="1250"/>
    <n v="5000"/>
    <n v="5000"/>
    <n v="60000"/>
    <n v="10000"/>
    <n v="10000"/>
    <n v="5233.6656000000003"/>
    <n v="20319"/>
    <n v="20402"/>
    <n v="237274"/>
    <n v="38437"/>
    <n v="36035"/>
    <m/>
    <n v="1800.0184208052274"/>
    <n v="2009.0370000000007"/>
    <n v="12399.94052"/>
    <n v="10807.579718623874"/>
    <n v="12816.616718623874"/>
    <n v="1592.3608013761259"/>
    <n v="10000"/>
    <n v="8715.8319035419645"/>
    <n v="10308.19270491809"/>
    <n v="1284.1680964580355"/>
    <n v="14017"/>
    <n v="0"/>
  </r>
  <r>
    <s v="Exportacion Directa1021136"/>
    <x v="0"/>
    <x v="4"/>
    <n v="1021136"/>
    <s v="GO Tráquea@ Cj Lom Ctro AP"/>
    <s v="Subprod"/>
    <s v="Subprod Visceras"/>
    <n v="0"/>
    <n v="2000"/>
    <n v="0.87158319035419651"/>
    <n v="0"/>
    <n v="6190"/>
    <n v="2456"/>
    <n v="0"/>
    <n v="8400.4"/>
    <n v="2000"/>
    <n v="2666.6666666666665"/>
    <n v="2000"/>
    <n v="0"/>
    <n v="2000"/>
    <n v="6400.4"/>
    <n v="0"/>
    <n v="0"/>
    <n v="0"/>
    <n v="6400.4"/>
    <n v="5333.333333333333"/>
    <n v="0"/>
    <n v="5333.333333333333"/>
    <n v="0"/>
    <n v="7333.333333333333"/>
    <n v="7333.333333333333"/>
    <n v="0"/>
    <n v="2000"/>
    <n v="5333.333333333333"/>
    <n v="7333.333333333333"/>
    <n v="2000"/>
    <n v="5333.333333333333"/>
    <n v="0"/>
    <m/>
    <s v="Si"/>
    <n v="7333.333333333333"/>
    <n v="6190"/>
    <n v="1143.333333333333"/>
    <d v="2022-08-27T00:00:00"/>
    <n v="2.6640000000000001"/>
    <n v="2.4264629499999999"/>
    <n v="2.4264629499999999"/>
    <n v="17794.061633333331"/>
    <n v="2.5154376166666665"/>
    <n v="3.5371446334881269E-2"/>
    <n v="2.4264629499999999"/>
    <n v="2.4264629499999999"/>
    <m/>
    <s v="OK"/>
    <s v="OK"/>
    <n v="5000"/>
    <n v="3000"/>
    <n v="4000"/>
    <n v="5000"/>
    <n v="7200"/>
    <n v="8000"/>
    <n v="14419.3794"/>
    <n v="6405"/>
    <n v="11558"/>
    <n v="13732"/>
    <n v="20064"/>
    <n v="19670"/>
    <m/>
    <n v="0"/>
    <n v="6400.4"/>
    <n v="0"/>
    <n v="0"/>
    <n v="6400.4"/>
    <n v="0"/>
    <n v="5000"/>
    <n v="4357.9159517709822"/>
    <n v="4357.9159517709822"/>
    <n v="642.08404822901775"/>
    <n v="0"/>
    <n v="0"/>
  </r>
  <r>
    <s v="Exportacion Directa1021533"/>
    <x v="0"/>
    <x v="4"/>
    <n v="1021533"/>
    <s v="GO Panc Mit@ Va Cj 20k AP"/>
    <s v="Panceta"/>
    <s v="Panceta s/Cuero"/>
    <n v="0"/>
    <n v="15000"/>
    <n v="0.87158319035419651"/>
    <n v="0"/>
    <n v="3744"/>
    <n v="0"/>
    <n v="5000"/>
    <n v="-1256"/>
    <n v="5000"/>
    <n v="3000"/>
    <n v="0"/>
    <n v="0"/>
    <n v="0"/>
    <n v="-1256"/>
    <n v="0"/>
    <n v="0"/>
    <n v="0"/>
    <n v="-1256"/>
    <n v="0"/>
    <n v="0"/>
    <n v="0"/>
    <n v="0"/>
    <n v="3000"/>
    <n v="0"/>
    <n v="0"/>
    <n v="0"/>
    <n v="0"/>
    <n v="0"/>
    <n v="0"/>
    <n v="0"/>
    <n v="0"/>
    <m/>
    <s v="No"/>
    <n v="0"/>
    <n v="0"/>
    <n v="0"/>
    <d v="2022-08-27T00:00:00"/>
    <n v="5.22"/>
    <n v="4.5563170949999998"/>
    <n v="0"/>
    <n v="0"/>
    <n v="4.6151599319709335"/>
    <s v="No Aplica"/>
    <n v="0"/>
    <n v="0"/>
    <m/>
    <s v="OK"/>
    <s v="OK"/>
    <n v="2000"/>
    <n v="18000"/>
    <n v="15000"/>
    <n v="10000"/>
    <n v="15400"/>
    <n v="3000"/>
    <n v="10613.774600000001"/>
    <n v="93240"/>
    <n v="77606"/>
    <n v="49787"/>
    <n v="75485"/>
    <n v="14015"/>
    <m/>
    <n v="0"/>
    <n v="-1256"/>
    <n v="0"/>
    <n v="0"/>
    <n v="-1256"/>
    <n v="0"/>
    <n v="0"/>
    <n v="0"/>
    <n v="0"/>
    <n v="0"/>
    <n v="0"/>
    <n v="0"/>
  </r>
  <r>
    <s v="Exportacion Directa1021603"/>
    <x v="0"/>
    <x v="4"/>
    <n v="1021603"/>
    <s v="GO MM Loin L (MC4-5)@ Fi Cj ch JP"/>
    <s v="Lomo"/>
    <s v="Lomo MM Loin"/>
    <n v="9817"/>
    <n v="7000"/>
    <n v="0.87158319035419651"/>
    <n v="8556.3321797071476"/>
    <n v="3486"/>
    <n v="620.03558269568566"/>
    <n v="0"/>
    <n v="12600.364204133264"/>
    <n v="10500"/>
    <n v="5000"/>
    <n v="10500"/>
    <n v="-3324"/>
    <n v="7176"/>
    <n v="5424.3642041332641"/>
    <n v="5000"/>
    <n v="-3324"/>
    <n v="1676"/>
    <n v="3748.3642041332641"/>
    <n v="0"/>
    <n v="0"/>
    <n v="0"/>
    <n v="0"/>
    <n v="10500"/>
    <n v="15500"/>
    <n v="0"/>
    <n v="7176"/>
    <n v="8324"/>
    <n v="8852"/>
    <n v="7176"/>
    <n v="1676"/>
    <s v="Por atraso en ciertos productos del mix"/>
    <m/>
    <s v="Si"/>
    <n v="8852"/>
    <n v="3486"/>
    <n v="5366"/>
    <d v="2022-08-27T00:00:00"/>
    <n v="3.78"/>
    <n v="3.8105075619047635"/>
    <n v="3.804731389994191"/>
    <n v="33679.48226422858"/>
    <n v="3.7091725570675766"/>
    <n v="2.5762843722256467E-2"/>
    <n v="3.804731389994191"/>
    <n v="3.804731389994191"/>
    <m/>
    <s v="OK"/>
    <s v="OK"/>
    <n v="5000"/>
    <n v="3000"/>
    <n v="4000"/>
    <n v="5000"/>
    <n v="7000"/>
    <n v="5500"/>
    <n v="22909.446899999999"/>
    <n v="12940"/>
    <n v="17412"/>
    <n v="20869"/>
    <n v="27713"/>
    <n v="20622"/>
    <m/>
    <n v="1260.6678202928529"/>
    <n v="5009.0320244261165"/>
    <n v="7000"/>
    <n v="6101.0823324793755"/>
    <n v="11110.114356905491"/>
    <n v="898.91766752062449"/>
    <n v="5000"/>
    <n v="4357.9159517709822"/>
    <n v="5256.8336192916067"/>
    <n v="642.08404822901775"/>
    <n v="9817"/>
    <n v="0"/>
  </r>
  <r>
    <s v="Exportacion Directa1021609"/>
    <x v="0"/>
    <x v="4"/>
    <n v="1021609"/>
    <s v="GO File C/cab@ IWP Cj 10k SC"/>
    <s v="Filete"/>
    <s v="Filete c/Cabeza"/>
    <n v="70488"/>
    <n v="20000"/>
    <n v="0.87158319035419651"/>
    <n v="61436.155921686601"/>
    <n v="13533"/>
    <n v="11056.291695533571"/>
    <n v="0"/>
    <n v="84919.81844766681"/>
    <n v="60000"/>
    <n v="8000"/>
    <n v="60000"/>
    <n v="-22160"/>
    <n v="37840"/>
    <n v="47079.81844766681"/>
    <n v="40000"/>
    <n v="-30000"/>
    <n v="10000"/>
    <n v="37079.81844766681"/>
    <n v="0"/>
    <n v="0"/>
    <n v="0"/>
    <n v="0"/>
    <n v="68000"/>
    <n v="100000"/>
    <n v="0"/>
    <n v="37840"/>
    <n v="62160"/>
    <n v="47840"/>
    <n v="37840"/>
    <n v="10000"/>
    <s v="Por atraso en ciertos productos del mix"/>
    <m/>
    <s v="Si"/>
    <n v="47840"/>
    <n v="13533"/>
    <n v="34307"/>
    <d v="2022-08-27T00:00:00"/>
    <n v="4.32"/>
    <n v="4.5044507433333338"/>
    <n v="4.465894985947604"/>
    <n v="213648.41612773339"/>
    <n v="4.3270620137560032"/>
    <n v="3.2084812223684818E-2"/>
    <n v="4.465894985947604"/>
    <n v="4.465894985947604"/>
    <m/>
    <s v="OK"/>
    <s v="OK"/>
    <n v="16500"/>
    <n v="6500"/>
    <n v="3000"/>
    <n v="5000"/>
    <n v="0"/>
    <n v="0"/>
    <n v="84517.474000000002"/>
    <n v="31345"/>
    <n v="14512"/>
    <n v="24062"/>
    <n v="0"/>
    <n v="0"/>
    <m/>
    <n v="9051.8440783133956"/>
    <n v="46131.662525980209"/>
    <n v="20000"/>
    <n v="17431.663807083929"/>
    <n v="63563.326333064135"/>
    <n v="2568.336192916071"/>
    <n v="20000"/>
    <n v="17431.663807083929"/>
    <n v="20000"/>
    <n v="2568.336192916071"/>
    <n v="70488"/>
    <n v="0"/>
  </r>
  <r>
    <s v="Exportacion Directa1022282"/>
    <x v="0"/>
    <x v="4"/>
    <n v="1022282"/>
    <s v="GO Malaya Japon@ Vp Fi Cj 20k AP"/>
    <s v="Prolijado"/>
    <s v="Prolijado Malaya"/>
    <n v="0"/>
    <n v="0"/>
    <n v="0.87158319035419651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7T00:00:00"/>
    <n v="0"/>
    <n v="0"/>
    <n v="0"/>
    <n v="0"/>
    <n v="0"/>
    <s v="No Aplica"/>
    <n v="0"/>
    <n v="0"/>
    <m/>
    <s v="OK"/>
    <s v="OK"/>
    <n v="0"/>
    <n v="0"/>
    <n v="0"/>
    <n v="3000"/>
    <n v="2000"/>
    <n v="0"/>
    <n v="0"/>
    <n v="0"/>
    <n v="0"/>
    <n v="18786"/>
    <n v="12524"/>
    <n v="0"/>
    <m/>
    <n v="0"/>
    <n v="0"/>
    <n v="0"/>
    <n v="0"/>
    <n v="0"/>
    <n v="0"/>
    <n v="0"/>
    <n v="0"/>
    <n v="0"/>
    <n v="0"/>
    <n v="0"/>
    <n v="0"/>
  </r>
  <r>
    <s v="Exportacion Directa1022313"/>
    <x v="0"/>
    <x v="4"/>
    <n v="1022313"/>
    <s v="GO CC Loin T@ Fi Cj AP"/>
    <s v="Lomo"/>
    <s v="Lomo CC Loin"/>
    <n v="7654"/>
    <n v="10000"/>
    <n v="0.87158319035419651"/>
    <n v="6671.0977389710197"/>
    <n v="5524"/>
    <n v="258.67273955010967"/>
    <n v="0"/>
    <n v="12427.903204566119"/>
    <n v="10000"/>
    <n v="2666.6666666666665"/>
    <n v="10000"/>
    <n v="-3324"/>
    <n v="6676"/>
    <n v="5751.9032045661188"/>
    <n v="5333.333333333333"/>
    <n v="-1108"/>
    <n v="4225.333333333333"/>
    <n v="1526.5698712327858"/>
    <n v="0"/>
    <n v="0"/>
    <n v="0"/>
    <n v="0"/>
    <n v="10000"/>
    <n v="15333.333333333332"/>
    <n v="0"/>
    <n v="6676"/>
    <n v="8657.3333333333321"/>
    <n v="10901.333333333332"/>
    <n v="6676"/>
    <n v="4225.3333333333321"/>
    <s v="Por atraso en ciertos productos del mix"/>
    <m/>
    <s v="Si"/>
    <n v="10901.333333333332"/>
    <n v="5524"/>
    <n v="5377.3333333333321"/>
    <d v="2022-08-27T00:00:00"/>
    <n v="3.8519999999999999"/>
    <n v="3.8676856000000002"/>
    <n v="3.8616058952054804"/>
    <n v="42096.653065600003"/>
    <n v="3.7486246501749259"/>
    <n v="3.0139385927924887E-2"/>
    <n v="3.8616058952054804"/>
    <n v="3.8616058952054804"/>
    <s v="3,84 precio promedio entre dos ultimas propuestas"/>
    <s v="OK"/>
    <s v="OK"/>
    <n v="17750"/>
    <n v="9000"/>
    <n v="8000"/>
    <n v="7000"/>
    <n v="7000"/>
    <n v="10000"/>
    <n v="81701.657600000006"/>
    <n v="39113"/>
    <n v="34968"/>
    <n v="28931"/>
    <n v="26913"/>
    <n v="37649"/>
    <m/>
    <n v="982.90226102897986"/>
    <n v="2509.4721322617656"/>
    <n v="7221.7505499999997"/>
    <n v="6294.3563843111733"/>
    <n v="8803.8285165729394"/>
    <n v="927.39416568882643"/>
    <n v="6671.5885000000007"/>
    <n v="5814.8443895603687"/>
    <n v="6742.2385552491951"/>
    <n v="856.7441104396321"/>
    <n v="7654"/>
    <n v="0"/>
  </r>
  <r>
    <s v="Exportacion Directa1022326"/>
    <x v="0"/>
    <x v="4"/>
    <n v="1022326"/>
    <s v="GO CC Loin L (S/T)@ Fi Cj AP"/>
    <s v="Lomo"/>
    <s v="Lomo CC Loin"/>
    <n v="13500"/>
    <n v="15000"/>
    <n v="0.87158319035419651"/>
    <n v="11766.373069781654"/>
    <n v="20238"/>
    <n v="5884.8749020828336"/>
    <n v="20000"/>
    <n v="17300.760481656202"/>
    <n v="10000"/>
    <n v="5833.333333333333"/>
    <n v="10000"/>
    <n v="-3324"/>
    <n v="6676"/>
    <n v="10624.760481656202"/>
    <n v="5833.333333333333"/>
    <n v="-5540"/>
    <n v="293.33333333333303"/>
    <n v="10331.427148322869"/>
    <n v="0"/>
    <n v="0"/>
    <n v="0"/>
    <n v="0"/>
    <n v="21666.666666666664"/>
    <n v="15833.333333333332"/>
    <n v="0"/>
    <n v="6676"/>
    <n v="9157.3333333333321"/>
    <n v="6969.333333333333"/>
    <n v="6676"/>
    <n v="293.33333333333303"/>
    <s v="Por atraso en ciertos productos del mix"/>
    <m/>
    <s v="Si"/>
    <n v="6969.333333333333"/>
    <n v="6969.333333333333"/>
    <n v="0"/>
    <d v="2022-08-27T00:00:00"/>
    <n v="3.492"/>
    <n v="3.3282738219999999"/>
    <n v="3.3351649180704035"/>
    <n v="23243.876035671998"/>
    <n v="3.120038282220281"/>
    <n v="6.894999881124346E-2"/>
    <n v="3.3351649180704035"/>
    <n v="3.3351649180704035"/>
    <m/>
    <s v="OK"/>
    <s v="OK"/>
    <n v="35000"/>
    <n v="23000"/>
    <n v="45000"/>
    <n v="30000"/>
    <n v="41343"/>
    <n v="41667"/>
    <n v="153650"/>
    <n v="87386"/>
    <n v="155377"/>
    <n v="103333"/>
    <n v="141388"/>
    <n v="134460"/>
    <m/>
    <n v="1733.6269302183471"/>
    <n v="12065.054078541216"/>
    <n v="25509.897580000001"/>
    <n v="22233.997918385197"/>
    <n v="34299.051996926413"/>
    <n v="3275.8996616148033"/>
    <n v="28072.926299999999"/>
    <n v="24467.890667132229"/>
    <n v="27743.790328747033"/>
    <n v="3605.0356328677699"/>
    <n v="13500"/>
    <n v="0"/>
  </r>
  <r>
    <s v="Exportacion Directa1022370"/>
    <x v="0"/>
    <x v="4"/>
    <n v="1022370"/>
    <s v="GO MM Loin LL (29-32 VP)@ Bo Cj AP"/>
    <s v="Lomo"/>
    <s v="Lomo MM Loin"/>
    <n v="25742"/>
    <n v="20000"/>
    <n v="0.87158319035419651"/>
    <n v="22436.294486097726"/>
    <n v="43877"/>
    <n v="17214.218854131188"/>
    <n v="14000"/>
    <n v="67806.091454815803"/>
    <n v="60000"/>
    <n v="2500"/>
    <n v="60000"/>
    <n v="-22160"/>
    <n v="37840"/>
    <n v="29966.091454815803"/>
    <n v="27500"/>
    <n v="-18000"/>
    <n v="9500"/>
    <n v="20466.091454815803"/>
    <n v="0"/>
    <n v="0"/>
    <n v="0"/>
    <n v="0"/>
    <n v="52500"/>
    <n v="87500"/>
    <n v="0"/>
    <n v="37840"/>
    <n v="49660"/>
    <n v="47340"/>
    <n v="37840"/>
    <n v="9500"/>
    <s v="Por atraso en ciertos productos del mix"/>
    <m/>
    <s v="Si"/>
    <n v="47340"/>
    <n v="43877"/>
    <n v="3463"/>
    <d v="2022-08-27T00:00:00"/>
    <n v="3.6"/>
    <n v="3.7137364816666669"/>
    <n v="3.6909123038924099"/>
    <n v="174727.78846626668"/>
    <n v="3.5265830863619825"/>
    <n v="4.6597290778692291E-2"/>
    <n v="3.6909123038924099"/>
    <n v="3.6909123038924099"/>
    <m/>
    <s v="OK"/>
    <s v="OK"/>
    <n v="30000"/>
    <n v="13000"/>
    <n v="18000"/>
    <n v="35000"/>
    <n v="30000"/>
    <n v="42500"/>
    <n v="126000"/>
    <n v="52063"/>
    <n v="72039"/>
    <n v="136267"/>
    <n v="110039"/>
    <n v="151844"/>
    <m/>
    <n v="3305.7055139022732"/>
    <n v="23771.796968718078"/>
    <n v="40000"/>
    <n v="34863.327614167858"/>
    <n v="58635.124582885939"/>
    <n v="5136.672385832142"/>
    <n v="35000"/>
    <n v="30505.411662396877"/>
    <n v="35642.084048229022"/>
    <n v="4494.5883376031234"/>
    <n v="25742"/>
    <n v="0"/>
  </r>
  <r>
    <s v="Exportacion Directa1022371"/>
    <x v="0"/>
    <x v="4"/>
    <n v="1022371"/>
    <s v="GO Panc S/tec SP@ Fi Cj AP"/>
    <s v="Panceta"/>
    <s v="Panceta s/Cuero"/>
    <n v="36965"/>
    <n v="19000"/>
    <n v="0.87158319035419651"/>
    <n v="32218.072631442876"/>
    <n v="5483"/>
    <n v="1052.4868171434778"/>
    <n v="0"/>
    <n v="38648.310766872004"/>
    <n v="28000"/>
    <n v="3900"/>
    <n v="28000"/>
    <n v="-11080"/>
    <n v="16920"/>
    <n v="21728.310766872004"/>
    <n v="19500"/>
    <n v="-11080"/>
    <n v="8420"/>
    <n v="13308.310766872004"/>
    <n v="0"/>
    <n v="0"/>
    <n v="0"/>
    <n v="0"/>
    <n v="43600"/>
    <n v="47500"/>
    <n v="0"/>
    <n v="16920"/>
    <n v="30580"/>
    <n v="25340"/>
    <n v="16920"/>
    <n v="8420"/>
    <s v="Por atraso en ciertos productos del mix"/>
    <m/>
    <s v="Si"/>
    <n v="25340"/>
    <n v="5483"/>
    <n v="19857"/>
    <d v="2022-08-27T00:00:00"/>
    <n v="4.68"/>
    <n v="4.6143291267857141"/>
    <n v="4.6361503088087712"/>
    <n v="117480.04882521427"/>
    <n v="4.1138976613085081"/>
    <n v="0.1269483809507673"/>
    <n v="4.6361503088087712"/>
    <n v="4.6361503088087712"/>
    <m/>
    <s v="OK"/>
    <s v="OK"/>
    <n v="15000"/>
    <n v="30000"/>
    <n v="25000"/>
    <n v="22000"/>
    <n v="12000"/>
    <n v="24700"/>
    <n v="73701.857300000003"/>
    <n v="106487"/>
    <n v="116125"/>
    <n v="98645"/>
    <n v="53380"/>
    <n v="103051"/>
    <m/>
    <n v="4746.9273685571261"/>
    <n v="18055.238135429128"/>
    <n v="8000"/>
    <n v="6972.6655228335721"/>
    <n v="25027.903658262701"/>
    <n v="1027.3344771664279"/>
    <n v="24000.0003"/>
    <n v="20917.996829975673"/>
    <n v="21945.3313071421"/>
    <n v="3082.0034700243268"/>
    <n v="36965"/>
    <n v="0"/>
  </r>
  <r>
    <s v="Exportacion Directa1022472"/>
    <x v="0"/>
    <x v="4"/>
    <n v="1022472"/>
    <s v="GO Lom Ctro S/Tecla(OY)Mit@ Cj Tf 20k AP"/>
    <s v="Lomo"/>
    <s v="Lomo Centro"/>
    <n v="0"/>
    <n v="0"/>
    <n v="0.87158319035419651"/>
    <n v="0"/>
    <n v="11718"/>
    <n v="0"/>
    <n v="0"/>
    <n v="11718"/>
    <n v="0"/>
    <n v="2500"/>
    <n v="0"/>
    <n v="0"/>
    <n v="0"/>
    <n v="11718"/>
    <n v="0"/>
    <n v="0"/>
    <n v="0"/>
    <n v="11718"/>
    <n v="10000"/>
    <n v="0"/>
    <n v="10000"/>
    <n v="0"/>
    <n v="20000"/>
    <n v="10000"/>
    <n v="0"/>
    <n v="0"/>
    <n v="10000"/>
    <n v="10000"/>
    <n v="0"/>
    <n v="10000"/>
    <n v="0"/>
    <m/>
    <s v="Si"/>
    <n v="10000"/>
    <n v="10000"/>
    <n v="0"/>
    <d v="2022-08-27T00:00:00"/>
    <n v="3.7775113372640718"/>
    <n v="3.7775113372640718"/>
    <n v="3.7775113372640718"/>
    <n v="37775.113372640721"/>
    <n v="3.7775113372640718"/>
    <n v="0"/>
    <n v="3.7775113372640718"/>
    <n v="3.7775113372640718"/>
    <m/>
    <s v="OK"/>
    <s v="OK"/>
    <n v="7000"/>
    <n v="5000"/>
    <n v="3000"/>
    <n v="10000"/>
    <n v="4333"/>
    <n v="18000"/>
    <n v="32709.190900000001"/>
    <n v="21977"/>
    <n v="13095"/>
    <n v="42120"/>
    <n v="17417"/>
    <n v="69842"/>
    <m/>
    <n v="0"/>
    <n v="11718"/>
    <n v="15000.0003"/>
    <n v="13073.748116787905"/>
    <n v="24791.748116787905"/>
    <n v="1926.2521832120947"/>
    <n v="5000"/>
    <n v="4357.9159517709822"/>
    <n v="6284.1681349830769"/>
    <n v="642.08404822901775"/>
    <n v="0"/>
    <n v="0"/>
  </r>
  <r>
    <s v="Exportacion Directa1022499"/>
    <x v="0"/>
    <x v="4"/>
    <n v="1022499"/>
    <s v="GO Lom Vet Mit@ 4 Bo Cj 10k AP"/>
    <s v="Lomo"/>
    <s v="Lomo Vetado"/>
    <n v="20626"/>
    <n v="27000"/>
    <n v="0.87158319035419651"/>
    <n v="17977.274884245657"/>
    <n v="7976"/>
    <n v="0"/>
    <n v="12000"/>
    <n v="13953.274884245657"/>
    <n v="30000"/>
    <n v="2500"/>
    <n v="12500"/>
    <n v="0"/>
    <n v="12500"/>
    <n v="1453.2748842456567"/>
    <n v="0"/>
    <n v="0"/>
    <n v="0"/>
    <n v="1453.2748842456567"/>
    <n v="0"/>
    <n v="0"/>
    <n v="0"/>
    <n v="0"/>
    <n v="10000"/>
    <n v="12500"/>
    <n v="0"/>
    <n v="12500"/>
    <n v="0"/>
    <n v="12500"/>
    <n v="12500"/>
    <n v="0"/>
    <n v="0"/>
    <m/>
    <s v="Si"/>
    <n v="12500"/>
    <n v="7976"/>
    <n v="4524"/>
    <d v="2022-08-27T00:00:00"/>
    <n v="3.8519999999999999"/>
    <n v="4.0434622209523807"/>
    <n v="4.0434622209523807"/>
    <n v="50543.277761904756"/>
    <n v="3.7856714340849646"/>
    <n v="6.809645035391898E-2"/>
    <n v="4.0434622209523807"/>
    <n v="4.0434622209523807"/>
    <m/>
    <s v="OK"/>
    <s v="OK"/>
    <n v="16000"/>
    <n v="3000"/>
    <n v="5000"/>
    <n v="20000"/>
    <n v="15000"/>
    <n v="23500"/>
    <n v="75542.537400000001"/>
    <n v="13294"/>
    <n v="22218"/>
    <n v="85842"/>
    <n v="61744"/>
    <n v="91183"/>
    <m/>
    <n v="2648.7251157543428"/>
    <n v="4102"/>
    <n v="20000"/>
    <n v="17431.663807083929"/>
    <n v="21533.663807083929"/>
    <n v="2568.336192916071"/>
    <n v="20000"/>
    <n v="17431.663807083929"/>
    <n v="20000"/>
    <n v="2568.336192916071"/>
    <n v="20626"/>
    <n v="0"/>
  </r>
  <r>
    <s v="Exportacion Directa1022587"/>
    <x v="0"/>
    <x v="4"/>
    <n v="1022587"/>
    <s v="GO CC Loin L (S/T) 45@ Fi Cj AP"/>
    <s v="Lomo"/>
    <s v="Lomo CC Loin"/>
    <n v="2573"/>
    <n v="3000"/>
    <n v="0.87158319035419651"/>
    <n v="2242.5835487813474"/>
    <n v="2717"/>
    <n v="0"/>
    <n v="0"/>
    <n v="4959.5835487813474"/>
    <n v="3000"/>
    <n v="3000"/>
    <n v="3000"/>
    <n v="0"/>
    <n v="3000"/>
    <n v="1959.5835487813474"/>
    <n v="0"/>
    <n v="0"/>
    <n v="0"/>
    <n v="1959.5835487813474"/>
    <n v="0"/>
    <n v="0"/>
    <n v="0"/>
    <n v="0"/>
    <n v="3000"/>
    <n v="3000"/>
    <n v="0"/>
    <n v="3000"/>
    <n v="0"/>
    <n v="3000"/>
    <n v="3000"/>
    <n v="0"/>
    <n v="0"/>
    <m/>
    <s v="Si"/>
    <n v="3000"/>
    <n v="2717"/>
    <n v="283"/>
    <d v="2022-08-27T00:00:00"/>
    <n v="3.8879999999999999"/>
    <n v="4.2024936666666699"/>
    <n v="4.2024936666666699"/>
    <n v="12607.481000000009"/>
    <n v="3.7343752598882016"/>
    <n v="0.1253538742628888"/>
    <n v="4.2024936666666699"/>
    <n v="4.2024936666666699"/>
    <m/>
    <s v="OK"/>
    <s v="OK"/>
    <n v="5000"/>
    <n v="5000"/>
    <n v="5000"/>
    <n v="6000"/>
    <n v="3000"/>
    <n v="6000"/>
    <n v="23140.260300000002"/>
    <n v="21784"/>
    <n v="21814"/>
    <n v="24491"/>
    <n v="11934"/>
    <n v="22820"/>
    <m/>
    <n v="330.41645121865236"/>
    <n v="2290"/>
    <n v="3000"/>
    <n v="2614.7495710625894"/>
    <n v="4904.7495710625899"/>
    <n v="385.25042893741056"/>
    <n v="4000"/>
    <n v="3486.3327614167861"/>
    <n v="3871.5831903541966"/>
    <n v="513.66723858321393"/>
    <n v="2573"/>
    <n v="0"/>
  </r>
  <r>
    <s v="Exportacion Directa1022600"/>
    <x v="0"/>
    <x v="4"/>
    <n v="1022600"/>
    <s v="GO Lom Vet 2 a 2,3k@ Fi Verd Cj AP"/>
    <s v="Lomo"/>
    <s v="Lomo Vetado"/>
    <n v="4658"/>
    <n v="10000"/>
    <n v="0.87158319035419651"/>
    <n v="4059.8345006698473"/>
    <n v="31623"/>
    <n v="0"/>
    <n v="5500"/>
    <n v="30182.834500669851"/>
    <n v="22500"/>
    <n v="2166.6666666666665"/>
    <n v="22500"/>
    <n v="0"/>
    <n v="22500"/>
    <n v="7682.834500669851"/>
    <n v="6500"/>
    <n v="0"/>
    <n v="6500"/>
    <n v="1182.834500669851"/>
    <n v="0"/>
    <n v="0"/>
    <n v="0"/>
    <n v="0"/>
    <n v="15166.666666666666"/>
    <n v="29000"/>
    <n v="0"/>
    <n v="22500"/>
    <n v="6500"/>
    <n v="29000"/>
    <n v="22500"/>
    <n v="6500"/>
    <s v="Por atraso en ciertos productos del mix"/>
    <m/>
    <s v="Si"/>
    <n v="29000"/>
    <n v="29000"/>
    <n v="0"/>
    <d v="2022-08-27T00:00:00"/>
    <n v="3.6"/>
    <n v="3.6250919335555563"/>
    <n v="3.6194678794827593"/>
    <n v="104964.56850500002"/>
    <n v="3.5412137344704799"/>
    <n v="2.2098114059184496E-2"/>
    <n v="3.6194678794827593"/>
    <n v="3.6194678794827593"/>
    <m/>
    <s v="OK"/>
    <s v="OK"/>
    <n v="18000"/>
    <n v="3000"/>
    <n v="11000"/>
    <n v="20000"/>
    <n v="19625"/>
    <n v="27333"/>
    <n v="78722.423299999995"/>
    <n v="12324"/>
    <n v="44841"/>
    <n v="78794"/>
    <n v="75391"/>
    <n v="97657"/>
    <m/>
    <n v="598.16549933015267"/>
    <n v="1781.0000000000036"/>
    <n v="15000"/>
    <n v="13073.747855312948"/>
    <n v="14854.747855312951"/>
    <n v="1926.2521446870524"/>
    <n v="13000"/>
    <n v="11330.581474604554"/>
    <n v="13256.833619291607"/>
    <n v="1669.4185253954456"/>
    <n v="4658"/>
    <n v="0"/>
  </r>
  <r>
    <s v="Exportacion Directa1022664"/>
    <x v="0"/>
    <x v="4"/>
    <n v="1022664"/>
    <s v="GO CC Loin L (S/T) (DF)@ Fi Cj AP"/>
    <s v="Lomo"/>
    <s v="Lomo CC Loin"/>
    <n v="107035"/>
    <n v="57000"/>
    <n v="0.87158319035419651"/>
    <n v="93289.906779561425"/>
    <n v="9867"/>
    <n v="11769.943747240315"/>
    <n v="18000"/>
    <n v="95749.856152077715"/>
    <n v="92000"/>
    <n v="3333.3333333333335"/>
    <n v="92000"/>
    <n v="-49860"/>
    <n v="42140"/>
    <n v="53609.856152077715"/>
    <n v="53333.333333333336"/>
    <n v="-44320"/>
    <n v="9013.3333333333358"/>
    <n v="44596.522818744379"/>
    <n v="0"/>
    <n v="0"/>
    <n v="0"/>
    <n v="0"/>
    <n v="115333.33333333334"/>
    <n v="145333.33333333334"/>
    <n v="0"/>
    <n v="42140"/>
    <n v="103193.33333333334"/>
    <n v="51153.333333333336"/>
    <n v="42140"/>
    <n v="9013.3333333333358"/>
    <s v="Por atraso en ciertos productos del mix"/>
    <m/>
    <s v="Si"/>
    <n v="51153.333333333336"/>
    <n v="9867"/>
    <n v="41286.333333333336"/>
    <d v="2022-08-27T00:00:00"/>
    <n v="3.6360000000000001"/>
    <n v="3.6490553347826093"/>
    <n v="3.6467549551884364"/>
    <n v="186543.67180773916"/>
    <n v="3.392574660437556"/>
    <n v="7.49225352989277E-2"/>
    <n v="3.6467549551884364"/>
    <n v="3.6467549551884364"/>
    <m/>
    <s v="OK"/>
    <s v="OK"/>
    <n v="43000"/>
    <n v="23700"/>
    <n v="17000"/>
    <n v="30000"/>
    <n v="35000"/>
    <n v="30667"/>
    <n v="175870"/>
    <n v="88630"/>
    <n v="59165"/>
    <n v="105866"/>
    <n v="122382"/>
    <n v="103440"/>
    <m/>
    <n v="13745.093220438575"/>
    <n v="58341.616039182954"/>
    <n v="56628.7"/>
    <n v="49356.623011610689"/>
    <n v="107698.23905079364"/>
    <n v="7272.0769883893081"/>
    <n v="20000"/>
    <n v="17431.663807083929"/>
    <n v="24703.740795473237"/>
    <n v="2568.336192916071"/>
    <n v="107035"/>
    <n v="0"/>
  </r>
  <r>
    <s v="Exportacion Directa1022817"/>
    <x v="0"/>
    <x v="4"/>
    <n v="1022817"/>
    <s v="GO Lom Vet L@ VP Cj Lom Vet Mad AP"/>
    <s v="Muestra"/>
    <s v="Muestra"/>
    <n v="0"/>
    <n v="0"/>
    <n v="0.87158319035419651"/>
    <n v="0"/>
    <n v="20"/>
    <n v="0"/>
    <n v="0"/>
    <n v="20"/>
    <n v="0"/>
    <n v="5000"/>
    <n v="0"/>
    <n v="0"/>
    <n v="0"/>
    <n v="20"/>
    <n v="0"/>
    <n v="0"/>
    <n v="0"/>
    <n v="2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7T00:00:00"/>
    <n v="3.5331456657730116"/>
    <n v="0"/>
    <n v="0"/>
    <n v="0"/>
    <n v="3.5331456657730116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20"/>
    <n v="0"/>
    <n v="0"/>
    <n v="20"/>
    <n v="0"/>
    <n v="0"/>
    <n v="0"/>
    <n v="0"/>
    <n v="0"/>
    <n v="0"/>
    <n v="0"/>
  </r>
  <r>
    <s v="Exportacion Directa1022869"/>
    <x v="0"/>
    <x v="4"/>
    <n v="1022869"/>
    <s v="GO Hso Pecho@ Cj 10k AP"/>
    <s v="Huesos"/>
    <s v="Huesos Cuarto Centra"/>
    <n v="0"/>
    <n v="0"/>
    <n v="0.87158319035419651"/>
    <n v="0"/>
    <n v="0"/>
    <n v="0"/>
    <n v="0"/>
    <n v="0"/>
    <n v="0"/>
    <n v="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7T00:00:00"/>
    <n v="2.5326374074074072"/>
    <n v="0"/>
    <n v="0"/>
    <n v="0"/>
    <n v="2.5326374074074072"/>
    <s v="No Aplica"/>
    <n v="0"/>
    <n v="0"/>
    <m/>
    <s v="OK"/>
    <s v="OK"/>
    <n v="500"/>
    <n v="1300"/>
    <n v="2400"/>
    <n v="800"/>
    <n v="800"/>
    <n v="0"/>
    <n v="1446.6365000000001"/>
    <n v="3691"/>
    <n v="6801"/>
    <n v="2158"/>
    <n v="2158"/>
    <n v="0"/>
    <m/>
    <n v="0"/>
    <n v="0"/>
    <n v="0"/>
    <n v="0"/>
    <n v="0"/>
    <n v="0"/>
    <n v="0"/>
    <n v="0"/>
    <n v="0"/>
    <n v="0"/>
    <n v="0"/>
    <n v="0"/>
  </r>
  <r>
    <s v="Exportacion Directa1022901"/>
    <x v="0"/>
    <x v="4"/>
    <n v="1022901"/>
    <s v="GO Panc Tec S/Cue L@ Fi CJ Ch AP"/>
    <s v="Panceta"/>
    <s v="Panceta s/Cuero"/>
    <n v="0"/>
    <n v="0"/>
    <n v="0.87158319035419651"/>
    <n v="0"/>
    <n v="5297"/>
    <n v="698.6609890098099"/>
    <n v="0"/>
    <n v="5925.7948901088293"/>
    <n v="1000"/>
    <n v="5000"/>
    <n v="1000"/>
    <n v="0"/>
    <n v="1000"/>
    <n v="4925.7948901088293"/>
    <n v="0"/>
    <n v="0"/>
    <n v="0"/>
    <n v="4925.7948901088293"/>
    <n v="0"/>
    <n v="0"/>
    <n v="0"/>
    <n v="0"/>
    <n v="6000"/>
    <n v="1000"/>
    <n v="0"/>
    <n v="1000"/>
    <n v="0"/>
    <n v="1000"/>
    <n v="1000"/>
    <n v="0"/>
    <n v="0"/>
    <m/>
    <s v="Si"/>
    <n v="1000"/>
    <n v="1000"/>
    <n v="0"/>
    <d v="2022-08-27T00:00:00"/>
    <n v="4.3950615353047953"/>
    <n v="4.4589070199999998"/>
    <n v="4.4589070199999998"/>
    <n v="4458.9070199999996"/>
    <n v="4.3950615353047953"/>
    <n v="1.4526641818856108E-2"/>
    <n v="4.4589070199999998"/>
    <n v="4.4589070199999998"/>
    <m/>
    <s v="OK"/>
    <s v="OK"/>
    <n v="15000"/>
    <n v="12000"/>
    <n v="13000"/>
    <n v="18000"/>
    <n v="18000"/>
    <n v="13000"/>
    <n v="77324.533299999996"/>
    <n v="59373"/>
    <n v="64866"/>
    <n v="87127"/>
    <n v="85715"/>
    <n v="57833"/>
    <m/>
    <n v="0"/>
    <n v="4925.7948901088293"/>
    <n v="10000"/>
    <n v="8715.8319035419645"/>
    <n v="13641.626793650794"/>
    <n v="1284.1680964580355"/>
    <n v="10000"/>
    <n v="8715.8319035419645"/>
    <n v="10000"/>
    <n v="1284.1680964580355"/>
    <n v="0"/>
    <n v="0"/>
  </r>
  <r>
    <s v="Exportacion Directa1022919"/>
    <x v="0"/>
    <x v="4"/>
    <n v="1022919"/>
    <s v="GO MM LOIN S VP@ Cj 10k AP"/>
    <s v="Lomo"/>
    <s v="Lomo MM Loin"/>
    <n v="8057"/>
    <n v="0"/>
    <n v="0.87158319035419651"/>
    <n v="7022.3457646837614"/>
    <n v="16232"/>
    <n v="0"/>
    <n v="0"/>
    <n v="23254.345764683763"/>
    <n v="24000"/>
    <n v="12000"/>
    <n v="12000"/>
    <n v="0"/>
    <n v="12000"/>
    <n v="11254.345764683763"/>
    <n v="0"/>
    <n v="0"/>
    <n v="0"/>
    <n v="11254.345764683763"/>
    <n v="0"/>
    <n v="0"/>
    <n v="0"/>
    <n v="0"/>
    <n v="0"/>
    <n v="12000"/>
    <n v="0"/>
    <n v="12000"/>
    <n v="0"/>
    <n v="12000"/>
    <n v="12000"/>
    <n v="0"/>
    <n v="0"/>
    <m/>
    <s v="Si"/>
    <n v="12000"/>
    <n v="12000"/>
    <n v="0"/>
    <d v="2022-08-27T00:00:00"/>
    <n v="3.4949638377816412"/>
    <n v="4.0470470583333302"/>
    <n v="4.0470470583333302"/>
    <n v="48564.564699999966"/>
    <n v="3.4949638377816412"/>
    <n v="0.15796535992261163"/>
    <n v="4.0470470583333302"/>
    <n v="4.0470470583333302"/>
    <m/>
    <s v="OK"/>
    <s v="OK"/>
    <n v="15000"/>
    <n v="48000"/>
    <n v="5000"/>
    <n v="24000"/>
    <n v="23000"/>
    <n v="12000"/>
    <n v="61076.933900000004"/>
    <n v="200184"/>
    <n v="20962"/>
    <n v="92261"/>
    <n v="84285"/>
    <n v="42413"/>
    <m/>
    <n v="1034.6542353162388"/>
    <n v="12289.000000000002"/>
    <n v="24000"/>
    <n v="20917.996568500716"/>
    <n v="33206.996568500719"/>
    <n v="3082.0034314992845"/>
    <n v="24000"/>
    <n v="20917.996568500716"/>
    <n v="24000"/>
    <n v="3082.0034314992845"/>
    <n v="8057"/>
    <n v="0"/>
  </r>
  <r>
    <s v="Exportacion Directa1022931"/>
    <x v="0"/>
    <x v="4"/>
    <n v="1022931"/>
    <s v="GO File C/cab 6x1@ VP Cj AP"/>
    <s v="Filete"/>
    <s v="Filete c/Cabeza"/>
    <n v="33920"/>
    <n v="20000"/>
    <n v="0.87158319035419651"/>
    <n v="29564.101816814346"/>
    <n v="8194"/>
    <n v="6029.5318717303862"/>
    <n v="4000"/>
    <n v="39184.680501371695"/>
    <n v="28000"/>
    <n v="3000"/>
    <n v="28000"/>
    <n v="-11000"/>
    <n v="17000"/>
    <n v="22184.680501371695"/>
    <n v="21000"/>
    <n v="-10000"/>
    <n v="11000"/>
    <n v="11184.680501371695"/>
    <n v="0"/>
    <n v="0"/>
    <n v="0"/>
    <n v="0"/>
    <n v="70000"/>
    <n v="49000"/>
    <n v="0"/>
    <n v="17000"/>
    <n v="32000"/>
    <n v="28000"/>
    <n v="17000"/>
    <n v="11000"/>
    <s v="Por atraso en ciertos productos del mix"/>
    <m/>
    <s v="Si"/>
    <n v="28000"/>
    <n v="8194"/>
    <n v="19806"/>
    <d v="2022-08-27T00:00:00"/>
    <n v="4.1040000000000001"/>
    <n v="4.3744137811224491"/>
    <n v="4.2681797956814869"/>
    <n v="119509.03427908164"/>
    <n v="4.1606144980447475"/>
    <n v="2.5853223769539083E-2"/>
    <n v="4.2681797956814869"/>
    <n v="4.2681797956814869"/>
    <m/>
    <s v="OK"/>
    <s v="OK"/>
    <n v="0"/>
    <n v="0"/>
    <n v="0"/>
    <n v="20000"/>
    <n v="20182"/>
    <n v="24000"/>
    <n v="0"/>
    <n v="0"/>
    <n v="0"/>
    <n v="45277"/>
    <n v="89258"/>
    <n v="101421"/>
    <m/>
    <n v="4355.8981831856545"/>
    <n v="15540.578684557349"/>
    <n v="20000"/>
    <n v="17431.663807083929"/>
    <n v="32972.242491641278"/>
    <n v="2568.336192916071"/>
    <n v="25000"/>
    <n v="21789.579758854914"/>
    <n v="24357.915951770985"/>
    <n v="3210.420241145086"/>
    <n v="33920"/>
    <n v="0"/>
  </r>
  <r>
    <s v="Exportacion Directa1022987"/>
    <x v="0"/>
    <x v="4"/>
    <n v="1022987"/>
    <s v="GO Lom Tocino@ Bo Cj 20k AP"/>
    <s v="Plancha"/>
    <s v="Plancha s/Cuero"/>
    <n v="41771"/>
    <n v="24000"/>
    <n v="0.87158319035419651"/>
    <n v="36406.90144428514"/>
    <n v="12260"/>
    <n v="13358"/>
    <n v="0"/>
    <n v="60689.101444285145"/>
    <n v="48000"/>
    <n v="24000"/>
    <n v="48000"/>
    <n v="0"/>
    <n v="48000"/>
    <n v="12689.101444285145"/>
    <n v="0"/>
    <n v="0"/>
    <n v="0"/>
    <n v="12689.101444285145"/>
    <n v="0"/>
    <n v="0"/>
    <n v="0"/>
    <n v="0"/>
    <n v="48000"/>
    <n v="48000"/>
    <n v="0"/>
    <n v="48000"/>
    <n v="0"/>
    <n v="48000"/>
    <n v="48000"/>
    <n v="0"/>
    <s v="Por producción "/>
    <m/>
    <s v="Si"/>
    <n v="48000"/>
    <n v="12260"/>
    <n v="35740"/>
    <d v="2022-08-27T00:00:00"/>
    <n v="1.8"/>
    <n v="1.620076675"/>
    <n v="1.620076675"/>
    <n v="77763.680399999997"/>
    <n v="1.2403970291666668"/>
    <n v="0.30609525571696383"/>
    <n v="1.620076675"/>
    <n v="1.620076675"/>
    <m/>
    <s v="OK"/>
    <s v="OK"/>
    <n v="0"/>
    <n v="30000"/>
    <n v="24000"/>
    <n v="48000"/>
    <n v="24000"/>
    <n v="24000"/>
    <n v="0"/>
    <n v="39945"/>
    <n v="32309"/>
    <n v="64234"/>
    <n v="31541"/>
    <n v="32086"/>
    <m/>
    <n v="5364.0985557148579"/>
    <n v="18053.200000000004"/>
    <n v="24000"/>
    <n v="20917.996568500716"/>
    <n v="38971.196568500716"/>
    <n v="3082.0034314992845"/>
    <n v="48000"/>
    <n v="41835.993137001431"/>
    <n v="44917.996568500719"/>
    <n v="6164.006862998569"/>
    <n v="41771"/>
    <n v="0"/>
  </r>
  <r>
    <s v="Exportacion Directa1022990"/>
    <x v="0"/>
    <x v="4"/>
    <n v="1022990"/>
    <s v="GO Panc Tec S/cue VP@ Cj ch AP"/>
    <s v="Panceta"/>
    <s v="Panceta s/Cuero"/>
    <n v="0"/>
    <n v="0"/>
    <n v="0.87158319035419651"/>
    <n v="0"/>
    <n v="0"/>
    <n v="0"/>
    <n v="0"/>
    <n v="0"/>
    <n v="0"/>
    <n v="3571.4285714285716"/>
    <n v="0"/>
    <n v="0"/>
    <n v="0"/>
    <n v="0"/>
    <n v="0"/>
    <n v="0"/>
    <n v="0"/>
    <n v="0"/>
    <n v="0"/>
    <n v="0"/>
    <n v="0"/>
    <n v="0"/>
    <n v="25000"/>
    <n v="0"/>
    <n v="0"/>
    <n v="0"/>
    <n v="0"/>
    <n v="0"/>
    <n v="0"/>
    <n v="0"/>
    <n v="0"/>
    <m/>
    <s v="No"/>
    <n v="0"/>
    <n v="0"/>
    <n v="0"/>
    <d v="2022-08-27T00:00:00"/>
    <n v="0"/>
    <n v="4.8"/>
    <n v="0"/>
    <n v="0"/>
    <n v="0"/>
    <s v="No Aplica"/>
    <n v="0"/>
    <n v="0"/>
    <m/>
    <s v="OK"/>
    <s v="OK"/>
    <n v="10000"/>
    <n v="20000"/>
    <n v="13000"/>
    <n v="0"/>
    <n v="0"/>
    <n v="0"/>
    <n v="49521.519800000002"/>
    <n v="99032"/>
    <n v="64807"/>
    <n v="0"/>
    <n v="0"/>
    <n v="0"/>
    <m/>
    <n v="0"/>
    <n v="0"/>
    <n v="0"/>
    <n v="0"/>
    <n v="0"/>
    <n v="0"/>
    <n v="0"/>
    <n v="0"/>
    <n v="0"/>
    <n v="0"/>
    <n v="0"/>
    <n v="0"/>
  </r>
  <r>
    <s v="Exportacion Directa1023051"/>
    <x v="0"/>
    <x v="4"/>
    <n v="1023051"/>
    <s v="GO Lom Vet L@ Fi Cj Lom Vet AP"/>
    <s v="Lomo"/>
    <s v="Lomo Vetado"/>
    <n v="0"/>
    <n v="0"/>
    <n v="0.87158319035419651"/>
    <n v="0"/>
    <n v="9393"/>
    <n v="0"/>
    <n v="0"/>
    <n v="9393"/>
    <n v="5000"/>
    <n v="3000"/>
    <n v="5000"/>
    <n v="0"/>
    <n v="5000"/>
    <n v="4393"/>
    <n v="0"/>
    <n v="0"/>
    <n v="0"/>
    <n v="4393"/>
    <n v="3000"/>
    <n v="0"/>
    <n v="3000"/>
    <n v="0"/>
    <n v="0"/>
    <n v="8000"/>
    <n v="0"/>
    <n v="5000"/>
    <n v="3000"/>
    <n v="8000"/>
    <n v="5000"/>
    <n v="3000"/>
    <n v="0"/>
    <m/>
    <s v="Si"/>
    <n v="8000"/>
    <n v="8000"/>
    <n v="0"/>
    <d v="2022-08-27T00:00:00"/>
    <n v="3.3607963461471231"/>
    <n v="3.4832440599999979"/>
    <n v="3.4832440599999983"/>
    <n v="27865.952479999985"/>
    <n v="3.3607963461471231"/>
    <n v="3.64341368060732E-2"/>
    <n v="3.4832440599999983"/>
    <n v="3.4832440599999983"/>
    <m/>
    <s v="OK"/>
    <s v="OK"/>
    <n v="0"/>
    <n v="0"/>
    <n v="0"/>
    <n v="3000"/>
    <n v="2500"/>
    <n v="0"/>
    <n v="0"/>
    <n v="0"/>
    <n v="0"/>
    <n v="11945"/>
    <n v="9324"/>
    <n v="0"/>
    <m/>
    <n v="0"/>
    <n v="4393"/>
    <n v="0"/>
    <n v="0"/>
    <n v="4393"/>
    <n v="0"/>
    <n v="0"/>
    <n v="0"/>
    <n v="0"/>
    <n v="0"/>
    <n v="0"/>
    <n v="0"/>
  </r>
  <r>
    <s v="Exportacion Directa1023055"/>
    <x v="0"/>
    <x v="4"/>
    <n v="1023055"/>
    <s v="GO Lom Vet M@ Fi Cj Lom Vet AP"/>
    <s v="Lomo"/>
    <s v="Lomo Vetado"/>
    <n v="1384"/>
    <n v="0"/>
    <n v="0.87158319035419651"/>
    <n v="1206.271135450208"/>
    <n v="3616"/>
    <n v="0"/>
    <n v="0"/>
    <n v="4822.271135450208"/>
    <n v="10000"/>
    <n v="3500"/>
    <n v="3500"/>
    <n v="0"/>
    <n v="3500"/>
    <n v="1322.271135450208"/>
    <n v="0"/>
    <n v="0"/>
    <n v="0"/>
    <n v="1322.271135450208"/>
    <n v="0"/>
    <n v="0"/>
    <n v="0"/>
    <n v="0"/>
    <n v="0"/>
    <n v="3500"/>
    <n v="0"/>
    <n v="3500"/>
    <n v="0"/>
    <n v="3500"/>
    <n v="3500"/>
    <n v="0"/>
    <n v="0"/>
    <m/>
    <s v="Si"/>
    <n v="3500"/>
    <n v="3500"/>
    <n v="0"/>
    <d v="2022-08-27T00:00:00"/>
    <n v="3.3876708917926774"/>
    <n v="3.4865977499999992"/>
    <n v="3.4865977499999992"/>
    <n v="12203.092124999997"/>
    <n v="3.3876708917926774"/>
    <n v="2.9202027400888373E-2"/>
    <n v="3.4865977499999992"/>
    <n v="3.4865977499999992"/>
    <m/>
    <s v="OK"/>
    <s v="OK"/>
    <n v="0"/>
    <n v="0"/>
    <n v="5000"/>
    <n v="7000"/>
    <n v="5000"/>
    <n v="3500"/>
    <n v="0"/>
    <n v="0"/>
    <n v="9981"/>
    <n v="25759"/>
    <n v="17599"/>
    <n v="11967"/>
    <m/>
    <n v="177.72886454979204"/>
    <n v="1500"/>
    <n v="0"/>
    <n v="0"/>
    <n v="1500"/>
    <n v="0"/>
    <n v="0"/>
    <n v="0"/>
    <n v="0"/>
    <n v="0"/>
    <n v="1384"/>
    <n v="0"/>
  </r>
  <r>
    <s v="Exportacion Directa1023163"/>
    <x v="0"/>
    <x v="4"/>
    <n v="1023163"/>
    <s v="GO Lom Vet &gt;2.0@ Fi Cj 8k AP"/>
    <s v="Lomo"/>
    <s v="Lomo Vetado"/>
    <n v="27526"/>
    <n v="25000"/>
    <n v="0.87158319035419651"/>
    <n v="23991.198897689614"/>
    <n v="23427"/>
    <n v="5162.4898641656464"/>
    <n v="0"/>
    <n v="52064.439775438688"/>
    <n v="30000"/>
    <n v="5000"/>
    <n v="30000"/>
    <n v="-11080"/>
    <n v="18920"/>
    <n v="33144.439775438688"/>
    <n v="30000"/>
    <n v="-16620"/>
    <n v="13380"/>
    <n v="19764.439775438688"/>
    <n v="0"/>
    <n v="0"/>
    <n v="0"/>
    <n v="0"/>
    <n v="45000"/>
    <n v="60000"/>
    <n v="0"/>
    <n v="18920"/>
    <n v="41080"/>
    <n v="32300"/>
    <n v="18920"/>
    <n v="13380"/>
    <s v="Por atraso en ciertos productos del mix"/>
    <m/>
    <s v="Si"/>
    <n v="32300"/>
    <n v="23427"/>
    <n v="8873"/>
    <d v="2022-08-27T00:00:00"/>
    <n v="3.6720000000000002"/>
    <n v="3.7861838873333333"/>
    <n v="3.7388841841593394"/>
    <n v="120765.95914834666"/>
    <n v="3.4878734613363798"/>
    <n v="7.1966694206499343E-2"/>
    <n v="3.7388841841593394"/>
    <n v="3.7388841841593394"/>
    <m/>
    <s v="OK"/>
    <s v="OK"/>
    <n v="15000"/>
    <n v="7000"/>
    <n v="4000"/>
    <n v="20000"/>
    <n v="15000"/>
    <n v="36000"/>
    <n v="65452.199099999998"/>
    <n v="28910"/>
    <n v="15584"/>
    <n v="76644"/>
    <n v="56279"/>
    <n v="128621"/>
    <m/>
    <n v="3534.8011023103868"/>
    <n v="23299.240877749075"/>
    <n v="25000"/>
    <n v="21789.579758854914"/>
    <n v="45088.820636603989"/>
    <n v="3210.420241145086"/>
    <n v="20000"/>
    <n v="17431.663807083929"/>
    <n v="20642.084048229015"/>
    <n v="2568.336192916071"/>
    <n v="27526"/>
    <n v="0"/>
  </r>
  <r>
    <s v="Exportacion Directa1023194"/>
    <x v="0"/>
    <x v="4"/>
    <n v="1023194"/>
    <s v="GO Cne Falda Panc@ Bo Cj AP"/>
    <s v="Panceta"/>
    <s v="Panceta s/Cuero"/>
    <n v="9298"/>
    <n v="10000"/>
    <n v="0.87158319035419651"/>
    <n v="8103.9805039133189"/>
    <n v="13307"/>
    <n v="5345"/>
    <n v="4500"/>
    <n v="21721.480503913321"/>
    <n v="13500"/>
    <n v="2000"/>
    <n v="13500"/>
    <n v="-4432"/>
    <n v="9068"/>
    <n v="12653.480503913321"/>
    <n v="12000"/>
    <n v="-2216"/>
    <n v="9784"/>
    <n v="2869.4805039133207"/>
    <n v="0"/>
    <n v="0"/>
    <n v="0"/>
    <n v="0"/>
    <n v="13500"/>
    <n v="25500"/>
    <n v="0"/>
    <n v="9068"/>
    <n v="16432"/>
    <n v="18852"/>
    <n v="9068"/>
    <n v="9784"/>
    <s v="Por atraso en ciertos productos del mix"/>
    <m/>
    <s v="Si"/>
    <n v="18852"/>
    <n v="13307"/>
    <n v="5545"/>
    <d v="2022-08-27T00:00:00"/>
    <n v="2.88"/>
    <n v="2.97845876111111"/>
    <n v="2.9273596459662397"/>
    <n v="55186.584045755553"/>
    <n v="2.9266386969017866"/>
    <n v="2.463403033713369E-4"/>
    <n v="2.9273596459662397"/>
    <n v="2.9273596459662397"/>
    <s v="2,9 precio promedio entre dos ultimas propuestas"/>
    <s v="OK"/>
    <s v="OK"/>
    <n v="9000"/>
    <n v="5000"/>
    <n v="6000"/>
    <n v="12000"/>
    <n v="7000"/>
    <n v="12000"/>
    <n v="31228.744600000002"/>
    <n v="16284"/>
    <n v="19454"/>
    <n v="38303"/>
    <n v="21812"/>
    <n v="35498"/>
    <m/>
    <n v="1194.0194960866809"/>
    <n v="4063.5000000000018"/>
    <n v="10000"/>
    <n v="8715.8319035419645"/>
    <n v="12779.331903541966"/>
    <n v="1284.1680964580355"/>
    <n v="10000"/>
    <n v="8715.8319035419645"/>
    <n v="10000"/>
    <n v="1284.1680964580355"/>
    <n v="9298"/>
    <n v="0"/>
  </r>
  <r>
    <s v="Exportacion Directa1023301"/>
    <x v="0"/>
    <x v="4"/>
    <n v="1023301"/>
    <s v="GO CC Loin LL@ Bo Cj Lom Mad AP"/>
    <s v="Lomo"/>
    <s v="Lomo CC Loin"/>
    <n v="1331"/>
    <n v="0"/>
    <n v="0.87158319035419651"/>
    <n v="1160.0772263614356"/>
    <n v="23320"/>
    <n v="5094.9000000000005"/>
    <n v="0"/>
    <n v="29065.487226361434"/>
    <n v="23500"/>
    <n v="23500"/>
    <n v="23500"/>
    <n v="0"/>
    <n v="23500"/>
    <n v="5565.4872263614343"/>
    <n v="0"/>
    <n v="0"/>
    <n v="0"/>
    <n v="5565.4872263614343"/>
    <n v="0"/>
    <n v="0"/>
    <n v="0"/>
    <n v="0"/>
    <n v="23500"/>
    <n v="23500"/>
    <n v="0"/>
    <n v="23500"/>
    <n v="0"/>
    <n v="23500"/>
    <n v="23500"/>
    <n v="0"/>
    <s v="Por atraso en ciertos productos del mix"/>
    <m/>
    <s v="Si"/>
    <n v="23500"/>
    <n v="23320"/>
    <n v="180"/>
    <d v="2022-08-27T00:00:00"/>
    <n v="3.6024392572425428"/>
    <n v="3.6380178340425502"/>
    <n v="3.6380178340425502"/>
    <n v="85493.419099999926"/>
    <n v="3.6024392572425428"/>
    <n v="9.8762461375242593E-3"/>
    <n v="3.6380178340425502"/>
    <n v="3.6380178340425502"/>
    <m/>
    <s v="OK"/>
    <s v="OK"/>
    <n v="60000"/>
    <n v="70000"/>
    <n v="35000"/>
    <n v="23500"/>
    <n v="23500"/>
    <n v="30000"/>
    <n v="249969.11989999999"/>
    <n v="294283"/>
    <n v="148549"/>
    <n v="96585"/>
    <n v="90551"/>
    <n v="111333"/>
    <m/>
    <n v="170.92277363856445"/>
    <n v="5736.4099999999989"/>
    <n v="34999.999899999995"/>
    <n v="30505.411575238555"/>
    <n v="36241.821575238551"/>
    <n v="4494.5883247614402"/>
    <n v="52172.951999999997"/>
    <n v="45473.067954356353"/>
    <n v="49967.656279117793"/>
    <n v="6699.8840456436446"/>
    <n v="1331"/>
    <n v="0"/>
  </r>
  <r>
    <s v="Exportacion Directa1023349"/>
    <x v="0"/>
    <x v="4"/>
    <n v="1023349"/>
    <s v="GO Lom Tecla VP@ Cj Lom Ctro"/>
    <s v="Lomo"/>
    <s v="Lomo Centro"/>
    <n v="12866"/>
    <n v="5000"/>
    <n v="0.87158319035419651"/>
    <n v="11213.789327097093"/>
    <n v="9171"/>
    <n v="611.17269231705757"/>
    <n v="7500"/>
    <n v="13434.844750182445"/>
    <n v="5000"/>
    <n v="2500"/>
    <n v="5000"/>
    <n v="0"/>
    <n v="5000"/>
    <n v="8434.8447501824448"/>
    <n v="7500"/>
    <n v="0"/>
    <n v="7500"/>
    <n v="934.84475018244484"/>
    <n v="0"/>
    <n v="0"/>
    <n v="0"/>
    <n v="0"/>
    <n v="10000"/>
    <n v="12500"/>
    <n v="0"/>
    <n v="5000"/>
    <n v="7500"/>
    <n v="12500"/>
    <n v="5000"/>
    <n v="7500"/>
    <n v="0"/>
    <m/>
    <s v="Si"/>
    <n v="12500"/>
    <n v="9171"/>
    <n v="3329"/>
    <d v="2022-08-27T00:00:00"/>
    <n v="3.7440000000000002"/>
    <n v="3.7015324399999998"/>
    <n v="3.7270129759999997"/>
    <n v="46587.662199999999"/>
    <n v="3.7402780874156649"/>
    <n v="3.5465575301195621E-3"/>
    <n v="3.7270129759999997"/>
    <n v="3.7270129759999997"/>
    <m/>
    <s v="OK"/>
    <s v="OK"/>
    <n v="0"/>
    <n v="0"/>
    <n v="2000"/>
    <n v="5000"/>
    <n v="7500"/>
    <n v="12500"/>
    <n v="0"/>
    <n v="0"/>
    <n v="8694"/>
    <n v="20882"/>
    <n v="30493"/>
    <n v="47061"/>
    <m/>
    <n v="1652.2106729029076"/>
    <n v="2587.0554230853522"/>
    <n v="5000"/>
    <n v="4357.9159517709822"/>
    <n v="6944.9713748563345"/>
    <n v="642.08404822901775"/>
    <n v="5000"/>
    <n v="4357.9159517709822"/>
    <n v="5000"/>
    <n v="642.08404822901775"/>
    <n v="12866"/>
    <n v="0"/>
  </r>
  <r>
    <s v="Exportacion Directa1023350"/>
    <x v="0"/>
    <x v="4"/>
    <n v="1023350"/>
    <s v="Lom Vet &gt;2.0@ VP Cj Lom Vet AP"/>
    <s v="Lomo"/>
    <s v="Lomo Vetado"/>
    <n v="15398"/>
    <n v="20000"/>
    <n v="0.87158319035419651"/>
    <n v="13420.637965073918"/>
    <n v="13910"/>
    <n v="12451.553339192336"/>
    <n v="5000"/>
    <n v="33537.035970347017"/>
    <n v="20000"/>
    <n v="5000"/>
    <n v="20000"/>
    <n v="-11080"/>
    <n v="8920"/>
    <n v="24617.035970347017"/>
    <n v="20000"/>
    <n v="-16620"/>
    <n v="3380"/>
    <n v="21237.035970347017"/>
    <n v="0"/>
    <n v="0"/>
    <n v="0"/>
    <n v="0"/>
    <n v="35000"/>
    <n v="40000"/>
    <n v="0"/>
    <n v="8920"/>
    <n v="31080"/>
    <n v="12300"/>
    <n v="8920"/>
    <n v="3380"/>
    <s v="Por atraso en ciertos productos del mix"/>
    <m/>
    <s v="Si"/>
    <n v="12300"/>
    <n v="12300"/>
    <n v="0"/>
    <d v="2022-08-27T00:00:00"/>
    <n v="3.3839999999999999"/>
    <n v="3.5535312499999998"/>
    <n v="3.5069446138211378"/>
    <n v="43135.418749999997"/>
    <n v="3.3811098664638948"/>
    <n v="3.7216994515722787E-2"/>
    <n v="3.5069446138211378"/>
    <n v="3.5069446138211378"/>
    <m/>
    <s v="OK"/>
    <s v="OK"/>
    <n v="0"/>
    <n v="0"/>
    <n v="35000"/>
    <n v="15000"/>
    <n v="41143"/>
    <n v="26000"/>
    <n v="0"/>
    <n v="0"/>
    <n v="138326"/>
    <n v="56520"/>
    <n v="150241"/>
    <n v="88897"/>
    <m/>
    <n v="1977.3620349260821"/>
    <n v="23214.398005273099"/>
    <n v="20000"/>
    <n v="17431.663807083929"/>
    <n v="40646.061812357031"/>
    <n v="2568.336192916071"/>
    <n v="30000"/>
    <n v="26147.495710625895"/>
    <n v="28715.831903541966"/>
    <n v="3852.5042893741047"/>
    <n v="15398"/>
    <n v="0"/>
  </r>
  <r>
    <s v="Exportacion Directa1023351"/>
    <x v="0"/>
    <x v="4"/>
    <n v="1023351"/>
    <s v="GO Panc S/tec L @VP Cj AP"/>
    <s v="Panceta"/>
    <s v="Panceta s/Cuero"/>
    <n v="8327"/>
    <n v="5000"/>
    <n v="0.87158319035419651"/>
    <n v="7257.6732260793942"/>
    <n v="1260"/>
    <n v="11.868219998063868"/>
    <n v="0"/>
    <n v="8528.3546240776523"/>
    <n v="5000"/>
    <n v="10000"/>
    <n v="5000"/>
    <n v="0"/>
    <n v="5000"/>
    <n v="3528.3546240776523"/>
    <n v="0"/>
    <n v="0"/>
    <n v="0"/>
    <n v="3528.3546240776523"/>
    <n v="0"/>
    <n v="0"/>
    <n v="0"/>
    <n v="0"/>
    <n v="5000"/>
    <n v="5000"/>
    <n v="0"/>
    <n v="5000"/>
    <n v="0"/>
    <n v="5000"/>
    <n v="5000"/>
    <n v="0"/>
    <n v="0"/>
    <m/>
    <s v="Si"/>
    <n v="5000"/>
    <n v="1260"/>
    <n v="3740"/>
    <d v="2022-08-27T00:00:00"/>
    <n v="4.7519999999999998"/>
    <n v="4.2384909400000002"/>
    <n v="4.2384909400000002"/>
    <n v="21192.454700000002"/>
    <n v="4.2103815448219528"/>
    <n v="6.6762109036453176E-3"/>
    <n v="4.2384909400000002"/>
    <n v="4.2384909400000002"/>
    <m/>
    <s v="OK"/>
    <s v="OK"/>
    <n v="0"/>
    <n v="0"/>
    <n v="3000"/>
    <n v="8000"/>
    <n v="8214"/>
    <n v="5000"/>
    <n v="0"/>
    <n v="0"/>
    <n v="7484"/>
    <n v="37402"/>
    <n v="36664"/>
    <n v="20861"/>
    <m/>
    <n v="1069.3267739206055"/>
    <n v="4597.681397998258"/>
    <n v="0"/>
    <n v="0"/>
    <n v="4597.681397998258"/>
    <n v="0"/>
    <n v="0"/>
    <n v="0"/>
    <n v="0"/>
    <n v="0"/>
    <n v="8327"/>
    <n v="0"/>
  </r>
  <r>
    <s v="Exportacion Directa1023352"/>
    <x v="0"/>
    <x v="4"/>
    <n v="1023352"/>
    <s v="GO Panc Tec S/cue@ R VP Cj ch AP"/>
    <s v="Panceta"/>
    <s v="Panceta s/Cuero"/>
    <n v="26631"/>
    <n v="40000"/>
    <n v="0.87158319035419651"/>
    <n v="23211.131942322609"/>
    <n v="15606"/>
    <n v="34321.68572210722"/>
    <n v="12500"/>
    <n v="57206.649092219101"/>
    <n v="28000"/>
    <n v="6470.588235294118"/>
    <n v="28000"/>
    <n v="0"/>
    <n v="28000"/>
    <n v="29206.649092219101"/>
    <n v="25882.352941176472"/>
    <n v="-16620"/>
    <n v="9262.3529411764721"/>
    <n v="19944.296151042628"/>
    <n v="0"/>
    <n v="0"/>
    <n v="0"/>
    <n v="0"/>
    <n v="73294.117647058825"/>
    <n v="53882.352941176476"/>
    <n v="0"/>
    <n v="28000"/>
    <n v="25882.352941176476"/>
    <n v="37262.352941176476"/>
    <n v="28000"/>
    <n v="9262.3529411764757"/>
    <s v="Por atraso en ciertos productos del mix"/>
    <m/>
    <s v="Si"/>
    <n v="37262.352941176476"/>
    <n v="15606"/>
    <n v="21656.352941176476"/>
    <d v="2022-08-27T00:00:00"/>
    <n v="5.04"/>
    <n v="4.4167922974776781"/>
    <n v="4.571703870172346"/>
    <n v="170352.44315290439"/>
    <n v="4.3418110817669122"/>
    <n v="5.2948593127612152E-2"/>
    <n v="4.571703870172346"/>
    <n v="4.571703870172346"/>
    <m/>
    <s v="OK"/>
    <s v="OK"/>
    <n v="0"/>
    <n v="0"/>
    <n v="0"/>
    <n v="45000"/>
    <n v="118342"/>
    <n v="77647"/>
    <n v="0"/>
    <n v="0"/>
    <n v="0"/>
    <n v="217858"/>
    <n v="566146"/>
    <n v="344236"/>
    <m/>
    <n v="3419.8680576773927"/>
    <n v="23364.16420872002"/>
    <n v="0"/>
    <n v="0"/>
    <n v="23364.16420872002"/>
    <n v="0"/>
    <n v="48873.96"/>
    <n v="42597.721982043382"/>
    <n v="42597.721982043382"/>
    <n v="6276.2380179566171"/>
    <n v="26631"/>
    <n v="0"/>
  </r>
  <r>
    <s v="Agro Sudamerica1030224"/>
    <x v="1"/>
    <x v="0"/>
    <n v="1030224"/>
    <s v="PV Tru Larg@ Bo Cj 15k AS"/>
    <s v="Trutro"/>
    <s v="Trutro Largo"/>
    <n v="7249"/>
    <n v="24000"/>
    <n v="0.45719439678473212"/>
    <n v="3314.202182292523"/>
    <n v="10525"/>
    <n v="0"/>
    <n v="0"/>
    <n v="13839.202182292524"/>
    <n v="0"/>
    <n v="24000"/>
    <n v="0"/>
    <n v="0"/>
    <n v="0"/>
    <n v="13839.202182292524"/>
    <n v="0"/>
    <n v="0"/>
    <n v="0"/>
    <n v="13839.202182292524"/>
    <n v="0"/>
    <n v="0"/>
    <n v="0"/>
    <n v="0"/>
    <n v="72000"/>
    <n v="0"/>
    <n v="0"/>
    <n v="0"/>
    <n v="0"/>
    <n v="0"/>
    <n v="0"/>
    <n v="0"/>
    <n v="0"/>
    <m/>
    <s v="No"/>
    <n v="0"/>
    <n v="0"/>
    <n v="0"/>
    <d v="2022-08-16T00:00:00"/>
    <n v="2.1900416666666702"/>
    <n v="0"/>
    <n v="0"/>
    <n v="0"/>
    <n v="2.1436888501196272"/>
    <s v="No Aplica"/>
    <n v="0"/>
    <n v="0"/>
    <m/>
    <s v="OK"/>
    <s v="OK"/>
    <n v="48000"/>
    <n v="72000"/>
    <n v="48000"/>
    <n v="48000"/>
    <n v="48000"/>
    <n v="168009"/>
    <n v="96960"/>
    <n v="151019"/>
    <n v="91200"/>
    <n v="89040"/>
    <n v="96480"/>
    <n v="363684"/>
    <m/>
    <n v="3934.7978177074774"/>
    <n v="17774"/>
    <n v="0"/>
    <n v="0"/>
    <n v="17774"/>
    <n v="0"/>
    <n v="0"/>
    <n v="0"/>
    <n v="0"/>
    <n v="0"/>
    <n v="7249"/>
    <n v="0"/>
  </r>
  <r>
    <s v="Agro Sudamerica1030332"/>
    <x v="1"/>
    <x v="0"/>
    <n v="1030332"/>
    <s v="PV Tru Ala@ Ex Bo Cj AS"/>
    <s v="Ala"/>
    <s v="Ala Trutro"/>
    <n v="0"/>
    <n v="38160"/>
    <n v="0.45719439678473212"/>
    <n v="0"/>
    <n v="40160"/>
    <n v="0"/>
    <n v="0"/>
    <n v="40160"/>
    <n v="0"/>
    <n v="24000"/>
    <n v="0"/>
    <n v="0"/>
    <n v="0"/>
    <n v="40160"/>
    <n v="24000"/>
    <n v="-24000"/>
    <n v="0"/>
    <n v="40160"/>
    <n v="0"/>
    <n v="0"/>
    <n v="0"/>
    <n v="0"/>
    <n v="24000"/>
    <n v="24000"/>
    <n v="0"/>
    <n v="0"/>
    <n v="24000"/>
    <n v="0"/>
    <n v="0"/>
    <n v="0"/>
    <n v="0"/>
    <m/>
    <s v="No"/>
    <n v="0"/>
    <n v="0"/>
    <n v="0"/>
    <d v="2022-08-16T00:00:00"/>
    <n v="1.5866614255765199"/>
    <n v="0"/>
    <n v="0"/>
    <n v="0"/>
    <n v="1.4441284166666668"/>
    <s v="No Aplica"/>
    <n v="0"/>
    <n v="0"/>
    <m/>
    <s v="OK"/>
    <s v="OK"/>
    <n v="48000"/>
    <n v="168000"/>
    <n v="72000"/>
    <n v="48000"/>
    <n v="48000"/>
    <n v="0"/>
    <n v="72000"/>
    <n v="251769"/>
    <n v="111840"/>
    <n v="64800"/>
    <n v="72000"/>
    <n v="0"/>
    <m/>
    <n v="0"/>
    <n v="40160"/>
    <n v="72000"/>
    <n v="32917.996568500712"/>
    <n v="73077.996568500705"/>
    <n v="39082.003431499288"/>
    <n v="72000"/>
    <n v="32917.996568500712"/>
    <n v="72000"/>
    <n v="39082.003431499288"/>
    <n v="0"/>
    <n v="0"/>
  </r>
  <r>
    <s v="Agro Sudamerica1030498"/>
    <x v="1"/>
    <x v="0"/>
    <n v="1030498"/>
    <s v="PV Contre@ Bo Cj 10k AS"/>
    <s v="Menudencias"/>
    <s v="Menudencias Contre"/>
    <n v="0"/>
    <n v="0"/>
    <n v="0.45719439678473212"/>
    <n v="0"/>
    <n v="24060"/>
    <n v="4630.0856103238402"/>
    <n v="0"/>
    <n v="28227.077049291456"/>
    <n v="0"/>
    <n v="24000"/>
    <n v="0"/>
    <n v="0"/>
    <n v="0"/>
    <n v="28227.077049291456"/>
    <n v="0"/>
    <n v="0"/>
    <n v="0"/>
    <n v="28227.077049291456"/>
    <n v="24000"/>
    <n v="-24000"/>
    <n v="0"/>
    <n v="0"/>
    <n v="0"/>
    <n v="24000"/>
    <n v="0"/>
    <n v="0"/>
    <n v="24000"/>
    <n v="0"/>
    <n v="0"/>
    <n v="0"/>
    <n v="0"/>
    <m/>
    <s v="No"/>
    <n v="0"/>
    <n v="0"/>
    <n v="0"/>
    <d v="2022-08-16T00:00:00"/>
    <n v="1.8314070833333331"/>
    <n v="0"/>
    <n v="0"/>
    <n v="0"/>
    <n v="1.8314070833333331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28227.077049291456"/>
    <n v="12000"/>
    <n v="5486.3327614167856"/>
    <n v="33713.409810708239"/>
    <n v="6513.6672385832144"/>
    <n v="12000"/>
    <n v="5486.3327614167856"/>
    <n v="12000"/>
    <n v="6513.6672385832144"/>
    <n v="0"/>
    <n v="0"/>
  </r>
  <r>
    <s v="Agro Sudamerica1030545"/>
    <x v="1"/>
    <x v="0"/>
    <n v="1030545"/>
    <s v="PV TruDeh Cort S/h S/p@ Bo Cj AS"/>
    <s v="Trutro Desh"/>
    <s v="Trutro Desh Corto"/>
    <n v="0"/>
    <n v="0"/>
    <n v="0.45719439678473212"/>
    <n v="0"/>
    <n v="13920"/>
    <n v="0"/>
    <n v="0"/>
    <n v="13920"/>
    <n v="24000"/>
    <n v="24000"/>
    <n v="0"/>
    <n v="0"/>
    <n v="0"/>
    <n v="13920"/>
    <n v="0"/>
    <n v="0"/>
    <n v="0"/>
    <n v="1392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4.4541144444444445"/>
    <n v="4.5999999999999996"/>
    <n v="0"/>
    <n v="0"/>
    <n v="4.4541144444444445"/>
    <s v="No Aplica"/>
    <n v="0"/>
    <n v="0"/>
    <m/>
    <s v="OK"/>
    <s v="OK"/>
    <n v="24000"/>
    <n v="48000"/>
    <n v="44000"/>
    <n v="24000"/>
    <n v="72000"/>
    <n v="0"/>
    <n v="102960"/>
    <n v="198670"/>
    <n v="190200"/>
    <n v="104400"/>
    <n v="308400"/>
    <n v="0"/>
    <m/>
    <n v="0"/>
    <n v="13920"/>
    <n v="0"/>
    <n v="0"/>
    <n v="13920"/>
    <n v="0"/>
    <n v="0"/>
    <n v="0"/>
    <n v="0"/>
    <n v="0"/>
    <n v="0"/>
    <n v="0"/>
  </r>
  <r>
    <s v="Agro Sudamerica1030670"/>
    <x v="1"/>
    <x v="0"/>
    <n v="1030670"/>
    <s v="PV PchDeh S/p c/f MA@ Cj 15k AS"/>
    <s v="Pech Desh"/>
    <s v="Pech Desh s/Piel"/>
    <n v="0"/>
    <n v="0"/>
    <n v="0.45719439678473212"/>
    <n v="0"/>
    <n v="24915"/>
    <n v="0"/>
    <n v="0"/>
    <n v="24915"/>
    <n v="0"/>
    <n v="24000"/>
    <n v="0"/>
    <n v="0"/>
    <n v="0"/>
    <n v="24915"/>
    <n v="0"/>
    <n v="0"/>
    <n v="0"/>
    <n v="24915"/>
    <n v="24000"/>
    <n v="-24000"/>
    <n v="0"/>
    <n v="0"/>
    <n v="48000"/>
    <n v="24000"/>
    <n v="0"/>
    <n v="0"/>
    <n v="24000"/>
    <n v="0"/>
    <n v="0"/>
    <n v="0"/>
    <n v="0"/>
    <m/>
    <s v="No"/>
    <n v="0"/>
    <n v="0"/>
    <n v="0"/>
    <d v="2022-08-16T00:00:00"/>
    <n v="9.7603943229166656"/>
    <n v="9.7603943229166656"/>
    <n v="0"/>
    <n v="0"/>
    <n v="9.7603943229166656"/>
    <s v="No Aplica"/>
    <n v="0"/>
    <n v="0"/>
    <m/>
    <s v="OK"/>
    <s v="OK"/>
    <n v="24000"/>
    <n v="96000"/>
    <n v="48000"/>
    <n v="72000"/>
    <n v="72000"/>
    <n v="48000"/>
    <n v="170400"/>
    <n v="703800"/>
    <n v="393280"/>
    <n v="579360"/>
    <n v="752400"/>
    <n v="572402"/>
    <m/>
    <n v="0"/>
    <n v="24915"/>
    <n v="0"/>
    <n v="0"/>
    <n v="24915"/>
    <n v="0"/>
    <n v="0"/>
    <n v="0"/>
    <n v="0"/>
    <n v="0"/>
    <n v="0"/>
    <n v="0"/>
  </r>
  <r>
    <s v="Agro Sudamerica1030720"/>
    <x v="1"/>
    <x v="0"/>
    <n v="1030720"/>
    <s v="PV Piel Tru@ Bo Cj AS"/>
    <s v="Recortes"/>
    <s v="Recortes Piel"/>
    <n v="0"/>
    <n v="0"/>
    <n v="0.45719439678473212"/>
    <n v="0"/>
    <n v="15056"/>
    <n v="6000"/>
    <n v="0"/>
    <n v="20456"/>
    <n v="0"/>
    <n v="24000"/>
    <n v="0"/>
    <n v="0"/>
    <n v="0"/>
    <n v="20456"/>
    <n v="0"/>
    <n v="0"/>
    <n v="0"/>
    <n v="20456"/>
    <n v="0"/>
    <n v="0"/>
    <n v="0"/>
    <n v="0"/>
    <n v="24000"/>
    <n v="0"/>
    <n v="0"/>
    <n v="0"/>
    <n v="0"/>
    <n v="0"/>
    <n v="0"/>
    <n v="0"/>
    <n v="0"/>
    <m/>
    <s v="No"/>
    <n v="0"/>
    <n v="0"/>
    <n v="0"/>
    <d v="2022-08-16T00:00:00"/>
    <n v="0.54548816690382662"/>
    <n v="0.54548816690382662"/>
    <n v="0"/>
    <n v="0"/>
    <n v="0.54548816690382662"/>
    <s v="No Aplica"/>
    <n v="0"/>
    <n v="0"/>
    <m/>
    <s v="OK"/>
    <s v="OK"/>
    <n v="0"/>
    <n v="24000"/>
    <n v="24000"/>
    <n v="28001"/>
    <n v="48000"/>
    <n v="24000"/>
    <n v="0"/>
    <n v="12000"/>
    <n v="12469"/>
    <n v="12880"/>
    <n v="22427"/>
    <n v="12960"/>
    <m/>
    <n v="0"/>
    <n v="20456"/>
    <n v="48000"/>
    <n v="21945.331045667142"/>
    <n v="42401.331045667146"/>
    <n v="26054.668954332858"/>
    <n v="24000"/>
    <n v="10972.665522833571"/>
    <n v="37027.334477166427"/>
    <n v="13027.334477166429"/>
    <n v="0"/>
    <n v="0"/>
  </r>
  <r>
    <s v="Agro Sudamerica1030732"/>
    <x v="1"/>
    <x v="0"/>
    <n v="1030732"/>
    <s v="PV PchDeh Mrps C/piel@ Cj 18k AS"/>
    <s v="Pech Desh"/>
    <s v="Pech Desh c/Piel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30739"/>
    <x v="1"/>
    <x v="0"/>
    <n v="1030739"/>
    <s v="PV MA Tru Ala@ Bo Cj 15k AS"/>
    <s v="Ala"/>
    <s v="Ala Trutr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30780"/>
    <x v="1"/>
    <x v="0"/>
    <n v="1030780"/>
    <s v="PV Pch Ent c/p s/m@ Bo Cj 20k AS"/>
    <s v="Pech"/>
    <s v="Pech Entera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super Asia1030309"/>
    <x v="1"/>
    <x v="1"/>
    <n v="1030309"/>
    <s v="PV Cog MA 15 kg@ Bo Cj 15k SO"/>
    <s v="Menudencias"/>
    <s v="Menudencias Cogote"/>
    <n v="0"/>
    <n v="0"/>
    <n v="0.45719439678473212"/>
    <n v="0"/>
    <n v="0"/>
    <n v="0"/>
    <n v="0"/>
    <n v="0"/>
    <n v="0"/>
    <n v="2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16000"/>
    <n v="0"/>
    <n v="22000"/>
    <n v="0"/>
    <n v="0"/>
    <n v="0"/>
    <n v="21120"/>
    <n v="0"/>
    <n v="28600"/>
    <n v="0"/>
    <n v="0"/>
    <n v="0"/>
    <m/>
    <n v="0"/>
    <n v="0"/>
    <n v="0"/>
    <n v="0"/>
    <n v="0"/>
    <n v="0"/>
    <n v="0"/>
    <n v="0"/>
    <n v="0"/>
    <n v="0"/>
    <n v="0"/>
    <n v="0"/>
  </r>
  <r>
    <s v="Agrosuper Asia1030535"/>
    <x v="1"/>
    <x v="1"/>
    <n v="1030535"/>
    <s v="PV Tru Larg MA@ Bo Cj SO"/>
    <s v="Trutro"/>
    <s v="Trutro Largo"/>
    <n v="0"/>
    <n v="0"/>
    <n v="0.45719439678473212"/>
    <n v="0"/>
    <n v="15062"/>
    <n v="0"/>
    <n v="0"/>
    <n v="15062"/>
    <n v="19500"/>
    <n v="22000"/>
    <n v="0"/>
    <n v="0"/>
    <n v="0"/>
    <n v="15062"/>
    <n v="0"/>
    <n v="0"/>
    <n v="0"/>
    <n v="15062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3429269807958581"/>
    <n v="2.6"/>
    <n v="0"/>
    <n v="0"/>
    <n v="2.3429269807958581"/>
    <s v="No Aplica"/>
    <n v="0"/>
    <n v="0"/>
    <m/>
    <s v="OK"/>
    <s v="OK"/>
    <n v="6000"/>
    <n v="0"/>
    <n v="28000"/>
    <n v="44000"/>
    <n v="43998"/>
    <n v="22000"/>
    <n v="12420"/>
    <n v="0"/>
    <n v="58940"/>
    <n v="104751"/>
    <n v="49774"/>
    <n v="50891"/>
    <m/>
    <n v="0"/>
    <n v="15062"/>
    <n v="0"/>
    <n v="0"/>
    <n v="15062"/>
    <n v="0"/>
    <n v="0"/>
    <n v="0"/>
    <n v="0"/>
    <n v="0"/>
    <n v="0"/>
    <n v="0"/>
  </r>
  <r>
    <s v="Agrosuper Asia1030542"/>
    <x v="1"/>
    <x v="1"/>
    <n v="1030542"/>
    <s v="PV PchDeh S/p S/f@ Bo Cj 15k SO"/>
    <s v="Pech Desh"/>
    <s v="Pech Desh s/Piel"/>
    <n v="0"/>
    <n v="0"/>
    <n v="0.45719439678473212"/>
    <n v="0"/>
    <n v="68910"/>
    <n v="0"/>
    <n v="0"/>
    <n v="68910"/>
    <n v="2500"/>
    <n v="24000"/>
    <n v="2500"/>
    <n v="0"/>
    <n v="2500"/>
    <n v="66410"/>
    <n v="0"/>
    <n v="0"/>
    <n v="0"/>
    <n v="66410"/>
    <n v="48000"/>
    <n v="0"/>
    <n v="48000"/>
    <n v="0"/>
    <n v="0"/>
    <n v="50500"/>
    <n v="0"/>
    <n v="2500"/>
    <n v="48000"/>
    <n v="50500"/>
    <n v="2500"/>
    <n v="48000"/>
    <n v="0"/>
    <m/>
    <s v="Si"/>
    <n v="50500"/>
    <n v="50500"/>
    <n v="0"/>
    <d v="2022-08-13T00:00:00"/>
    <n v="10.789915670759438"/>
    <n v="12.580466530612201"/>
    <n v="12.580466530612203"/>
    <n v="635313.5597959162"/>
    <n v="10.789915670759438"/>
    <n v="0.16594669638662138"/>
    <n v="12.580466530612203"/>
    <n v="12.580466530612203"/>
    <m/>
    <s v="OK"/>
    <s v="OK"/>
    <n v="0"/>
    <n v="0"/>
    <n v="0"/>
    <n v="0"/>
    <n v="0"/>
    <n v="0"/>
    <n v="0"/>
    <n v="0"/>
    <n v="0"/>
    <n v="0"/>
    <n v="0"/>
    <n v="0"/>
    <m/>
    <n v="0"/>
    <n v="66410"/>
    <n v="88000"/>
    <n v="40233.10691705643"/>
    <n v="106643.10691705643"/>
    <n v="47766.89308294357"/>
    <n v="88000"/>
    <n v="40233.10691705643"/>
    <n v="88000"/>
    <n v="47766.89308294357"/>
    <n v="0"/>
    <n v="0"/>
  </r>
  <r>
    <s v="Agro Sudamerica1010877"/>
    <x v="2"/>
    <x v="0"/>
    <n v="1010877"/>
    <s v="PO Molleja Mrps@ Cj 10k AS"/>
    <s v="Menudencias"/>
    <s v="Menudencias Contre"/>
    <n v="118400"/>
    <n v="96263"/>
    <n v="0.45719439678473212"/>
    <n v="54131.816579312283"/>
    <n v="32170"/>
    <n v="6660"/>
    <n v="0"/>
    <n v="92295.81657931229"/>
    <n v="52590"/>
    <n v="24000"/>
    <n v="52590"/>
    <n v="0"/>
    <n v="52590"/>
    <n v="39705.81657931229"/>
    <n v="24000"/>
    <n v="0"/>
    <n v="24000"/>
    <n v="15705.81657931229"/>
    <n v="0"/>
    <n v="0"/>
    <n v="0"/>
    <n v="0"/>
    <n v="148590"/>
    <n v="76590"/>
    <n v="0"/>
    <n v="52590"/>
    <n v="24000"/>
    <n v="76590"/>
    <n v="52590"/>
    <n v="24000"/>
    <n v="0"/>
    <m/>
    <s v="Si"/>
    <n v="76590"/>
    <n v="32170"/>
    <n v="44420"/>
    <d v="2022-08-16T00:00:00"/>
    <n v="1.08666881356284"/>
    <n v="1.0866246355166032"/>
    <n v="1.0866384790093526"/>
    <n v="76768.851525508246"/>
    <n v="1.0571972388923516"/>
    <n v="2.7848389150020126E-2"/>
    <n v="1.0023351811660561"/>
    <n v="1.0866384790093526"/>
    <m/>
    <s v="OK"/>
    <s v="OK"/>
    <n v="96000"/>
    <n v="123000"/>
    <n v="95960"/>
    <n v="48000"/>
    <n v="115000"/>
    <n v="162334"/>
    <n v="106278.39999999999"/>
    <n v="135580"/>
    <n v="95964"/>
    <n v="44149"/>
    <n v="123460"/>
    <n v="173356"/>
    <m/>
    <n v="64268.183420687725"/>
    <n v="79974.000000000015"/>
    <n v="108250"/>
    <n v="49491.293451947255"/>
    <n v="129465.29345194728"/>
    <n v="58758.706548052745"/>
    <n v="99350"/>
    <n v="45422.263320563135"/>
    <n v="104180.96986861588"/>
    <n v="53927.736679436865"/>
    <n v="118400"/>
    <n v="0"/>
  </r>
  <r>
    <s v="Agro Sudamerica1011042"/>
    <x v="2"/>
    <x v="0"/>
    <n v="1011042"/>
    <s v="PO Pta Espinaz@ Cj 10k AS"/>
    <s v="Cazuela"/>
    <s v="Cazuela Espinazo"/>
    <n v="0"/>
    <n v="0"/>
    <n v="0.45719439678473212"/>
    <n v="0"/>
    <n v="68160"/>
    <n v="0"/>
    <n v="0"/>
    <n v="68160"/>
    <n v="55410"/>
    <n v="24000"/>
    <n v="55410"/>
    <n v="0"/>
    <n v="55410"/>
    <n v="12750"/>
    <n v="0"/>
    <n v="0"/>
    <n v="0"/>
    <n v="12750"/>
    <n v="0"/>
    <n v="0"/>
    <n v="0"/>
    <n v="0"/>
    <n v="24000"/>
    <n v="55410"/>
    <n v="0"/>
    <n v="55410"/>
    <n v="0"/>
    <n v="55410"/>
    <n v="55410"/>
    <n v="0"/>
    <n v="0"/>
    <m/>
    <s v="Si"/>
    <n v="55410"/>
    <n v="55410"/>
    <n v="0"/>
    <d v="2022-08-16T00:00:00"/>
    <n v="0.54709475221700576"/>
    <n v="0.68"/>
    <n v="0.68"/>
    <n v="36016.5"/>
    <n v="0.54709475221700576"/>
    <n v="0.24292912195633209"/>
    <n v="0.65"/>
    <n v="0.68"/>
    <m/>
    <s v="OK"/>
    <s v="OK"/>
    <n v="24000"/>
    <n v="0"/>
    <n v="23960"/>
    <n v="0"/>
    <n v="72000"/>
    <n v="36000"/>
    <n v="10800"/>
    <n v="0"/>
    <n v="9584"/>
    <n v="0"/>
    <n v="36177"/>
    <n v="20036"/>
    <m/>
    <n v="0"/>
    <n v="12750"/>
    <n v="96000"/>
    <n v="43890.662091334285"/>
    <n v="56640.662091334285"/>
    <n v="52109.337908665715"/>
    <n v="0"/>
    <n v="0"/>
    <n v="52109.337908665715"/>
    <n v="0"/>
    <n v="0"/>
    <n v="0"/>
  </r>
  <r>
    <s v="Agro Sudamerica1011047"/>
    <x v="2"/>
    <x v="0"/>
    <n v="1011047"/>
    <s v="PO PchDeh &gt;170g NMr@ Cj 10k SP"/>
    <s v="Pechuga Desh"/>
    <s v="Pechuga Desh s/Piel"/>
    <n v="0"/>
    <n v="0"/>
    <n v="0.45719439678473212"/>
    <n v="0"/>
    <n v="60"/>
    <n v="0"/>
    <n v="0"/>
    <n v="60"/>
    <n v="0"/>
    <n v="24000"/>
    <n v="0"/>
    <n v="0"/>
    <n v="0"/>
    <n v="60"/>
    <n v="0"/>
    <n v="0"/>
    <n v="0"/>
    <n v="6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60"/>
    <n v="0"/>
    <n v="0"/>
    <n v="60"/>
    <n v="0"/>
    <n v="0"/>
    <n v="0"/>
    <n v="0"/>
    <n v="0"/>
    <n v="0"/>
    <n v="0"/>
  </r>
  <r>
    <s v="Agro Sudamerica1011250"/>
    <x v="2"/>
    <x v="0"/>
    <n v="1011250"/>
    <s v="PO PchDeh NMr s/cal 4x10@ Cj 20k Am AS"/>
    <s v="Pechuga Desh"/>
    <s v="Pechuga Desh s/Piel"/>
    <n v="0"/>
    <n v="0"/>
    <n v="0.45719439678473212"/>
    <n v="0"/>
    <n v="1651"/>
    <n v="0"/>
    <n v="0"/>
    <n v="1651"/>
    <n v="0"/>
    <n v="24000"/>
    <n v="0"/>
    <n v="0"/>
    <n v="0"/>
    <n v="1651"/>
    <n v="0"/>
    <n v="0"/>
    <n v="0"/>
    <n v="165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1651"/>
    <n v="0"/>
    <n v="0"/>
    <n v="1651"/>
    <n v="0"/>
    <n v="0"/>
    <n v="0"/>
    <n v="0"/>
    <n v="0"/>
    <n v="0"/>
    <n v="0"/>
  </r>
  <r>
    <s v="Agro Sudamerica1011290"/>
    <x v="2"/>
    <x v="0"/>
    <n v="1011290"/>
    <s v="PO Pch Piel@ Cj 20k AS"/>
    <s v="Subprod"/>
    <s v="Subprod Piel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-0.1050591368323141"/>
    <n v="0"/>
    <n v="0"/>
    <n v="0"/>
    <n v="-0.1050591368323141"/>
    <s v="No Aplica"/>
    <n v="0"/>
    <n v="0"/>
    <m/>
    <s v="OK"/>
    <s v="OK"/>
    <n v="24000"/>
    <n v="23700"/>
    <n v="0"/>
    <n v="24000"/>
    <n v="0"/>
    <n v="8000"/>
    <n v="14800"/>
    <n v="14615"/>
    <n v="0"/>
    <n v="12000"/>
    <n v="0"/>
    <n v="3942"/>
    <m/>
    <n v="0"/>
    <n v="0"/>
    <n v="0"/>
    <n v="0"/>
    <n v="0"/>
    <n v="0"/>
    <n v="0"/>
    <n v="0"/>
    <n v="0"/>
    <n v="0"/>
    <n v="0"/>
    <n v="0"/>
  </r>
  <r>
    <s v="Agro Sudamerica1011421"/>
    <x v="2"/>
    <x v="0"/>
    <n v="1011421"/>
    <s v="PO Ppa Esp 50 Pim@ Cj 20k AS"/>
    <s v="Carne Recuperada"/>
    <s v="Carne Recuperada Pul"/>
    <n v="912643"/>
    <n v="826199"/>
    <n v="0.8"/>
    <n v="730114.4"/>
    <n v="219393"/>
    <n v="108000"/>
    <n v="0"/>
    <n v="1046707.4"/>
    <n v="596000"/>
    <n v="24000"/>
    <n v="596000"/>
    <n v="0"/>
    <n v="596000"/>
    <n v="450707.4"/>
    <n v="432000"/>
    <n v="0"/>
    <n v="432000"/>
    <n v="18707.400000000023"/>
    <n v="0"/>
    <n v="0"/>
    <n v="0"/>
    <n v="24000"/>
    <n v="908000"/>
    <n v="1052000"/>
    <n v="24000"/>
    <n v="596000"/>
    <n v="432000"/>
    <n v="1052000"/>
    <n v="596000"/>
    <n v="432000"/>
    <n v="0"/>
    <m/>
    <s v="Si"/>
    <n v="1028000"/>
    <n v="219393"/>
    <n v="808607"/>
    <d v="2022-08-16T00:00:00"/>
    <n v="0.91999990317102798"/>
    <n v="1.067787641236754"/>
    <n v="1.0070991404340983"/>
    <n v="956577.15443156636"/>
    <n v="0.94615263818406936"/>
    <n v="6.4415084617850116E-2"/>
    <n v="0.90929387303380838"/>
    <n v="1.0070991404340983"/>
    <m/>
    <s v="OK"/>
    <s v="OK"/>
    <n v="620000"/>
    <n v="696000"/>
    <n v="840000"/>
    <n v="720000"/>
    <n v="888000"/>
    <n v="647996"/>
    <n v="527000"/>
    <n v="487200"/>
    <n v="630000"/>
    <n v="562800"/>
    <n v="700080"/>
    <n v="639293"/>
    <m/>
    <n v="182528.59999999995"/>
    <n v="201235.99999999997"/>
    <n v="1000000"/>
    <n v="800000"/>
    <n v="1001236"/>
    <n v="200000"/>
    <n v="900000"/>
    <n v="720000"/>
    <n v="920000"/>
    <n v="180000"/>
    <n v="912643"/>
    <n v="0"/>
  </r>
  <r>
    <s v="Agro Sudamerica1011422"/>
    <x v="2"/>
    <x v="0"/>
    <n v="1011422"/>
    <s v="PO Pch Piel Pim 50 ppm@ Cj 14 AS"/>
    <s v="Subprod"/>
    <s v="Subprod Piel"/>
    <n v="0"/>
    <n v="1403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.58660014255167503"/>
    <n v="0"/>
    <n v="0"/>
    <n v="0"/>
    <n v="0"/>
    <s v="No Aplica"/>
    <n v="0"/>
    <n v="0"/>
    <m/>
    <s v="OK"/>
    <s v="OK"/>
    <n v="0"/>
    <n v="0"/>
    <n v="24000"/>
    <n v="0"/>
    <n v="0"/>
    <n v="0"/>
    <n v="0"/>
    <n v="0"/>
    <n v="12000"/>
    <n v="0"/>
    <n v="0"/>
    <n v="0"/>
    <m/>
    <n v="0"/>
    <n v="0"/>
    <n v="0"/>
    <n v="0"/>
    <n v="0"/>
    <n v="0"/>
    <n v="24000"/>
    <n v="10972.665522833571"/>
    <n v="10972.665522833571"/>
    <n v="13027.334477166429"/>
    <n v="0"/>
    <n v="0"/>
  </r>
  <r>
    <s v="Agro Sudamerica1011558"/>
    <x v="2"/>
    <x v="0"/>
    <n v="1011558"/>
    <s v="PO Ppa Esp@ 2 blo x 10k Cj AS"/>
    <s v="Carne Recuperada"/>
    <s v="Carne Recuperada Pul"/>
    <n v="96000"/>
    <n v="102583"/>
    <n v="0.8"/>
    <n v="76800"/>
    <n v="363111"/>
    <n v="0"/>
    <n v="0"/>
    <n v="439911"/>
    <n v="55000"/>
    <n v="24000"/>
    <n v="55000"/>
    <n v="0"/>
    <n v="55000"/>
    <n v="384911"/>
    <n v="384000"/>
    <n v="-190000"/>
    <n v="194000"/>
    <n v="190911"/>
    <n v="0"/>
    <n v="0"/>
    <n v="0"/>
    <n v="0"/>
    <n v="367000"/>
    <n v="439000"/>
    <n v="0"/>
    <n v="55000"/>
    <n v="384000"/>
    <n v="249000"/>
    <n v="55000"/>
    <n v="194000"/>
    <n v="0"/>
    <m/>
    <s v="Si"/>
    <n v="249000"/>
    <n v="249000"/>
    <n v="0"/>
    <d v="2022-08-16T00:00:00"/>
    <n v="0.93000789604515399"/>
    <n v="0.96350607314421466"/>
    <n v="0.93740709178992643"/>
    <n v="220889.64440527058"/>
    <n v="0.87728013195364896"/>
    <n v="6.8537924941236755E-2"/>
    <n v="0.88710700564365697"/>
    <n v="0.93740709178992643"/>
    <m/>
    <s v="OK"/>
    <s v="OK"/>
    <n v="192000"/>
    <n v="408000"/>
    <n v="288000"/>
    <n v="264000"/>
    <n v="168000"/>
    <n v="119997"/>
    <n v="172800"/>
    <n v="399280"/>
    <n v="225819"/>
    <n v="212400"/>
    <n v="115440"/>
    <n v="138381"/>
    <m/>
    <n v="19199.999999999996"/>
    <n v="210111"/>
    <n v="552000"/>
    <n v="441600"/>
    <n v="651711"/>
    <n v="110400"/>
    <n v="312000"/>
    <n v="249600"/>
    <n v="360000"/>
    <n v="62400"/>
    <n v="96000"/>
    <n v="0"/>
  </r>
  <r>
    <s v="Agro Sudamerica1011582"/>
    <x v="2"/>
    <x v="0"/>
    <n v="1011582"/>
    <s v="GA S/m@ Gr Cj bca AS"/>
    <s v="Reproductor"/>
    <s v="Reproductor Gallina"/>
    <n v="0"/>
    <n v="0"/>
    <n v="0.45719439678473212"/>
    <n v="0"/>
    <n v="15"/>
    <n v="0"/>
    <n v="0"/>
    <n v="15"/>
    <n v="0"/>
    <n v="24000"/>
    <n v="0"/>
    <n v="0"/>
    <n v="0"/>
    <n v="15"/>
    <n v="0"/>
    <n v="0"/>
    <n v="0"/>
    <n v="15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.9702636324027214"/>
    <n v="0"/>
    <n v="0"/>
    <n v="0"/>
    <n v="0.9702636324027214"/>
    <s v="No Aplica"/>
    <n v="0"/>
    <n v="0"/>
    <m/>
    <s v="OK"/>
    <s v="OK"/>
    <n v="24000"/>
    <n v="82000"/>
    <n v="60000"/>
    <n v="24000"/>
    <n v="46500"/>
    <n v="0"/>
    <n v="22240"/>
    <n v="79107"/>
    <n v="58200"/>
    <n v="19680"/>
    <n v="45105"/>
    <n v="0"/>
    <m/>
    <n v="0"/>
    <n v="15"/>
    <n v="0"/>
    <n v="0"/>
    <n v="15"/>
    <n v="0"/>
    <n v="35829.241999999998"/>
    <n v="16380.928683444188"/>
    <n v="16380.928683444188"/>
    <n v="19448.31331655581"/>
    <n v="0"/>
    <n v="0"/>
  </r>
  <r>
    <s v="Agro Sudamerica1011888"/>
    <x v="2"/>
    <x v="0"/>
    <n v="1011888"/>
    <s v="PO Piel de pollo@ CJ As"/>
    <s v="Subprod"/>
    <s v="Subprod Piel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11939"/>
    <x v="2"/>
    <x v="0"/>
    <n v="1011939"/>
    <s v="PO Tru Larg@ NNII Cj 15k"/>
    <s v="Trutro"/>
    <s v="Trutro Larg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12207"/>
    <x v="2"/>
    <x v="0"/>
    <n v="1012207"/>
    <s v="PO Ctre Mrps@ Bo 12x1k Cj AS"/>
    <s v="Menudencias"/>
    <s v="Menudencias Contre"/>
    <n v="0"/>
    <n v="0"/>
    <n v="0.45719439678473212"/>
    <n v="0"/>
    <n v="50436"/>
    <n v="31107"/>
    <n v="0"/>
    <n v="78432.3"/>
    <n v="24000"/>
    <n v="24000"/>
    <n v="24000"/>
    <n v="0"/>
    <n v="24000"/>
    <n v="54432.3"/>
    <n v="0"/>
    <n v="0"/>
    <n v="0"/>
    <n v="54432.3"/>
    <n v="48000"/>
    <n v="-30500"/>
    <n v="17500"/>
    <n v="0"/>
    <n v="24000"/>
    <n v="72000"/>
    <n v="0"/>
    <n v="24000"/>
    <n v="48000"/>
    <n v="41500"/>
    <n v="24000"/>
    <n v="17500"/>
    <n v="0"/>
    <m/>
    <s v="Si"/>
    <n v="41500"/>
    <n v="41500"/>
    <n v="0"/>
    <d v="2022-08-16T00:00:00"/>
    <n v="1.2563142474468441"/>
    <n v="1.20729166666667"/>
    <n v="1.20729166666667"/>
    <n v="27604.999999999996"/>
    <n v="1.2563142474468441"/>
    <n v="3.9020954255514217E-2"/>
    <n v="0.66518072289156616"/>
    <n v="1.20729166666667"/>
    <m/>
    <s v="OK"/>
    <s v="OK"/>
    <n v="24000"/>
    <n v="60000"/>
    <n v="55476"/>
    <n v="24000"/>
    <n v="48000"/>
    <n v="72000"/>
    <n v="31254.7673"/>
    <n v="73760"/>
    <n v="63571"/>
    <n v="22080"/>
    <n v="58667"/>
    <n v="90939"/>
    <m/>
    <n v="0"/>
    <n v="54432.3"/>
    <n v="44000"/>
    <n v="20116.553458528215"/>
    <n v="74548.853458528218"/>
    <n v="23883.446541471785"/>
    <n v="40500"/>
    <n v="18516.37306978165"/>
    <n v="42399.819611253435"/>
    <n v="21983.62693021835"/>
    <n v="0"/>
    <n v="0"/>
  </r>
  <r>
    <s v="Agro Sudamerica1012208"/>
    <x v="2"/>
    <x v="0"/>
    <n v="1012208"/>
    <s v="GA S/m@ Bo Cj AS"/>
    <s v="Reproductor"/>
    <s v="Reproductor Gallina"/>
    <n v="24000"/>
    <n v="6743"/>
    <n v="0.45719439678473212"/>
    <n v="10972.665522833571"/>
    <n v="31602"/>
    <n v="4000"/>
    <n v="0"/>
    <n v="46174.665522833573"/>
    <n v="48000"/>
    <n v="24000"/>
    <n v="24000"/>
    <n v="0"/>
    <n v="24000"/>
    <n v="22174.665522833573"/>
    <n v="0"/>
    <n v="0"/>
    <n v="0"/>
    <n v="22174.665522833573"/>
    <n v="0"/>
    <n v="0"/>
    <n v="0"/>
    <n v="0"/>
    <n v="24000"/>
    <n v="24000"/>
    <n v="0"/>
    <n v="24000"/>
    <n v="0"/>
    <n v="24000"/>
    <n v="24000"/>
    <n v="0"/>
    <n v="0"/>
    <m/>
    <s v="Si"/>
    <n v="24000"/>
    <n v="24000"/>
    <n v="0"/>
    <d v="2022-08-16T00:00:00"/>
    <n v="1.5312175589500201"/>
    <n v="1.5060833333333352"/>
    <n v="1.5060833333333352"/>
    <n v="33279.999999999993"/>
    <n v="1.4283910792944958"/>
    <n v="5.4391444447561783E-2"/>
    <n v="1.3866666666666663"/>
    <n v="1.5060833333333352"/>
    <m/>
    <s v="OK"/>
    <s v="OK"/>
    <n v="24000"/>
    <n v="120000"/>
    <n v="72000"/>
    <n v="0"/>
    <n v="24000"/>
    <n v="24000"/>
    <n v="34374.025999999998"/>
    <n v="172320"/>
    <n v="105840"/>
    <n v="0"/>
    <n v="34080"/>
    <n v="36052"/>
    <m/>
    <n v="13027.334477166431"/>
    <n v="35202"/>
    <n v="197523.37"/>
    <n v="90306.57799803745"/>
    <n v="125508.57799803745"/>
    <n v="107216.79200196255"/>
    <n v="416000"/>
    <n v="190192.86906244856"/>
    <n v="297409.66106441111"/>
    <n v="225807.13093755144"/>
    <n v="24000"/>
    <n v="0"/>
  </r>
  <r>
    <s v="Agro Sudamerica1012283"/>
    <x v="2"/>
    <x v="0"/>
    <n v="1012283"/>
    <s v="PO Pana S/Corazón@ Cj 20k AS"/>
    <s v="Menudencias"/>
    <s v="Menudencias Pana"/>
    <n v="48021"/>
    <n v="49802"/>
    <n v="0.45719439678473212"/>
    <n v="21954.932127999622"/>
    <n v="39188"/>
    <n v="0"/>
    <n v="0"/>
    <n v="61142.932127999622"/>
    <n v="23000"/>
    <n v="24000"/>
    <n v="23000"/>
    <n v="0"/>
    <n v="23000"/>
    <n v="38142.932127999622"/>
    <n v="24000"/>
    <n v="0"/>
    <n v="24000"/>
    <n v="14142.932127999622"/>
    <n v="0"/>
    <n v="0"/>
    <n v="0"/>
    <n v="0"/>
    <n v="47000"/>
    <n v="47000"/>
    <n v="0"/>
    <n v="23000"/>
    <n v="24000"/>
    <n v="47000"/>
    <n v="23000"/>
    <n v="24000"/>
    <n v="0"/>
    <m/>
    <s v="Si"/>
    <n v="47000"/>
    <n v="39188"/>
    <n v="7812"/>
    <d v="2022-08-16T00:00:00"/>
    <n v="0.786673611111111"/>
    <n v="0.852281437125749"/>
    <n v="0.81877956852252953"/>
    <n v="30550"/>
    <n v="0.83370492769172111"/>
    <n v="1.7902448064587333E-2"/>
    <n v="0.65"/>
    <n v="0.81877956852252953"/>
    <m/>
    <s v="OK"/>
    <s v="OK"/>
    <n v="72000"/>
    <n v="48000"/>
    <n v="60779"/>
    <n v="48000"/>
    <n v="48000"/>
    <n v="48000"/>
    <n v="50924.302000000003"/>
    <n v="34400"/>
    <n v="42545"/>
    <n v="36960"/>
    <n v="38133"/>
    <n v="38287"/>
    <m/>
    <n v="26066.067872000382"/>
    <n v="40209"/>
    <n v="42556"/>
    <n v="19456.364749571061"/>
    <n v="59665.364749571061"/>
    <n v="23099.635250428939"/>
    <n v="32333"/>
    <n v="14782.466431240744"/>
    <n v="37882.101681669679"/>
    <n v="17550.533568759256"/>
    <n v="48021"/>
    <n v="0"/>
  </r>
  <r>
    <s v="Agro Sudamerica1012362"/>
    <x v="2"/>
    <x v="0"/>
    <n v="1012362"/>
    <s v="PO Corazon@ Cj 18k AS"/>
    <s v="Menudencias"/>
    <s v="Menudencias Corazón"/>
    <n v="0"/>
    <n v="0"/>
    <n v="0.45719439678473212"/>
    <n v="0"/>
    <n v="66024"/>
    <n v="9020"/>
    <n v="0"/>
    <n v="74142"/>
    <n v="29000"/>
    <n v="24000"/>
    <n v="29000"/>
    <n v="0"/>
    <n v="29000"/>
    <n v="45142"/>
    <n v="0"/>
    <n v="0"/>
    <n v="0"/>
    <n v="45142"/>
    <n v="0"/>
    <n v="0"/>
    <n v="0"/>
    <n v="0"/>
    <n v="29000"/>
    <n v="29000"/>
    <n v="0"/>
    <n v="29000"/>
    <n v="0"/>
    <n v="29000"/>
    <n v="29000"/>
    <n v="0"/>
    <n v="0"/>
    <m/>
    <s v="Si"/>
    <n v="29000"/>
    <n v="29000"/>
    <n v="0"/>
    <d v="2022-08-16T00:00:00"/>
    <n v="0.76218269555862916"/>
    <n v="0.81251149310344795"/>
    <n v="0.81251149310344795"/>
    <n v="22620"/>
    <n v="0.76218269555862916"/>
    <n v="6.603245893418129E-2"/>
    <n v="0.78"/>
    <n v="0.81251149310344795"/>
    <m/>
    <s v="OK"/>
    <s v="OK"/>
    <n v="0"/>
    <n v="3000"/>
    <n v="0"/>
    <n v="0"/>
    <n v="13000"/>
    <n v="10000"/>
    <n v="0"/>
    <n v="1790"/>
    <n v="0"/>
    <n v="0"/>
    <n v="10310"/>
    <n v="7859"/>
    <m/>
    <n v="0"/>
    <n v="45142"/>
    <n v="0"/>
    <n v="0"/>
    <n v="45142"/>
    <n v="0"/>
    <n v="0"/>
    <n v="0"/>
    <n v="0"/>
    <n v="0"/>
    <n v="0"/>
    <n v="0"/>
  </r>
  <r>
    <s v="Agro Sudamerica1012552"/>
    <x v="2"/>
    <x v="0"/>
    <n v="1012552"/>
    <s v="PO PchDeh Random@ Cj 10k AS"/>
    <s v="Pechuga Desh"/>
    <s v="Pechuga Desh s/Piel"/>
    <n v="47900"/>
    <n v="48000"/>
    <n v="0.45719439678473212"/>
    <n v="21899.61160598867"/>
    <n v="41260"/>
    <n v="0"/>
    <n v="0"/>
    <n v="63159.61160598867"/>
    <n v="47000"/>
    <n v="24000"/>
    <n v="47000"/>
    <n v="0"/>
    <n v="47000"/>
    <n v="16159.61160598867"/>
    <n v="0"/>
    <n v="0"/>
    <n v="0"/>
    <n v="16159.61160598867"/>
    <n v="0"/>
    <n v="0"/>
    <n v="0"/>
    <n v="0"/>
    <n v="47000"/>
    <n v="47000"/>
    <n v="0"/>
    <n v="47000"/>
    <n v="0"/>
    <n v="47000"/>
    <n v="47000"/>
    <n v="0"/>
    <n v="0"/>
    <m/>
    <s v="Si"/>
    <n v="47000"/>
    <n v="41260"/>
    <n v="5740"/>
    <d v="2022-08-16T00:00:00"/>
    <n v="3.5"/>
    <n v="4.2734042553191491"/>
    <n v="4.2734042553191491"/>
    <n v="162150"/>
    <n v="4.4655941048034942"/>
    <n v="4.3037912755575496E-2"/>
    <n v="3.45"/>
    <n v="4.2734042553191491"/>
    <m/>
    <s v="OK"/>
    <s v="OK"/>
    <n v="48000"/>
    <n v="48000"/>
    <n v="48000"/>
    <n v="24000"/>
    <n v="72000"/>
    <n v="46000"/>
    <n v="168000"/>
    <n v="176400"/>
    <n v="194629"/>
    <n v="94080"/>
    <n v="321014"/>
    <n v="207000"/>
    <m/>
    <n v="26000.388394011334"/>
    <n v="42160"/>
    <n v="94000"/>
    <n v="42976.273297764819"/>
    <n v="85136.273297764827"/>
    <n v="51023.726702235181"/>
    <n v="94000"/>
    <n v="42976.273297764819"/>
    <n v="94000"/>
    <n v="51023.726702235181"/>
    <n v="47900"/>
    <n v="0"/>
  </r>
  <r>
    <s v="Agro Sudamerica1012556"/>
    <x v="2"/>
    <x v="0"/>
    <n v="1012556"/>
    <s v="PO CDM 14% proteina@ Cj 20k AS"/>
    <s v="Carne Recuperada"/>
    <s v="Carne Recuperada ADM"/>
    <n v="270907"/>
    <n v="240000"/>
    <n v="0.8"/>
    <n v="216725.6"/>
    <n v="31534"/>
    <n v="30000"/>
    <n v="0"/>
    <n v="275259.59999999998"/>
    <n v="148000"/>
    <n v="24000"/>
    <n v="148000"/>
    <n v="0"/>
    <n v="148000"/>
    <n v="127259.59999999998"/>
    <n v="120000"/>
    <n v="0"/>
    <n v="120000"/>
    <n v="7259.5999999999767"/>
    <n v="0"/>
    <n v="0"/>
    <n v="0"/>
    <n v="0"/>
    <n v="220000"/>
    <n v="268000"/>
    <n v="0"/>
    <n v="148000"/>
    <n v="120000"/>
    <n v="268000"/>
    <n v="148000"/>
    <n v="120000"/>
    <n v="0"/>
    <m/>
    <s v="Si"/>
    <n v="268000"/>
    <n v="31534"/>
    <n v="236466"/>
    <d v="2022-08-16T00:00:00"/>
    <n v="1"/>
    <n v="1.1676406040816301"/>
    <n v="1.092577647030154"/>
    <n v="260027.4375"/>
    <n v="1.0462301833087406"/>
    <n v="4.4299490170354179E-2"/>
    <n v="0.97025163246268653"/>
    <n v="1.092577647030154"/>
    <m/>
    <s v="OK"/>
    <s v="OK"/>
    <n v="0"/>
    <n v="0"/>
    <n v="24000"/>
    <n v="72000"/>
    <n v="48000"/>
    <n v="0"/>
    <n v="0"/>
    <n v="0"/>
    <n v="18950"/>
    <n v="57600"/>
    <n v="38400"/>
    <n v="0"/>
    <m/>
    <n v="54181.399999999987"/>
    <n v="61440.999999999964"/>
    <n v="252000"/>
    <n v="201600"/>
    <n v="263040.99999999994"/>
    <n v="50400"/>
    <n v="228000"/>
    <n v="182400"/>
    <n v="232800"/>
    <n v="45600"/>
    <n v="270907"/>
    <n v="0"/>
  </r>
  <r>
    <s v="Agro Sudamerica1012602"/>
    <x v="2"/>
    <x v="0"/>
    <n v="1012602"/>
    <s v="PO Ala Ctro NMr IQF@ Cj 20k AS"/>
    <s v="Ala"/>
    <s v="Ala Centr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12698"/>
    <x v="2"/>
    <x v="0"/>
    <n v="1012698"/>
    <s v="PO File 4x10 NMr SD@ CJ AS"/>
    <s v="Filete"/>
    <s v="Filete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.92774166666666658"/>
    <n v="0"/>
    <n v="0"/>
    <n v="0"/>
    <n v="0.92774166666666658"/>
    <s v="No Aplica"/>
    <n v="0"/>
    <n v="0"/>
    <m/>
    <s v="OK"/>
    <s v="OK"/>
    <n v="0"/>
    <n v="0"/>
    <n v="80"/>
    <n v="0"/>
    <n v="0"/>
    <n v="0"/>
    <n v="0"/>
    <n v="0"/>
    <n v="480"/>
    <n v="0"/>
    <n v="0"/>
    <n v="0"/>
    <m/>
    <n v="0"/>
    <n v="0"/>
    <n v="0"/>
    <n v="0"/>
    <n v="0"/>
    <n v="0"/>
    <n v="0"/>
    <n v="0"/>
    <n v="0"/>
    <n v="0"/>
    <n v="0"/>
    <n v="0"/>
  </r>
  <r>
    <s v="Agro Sudamerica1012699"/>
    <x v="2"/>
    <x v="0"/>
    <n v="1012699"/>
    <s v="PO Tru- Ctro Ala 4x10NMr@Bo Cj 20k SD"/>
    <s v="Ala"/>
    <s v="Ala Trutr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.92774166666666658"/>
    <n v="0"/>
    <n v="0"/>
    <n v="0"/>
    <n v="0.92774166666666658"/>
    <s v="No Aplica"/>
    <n v="0"/>
    <n v="0"/>
    <m/>
    <s v="OK"/>
    <s v="OK"/>
    <n v="0"/>
    <n v="0"/>
    <n v="80"/>
    <n v="0"/>
    <n v="0"/>
    <n v="0"/>
    <n v="0"/>
    <n v="0"/>
    <n v="520"/>
    <n v="0"/>
    <n v="0"/>
    <n v="0"/>
    <m/>
    <n v="0"/>
    <n v="0"/>
    <n v="0"/>
    <n v="0"/>
    <n v="0"/>
    <n v="0"/>
    <n v="0"/>
    <n v="0"/>
    <n v="0"/>
    <n v="0"/>
    <n v="0"/>
    <n v="0"/>
  </r>
  <r>
    <s v="Agro Sudamerica1012719"/>
    <x v="2"/>
    <x v="0"/>
    <n v="1012719"/>
    <s v="PO Ppa Esp@ 2 Blox10kg CJ AS SD"/>
    <s v="Carne Recuperada"/>
    <s v="Carne Recuperada ADM"/>
    <n v="348886"/>
    <n v="434000"/>
    <n v="0.8"/>
    <n v="279108.8"/>
    <n v="35516"/>
    <n v="78450"/>
    <n v="0"/>
    <n v="385229.8"/>
    <n v="45880"/>
    <n v="24000"/>
    <n v="45880"/>
    <n v="-24000"/>
    <n v="21880"/>
    <n v="363349.8"/>
    <n v="360000"/>
    <n v="-264000"/>
    <n v="96000"/>
    <n v="267349.8"/>
    <n v="0"/>
    <n v="0"/>
    <n v="0"/>
    <n v="0"/>
    <n v="381880"/>
    <n v="405880"/>
    <n v="0"/>
    <n v="21880"/>
    <n v="384000"/>
    <n v="117880"/>
    <n v="21880"/>
    <n v="96000"/>
    <n v="0"/>
    <m/>
    <s v="Si"/>
    <n v="117880"/>
    <n v="35516"/>
    <n v="82364"/>
    <d v="2022-08-16T00:00:00"/>
    <n v="0.92"/>
    <n v="0.60986732532150889"/>
    <n v="0.86243550286761639"/>
    <n v="103005.90632432527"/>
    <n v="0.62570987931720246"/>
    <n v="0.37833128639224556"/>
    <n v="0.87382004007741154"/>
    <n v="0.86243550286761639"/>
    <m/>
    <s v="OK"/>
    <s v="OK"/>
    <n v="192000"/>
    <n v="423600"/>
    <n v="357200"/>
    <n v="144000"/>
    <n v="358600"/>
    <n v="24000"/>
    <n v="134400"/>
    <n v="285844"/>
    <n v="241660"/>
    <n v="80640"/>
    <n v="251432"/>
    <n v="16965"/>
    <s v="revisar"/>
    <n v="69777.199999999983"/>
    <n v="337127"/>
    <n v="418551.72"/>
    <n v="334841.37599999999"/>
    <n v="671968.37599999993"/>
    <n v="83710.343999999983"/>
    <n v="0"/>
    <n v="0"/>
    <n v="83710.343999999983"/>
    <n v="0"/>
    <n v="348886"/>
    <n v="0"/>
  </r>
  <r>
    <s v="Agro Sudamerica1012744"/>
    <x v="2"/>
    <x v="0"/>
    <n v="1012744"/>
    <s v="PO Pch Deh NMr@SD Cj 20kg AS"/>
    <s v="Pechuga Desh"/>
    <s v="Pechuga Desh s/Piel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3.3862169089258183"/>
    <n v="0"/>
    <n v="0"/>
    <n v="0"/>
    <n v="3.3862169089258183"/>
    <s v="No Aplica"/>
    <n v="0"/>
    <n v="0"/>
    <m/>
    <s v="OK"/>
    <s v="OK"/>
    <n v="0"/>
    <n v="143000"/>
    <n v="72000"/>
    <n v="24000"/>
    <n v="24000"/>
    <n v="0"/>
    <n v="0"/>
    <n v="487469"/>
    <n v="249600"/>
    <n v="78000"/>
    <n v="81600"/>
    <n v="0"/>
    <m/>
    <n v="0"/>
    <n v="0"/>
    <n v="0"/>
    <n v="0"/>
    <n v="0"/>
    <n v="0"/>
    <n v="0"/>
    <n v="0"/>
    <n v="0"/>
    <n v="0"/>
    <n v="0"/>
    <n v="0"/>
  </r>
  <r>
    <s v="Agro Sudamerica1012763"/>
    <x v="2"/>
    <x v="0"/>
    <n v="1012763"/>
    <s v="PO Pana S/cora blo@Cj 20kg AS"/>
    <s v="Menudencias"/>
    <s v="Menudencias Pana"/>
    <n v="63748"/>
    <n v="48000"/>
    <n v="0.45719439678473212"/>
    <n v="29145.228406233102"/>
    <n v="15895"/>
    <n v="15000"/>
    <n v="0"/>
    <n v="58540.228406233102"/>
    <n v="48000"/>
    <n v="24000"/>
    <n v="48000"/>
    <n v="0"/>
    <n v="48000"/>
    <n v="10540.228406233102"/>
    <n v="0"/>
    <n v="0"/>
    <n v="0"/>
    <n v="10540.228406233102"/>
    <n v="0"/>
    <n v="0"/>
    <n v="0"/>
    <n v="0"/>
    <n v="48000"/>
    <n v="48000"/>
    <n v="0"/>
    <n v="48000"/>
    <n v="0"/>
    <n v="48000"/>
    <n v="48000"/>
    <n v="0"/>
    <n v="0"/>
    <m/>
    <s v="Si"/>
    <n v="48000"/>
    <n v="15895"/>
    <n v="32105"/>
    <d v="2022-08-16T00:00:00"/>
    <n v="0.76666666666666705"/>
    <n v="0.92248611111111101"/>
    <n v="0.92248611111111101"/>
    <n v="29120"/>
    <n v="0.74222288988175678"/>
    <n v="0.2428693909697017"/>
    <n v="0.60666666666666669"/>
    <n v="0.92248611111111101"/>
    <m/>
    <s v="OK"/>
    <s v="OK"/>
    <n v="0"/>
    <n v="0"/>
    <n v="48000"/>
    <n v="48000"/>
    <n v="48000"/>
    <n v="48000"/>
    <n v="0"/>
    <n v="0"/>
    <n v="33600"/>
    <n v="35760"/>
    <n v="33334"/>
    <n v="33539"/>
    <m/>
    <n v="34602.771593766898"/>
    <n v="45143"/>
    <n v="48000"/>
    <n v="21945.331045667142"/>
    <n v="67088.331045667146"/>
    <n v="26054.668954332858"/>
    <n v="48000"/>
    <n v="21945.331045667142"/>
    <n v="48000"/>
    <n v="26054.668954332858"/>
    <n v="63748"/>
    <n v="0"/>
  </r>
  <r>
    <s v="Agro Sudamerica1012778"/>
    <x v="2"/>
    <x v="0"/>
    <n v="1012778"/>
    <s v="PO Corazón@ Placa Cj 19kg SD"/>
    <s v="Menudencias"/>
    <s v="Menudencias Corazón"/>
    <n v="0"/>
    <n v="0"/>
    <n v="0.45719439678473212"/>
    <n v="0"/>
    <n v="23250"/>
    <n v="0"/>
    <n v="0"/>
    <n v="23250"/>
    <n v="17000"/>
    <n v="24000"/>
    <n v="17000"/>
    <n v="0"/>
    <n v="17000"/>
    <n v="6250"/>
    <n v="0"/>
    <n v="0"/>
    <n v="0"/>
    <n v="6250"/>
    <n v="0"/>
    <n v="0"/>
    <n v="0"/>
    <n v="0"/>
    <n v="17000"/>
    <n v="17000"/>
    <n v="0"/>
    <n v="17000"/>
    <n v="0"/>
    <n v="17000"/>
    <n v="17000"/>
    <n v="0"/>
    <n v="0"/>
    <m/>
    <s v="Si"/>
    <n v="17000"/>
    <n v="17000"/>
    <n v="0"/>
    <d v="2022-08-16T00:00:00"/>
    <n v="0.76394730256139576"/>
    <n v="0.76630116829268302"/>
    <n v="0.76630116829268302"/>
    <n v="12750"/>
    <n v="0.76394730256139576"/>
    <n v="3.0811886152292442E-3"/>
    <n v="0.75"/>
    <n v="0.76630116829268302"/>
    <m/>
    <s v="OK"/>
    <s v="OK"/>
    <n v="0"/>
    <n v="0"/>
    <n v="0"/>
    <n v="0"/>
    <n v="24000"/>
    <n v="24000"/>
    <n v="0"/>
    <n v="0"/>
    <n v="0"/>
    <n v="0"/>
    <n v="12000"/>
    <n v="16800"/>
    <m/>
    <n v="0"/>
    <n v="6250"/>
    <n v="0"/>
    <n v="0"/>
    <n v="6250"/>
    <n v="0"/>
    <n v="0"/>
    <n v="0"/>
    <n v="0"/>
    <n v="0"/>
    <n v="0"/>
    <n v="0"/>
  </r>
  <r>
    <s v="Agrosuper Asia1012012"/>
    <x v="2"/>
    <x v="1"/>
    <n v="1012012"/>
    <s v="PO Ala Ctro Mr@ Fi Cj 18k AS"/>
    <s v="Ala"/>
    <s v="Ala Centro"/>
    <n v="19677"/>
    <n v="20000"/>
    <n v="0.45719439678473212"/>
    <n v="8996.214145533173"/>
    <n v="23554"/>
    <n v="0"/>
    <n v="0"/>
    <n v="32550.214145533173"/>
    <n v="37000"/>
    <n v="22000"/>
    <n v="22000"/>
    <n v="-5000"/>
    <n v="17000"/>
    <n v="15550.214145533173"/>
    <n v="0"/>
    <n v="0"/>
    <n v="0"/>
    <n v="15550.214145533173"/>
    <n v="0"/>
    <n v="0"/>
    <n v="0"/>
    <n v="0"/>
    <n v="22000"/>
    <n v="22000"/>
    <n v="0"/>
    <n v="17000"/>
    <n v="5000"/>
    <n v="17000"/>
    <n v="17000"/>
    <n v="0"/>
    <s v="ajuste pedido mixto"/>
    <s v="Ajuste DI (mix de pedidos, tasa liberación de stock)"/>
    <s v="Si"/>
    <n v="17000"/>
    <n v="17000"/>
    <n v="0"/>
    <d v="2022-08-13T00:00:00"/>
    <n v="6.4665499999999998"/>
    <n v="6.5189189189189189"/>
    <n v="6.5189189189189189"/>
    <n v="110821.62162162163"/>
    <n v="7.1892472517020423"/>
    <n v="9.324040602782499E-2"/>
    <n v="6.5189189189189189"/>
    <n v="6.5189189189189189"/>
    <m/>
    <s v="OK"/>
    <s v="OK"/>
    <n v="108000"/>
    <n v="88000"/>
    <n v="0"/>
    <n v="0"/>
    <n v="0"/>
    <n v="19958"/>
    <n v="851564.46669999999"/>
    <n v="445280"/>
    <n v="0"/>
    <n v="0"/>
    <n v="0"/>
    <n v="146960"/>
    <m/>
    <n v="10680.785854466827"/>
    <n v="26231"/>
    <n v="40000"/>
    <n v="18287.775871389284"/>
    <n v="44518.775871389284"/>
    <n v="21712.224128610716"/>
    <n v="60000"/>
    <n v="27431.663807083925"/>
    <n v="49143.887935694642"/>
    <n v="32568.336192916075"/>
    <n v="19677"/>
    <n v="0"/>
  </r>
  <r>
    <s v="Agrosuper Asia1012612"/>
    <x v="2"/>
    <x v="1"/>
    <n v="1012612"/>
    <s v="PO Ppa Esp Blo@ Bo Cj 20k AS"/>
    <s v="Carne Recuperada"/>
    <s v="Carne Recuperada Pul"/>
    <n v="1503671"/>
    <n v="1300000"/>
    <n v="0.45719439678473212"/>
    <n v="687469.95580769493"/>
    <n v="64632"/>
    <n v="440000"/>
    <n v="0"/>
    <n v="1148101.9558076949"/>
    <n v="1100000"/>
    <n v="25000"/>
    <n v="1100000"/>
    <n v="-600000"/>
    <n v="500000"/>
    <n v="648101.95580769493"/>
    <n v="625000"/>
    <n v="-200000"/>
    <n v="425000"/>
    <n v="223101.95580769493"/>
    <n v="0"/>
    <n v="0"/>
    <n v="0"/>
    <n v="370324.5"/>
    <n v="1570324.5"/>
    <n v="2095324.5"/>
    <n v="370324.5"/>
    <n v="500000"/>
    <n v="1225000"/>
    <n v="1295324.5"/>
    <n v="500000"/>
    <n v="425000"/>
    <s v="comportamiento permisos y pagos "/>
    <s v="Permisos y pago"/>
    <s v="Si"/>
    <n v="925000"/>
    <n v="64632"/>
    <n v="860368"/>
    <d v="2022-08-13T00:00:00"/>
    <n v="1.03592"/>
    <n v="1.2275710285714301"/>
    <n v="1.1646897296051419"/>
    <n v="1508651.1416559156"/>
    <n v="1.0289914124159547"/>
    <n v="0.13187507257284395"/>
    <n v="1.1646897296051419"/>
    <n v="1.1646897296051419"/>
    <m/>
    <s v="OK"/>
    <s v="OK"/>
    <n v="625000"/>
    <n v="625000"/>
    <n v="950000"/>
    <n v="1100000"/>
    <n v="1291866"/>
    <n v="1074071"/>
    <n v="354215.07679999998"/>
    <n v="420938"/>
    <n v="695083"/>
    <n v="1039305"/>
    <n v="1122892"/>
    <n v="1235238"/>
    <m/>
    <n v="816201.04419230518"/>
    <n v="1039303.0000000001"/>
    <n v="850000"/>
    <n v="388615.23726702231"/>
    <n v="1427918.2372670225"/>
    <n v="461384.76273297769"/>
    <n v="971000"/>
    <n v="443935.7592779749"/>
    <n v="905320.52201095258"/>
    <n v="527064.24072202505"/>
    <n v="1503671"/>
    <n v="0"/>
  </r>
  <r>
    <s v="Agrosuper Brasil1011560"/>
    <x v="2"/>
    <x v="2"/>
    <n v="1011560"/>
    <s v="PO Corazón@ Bo Cj 18k AS"/>
    <s v="Menudencias"/>
    <s v="Menudencias Corazón"/>
    <n v="17570"/>
    <n v="0"/>
    <n v="0.81420840482290169"/>
    <n v="14305.641672738382"/>
    <n v="14328"/>
    <n v="11643.236615"/>
    <n v="0"/>
    <n v="39112.554626238387"/>
    <n v="48000"/>
    <n v="24000"/>
    <n v="24000"/>
    <n v="0"/>
    <n v="24000"/>
    <n v="15112.554626238387"/>
    <n v="0"/>
    <n v="0"/>
    <n v="0"/>
    <n v="15112.554626238387"/>
    <n v="0"/>
    <n v="0"/>
    <n v="0"/>
    <n v="0"/>
    <n v="24000"/>
    <n v="24000"/>
    <n v="0"/>
    <n v="24000"/>
    <n v="0"/>
    <n v="24000"/>
    <n v="24000"/>
    <n v="0"/>
    <n v="0"/>
    <m/>
    <s v="Si"/>
    <n v="24000"/>
    <n v="14328"/>
    <n v="9672"/>
    <d v="2022-08-25T00:00:00"/>
    <n v="2.601064701064701"/>
    <n v="2.8"/>
    <n v="2.8"/>
    <n v="64800.000000000007"/>
    <n v="2.601064701064701"/>
    <n v="7.6482256998016265E-2"/>
    <n v="2.7"/>
    <n v="2.8"/>
    <m/>
    <s v="OK"/>
    <s v="OK"/>
    <n v="0"/>
    <n v="24000"/>
    <n v="0"/>
    <n v="0"/>
    <n v="24000"/>
    <n v="24000"/>
    <n v="0"/>
    <n v="60000"/>
    <n v="0"/>
    <n v="0"/>
    <n v="60000"/>
    <n v="64134"/>
    <m/>
    <n v="3264.3583272616174"/>
    <n v="18376.912953500003"/>
    <n v="6700"/>
    <n v="5455.196312313441"/>
    <n v="23832.109265813444"/>
    <n v="1244.803687686559"/>
    <n v="1000"/>
    <n v="814.20840482290168"/>
    <n v="2059.0120925094607"/>
    <n v="185.79159517709832"/>
    <n v="17570"/>
    <n v="0"/>
  </r>
  <r>
    <s v="Agrosuper Brasil1012362"/>
    <x v="2"/>
    <x v="2"/>
    <n v="1012362"/>
    <s v="PO Corazon@ Cj 18k AS"/>
    <s v="Menudencias"/>
    <s v="Menudencias Corazón"/>
    <n v="25923"/>
    <n v="0"/>
    <n v="0.81420840482290169"/>
    <n v="21106.724478224081"/>
    <n v="66024"/>
    <n v="9020"/>
    <n v="0"/>
    <n v="95248.724478224089"/>
    <n v="71990"/>
    <n v="24000"/>
    <n v="71990"/>
    <n v="-48000"/>
    <n v="23990"/>
    <n v="71258.724478224089"/>
    <n v="0"/>
    <n v="0"/>
    <n v="0"/>
    <n v="71258.724478224089"/>
    <n v="0"/>
    <n v="0"/>
    <n v="0"/>
    <n v="0"/>
    <n v="48000"/>
    <n v="71990"/>
    <n v="0"/>
    <n v="23990"/>
    <n v="48000"/>
    <n v="23990"/>
    <n v="23990"/>
    <n v="0"/>
    <s v="TASA DE DISPONIBILIDAD DE STOCK APTO"/>
    <s v="Ajuste DI (mix de pedidos, tasa liberación de stock)"/>
    <s v="Si"/>
    <n v="23990"/>
    <n v="23990"/>
    <n v="0"/>
    <d v="2022-08-25T00:00:00"/>
    <n v="0"/>
    <n v="2.7000000000000006"/>
    <n v="2.7000000000000006"/>
    <n v="63573.5"/>
    <n v="2.7"/>
    <n v="1.6447748512965281E-16"/>
    <n v="2.65"/>
    <n v="2.7000000000000006"/>
    <m/>
    <s v="OK"/>
    <s v="OK"/>
    <n v="24000"/>
    <n v="24000"/>
    <n v="47990"/>
    <n v="23995"/>
    <n v="24000"/>
    <n v="24000"/>
    <n v="69600"/>
    <n v="66400"/>
    <n v="136772"/>
    <n v="70785"/>
    <n v="64800"/>
    <n v="64800"/>
    <m/>
    <n v="4816.2755217759195"/>
    <n v="76075.000000000015"/>
    <n v="72000"/>
    <n v="58623.005147248921"/>
    <n v="134698.00514724894"/>
    <n v="13376.994852751079"/>
    <n v="72000"/>
    <n v="58623.005147248921"/>
    <n v="72000"/>
    <n v="13376.994852751079"/>
    <n v="25923"/>
    <n v="0"/>
  </r>
  <r>
    <s v="Agrosuper Brasil1012674"/>
    <x v="2"/>
    <x v="2"/>
    <n v="1012674"/>
    <s v="PO Corazon@Pla Cj 19k"/>
    <s v="Menudencias"/>
    <s v="Menudencias Corazón"/>
    <n v="56200"/>
    <n v="0"/>
    <n v="0.81420840482290169"/>
    <n v="45758.512351047073"/>
    <n v="48540"/>
    <n v="15000"/>
    <n v="0"/>
    <n v="107798.51235104707"/>
    <n v="119980"/>
    <n v="24000"/>
    <n v="96000"/>
    <n v="-72000"/>
    <n v="24000"/>
    <n v="83798.512351047073"/>
    <n v="0"/>
    <n v="0"/>
    <n v="0"/>
    <n v="83798.512351047073"/>
    <n v="0"/>
    <n v="0"/>
    <n v="0"/>
    <n v="0"/>
    <n v="72000"/>
    <n v="96000"/>
    <n v="0"/>
    <n v="24000"/>
    <n v="72000"/>
    <n v="24000"/>
    <n v="24000"/>
    <n v="0"/>
    <s v="TASA DE DISPONIBILIDAD DE STOCK APTO"/>
    <s v="Ajuste DI (mix de pedidos, tasa liberación de stock)"/>
    <s v="Si"/>
    <n v="24000"/>
    <n v="24000"/>
    <n v="0"/>
    <d v="2022-08-25T00:00:00"/>
    <n v="2.4663739932253623"/>
    <n v="2.4800008334722454"/>
    <n v="2.4800008334722454"/>
    <n v="57600"/>
    <n v="2.4663739932253623"/>
    <n v="5.5250502496025792E-3"/>
    <n v="2.4"/>
    <n v="2.4800008334722454"/>
    <m/>
    <s v="OK"/>
    <s v="OK"/>
    <n v="24000"/>
    <n v="72000"/>
    <n v="24000"/>
    <n v="23995"/>
    <n v="24000"/>
    <n v="48000"/>
    <n v="64800"/>
    <n v="184509"/>
    <n v="64800"/>
    <n v="63587"/>
    <n v="60000"/>
    <n v="119200"/>
    <m/>
    <n v="10441.487648952925"/>
    <n v="94240"/>
    <n v="53700"/>
    <n v="43722.991338989821"/>
    <n v="137962.99133898981"/>
    <n v="9977.0086610101789"/>
    <n v="49000"/>
    <n v="39896.211836322182"/>
    <n v="49873.220497332361"/>
    <n v="9103.7881636778184"/>
    <n v="56200"/>
    <n v="0"/>
  </r>
  <r>
    <s v="Agrosuper Shanghai1011586"/>
    <x v="2"/>
    <x v="3"/>
    <n v="1011586"/>
    <s v="PO Ala Media B 4x10@ Cj 20k AS"/>
    <s v="Ala"/>
    <s v="Ala Centro"/>
    <n v="0"/>
    <n v="0"/>
    <n v="0.45719439678473212"/>
    <n v="0"/>
    <n v="34430"/>
    <n v="10000"/>
    <n v="0"/>
    <n v="43430"/>
    <n v="0"/>
    <n v="24000"/>
    <n v="0"/>
    <m/>
    <n v="0"/>
    <n v="43430"/>
    <n v="0"/>
    <n v="0"/>
    <n v="0"/>
    <n v="4343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3.5672511487960774"/>
    <n v="0"/>
    <n v="0"/>
    <n v="0"/>
    <n v="3.5672511487960774"/>
    <s v="No Aplica"/>
    <n v="0"/>
    <n v="0"/>
    <m/>
    <s v="OK"/>
    <s v="OK"/>
    <n v="96000"/>
    <n v="72000"/>
    <n v="48000"/>
    <n v="48000"/>
    <n v="48000"/>
    <n v="24000"/>
    <n v="231360"/>
    <n v="185400"/>
    <n v="112800"/>
    <n v="130080"/>
    <n v="145830"/>
    <n v="86400"/>
    <m/>
    <n v="0"/>
    <n v="43430"/>
    <n v="0"/>
    <n v="0"/>
    <n v="43430"/>
    <n v="0"/>
    <n v="0"/>
    <n v="0"/>
    <n v="0"/>
    <n v="0"/>
    <n v="0"/>
    <n v="0"/>
  </r>
  <r>
    <s v="Agrosuper Shanghai1011968"/>
    <x v="2"/>
    <x v="3"/>
    <n v="1011968"/>
    <s v="PO Garra L A@ Bo Cj 20k AS"/>
    <s v="Patas"/>
    <s v="Patas Garras"/>
    <n v="0"/>
    <n v="0"/>
    <n v="0.45719439678473212"/>
    <n v="0"/>
    <n v="10320"/>
    <n v="464"/>
    <n v="0"/>
    <n v="10737.6"/>
    <n v="0"/>
    <n v="24000"/>
    <n v="0"/>
    <m/>
    <n v="0"/>
    <n v="10737.6"/>
    <n v="0"/>
    <n v="0"/>
    <n v="0"/>
    <n v="10737.6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6.1013147108130763"/>
    <n v="0"/>
    <n v="0"/>
    <n v="0"/>
    <n v="6.1013147108130763"/>
    <s v="No Aplica"/>
    <n v="0"/>
    <n v="0"/>
    <m/>
    <s v="OK"/>
    <s v="OK"/>
    <n v="5660"/>
    <n v="0"/>
    <n v="0"/>
    <n v="0"/>
    <n v="0"/>
    <n v="0"/>
    <n v="20942"/>
    <n v="0"/>
    <n v="0"/>
    <n v="0"/>
    <n v="0"/>
    <n v="0"/>
    <m/>
    <n v="0"/>
    <n v="10737.6"/>
    <n v="0"/>
    <n v="0"/>
    <n v="10737.6"/>
    <n v="0"/>
    <n v="0"/>
    <n v="0"/>
    <n v="0"/>
    <n v="0"/>
    <n v="0"/>
    <n v="0"/>
  </r>
  <r>
    <s v="Agrosuper Shanghai1012312"/>
    <x v="2"/>
    <x v="3"/>
    <n v="1012312"/>
    <s v="PO Piel @ Cj 20k AS MUESTRA SAG"/>
    <s v="Muestra"/>
    <s v="Muestra"/>
    <n v="0"/>
    <n v="0"/>
    <n v="0.45719439678473212"/>
    <n v="0"/>
    <n v="0"/>
    <n v="0"/>
    <n v="0"/>
    <n v="0"/>
    <n v="0"/>
    <n v="2400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super Shanghai1012448"/>
    <x v="2"/>
    <x v="3"/>
    <n v="1012448"/>
    <s v="PO Garra Economy@ Cj 20k AS"/>
    <s v="Patas"/>
    <s v="Patas Garras"/>
    <n v="0"/>
    <n v="0"/>
    <n v="0.45719439678473212"/>
    <n v="0"/>
    <n v="48840"/>
    <n v="94319"/>
    <n v="0"/>
    <n v="133727.1"/>
    <n v="0"/>
    <n v="24000"/>
    <n v="0"/>
    <m/>
    <n v="0"/>
    <n v="133727.1"/>
    <n v="0"/>
    <n v="0"/>
    <n v="0"/>
    <n v="133727.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5.5967821456551832"/>
    <n v="0"/>
    <n v="0"/>
    <n v="0"/>
    <n v="5.5967821456551832"/>
    <s v="No Aplica"/>
    <n v="0"/>
    <n v="0"/>
    <m/>
    <s v="OK"/>
    <s v="OK"/>
    <n v="168000"/>
    <n v="144000"/>
    <n v="96000"/>
    <n v="144000"/>
    <n v="168000"/>
    <n v="96000"/>
    <n v="609560"/>
    <n v="518400"/>
    <n v="393600"/>
    <n v="661338"/>
    <n v="885718"/>
    <n v="532800"/>
    <m/>
    <n v="0"/>
    <n v="133727.1"/>
    <n v="0"/>
    <n v="0"/>
    <n v="133727.1"/>
    <n v="0"/>
    <n v="0"/>
    <n v="0"/>
    <n v="0"/>
    <n v="0"/>
    <n v="0"/>
    <n v="0"/>
  </r>
  <r>
    <s v="Agrosuper Shanghai1012452"/>
    <x v="2"/>
    <x v="3"/>
    <n v="1012452"/>
    <s v="PO Ala Media Grado B@ Cj AS"/>
    <s v="Ala"/>
    <s v="Ala Centro"/>
    <n v="0"/>
    <n v="0"/>
    <n v="0.45719439678473212"/>
    <n v="0"/>
    <n v="10097"/>
    <n v="8000"/>
    <n v="0"/>
    <n v="17297"/>
    <n v="0"/>
    <n v="24000"/>
    <n v="0"/>
    <m/>
    <n v="0"/>
    <n v="17297"/>
    <n v="0"/>
    <n v="0"/>
    <n v="0"/>
    <n v="17297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5790651301561871"/>
    <n v="0"/>
    <n v="0"/>
    <n v="0"/>
    <n v="2.5790651301561871"/>
    <s v="No Aplica"/>
    <n v="0"/>
    <n v="0"/>
    <m/>
    <s v="OK"/>
    <s v="OK"/>
    <n v="24000"/>
    <n v="72000"/>
    <n v="37721"/>
    <n v="0"/>
    <n v="24000"/>
    <n v="24000"/>
    <n v="59280"/>
    <n v="186120"/>
    <n v="99961"/>
    <n v="0"/>
    <n v="47293"/>
    <n v="63258"/>
    <m/>
    <n v="0"/>
    <n v="17297"/>
    <n v="0"/>
    <n v="0"/>
    <n v="17297"/>
    <n v="0"/>
    <n v="0"/>
    <n v="0"/>
    <n v="0"/>
    <n v="0"/>
    <n v="0"/>
    <n v="0"/>
  </r>
  <r>
    <s v="Agrosuper Shanghai1012455"/>
    <x v="2"/>
    <x v="3"/>
    <n v="1012455"/>
    <s v="PO Ctro Pta Ala Choice@ Cj 20k AS"/>
    <s v="Ala"/>
    <s v="Ala Centro-Punta"/>
    <n v="0"/>
    <n v="0"/>
    <n v="0.45719439678473212"/>
    <n v="0"/>
    <n v="67480"/>
    <n v="50000"/>
    <n v="0"/>
    <n v="112480"/>
    <n v="0"/>
    <n v="24000"/>
    <n v="0"/>
    <m/>
    <n v="0"/>
    <n v="112480"/>
    <n v="0"/>
    <n v="0"/>
    <n v="0"/>
    <n v="11248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9735763086061664"/>
    <n v="0"/>
    <n v="0"/>
    <n v="0"/>
    <n v="2.9735763086061664"/>
    <s v="No Aplica"/>
    <n v="0"/>
    <n v="0"/>
    <m/>
    <s v="OK"/>
    <s v="OK"/>
    <n v="144000"/>
    <n v="48000"/>
    <n v="48000"/>
    <n v="120000"/>
    <n v="120000"/>
    <n v="192000"/>
    <n v="312480"/>
    <n v="106800"/>
    <n v="115200"/>
    <n v="289800"/>
    <n v="323225"/>
    <n v="541042"/>
    <m/>
    <n v="0"/>
    <n v="112480"/>
    <n v="0"/>
    <n v="0"/>
    <n v="112480"/>
    <n v="0"/>
    <n v="0"/>
    <n v="0"/>
    <n v="0"/>
    <n v="0"/>
    <n v="0"/>
    <n v="0"/>
  </r>
  <r>
    <s v="Agrosuper Shanghai1012502"/>
    <x v="2"/>
    <x v="3"/>
    <n v="1012502"/>
    <s v="PO Garra Large B@ Cj 20k AS"/>
    <s v="Patas"/>
    <s v="Patas Garras"/>
    <n v="0"/>
    <n v="0"/>
    <n v="0.45719439678473212"/>
    <n v="0"/>
    <n v="6940"/>
    <n v="1800"/>
    <n v="0"/>
    <n v="8560"/>
    <n v="0"/>
    <n v="24000"/>
    <n v="0"/>
    <m/>
    <n v="0"/>
    <n v="8560"/>
    <n v="0"/>
    <n v="0"/>
    <n v="0"/>
    <n v="856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5.1840394995829859"/>
    <n v="0"/>
    <n v="0"/>
    <n v="0"/>
    <n v="5.1840394995829859"/>
    <s v="No Aplica"/>
    <n v="0"/>
    <n v="0"/>
    <m/>
    <s v="OK"/>
    <s v="OK"/>
    <n v="0"/>
    <n v="0"/>
    <n v="0"/>
    <n v="0"/>
    <n v="12000"/>
    <n v="0"/>
    <n v="0"/>
    <n v="0"/>
    <n v="0"/>
    <n v="0"/>
    <n v="52600"/>
    <n v="0"/>
    <m/>
    <n v="0"/>
    <n v="8560"/>
    <n v="0"/>
    <n v="0"/>
    <n v="8560"/>
    <n v="0"/>
    <n v="0"/>
    <n v="0"/>
    <n v="0"/>
    <n v="0"/>
    <n v="0"/>
    <n v="0"/>
  </r>
  <r>
    <s v="Agrosuper Shanghai1012503"/>
    <x v="2"/>
    <x v="3"/>
    <n v="1012503"/>
    <s v="PO Garra M B@ Cj 20k AS"/>
    <s v="Patas"/>
    <s v="Patas Garras"/>
    <n v="0"/>
    <n v="0"/>
    <n v="0.45719439678473212"/>
    <n v="0"/>
    <n v="8520"/>
    <n v="64000"/>
    <n v="0"/>
    <n v="66120"/>
    <n v="16500"/>
    <n v="24000"/>
    <n v="16500"/>
    <m/>
    <n v="16500"/>
    <n v="49620"/>
    <n v="0"/>
    <n v="0"/>
    <n v="0"/>
    <n v="49620"/>
    <n v="0"/>
    <n v="0"/>
    <n v="0"/>
    <n v="0"/>
    <n v="16500"/>
    <n v="16500"/>
    <n v="0"/>
    <n v="16500"/>
    <n v="0"/>
    <n v="16500"/>
    <n v="16500"/>
    <n v="0"/>
    <n v="0"/>
    <m/>
    <s v="Si"/>
    <n v="16500"/>
    <n v="8520"/>
    <n v="7980"/>
    <d v="2022-08-13T00:00:00"/>
    <n v="5.3949904181083079"/>
    <n v="4.3833333333333302"/>
    <n v="4.3833333333333302"/>
    <n v="72324.999999999942"/>
    <n v="5.3949904181083079"/>
    <n v="0.187517864976988"/>
    <n v="4.3833333333333302"/>
    <n v="4.3833333333333302"/>
    <m/>
    <s v="OK"/>
    <s v="OK"/>
    <n v="14000"/>
    <n v="0"/>
    <n v="0"/>
    <n v="0"/>
    <n v="12000"/>
    <n v="12000"/>
    <n v="46900"/>
    <n v="0"/>
    <n v="0"/>
    <n v="0"/>
    <n v="64578"/>
    <n v="56400"/>
    <m/>
    <n v="0"/>
    <n v="49620"/>
    <n v="0"/>
    <n v="0"/>
    <n v="49620"/>
    <n v="0"/>
    <n v="0"/>
    <n v="0"/>
    <n v="0"/>
    <n v="0"/>
    <n v="0"/>
    <n v="0"/>
  </r>
  <r>
    <s v="Agrosuper Shanghai1012504"/>
    <x v="2"/>
    <x v="3"/>
    <n v="1012504"/>
    <s v="PO Garra Economy@ Cj 20k AS"/>
    <s v="Patas"/>
    <s v="Patas Garras"/>
    <n v="0"/>
    <n v="0"/>
    <n v="0.45719439678473212"/>
    <n v="0"/>
    <n v="78400"/>
    <n v="11700"/>
    <n v="0"/>
    <n v="88930"/>
    <n v="0"/>
    <n v="24000"/>
    <n v="0"/>
    <m/>
    <n v="0"/>
    <n v="88930"/>
    <n v="0"/>
    <n v="0"/>
    <n v="0"/>
    <n v="8893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5.387454117154812"/>
    <n v="0"/>
    <n v="0"/>
    <n v="0"/>
    <n v="5.387454117154812"/>
    <s v="No Aplica"/>
    <n v="0"/>
    <n v="0"/>
    <m/>
    <s v="OK"/>
    <s v="OK"/>
    <n v="48000"/>
    <n v="72000"/>
    <n v="24000"/>
    <n v="24000"/>
    <n v="72000"/>
    <n v="48000"/>
    <n v="168720"/>
    <n v="254520"/>
    <n v="90000"/>
    <n v="51375"/>
    <n v="373545"/>
    <n v="176000"/>
    <m/>
    <n v="0"/>
    <n v="88930"/>
    <n v="0"/>
    <n v="0"/>
    <n v="88930"/>
    <n v="0"/>
    <n v="0"/>
    <n v="0"/>
    <n v="0"/>
    <n v="0"/>
    <n v="0"/>
    <n v="0"/>
  </r>
  <r>
    <s v="Agrosuper Shanghai1012598"/>
    <x v="2"/>
    <x v="3"/>
    <n v="1012598"/>
    <s v="GA Garra G Large B@ Cj 20k AS"/>
    <s v="Patas"/>
    <s v="Patas Garras"/>
    <n v="0"/>
    <n v="0"/>
    <n v="0.45719439678473212"/>
    <n v="0"/>
    <n v="9860"/>
    <n v="1000"/>
    <n v="0"/>
    <n v="10760"/>
    <n v="7500"/>
    <n v="24000"/>
    <n v="7500"/>
    <m/>
    <n v="7500"/>
    <n v="3260"/>
    <n v="0"/>
    <n v="0"/>
    <n v="0"/>
    <n v="3260"/>
    <n v="0"/>
    <n v="0"/>
    <n v="0"/>
    <n v="0"/>
    <n v="0"/>
    <n v="7500"/>
    <n v="0"/>
    <n v="7500"/>
    <n v="0"/>
    <n v="7500"/>
    <n v="7500"/>
    <n v="0"/>
    <n v="0"/>
    <m/>
    <s v="Si"/>
    <n v="7500"/>
    <n v="7500"/>
    <n v="0"/>
    <d v="2022-08-13T00:00:00"/>
    <n v="0"/>
    <n v="1.38333333333333"/>
    <n v="1.38333333333333"/>
    <n v="10374.999999999975"/>
    <n v="0"/>
    <s v="No Aplica"/>
    <n v="1.38333333333333"/>
    <n v="1.38333333333333"/>
    <m/>
    <s v="OK"/>
    <s v="OK"/>
    <n v="4340"/>
    <n v="0"/>
    <n v="10660"/>
    <n v="0"/>
    <n v="0"/>
    <n v="0"/>
    <n v="3906"/>
    <n v="0"/>
    <n v="10660"/>
    <n v="0"/>
    <n v="0"/>
    <n v="0"/>
    <m/>
    <n v="0"/>
    <n v="3260"/>
    <n v="0"/>
    <n v="0"/>
    <n v="3260"/>
    <n v="0"/>
    <n v="0"/>
    <n v="0"/>
    <n v="0"/>
    <n v="0"/>
    <n v="0"/>
    <n v="0"/>
  </r>
  <r>
    <s v="Agro Mexico1012764"/>
    <x v="2"/>
    <x v="5"/>
    <n v="1012764"/>
    <s v="PO Ppa Esp@ Bo Cj 20k AS"/>
    <s v="Carne Recuperada"/>
    <s v="Carne Recuperada Pulpa"/>
    <n v="96000"/>
    <n v="135684"/>
    <n v="0.8"/>
    <n v="76800"/>
    <n v="70143"/>
    <n v="66900"/>
    <n v="0"/>
    <n v="207153"/>
    <n v="72000"/>
    <n v="24000"/>
    <n v="72000"/>
    <m/>
    <n v="72000"/>
    <n v="135153"/>
    <n v="120000"/>
    <n v="144000"/>
    <n v="264000"/>
    <n v="-128847"/>
    <n v="0"/>
    <n v="0"/>
    <n v="0"/>
    <n v="23989.05"/>
    <n v="215989.05"/>
    <n v="215989.05"/>
    <n v="23989.05"/>
    <n v="72000"/>
    <n v="120000"/>
    <n v="359989.05"/>
    <n v="72000"/>
    <n v="264000"/>
    <n v="0"/>
    <m/>
    <s v="Si"/>
    <n v="336000"/>
    <n v="70143"/>
    <n v="265857"/>
    <d v="2022-08-20T00:00:00"/>
    <n v="0.72980601986969695"/>
    <n v="0.793366666666667"/>
    <n v="0.74675410788355934"/>
    <n v="268823.30188060005"/>
    <n v="0.84024053593225123"/>
    <n v="0.11126150673624455"/>
    <n v="0.74675410788355934"/>
    <n v="0.74675410788355934"/>
    <m/>
    <s v="OK"/>
    <s v="OK"/>
    <n v="0"/>
    <n v="0"/>
    <n v="0"/>
    <n v="0"/>
    <n v="0"/>
    <n v="312001"/>
    <n v="0"/>
    <n v="0"/>
    <n v="0"/>
    <n v="0"/>
    <n v="0"/>
    <n v="303633.28684000002"/>
    <m/>
    <n v="19199.999999999996"/>
    <n v="-109647"/>
    <n v="0"/>
    <n v="0"/>
    <n v="-109647"/>
    <n v="0"/>
    <n v="378689.66"/>
    <n v="302951.728"/>
    <n v="302951.728"/>
    <n v="75737.931999999972"/>
    <n v="96000"/>
    <n v="0"/>
  </r>
  <r>
    <s v="Agrosuper Shanghai1030525"/>
    <x v="1"/>
    <x v="3"/>
    <n v="1030525"/>
    <s v="PV Tru Ala@ Ex blo Cj 15k SO"/>
    <s v="Ala"/>
    <s v="Ala Trutro"/>
    <n v="88280"/>
    <n v="0"/>
    <n v="0.45719439678473212"/>
    <n v="40361.12134815615"/>
    <n v="43365"/>
    <n v="20632.494135661931"/>
    <n v="0"/>
    <n v="102295.3660702519"/>
    <n v="0"/>
    <n v="24000"/>
    <n v="0"/>
    <m/>
    <n v="0"/>
    <n v="102295.3660702519"/>
    <n v="0"/>
    <n v="0"/>
    <n v="0"/>
    <n v="102295.3660702519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7151091000000001"/>
    <n v="0"/>
    <n v="0"/>
    <n v="0"/>
    <n v="1.7151091000000001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47918.878651843857"/>
    <n v="150214.24472209575"/>
    <n v="65939.066999999995"/>
    <n v="30146.971961613035"/>
    <n v="180361.2166837088"/>
    <n v="35792.095038386964"/>
    <n v="33984.358"/>
    <n v="15537.458055926385"/>
    <n v="51329.553094313349"/>
    <n v="18446.899944073615"/>
    <n v="88280"/>
    <n v="0"/>
  </r>
  <r>
    <s v="Agro Sudamerica1030230"/>
    <x v="1"/>
    <x v="0"/>
    <n v="1030230"/>
    <s v="Pv Piel Tru@ Bo Cj So"/>
    <s v="Recortes"/>
    <s v="Recortes Piel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30672"/>
    <x v="1"/>
    <x v="0"/>
    <n v="1030672"/>
    <s v="PV Tru Larg He@ Ex Bo Cj 15K AS"/>
    <s v="Trutro"/>
    <s v="Trutro Largo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super Shanghai1021905"/>
    <x v="0"/>
    <x v="3"/>
    <n v="1021905"/>
    <s v="GO Triming 70/30@ Cj 20k AS"/>
    <s v="Recortes"/>
    <s v="Recortes No Magro"/>
    <n v="264991"/>
    <n v="0"/>
    <n v="0.45719439678473212"/>
    <n v="121152.40039838295"/>
    <n v="9089"/>
    <n v="0"/>
    <n v="0"/>
    <n v="130241.40039838295"/>
    <n v="0"/>
    <n v="24000"/>
    <n v="0"/>
    <m/>
    <n v="0"/>
    <n v="130241.40039838295"/>
    <n v="0"/>
    <n v="0"/>
    <n v="0"/>
    <n v="130241.40039838295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4083154265947304"/>
    <n v="0"/>
    <n v="0"/>
    <n v="0"/>
    <n v="1.4083154265947304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143838.59960161705"/>
    <n v="274080"/>
    <n v="239999.99699999997"/>
    <n v="109726.6538567525"/>
    <n v="383806.6538567525"/>
    <n v="130273.34314324748"/>
    <n v="240000"/>
    <n v="109726.6552283357"/>
    <n v="239999.99837158318"/>
    <n v="130273.3447716643"/>
    <n v="264991"/>
    <n v="0"/>
  </r>
  <r>
    <s v="Agrosuper Shanghai1021971"/>
    <x v="0"/>
    <x v="3"/>
    <n v="1021971"/>
    <s v="GO Cue Back@ Cj 20k bca AS"/>
    <s v="Cueros"/>
    <s v="Cuero Back"/>
    <n v="0"/>
    <n v="0"/>
    <n v="0.45719439678473212"/>
    <n v="0"/>
    <n v="11260"/>
    <n v="0"/>
    <n v="0"/>
    <n v="11260"/>
    <n v="0"/>
    <n v="24000"/>
    <n v="0"/>
    <m/>
    <n v="0"/>
    <n v="11260"/>
    <n v="0"/>
    <n v="0"/>
    <n v="0"/>
    <n v="1126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8746264163476694"/>
    <n v="0"/>
    <n v="0"/>
    <n v="0"/>
    <n v="1.8746264163476694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11260"/>
    <n v="0"/>
    <n v="0"/>
    <n v="11260"/>
    <n v="0"/>
    <n v="0"/>
    <n v="0"/>
    <n v="0"/>
    <n v="0"/>
    <n v="0"/>
    <n v="0"/>
  </r>
  <r>
    <s v="Agrosuper Shanghai1022418"/>
    <x v="0"/>
    <x v="3"/>
    <n v="1022418"/>
    <s v="GO Tripa s/Cal # Bidon AS"/>
    <s v="Subprod"/>
    <s v="Subprod Tripa"/>
    <n v="27912"/>
    <n v="0"/>
    <n v="0.45719439678473212"/>
    <n v="12761.210003055443"/>
    <n v="13860"/>
    <n v="7134"/>
    <n v="0"/>
    <n v="33041.810003055441"/>
    <n v="136800"/>
    <n v="24000"/>
    <n v="24000"/>
    <m/>
    <n v="24000"/>
    <n v="9041.8100030554415"/>
    <n v="0"/>
    <n v="0"/>
    <n v="0"/>
    <n v="9041.8100030554415"/>
    <n v="0"/>
    <n v="0"/>
    <n v="0"/>
    <n v="0"/>
    <n v="0"/>
    <n v="24000"/>
    <n v="0"/>
    <n v="24000"/>
    <n v="0"/>
    <n v="24000"/>
    <n v="24000"/>
    <n v="0"/>
    <n v="0"/>
    <m/>
    <s v="Si"/>
    <n v="24000"/>
    <n v="13860"/>
    <n v="10140"/>
    <d v="2022-08-13T00:00:00"/>
    <n v="0"/>
    <n v="5.4285714285714297"/>
    <n v="5.4285714285714297"/>
    <n v="130285.71428571432"/>
    <n v="0"/>
    <s v="No Aplica"/>
    <n v="5.4285714285714297"/>
    <n v="5.4285714285714297"/>
    <m/>
    <s v="OK"/>
    <s v="OK"/>
    <n v="0"/>
    <n v="0"/>
    <n v="0"/>
    <n v="0"/>
    <n v="0"/>
    <n v="0"/>
    <n v="0"/>
    <n v="0"/>
    <n v="0"/>
    <n v="0"/>
    <n v="0"/>
    <n v="0"/>
    <s v="Revisar precio"/>
    <n v="15150.789996944559"/>
    <n v="24192.6"/>
    <n v="42589.826999999997"/>
    <n v="19471.830264431097"/>
    <n v="43664.430264431096"/>
    <n v="23117.9967355689"/>
    <n v="39625.526599999997"/>
    <n v="18116.568731164356"/>
    <n v="41234.565466733256"/>
    <n v="21508.957868835641"/>
    <n v="27912"/>
    <n v="0"/>
  </r>
  <r>
    <s v="Agrosuper Asia1022605"/>
    <x v="0"/>
    <x v="1"/>
    <n v="1022605"/>
    <s v="GO Recto Tubo Crud@ Cj 10k AS"/>
    <s v="Subprod"/>
    <s v="Subprod Tripa"/>
    <n v="0"/>
    <n v="0"/>
    <n v="0.45719439678473212"/>
    <n v="0"/>
    <n v="0"/>
    <n v="0"/>
    <n v="0"/>
    <n v="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7000"/>
    <n v="0"/>
    <n v="0"/>
    <n v="0"/>
    <n v="0"/>
    <n v="0"/>
    <n v="30191"/>
    <m/>
    <n v="0"/>
    <n v="0"/>
    <n v="0"/>
    <n v="0"/>
    <n v="0"/>
    <n v="0"/>
    <n v="0"/>
    <n v="0"/>
    <n v="0"/>
    <n v="0"/>
    <n v="0"/>
    <n v="0"/>
  </r>
  <r>
    <s v="Agro Sudamerica1022842"/>
    <x v="0"/>
    <x v="0"/>
    <n v="1022842"/>
    <s v="GO Triming Lomo@ Cj 20k AS"/>
    <s v="Recortes"/>
    <s v="Recortes Magro"/>
    <n v="2269"/>
    <n v="0"/>
    <n v="0.45719439678473212"/>
    <n v="1037.3740863045571"/>
    <n v="777"/>
    <n v="400"/>
    <n v="0"/>
    <n v="2174.3740863045568"/>
    <n v="72000"/>
    <n v="24000"/>
    <n v="0"/>
    <n v="0"/>
    <n v="0"/>
    <n v="2174.3740863045568"/>
    <n v="0"/>
    <n v="0"/>
    <n v="0"/>
    <n v="2174.3740863045568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2.5499999999999998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1231.6259136954429"/>
    <n v="3406"/>
    <n v="24000"/>
    <n v="10972.665522833571"/>
    <n v="14378.665522833571"/>
    <n v="13027.334477166429"/>
    <n v="24000"/>
    <n v="10972.665522833571"/>
    <n v="24000"/>
    <n v="13027.334477166429"/>
    <n v="2269"/>
    <n v="0"/>
  </r>
  <r>
    <s v="Agro Sudamerica1022844"/>
    <x v="0"/>
    <x v="0"/>
    <n v="1022844"/>
    <s v="GO Cordon Lom@ CJ 20k AS"/>
    <s v="Recortes"/>
    <s v="Recortes No Magro"/>
    <n v="17466"/>
    <n v="0"/>
    <n v="0.45719439678473212"/>
    <n v="7985.3573342421314"/>
    <n v="6285"/>
    <n v="0"/>
    <n v="0"/>
    <n v="14270.357334242131"/>
    <n v="24000"/>
    <n v="24000"/>
    <n v="0"/>
    <n v="0"/>
    <n v="0"/>
    <n v="14270.357334242131"/>
    <n v="0"/>
    <n v="0"/>
    <n v="0"/>
    <n v="14270.35733424213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1.9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9480.6426657578704"/>
    <n v="23751"/>
    <n v="24000"/>
    <n v="10972.665522833571"/>
    <n v="34723.665522833573"/>
    <n v="13027.334477166429"/>
    <n v="44957.567999999999"/>
    <n v="20554.348182668575"/>
    <n v="33581.682659835002"/>
    <n v="24403.219817331425"/>
    <n v="17466"/>
    <n v="0"/>
  </r>
  <r>
    <s v="Agrosuper Shanghai1022943"/>
    <x v="0"/>
    <x v="3"/>
    <n v="1022943"/>
    <s v="GO Lom Ctro@ Cj 16k AS"/>
    <s v="Lomo"/>
    <s v="Lomo Centro"/>
    <n v="0"/>
    <n v="0"/>
    <n v="0.45719439678473212"/>
    <n v="0"/>
    <n v="56"/>
    <n v="0"/>
    <n v="0"/>
    <n v="56"/>
    <n v="0"/>
    <n v="24000"/>
    <n v="0"/>
    <m/>
    <n v="0"/>
    <n v="56"/>
    <n v="0"/>
    <n v="0"/>
    <n v="0"/>
    <n v="56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2.5730293740572612"/>
    <n v="0"/>
    <n v="0"/>
    <n v="0"/>
    <n v="2.5730293740572612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56"/>
    <n v="0"/>
    <n v="0"/>
    <n v="56"/>
    <n v="0"/>
    <n v="0"/>
    <n v="0"/>
    <n v="0"/>
    <n v="0"/>
    <n v="0"/>
    <n v="0"/>
  </r>
  <r>
    <s v="Agrosuper Shanghai1022995"/>
    <x v="0"/>
    <x v="3"/>
    <n v="1022995"/>
    <s v="GO Panc Tec /C cue S/H@ Cj 20k AS"/>
    <s v="Panceta"/>
    <s v="Panceta c/Cuero"/>
    <n v="0"/>
    <n v="0"/>
    <n v="0.45719439678473212"/>
    <n v="0"/>
    <n v="964"/>
    <n v="0"/>
    <n v="0"/>
    <n v="964"/>
    <n v="0"/>
    <n v="24000"/>
    <n v="0"/>
    <m/>
    <n v="0"/>
    <n v="964"/>
    <n v="0"/>
    <n v="0"/>
    <n v="0"/>
    <n v="96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964"/>
    <n v="0"/>
    <n v="0"/>
    <n v="964"/>
    <n v="0"/>
    <n v="0"/>
    <n v="0"/>
    <n v="0"/>
    <n v="0"/>
    <n v="0"/>
    <n v="0"/>
  </r>
  <r>
    <s v="Agrosuper Shanghai1023110"/>
    <x v="0"/>
    <x v="3"/>
    <n v="1023110"/>
    <s v="GO Pna Forro@ Bo Cj 20k AS"/>
    <s v="Grasas"/>
    <s v="Cuero Forro"/>
    <n v="0"/>
    <n v="0"/>
    <n v="0.45719439678473212"/>
    <n v="0"/>
    <n v="35696"/>
    <n v="49909"/>
    <n v="0"/>
    <n v="80614.100000000006"/>
    <n v="0"/>
    <n v="24000"/>
    <n v="0"/>
    <m/>
    <n v="0"/>
    <n v="80614.100000000006"/>
    <n v="0"/>
    <n v="0"/>
    <n v="0"/>
    <n v="80614.100000000006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.7924618650032379"/>
    <n v="0"/>
    <n v="0"/>
    <n v="0"/>
    <n v="0.7924618650032379"/>
    <s v="No Aplica"/>
    <n v="0"/>
    <n v="0"/>
    <m/>
    <s v="OK"/>
    <s v="OK"/>
    <n v="0"/>
    <n v="0"/>
    <n v="0"/>
    <n v="0"/>
    <n v="0"/>
    <n v="48000"/>
    <n v="0"/>
    <n v="0"/>
    <n v="0"/>
    <n v="0"/>
    <n v="0"/>
    <n v="36000"/>
    <m/>
    <n v="0"/>
    <n v="80614.100000000006"/>
    <n v="0"/>
    <n v="0"/>
    <n v="80614.100000000006"/>
    <n v="0"/>
    <n v="0"/>
    <n v="0"/>
    <n v="0"/>
    <n v="0"/>
    <n v="0"/>
    <n v="0"/>
  </r>
  <r>
    <s v="Agrosuper Asia1023370"/>
    <x v="0"/>
    <x v="1"/>
    <n v="1023370"/>
    <s v="GO Pna Nor@ Cj 20k AS"/>
    <s v="Pierna"/>
    <s v="Pierna Entera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24000"/>
    <n v="0"/>
    <n v="0"/>
    <n v="0"/>
    <n v="0"/>
    <n v="0"/>
    <n v="33325"/>
    <m/>
    <n v="0"/>
    <n v="0"/>
    <n v="0"/>
    <n v="0"/>
    <n v="0"/>
    <n v="0"/>
    <n v="0"/>
    <n v="0"/>
    <n v="0"/>
    <n v="0"/>
    <n v="0"/>
    <n v="0"/>
  </r>
  <r>
    <s v="Agrosuper Asia1023371"/>
    <x v="0"/>
    <x v="1"/>
    <n v="1023371"/>
    <s v="GO Pal Nor@ Cj 20k AS"/>
    <s v="Paleta"/>
    <s v="Paleta Entera"/>
    <n v="0"/>
    <n v="0"/>
    <n v="0.45719439678473212"/>
    <n v="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24000"/>
    <n v="0"/>
    <n v="0"/>
    <n v="0"/>
    <n v="0"/>
    <n v="0"/>
    <n v="28525"/>
    <m/>
    <n v="0"/>
    <n v="0"/>
    <n v="0"/>
    <n v="0"/>
    <n v="0"/>
    <n v="0"/>
    <n v="0"/>
    <n v="0"/>
    <n v="0"/>
    <n v="0"/>
    <n v="0"/>
    <n v="0"/>
  </r>
  <r>
    <s v="Agrosuper Asia1023372"/>
    <x v="0"/>
    <x v="1"/>
    <n v="1023372"/>
    <s v="GO Lom Ctro 27@ Fi Cj 20k AS"/>
    <s v="Centro"/>
    <s v="Lomo Centro"/>
    <n v="27371"/>
    <n v="24000"/>
    <n v="0.45719439678473212"/>
    <n v="12513.867834394903"/>
    <n v="52111"/>
    <n v="0"/>
    <n v="0"/>
    <n v="64624.8678343949"/>
    <n v="48000"/>
    <n v="24000"/>
    <n v="48000"/>
    <n v="-24000"/>
    <n v="24000"/>
    <n v="40624.8678343949"/>
    <n v="24000"/>
    <n v="-24000"/>
    <n v="0"/>
    <n v="40624.8678343949"/>
    <n v="0"/>
    <n v="0"/>
    <n v="0"/>
    <n v="24000"/>
    <n v="24000"/>
    <n v="96000"/>
    <n v="24000"/>
    <n v="24000"/>
    <n v="48000"/>
    <n v="48000"/>
    <n v="24000"/>
    <n v="0"/>
    <s v="comportamiento permisos y pagos / SOLO HAY 24 TN ATRASADAS"/>
    <s v="Permisos y pago"/>
    <s v="Si"/>
    <n v="24000"/>
    <n v="24000"/>
    <n v="0"/>
    <d v="2022-08-13T00:00:00"/>
    <n v="2.89"/>
    <n v="2.8"/>
    <n v="2.8"/>
    <n v="134400"/>
    <n v="0"/>
    <s v="No Aplica"/>
    <n v="2.8"/>
    <n v="2.8"/>
    <m/>
    <s v="OK"/>
    <s v="OK"/>
    <n v="0"/>
    <n v="0"/>
    <n v="0"/>
    <n v="0"/>
    <n v="0"/>
    <n v="0"/>
    <n v="0"/>
    <n v="0"/>
    <n v="0"/>
    <n v="0"/>
    <n v="0"/>
    <n v="0"/>
    <m/>
    <n v="14857.132165605099"/>
    <n v="55482"/>
    <n v="40516.012000000002"/>
    <n v="18523.693666462968"/>
    <n v="74005.693666462961"/>
    <n v="21992.318333537034"/>
    <n v="48000"/>
    <n v="21945.331045667142"/>
    <n v="43937.649379204173"/>
    <n v="26054.668954332858"/>
    <n v="27371"/>
    <n v="0"/>
  </r>
  <r>
    <s v="Agrosuper Asia1023397"/>
    <x v="0"/>
    <x v="1"/>
    <n v="1023397"/>
    <s v="GO Gord Esp@ Cj 20k AS"/>
    <s v="Grasas"/>
    <s v="Grasa Gordura"/>
    <n v="0"/>
    <n v="0"/>
    <n v="0.45719439678473212"/>
    <n v="0"/>
    <n v="64320"/>
    <n v="0"/>
    <n v="0"/>
    <n v="64320"/>
    <n v="96000"/>
    <n v="24000"/>
    <n v="48000"/>
    <n v="0"/>
    <n v="48000"/>
    <n v="16320"/>
    <n v="0"/>
    <n v="0"/>
    <n v="0"/>
    <n v="16320"/>
    <n v="0"/>
    <n v="0"/>
    <n v="0"/>
    <n v="0"/>
    <n v="24000"/>
    <n v="48000"/>
    <n v="0"/>
    <n v="48000"/>
    <n v="0"/>
    <n v="48000"/>
    <n v="48000"/>
    <n v="0"/>
    <n v="0"/>
    <m/>
    <s v="Si"/>
    <n v="48000"/>
    <n v="48000"/>
    <n v="0"/>
    <d v="2022-08-13T00:00:00"/>
    <n v="0"/>
    <n v="1.1532326041666674"/>
    <n v="1.1532326041666674"/>
    <n v="50400"/>
    <n v="0.98973912625172378"/>
    <n v="0.1651884558046276"/>
    <n v="1.05"/>
    <n v="1.1532326041666674"/>
    <m/>
    <s v="OK"/>
    <s v="OK"/>
    <n v="0"/>
    <n v="0"/>
    <n v="0"/>
    <n v="0"/>
    <n v="0"/>
    <n v="48000"/>
    <n v="0"/>
    <n v="0"/>
    <n v="0"/>
    <n v="0"/>
    <n v="0"/>
    <n v="51325"/>
    <m/>
    <n v="0"/>
    <n v="16320"/>
    <n v="5240.7560000000003"/>
    <n v="2396.0442781159659"/>
    <n v="18716.044278115965"/>
    <n v="2844.7117218840344"/>
    <n v="28594.669400000002"/>
    <n v="13073.322627591839"/>
    <n v="15918.034349475873"/>
    <n v="15521.346772408164"/>
    <n v="0"/>
    <n v="0"/>
  </r>
  <r>
    <s v="Agro Sudamerica1100407"/>
    <x v="3"/>
    <x v="0"/>
    <n v="1100407"/>
    <s v="Nugg Pollo Uru@ Bo Cj 1k SH"/>
    <s v="Empanizado"/>
    <s v="Empanizados Nuggets"/>
    <n v="0"/>
    <n v="0"/>
    <n v="0.45719439678473212"/>
    <n v="0"/>
    <n v="13776"/>
    <n v="0"/>
    <n v="0"/>
    <n v="13776"/>
    <n v="12000"/>
    <n v="12000"/>
    <n v="12000"/>
    <n v="0"/>
    <n v="12000"/>
    <n v="1776"/>
    <n v="0"/>
    <n v="0"/>
    <n v="0"/>
    <n v="1776"/>
    <n v="0"/>
    <n v="0"/>
    <n v="0"/>
    <n v="0"/>
    <n v="0"/>
    <n v="12000"/>
    <n v="0"/>
    <n v="12000"/>
    <n v="0"/>
    <n v="12000"/>
    <n v="12000"/>
    <n v="0"/>
    <n v="0"/>
    <m/>
    <s v="Si"/>
    <n v="12000"/>
    <n v="12000"/>
    <n v="0"/>
    <d v="2022-08-16T00:00:00"/>
    <n v="0"/>
    <n v="3.9"/>
    <n v="3.9"/>
    <n v="43200"/>
    <n v="3.65842555"/>
    <n v="6.6032353726591456E-2"/>
    <n v="3.6"/>
    <n v="3.9"/>
    <m/>
    <s v="OK"/>
    <s v="OK"/>
    <n v="0"/>
    <n v="0"/>
    <n v="9000"/>
    <n v="12000"/>
    <n v="0"/>
    <n v="0"/>
    <n v="34512.5"/>
    <n v="0"/>
    <n v="26100"/>
    <n v="0"/>
    <n v="0"/>
    <n v="0"/>
    <m/>
    <n v="0"/>
    <n v="1776"/>
    <n v="0"/>
    <n v="0"/>
    <n v="1776"/>
    <n v="0"/>
    <n v="0"/>
    <n v="0"/>
    <n v="0"/>
    <n v="0"/>
    <n v="0"/>
    <n v="0"/>
  </r>
  <r>
    <s v="Agro Sudamerica1100408"/>
    <x v="3"/>
    <x v="0"/>
    <n v="1100408"/>
    <s v="Nugg Pollo Uru@ Film 2.5k SH"/>
    <s v="Empanizado"/>
    <s v="Empanizados Nuggets"/>
    <n v="0"/>
    <n v="0"/>
    <n v="0.45719439678473212"/>
    <n v="0"/>
    <n v="9210"/>
    <n v="0"/>
    <n v="0"/>
    <n v="9210"/>
    <n v="6000"/>
    <n v="6000"/>
    <n v="6000"/>
    <n v="0"/>
    <n v="6000"/>
    <n v="3210"/>
    <n v="0"/>
    <n v="0"/>
    <n v="0"/>
    <n v="3210"/>
    <n v="0"/>
    <n v="0"/>
    <n v="0"/>
    <n v="0"/>
    <n v="18000"/>
    <n v="6000"/>
    <n v="0"/>
    <n v="6000"/>
    <n v="0"/>
    <n v="6000"/>
    <n v="6000"/>
    <n v="0"/>
    <n v="0"/>
    <m/>
    <s v="Si"/>
    <n v="6000"/>
    <n v="6000"/>
    <n v="0"/>
    <d v="2022-08-16T00:00:00"/>
    <n v="0"/>
    <n v="3.9"/>
    <n v="3.9"/>
    <n v="21600"/>
    <n v="3.6584255666666667"/>
    <n v="6.6032348870074462E-2"/>
    <n v="3.6"/>
    <n v="3.9"/>
    <m/>
    <s v="OK"/>
    <s v="OK"/>
    <n v="0"/>
    <n v="0"/>
    <n v="9000"/>
    <n v="6000"/>
    <n v="0"/>
    <n v="6000"/>
    <n v="21962.5"/>
    <n v="0"/>
    <n v="26100"/>
    <n v="0"/>
    <n v="0"/>
    <n v="23400"/>
    <s v="Falta confirmar la venta"/>
    <n v="0"/>
    <n v="3210"/>
    <n v="0"/>
    <n v="0"/>
    <n v="3210"/>
    <n v="0"/>
    <n v="0"/>
    <n v="0"/>
    <n v="0"/>
    <n v="0"/>
    <n v="0"/>
    <n v="0"/>
  </r>
  <r>
    <s v="Agrosuper Shanghai1030419"/>
    <x v="1"/>
    <x v="3"/>
    <n v="1030419"/>
    <s v="PV Hígad@ Bo Cj 15k SO"/>
    <s v="Menudencias"/>
    <s v="Menudencias Hígado"/>
    <n v="0"/>
    <n v="0"/>
    <n v="0.45719439678473212"/>
    <n v="0"/>
    <n v="21360"/>
    <n v="4000"/>
    <n v="0"/>
    <n v="24960"/>
    <n v="48000"/>
    <n v="24000"/>
    <n v="24000"/>
    <m/>
    <n v="24000"/>
    <n v="960"/>
    <n v="0"/>
    <n v="0"/>
    <n v="0"/>
    <n v="960"/>
    <n v="0"/>
    <n v="0"/>
    <n v="0"/>
    <n v="0"/>
    <n v="0"/>
    <n v="24000"/>
    <n v="0"/>
    <n v="24000"/>
    <n v="0"/>
    <n v="24000"/>
    <n v="24000"/>
    <n v="0"/>
    <n v="0"/>
    <m/>
    <s v="Si"/>
    <n v="24000"/>
    <n v="21360"/>
    <n v="2640"/>
    <d v="2022-08-13T00:00:00"/>
    <n v="0"/>
    <n v="1.9"/>
    <n v="1.9"/>
    <n v="45600"/>
    <n v="0"/>
    <s v="No Aplica"/>
    <n v="1.9"/>
    <n v="1.9"/>
    <m/>
    <s v="OK"/>
    <s v="OK"/>
    <n v="0"/>
    <n v="0"/>
    <n v="0"/>
    <n v="0"/>
    <n v="0"/>
    <n v="0"/>
    <n v="0"/>
    <n v="0"/>
    <n v="0"/>
    <n v="0"/>
    <n v="0"/>
    <n v="0"/>
    <m/>
    <n v="0"/>
    <n v="960"/>
    <n v="0"/>
    <n v="0"/>
    <n v="960"/>
    <n v="0"/>
    <n v="0"/>
    <n v="0"/>
    <n v="0"/>
    <n v="0"/>
    <n v="0"/>
    <n v="0"/>
  </r>
  <r>
    <s v="Agrosuper Shanghai1012424"/>
    <x v="2"/>
    <x v="3"/>
    <n v="1012424"/>
    <s v="PO Ctro-Pta-Ala@ Cj 20k AS"/>
    <s v="Ala"/>
    <s v="Ala Centro-Punta"/>
    <n v="0"/>
    <n v="0"/>
    <n v="0.45719439678473212"/>
    <n v="0"/>
    <n v="0"/>
    <n v="0"/>
    <n v="0"/>
    <n v="0"/>
    <n v="0"/>
    <n v="2400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super Shanghai1012454"/>
    <x v="2"/>
    <x v="3"/>
    <n v="1012454"/>
    <s v="PO Ctro Pta Ala@ Cj 20k AS"/>
    <s v="Ala"/>
    <s v="Ala Centro-Punta"/>
    <n v="0"/>
    <n v="0"/>
    <n v="0.45719439678473212"/>
    <n v="0"/>
    <n v="0"/>
    <n v="0"/>
    <n v="0"/>
    <n v="0"/>
    <n v="0"/>
    <n v="2400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21005"/>
    <x v="0"/>
    <x v="0"/>
    <n v="1021005"/>
    <s v="GO PpPal 77@ Bo Cj 20k AS"/>
    <s v="Paleta"/>
    <s v="Paleta Pulpa"/>
    <n v="0"/>
    <n v="0"/>
    <n v="0.45719439678473212"/>
    <n v="0"/>
    <n v="0"/>
    <n v="0"/>
    <n v="0"/>
    <n v="0"/>
    <n v="10000"/>
    <n v="2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1.9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22102"/>
    <x v="0"/>
    <x v="0"/>
    <n v="1022102"/>
    <s v="GO Pecho S/cue K@ Cj 20k AS"/>
    <s v="Cost-Pec"/>
    <s v="Cost-Pec Entero"/>
    <n v="0"/>
    <n v="0"/>
    <n v="0.45719439678473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20993"/>
    <x v="0"/>
    <x v="0"/>
    <n v="1020993"/>
    <s v="GO Pal Nor@ Cj 20k AS"/>
    <s v="Paleta"/>
    <s v="Paleta Entera"/>
    <n v="8100"/>
    <n v="0"/>
    <n v="0.45719439678473212"/>
    <n v="3703.2746139563301"/>
    <n v="0"/>
    <n v="0"/>
    <n v="0"/>
    <n v="3703.2746139563301"/>
    <n v="8100"/>
    <n v="24000"/>
    <n v="0"/>
    <n v="0"/>
    <n v="0"/>
    <n v="3703.2746139563301"/>
    <n v="0"/>
    <n v="0"/>
    <n v="0"/>
    <n v="3703.274613956330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1.3941750987654309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4396.7253860436704"/>
    <n v="8100"/>
    <n v="0"/>
    <n v="0"/>
    <n v="8100"/>
    <n v="0"/>
    <n v="0"/>
    <n v="0"/>
    <n v="0"/>
    <n v="0"/>
    <n v="8100"/>
    <n v="0"/>
  </r>
  <r>
    <s v="Agrosuper Asia1022767"/>
    <x v="0"/>
    <x v="1"/>
    <n v="1022767"/>
    <s v="GO Gord Esp@ 20kg AA"/>
    <s v="Grasas"/>
    <s v="Grasa Gordura"/>
    <n v="0"/>
    <n v="0"/>
    <n v="0.45719439678473212"/>
    <n v="0"/>
    <n v="1000"/>
    <n v="0"/>
    <n v="0"/>
    <n v="1000"/>
    <n v="0"/>
    <n v="24000"/>
    <n v="0"/>
    <n v="0"/>
    <n v="0"/>
    <n v="1000"/>
    <n v="0"/>
    <n v="0"/>
    <n v="0"/>
    <n v="100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1000"/>
    <n v="0"/>
    <n v="0"/>
    <n v="1000"/>
    <n v="0"/>
    <n v="0"/>
    <n v="0"/>
    <n v="0"/>
    <n v="0"/>
    <n v="0"/>
    <n v="0"/>
  </r>
  <r>
    <s v="Agrosuper Shanghai1021740"/>
    <x v="0"/>
    <x v="3"/>
    <n v="1021740"/>
    <s v="GO Pana S/Corazón@ Cj 20k AS"/>
    <s v="Subprod"/>
    <s v="Subprod Visceras"/>
    <n v="0"/>
    <n v="0"/>
    <n v="0.45719439678473212"/>
    <n v="0"/>
    <n v="55750"/>
    <n v="94730"/>
    <n v="0"/>
    <n v="141007"/>
    <n v="33000"/>
    <n v="24000"/>
    <n v="33000"/>
    <m/>
    <n v="33000"/>
    <n v="108007"/>
    <n v="0"/>
    <n v="0"/>
    <n v="0"/>
    <n v="108007"/>
    <n v="0"/>
    <n v="0"/>
    <n v="0"/>
    <n v="0"/>
    <n v="33000"/>
    <n v="33000"/>
    <n v="0"/>
    <n v="33000"/>
    <n v="0"/>
    <n v="33000"/>
    <n v="33000"/>
    <n v="0"/>
    <n v="0"/>
    <m/>
    <s v="Si"/>
    <n v="33000"/>
    <n v="33000"/>
    <n v="0"/>
    <d v="2022-08-13T00:00:00"/>
    <n v="0.43338027277354196"/>
    <n v="0.41875000000000001"/>
    <n v="0.41875000000000001"/>
    <n v="13818.75"/>
    <n v="0.43338027277354196"/>
    <n v="3.3758511156752255E-2"/>
    <n v="0.41875000000000001"/>
    <n v="0.41875000000000001"/>
    <m/>
    <s v="OK"/>
    <s v="OK"/>
    <n v="0"/>
    <n v="0"/>
    <n v="0"/>
    <n v="0"/>
    <n v="0"/>
    <n v="0"/>
    <n v="0"/>
    <n v="0"/>
    <n v="0"/>
    <n v="0"/>
    <n v="0"/>
    <n v="0"/>
    <m/>
    <n v="0"/>
    <n v="108007"/>
    <n v="0"/>
    <n v="0"/>
    <n v="108007"/>
    <n v="0"/>
    <n v="0"/>
    <n v="0"/>
    <n v="0"/>
    <n v="0"/>
    <n v="0"/>
    <n v="0"/>
  </r>
  <r>
    <s v="Agrosuper Shanghai1022388"/>
    <x v="0"/>
    <x v="3"/>
    <n v="1022388"/>
    <s v="GO Mixto Hso@ Bo Cj 10k AS"/>
    <s v="Huesos"/>
    <s v="Huesos Cuarto Centra"/>
    <n v="0"/>
    <n v="0"/>
    <n v="0.45719439678473212"/>
    <n v="0"/>
    <n v="76856"/>
    <n v="34142"/>
    <n v="0"/>
    <n v="107583.8"/>
    <n v="0"/>
    <n v="24000"/>
    <n v="0"/>
    <m/>
    <n v="0"/>
    <n v="107583.8"/>
    <n v="0"/>
    <n v="0"/>
    <n v="0"/>
    <n v="107583.8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.5841624976098434"/>
    <n v="0"/>
    <n v="0"/>
    <n v="0"/>
    <n v="1.5841624976098434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107583.8"/>
    <n v="0"/>
    <n v="0"/>
    <n v="107583.8"/>
    <n v="0"/>
    <n v="0"/>
    <n v="0"/>
    <n v="0"/>
    <n v="0"/>
    <n v="0"/>
    <n v="0"/>
  </r>
  <r>
    <s v="Agrosuper Shanghai1022646"/>
    <x v="0"/>
    <x v="3"/>
    <n v="1022646"/>
    <s v="GO Pecho Belly S/p@ Vp Cj AS"/>
    <s v="Panceta"/>
    <s v="Panceta s/Cuero"/>
    <n v="0"/>
    <n v="0"/>
    <n v="0.45719439678473212"/>
    <n v="0"/>
    <n v="11894"/>
    <n v="4943.3286714544147"/>
    <n v="0"/>
    <n v="16342.995804308974"/>
    <n v="0"/>
    <n v="24000"/>
    <n v="0"/>
    <m/>
    <n v="0"/>
    <n v="16342.995804308974"/>
    <n v="0"/>
    <n v="0"/>
    <n v="0"/>
    <n v="16342.995804308974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5.4547211780949603"/>
    <n v="0"/>
    <n v="0"/>
    <n v="0"/>
    <n v="5.4547211780949603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16342.995804308974"/>
    <n v="0"/>
    <n v="0"/>
    <n v="16342.995804308974"/>
    <n v="0"/>
    <n v="0"/>
    <n v="0"/>
    <n v="0"/>
    <n v="0"/>
    <n v="0"/>
    <n v="0"/>
  </r>
  <r>
    <s v="Agrosuper Shanghai1023035"/>
    <x v="0"/>
    <x v="3"/>
    <n v="1023035"/>
    <s v="GO Belly Strip@ Cj 20k AS"/>
    <s v="Recortes"/>
    <s v="Recortes No Magro"/>
    <n v="0"/>
    <n v="0"/>
    <n v="0.45719439678473212"/>
    <n v="0"/>
    <n v="22278"/>
    <n v="2468"/>
    <n v="0"/>
    <n v="24499.200000000001"/>
    <n v="24000"/>
    <n v="24000"/>
    <n v="24000"/>
    <m/>
    <n v="24000"/>
    <n v="499.20000000000073"/>
    <n v="0"/>
    <n v="0"/>
    <n v="0"/>
    <n v="499.20000000000073"/>
    <n v="0"/>
    <n v="0"/>
    <n v="0"/>
    <n v="0"/>
    <n v="0"/>
    <n v="24000"/>
    <n v="0"/>
    <n v="24000"/>
    <n v="0"/>
    <n v="24000"/>
    <n v="24000"/>
    <n v="0"/>
    <n v="0"/>
    <m/>
    <s v="Si"/>
    <n v="24000"/>
    <n v="22278"/>
    <n v="1722"/>
    <d v="2022-08-13T00:00:00"/>
    <n v="0"/>
    <n v="0.93333333333333302"/>
    <n v="0.93333333333333302"/>
    <n v="22399.999999999993"/>
    <n v="0"/>
    <s v="No Aplica"/>
    <n v="0.93333333333333302"/>
    <n v="0.93333333333333302"/>
    <m/>
    <s v="OK"/>
    <s v="OK"/>
    <n v="0"/>
    <n v="0"/>
    <n v="0"/>
    <n v="0"/>
    <n v="0"/>
    <n v="0"/>
    <n v="0"/>
    <n v="0"/>
    <n v="0"/>
    <n v="0"/>
    <n v="0"/>
    <n v="0"/>
    <m/>
    <n v="0"/>
    <n v="499.20000000000073"/>
    <n v="0"/>
    <n v="0"/>
    <n v="499.20000000000073"/>
    <n v="0"/>
    <n v="0"/>
    <n v="0"/>
    <n v="0"/>
    <n v="0"/>
    <n v="0"/>
    <n v="0"/>
  </r>
  <r>
    <s v="Agrosuper Shanghai1023362"/>
    <x v="0"/>
    <x v="3"/>
    <n v="1023362"/>
    <s v="GO Cuarto Delant @ COM Cj AS"/>
    <s v="Vara Gordo"/>
    <s v="Vara Cuarto Delanter"/>
    <n v="0"/>
    <n v="0"/>
    <n v="0.45719439678473212"/>
    <n v="0"/>
    <n v="19"/>
    <n v="0"/>
    <n v="0"/>
    <n v="19"/>
    <n v="6949"/>
    <n v="7761"/>
    <n v="0"/>
    <m/>
    <n v="0"/>
    <n v="19"/>
    <n v="0"/>
    <n v="0"/>
    <n v="0"/>
    <n v="19"/>
    <n v="0"/>
    <n v="0"/>
    <n v="0"/>
    <n v="0"/>
    <n v="6949"/>
    <n v="0"/>
    <n v="0"/>
    <n v="0"/>
    <n v="0"/>
    <n v="0"/>
    <n v="0"/>
    <n v="0"/>
    <n v="0"/>
    <m/>
    <s v="No"/>
    <n v="0"/>
    <n v="0"/>
    <n v="0"/>
    <d v="2022-08-13T00:00:00"/>
    <n v="1.6326066589652759"/>
    <n v="1.6671556537924599"/>
    <n v="0"/>
    <n v="0"/>
    <n v="1.6326066589652759"/>
    <s v="No Aplica"/>
    <n v="0"/>
    <n v="0"/>
    <m/>
    <s v="OK"/>
    <s v="OK"/>
    <n v="0"/>
    <n v="0"/>
    <n v="0"/>
    <n v="0"/>
    <n v="0"/>
    <n v="7761"/>
    <n v="0"/>
    <n v="0"/>
    <n v="0"/>
    <n v="0"/>
    <n v="0"/>
    <n v="12805"/>
    <m/>
    <n v="0"/>
    <n v="19"/>
    <n v="0"/>
    <n v="0"/>
    <n v="19"/>
    <n v="0"/>
    <n v="0"/>
    <n v="0"/>
    <n v="0"/>
    <n v="0"/>
    <n v="0"/>
    <n v="0"/>
  </r>
  <r>
    <s v="Agrosuper Shanghai1023363"/>
    <x v="0"/>
    <x v="3"/>
    <n v="1023363"/>
    <s v="GO Cuarto Trasero @ COM Cj AS"/>
    <s v="Vara Gordo"/>
    <s v="Vara Cuarto Trasero"/>
    <n v="0"/>
    <n v="0"/>
    <n v="0.45719439678473212"/>
    <n v="0"/>
    <n v="30"/>
    <n v="0"/>
    <n v="0"/>
    <n v="30"/>
    <n v="6127"/>
    <n v="6843"/>
    <n v="0"/>
    <m/>
    <n v="0"/>
    <n v="30"/>
    <n v="0"/>
    <n v="0"/>
    <n v="0"/>
    <n v="30"/>
    <n v="0"/>
    <n v="0"/>
    <n v="0"/>
    <n v="0"/>
    <n v="6127"/>
    <n v="0"/>
    <n v="0"/>
    <n v="0"/>
    <n v="0"/>
    <n v="0"/>
    <n v="0"/>
    <n v="0"/>
    <n v="0"/>
    <m/>
    <s v="No"/>
    <n v="0"/>
    <n v="0"/>
    <n v="0"/>
    <d v="2022-08-13T00:00:00"/>
    <n v="1.6320950278744659"/>
    <n v="1.6651828334916503"/>
    <n v="0"/>
    <n v="0"/>
    <n v="1.6320950278744659"/>
    <s v="No Aplica"/>
    <n v="0"/>
    <n v="0"/>
    <m/>
    <s v="OK"/>
    <s v="OK"/>
    <n v="0"/>
    <n v="0"/>
    <n v="0"/>
    <n v="0"/>
    <n v="0"/>
    <n v="6843"/>
    <n v="0"/>
    <n v="0"/>
    <n v="0"/>
    <n v="0"/>
    <n v="0"/>
    <n v="11302"/>
    <m/>
    <n v="0"/>
    <n v="30"/>
    <n v="0"/>
    <n v="0"/>
    <n v="30"/>
    <n v="0"/>
    <n v="0"/>
    <n v="0"/>
    <n v="0"/>
    <n v="0"/>
    <n v="0"/>
    <n v="0"/>
  </r>
  <r>
    <s v="Agrosuper Shanghai1023364"/>
    <x v="0"/>
    <x v="3"/>
    <n v="1023364"/>
    <s v="GO Manos @ COM Cj 20k AS"/>
    <s v="Subprod"/>
    <s v="Subprod Patas-Manos"/>
    <n v="0"/>
    <n v="0"/>
    <n v="0.45719439678473212"/>
    <n v="0"/>
    <n v="436"/>
    <n v="0"/>
    <n v="0"/>
    <n v="436"/>
    <n v="500"/>
    <n v="500"/>
    <n v="0"/>
    <m/>
    <n v="0"/>
    <n v="436"/>
    <n v="0"/>
    <n v="0"/>
    <n v="0"/>
    <n v="436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4.75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436"/>
    <n v="0"/>
    <n v="0"/>
    <n v="436"/>
    <n v="0"/>
    <n v="0"/>
    <n v="0"/>
    <n v="0"/>
    <n v="0"/>
    <n v="0"/>
    <n v="0"/>
  </r>
  <r>
    <s v="Agrosuper Shanghai1023365"/>
    <x v="0"/>
    <x v="3"/>
    <n v="1023365"/>
    <s v="GO Mantec @ COM Cj AS"/>
    <s v="Grasas"/>
    <s v="Grasa Interior"/>
    <n v="0"/>
    <n v="0"/>
    <n v="0.45719439678473212"/>
    <n v="0"/>
    <n v="499"/>
    <n v="0"/>
    <n v="0"/>
    <n v="499"/>
    <n v="313"/>
    <n v="313"/>
    <n v="313"/>
    <m/>
    <n v="313"/>
    <n v="186"/>
    <n v="0"/>
    <n v="0"/>
    <n v="0"/>
    <n v="186"/>
    <n v="0"/>
    <n v="0"/>
    <n v="0"/>
    <n v="0"/>
    <n v="0"/>
    <n v="313"/>
    <n v="0"/>
    <n v="313"/>
    <n v="0"/>
    <n v="313"/>
    <n v="313"/>
    <n v="0"/>
    <n v="0"/>
    <m/>
    <s v="Si"/>
    <n v="313"/>
    <n v="313"/>
    <n v="0"/>
    <d v="2022-08-13T00:00:00"/>
    <n v="0"/>
    <n v="0.89999999999999991"/>
    <n v="0.89999999999999991"/>
    <n v="281.7"/>
    <n v="0"/>
    <s v="No Aplica"/>
    <n v="0.89999999999999991"/>
    <n v="0.89999999999999991"/>
    <m/>
    <s v="OK"/>
    <s v="OK"/>
    <n v="0"/>
    <n v="0"/>
    <n v="0"/>
    <n v="0"/>
    <n v="0"/>
    <n v="313"/>
    <n v="0"/>
    <n v="0"/>
    <n v="0"/>
    <n v="0"/>
    <n v="0"/>
    <n v="282"/>
    <m/>
    <n v="0"/>
    <n v="186"/>
    <n v="0"/>
    <n v="0"/>
    <n v="186"/>
    <n v="0"/>
    <n v="0"/>
    <n v="0"/>
    <n v="0"/>
    <n v="0"/>
    <n v="0"/>
    <n v="0"/>
  </r>
  <r>
    <s v="Agrosuper Shanghai1023366"/>
    <x v="0"/>
    <x v="3"/>
    <n v="1023366"/>
    <s v="GO Patas @ COM Cj 20k AS"/>
    <s v="Subprod"/>
    <s v="Subprod Patas-Manos"/>
    <n v="0"/>
    <n v="0"/>
    <n v="0.45719439678473212"/>
    <n v="0"/>
    <n v="370"/>
    <n v="0"/>
    <n v="0"/>
    <n v="370"/>
    <n v="557"/>
    <n v="557"/>
    <n v="0"/>
    <m/>
    <n v="0"/>
    <n v="370"/>
    <n v="0"/>
    <n v="0"/>
    <n v="0"/>
    <n v="37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4.5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370"/>
    <n v="0"/>
    <n v="0"/>
    <n v="370"/>
    <n v="0"/>
    <n v="0"/>
    <n v="0"/>
    <n v="0"/>
    <n v="0"/>
    <n v="0"/>
    <n v="0"/>
  </r>
  <r>
    <s v="Agrosuper Shanghai1023367"/>
    <x v="0"/>
    <x v="3"/>
    <n v="1023367"/>
    <s v="GO Cab Ent @ COM Cj 20k AS"/>
    <s v="Cabeza"/>
    <s v="Cabeza Entera"/>
    <n v="0"/>
    <n v="0"/>
    <n v="0.45719439678473212"/>
    <n v="0"/>
    <n v="2935"/>
    <n v="0"/>
    <n v="0"/>
    <n v="2935"/>
    <n v="3177"/>
    <n v="3177"/>
    <n v="0"/>
    <m/>
    <n v="0"/>
    <n v="2935"/>
    <n v="0"/>
    <n v="0"/>
    <n v="0"/>
    <n v="2935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1.55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2935"/>
    <n v="0"/>
    <n v="0"/>
    <n v="2935"/>
    <n v="0"/>
    <n v="0"/>
    <n v="0"/>
    <n v="0"/>
    <n v="0"/>
    <n v="0"/>
    <n v="0"/>
  </r>
  <r>
    <s v="Agrosuper Shanghai1023368"/>
    <x v="0"/>
    <x v="3"/>
    <n v="1023368"/>
    <s v="GO Cuarto Central @ COM Cj AS"/>
    <s v="Vara Gordo"/>
    <s v="Vara Cuarto Central"/>
    <n v="0"/>
    <n v="0"/>
    <n v="0.45719439678473212"/>
    <n v="0"/>
    <n v="551"/>
    <n v="0"/>
    <n v="0"/>
    <n v="551"/>
    <n v="6377"/>
    <n v="7122"/>
    <n v="0"/>
    <m/>
    <n v="0"/>
    <n v="551"/>
    <n v="0"/>
    <n v="0"/>
    <n v="0"/>
    <n v="551"/>
    <n v="0"/>
    <n v="0"/>
    <n v="0"/>
    <n v="0"/>
    <n v="6377"/>
    <n v="0"/>
    <n v="0"/>
    <n v="0"/>
    <n v="0"/>
    <n v="0"/>
    <n v="0"/>
    <n v="0"/>
    <n v="0"/>
    <m/>
    <s v="No"/>
    <n v="0"/>
    <n v="0"/>
    <n v="0"/>
    <d v="2022-08-13T00:00:00"/>
    <n v="1.6334451142837718"/>
    <n v="1.6675858256324101"/>
    <n v="0"/>
    <n v="0"/>
    <n v="1.6334451142837718"/>
    <s v="No Aplica"/>
    <n v="0"/>
    <n v="0"/>
    <m/>
    <s v="OK"/>
    <s v="OK"/>
    <n v="0"/>
    <n v="0"/>
    <n v="0"/>
    <n v="0"/>
    <n v="0"/>
    <n v="7122"/>
    <n v="0"/>
    <n v="0"/>
    <n v="0"/>
    <n v="0"/>
    <n v="0"/>
    <n v="11754"/>
    <m/>
    <n v="0"/>
    <n v="551"/>
    <n v="0"/>
    <n v="0"/>
    <n v="551"/>
    <n v="0"/>
    <n v="0"/>
    <n v="0"/>
    <n v="0"/>
    <n v="0"/>
    <n v="0"/>
    <n v="0"/>
  </r>
  <r>
    <s v="Exportacion Directa1023166"/>
    <x v="0"/>
    <x v="4"/>
    <n v="1023166"/>
    <s v="GO Lom Tocino@ Bo Cj 20k AP"/>
    <s v="Panceta"/>
    <s v="Panceta s/Cuero"/>
    <n v="0"/>
    <n v="0"/>
    <n v="0.87158319035419651"/>
    <n v="0"/>
    <n v="5"/>
    <n v="0"/>
    <n v="0"/>
    <n v="5"/>
    <n v="0"/>
    <n v="24000"/>
    <n v="0"/>
    <n v="0"/>
    <n v="0"/>
    <n v="5"/>
    <n v="0"/>
    <n v="0"/>
    <n v="0"/>
    <n v="5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7T00:00:00"/>
    <n v="1.365764"/>
    <n v="0"/>
    <n v="0"/>
    <n v="0"/>
    <n v="1.365764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5"/>
    <n v="0"/>
    <n v="0"/>
    <n v="5"/>
    <n v="0"/>
    <n v="0"/>
    <n v="0"/>
    <n v="0"/>
    <n v="0"/>
    <n v="0"/>
    <n v="0"/>
  </r>
  <r>
    <s v="Agro Sudamerica1011105"/>
    <x v="2"/>
    <x v="0"/>
    <n v="1011105"/>
    <s v="PO Tru-Ctro Ala 60-80 4x10 NMr@ Cj20k AS"/>
    <s v="Trutro"/>
    <s v="Trutro Largo"/>
    <n v="6000"/>
    <n v="6000"/>
    <n v="0.45719439678473212"/>
    <n v="2743.1663807083928"/>
    <n v="9868"/>
    <n v="5000"/>
    <n v="0"/>
    <n v="17111.166380708393"/>
    <n v="20000"/>
    <n v="24000"/>
    <n v="0"/>
    <n v="0"/>
    <n v="0"/>
    <n v="17111.166380708393"/>
    <n v="0"/>
    <n v="0"/>
    <n v="0"/>
    <n v="17111.166380708393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3.08666666666667"/>
    <n v="2.8348314700000001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3256.8336192916076"/>
    <n v="20368"/>
    <n v="6000"/>
    <n v="2743.1663807083928"/>
    <n v="23111.166380708393"/>
    <n v="3256.8336192916072"/>
    <n v="6000"/>
    <n v="2743.1663807083928"/>
    <n v="6000"/>
    <n v="3256.8336192916072"/>
    <n v="6000"/>
    <n v="0"/>
  </r>
  <r>
    <s v="Agro Sudamerica1030661"/>
    <x v="1"/>
    <x v="0"/>
    <n v="1030661"/>
    <s v="PV PchDeh S/p c/f MA@ Bo Cj 16k SO"/>
    <s v="Pech Desh"/>
    <s v="Pech Desh c/Piel"/>
    <n v="0"/>
    <n v="0"/>
    <n v="0.45719439678473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30736"/>
    <x v="1"/>
    <x v="0"/>
    <n v="1030736"/>
    <s v="PV PchDeh c/p@ Cj 17,5k AS"/>
    <s v="Pech Desh"/>
    <s v="Pech Desh c/Piel"/>
    <n v="0"/>
    <n v="0"/>
    <n v="0.45719439678473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30755"/>
    <x v="1"/>
    <x v="0"/>
    <n v="1030755"/>
    <s v="PV Osob@ Cj 14k AS"/>
    <s v="Trutro"/>
    <s v="Trutro Osobuco"/>
    <n v="0"/>
    <n v="0"/>
    <n v="0.45719439678473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super Asia1030576"/>
    <x v="1"/>
    <x v="1"/>
    <n v="1030576"/>
    <s v="PV Muestra Piel Tru Cor@ Bo Cj 15k AS"/>
    <s v="Muestras"/>
    <s v="Muestras"/>
    <n v="0"/>
    <n v="0"/>
    <n v="0.45719439678473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1"/>
    <n v="0"/>
    <n v="0"/>
    <n v="0"/>
    <n v="1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super Brasil1030740"/>
    <x v="1"/>
    <x v="2"/>
    <n v="1030740"/>
    <s v="PV PchDeh S/p S/ten C/f@ Cj 20k AS"/>
    <s v="Pech Desh"/>
    <s v="Pech Desh c/Piel"/>
    <n v="0"/>
    <n v="0"/>
    <n v="0.81420840482290169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5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12342"/>
    <x v="2"/>
    <x v="0"/>
    <n v="1012342"/>
    <s v="PO Corazon@ Cj 18k AS"/>
    <s v="Menudencias"/>
    <s v="Menudencias Corazón"/>
    <n v="0"/>
    <n v="0"/>
    <n v="0.45719439678473212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11431"/>
    <x v="2"/>
    <x v="0"/>
    <n v="1011431"/>
    <s v="PO Corazón@ Bo 20k Cj SP"/>
    <s v="Menudencias"/>
    <s v="Menudencias Corazón"/>
    <n v="0"/>
    <n v="0"/>
    <n v="0.45719439678473212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11566"/>
    <x v="2"/>
    <x v="0"/>
    <n v="1011566"/>
    <s v="PO Garra Lag@Cj 20 kg Muestra"/>
    <s v="Muestra"/>
    <s v="Muestra"/>
    <n v="0"/>
    <n v="0"/>
    <n v="0.45719439678473212"/>
    <n v="0"/>
    <n v="0"/>
    <n v="0"/>
    <n v="0"/>
    <n v="0"/>
    <n v="0"/>
    <n v="210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.58101484042553198"/>
    <n v="0"/>
    <n v="0"/>
    <n v="0"/>
    <n v="0.58101484042553198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super Shanghai1012423"/>
    <x v="2"/>
    <x v="3"/>
    <n v="1012423"/>
    <s v="PO Ctro-Pta-Ala Choice@ Cj 20k AS"/>
    <s v="Ala"/>
    <s v="Ala Centro-Punta"/>
    <n v="0"/>
    <n v="0"/>
    <n v="0.45719439678473212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3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22781"/>
    <x v="0"/>
    <x v="0"/>
    <n v="1022781"/>
    <s v="GO TRIPA CALIB 32/35# BO BIDON AS"/>
    <s v="Subprod"/>
    <s v="Subprod Tripa"/>
    <n v="8118"/>
    <n v="7000"/>
    <n v="0.45719439678473212"/>
    <n v="3711.5041130984555"/>
    <n v="0"/>
    <n v="0"/>
    <n v="0"/>
    <n v="3711.5041130984555"/>
    <n v="15555"/>
    <n v="24000"/>
    <n v="0"/>
    <n v="0"/>
    <n v="0"/>
    <n v="3711.5041130984555"/>
    <n v="0"/>
    <m/>
    <n v="0"/>
    <n v="3711.5041130984555"/>
    <n v="0"/>
    <n v="0"/>
    <n v="0"/>
    <n v="6120"/>
    <n v="6120"/>
    <n v="6120"/>
    <n v="6120"/>
    <n v="0"/>
    <n v="0"/>
    <n v="6120"/>
    <n v="0"/>
    <n v="0"/>
    <n v="0"/>
    <m/>
    <s v="No"/>
    <n v="0"/>
    <n v="0"/>
    <n v="0"/>
    <d v="2022-08-16T00:00:00"/>
    <n v="13.401"/>
    <n v="10.576208531078084"/>
    <n v="10.576208531078084"/>
    <n v="64260"/>
    <n v="10.12719360670194"/>
    <n v="4.433754718375247E-2"/>
    <n v="10.5"/>
    <n v="10.576208531078084"/>
    <m/>
    <s v="OK"/>
    <s v="OK"/>
    <n v="7067"/>
    <n v="3060"/>
    <n v="10282"/>
    <n v="1500"/>
    <n v="6600"/>
    <n v="15300"/>
    <n v="79009.06"/>
    <n v="39589"/>
    <n v="108578"/>
    <n v="22170"/>
    <n v="88521"/>
    <n v="198441"/>
    <m/>
    <n v="4406.4958869015454"/>
    <n v="8118.0000000000009"/>
    <n v="8200"/>
    <n v="3748.9940536348035"/>
    <n v="11866.994053634804"/>
    <n v="4451.005946365196"/>
    <n v="5411.1871999999994"/>
    <n v="2473.9644677932633"/>
    <n v="6924.9704141584589"/>
    <n v="2937.2227322067361"/>
    <n v="8118.0000000000009"/>
    <n v="0"/>
  </r>
  <r>
    <s v="Agro Sudamerica1022782"/>
    <x v="0"/>
    <x v="0"/>
    <n v="1022782"/>
    <s v="GO TRIPA CALIB 35/38# BO BIDON AS"/>
    <s v="Subprod"/>
    <s v="Subprod Tripa"/>
    <n v="0"/>
    <n v="0"/>
    <n v="0.45719439678473212"/>
    <n v="0"/>
    <n v="0"/>
    <n v="0"/>
    <n v="0"/>
    <n v="0"/>
    <n v="15600"/>
    <n v="2400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7.9970181242137652"/>
    <n v="0"/>
    <n v="0"/>
    <n v="8.1412094104940405"/>
    <s v="No Aplica"/>
    <n v="0"/>
    <n v="0"/>
    <m/>
    <s v="OK"/>
    <s v="OK"/>
    <n v="18796"/>
    <n v="3600"/>
    <n v="0"/>
    <n v="0"/>
    <n v="3600"/>
    <n v="11520"/>
    <n v="156946.6"/>
    <n v="36108"/>
    <n v="0"/>
    <n v="0"/>
    <n v="36360"/>
    <n v="120730"/>
    <m/>
    <n v="0"/>
    <n v="0"/>
    <n v="0"/>
    <n v="0"/>
    <n v="0"/>
    <n v="0"/>
    <n v="0"/>
    <n v="0"/>
    <n v="0"/>
    <n v="0"/>
    <n v="0"/>
    <n v="0"/>
  </r>
  <r>
    <s v="Agro Sudamerica1022783"/>
    <x v="0"/>
    <x v="0"/>
    <n v="1022783"/>
    <s v="GO TRIPA CALIB 38/40# BO BIDON AS"/>
    <s v="Subprod"/>
    <s v="Subprod Tripa"/>
    <n v="0"/>
    <n v="0"/>
    <n v="0.45719439678473212"/>
    <n v="0"/>
    <n v="0"/>
    <n v="0"/>
    <n v="0"/>
    <n v="0"/>
    <n v="7200"/>
    <n v="2400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7.8294573643410796"/>
    <n v="0"/>
    <n v="0"/>
    <n v="7.8173661121877691"/>
    <s v="No Aplica"/>
    <n v="0"/>
    <n v="0"/>
    <m/>
    <s v="OK"/>
    <s v="OK"/>
    <n v="0"/>
    <n v="15600"/>
    <n v="0"/>
    <n v="0"/>
    <n v="0"/>
    <n v="4800"/>
    <n v="0"/>
    <n v="156468"/>
    <n v="0"/>
    <n v="0"/>
    <n v="0"/>
    <n v="48384"/>
    <m/>
    <n v="0"/>
    <n v="0"/>
    <n v="1532.3462999999999"/>
    <n v="700.58014229381615"/>
    <n v="700.58014229381615"/>
    <n v="831.76615770618378"/>
    <n v="16989.378400000001"/>
    <n v="7767.4486093355581"/>
    <n v="8599.2147670417417"/>
    <n v="9221.9297906644424"/>
    <n v="0"/>
    <n v="0"/>
  </r>
  <r>
    <s v="Agro Sudamerica1022784"/>
    <x v="0"/>
    <x v="0"/>
    <n v="1022784"/>
    <s v="GO TRIPA CALIB 40/42# BO BIN AS"/>
    <s v="Subprod"/>
    <s v="Subprod Tripa"/>
    <n v="0"/>
    <n v="0"/>
    <n v="0.45719439678473212"/>
    <n v="0"/>
    <n v="0"/>
    <n v="0"/>
    <n v="0"/>
    <n v="0"/>
    <n v="0"/>
    <n v="350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7.6725485156912638"/>
    <n v="0"/>
    <n v="0"/>
    <n v="0"/>
    <n v="7.6725485156912638"/>
    <s v="No Aplica"/>
    <n v="0"/>
    <n v="0"/>
    <m/>
    <s v="OK"/>
    <s v="OK"/>
    <n v="0"/>
    <n v="0"/>
    <n v="0"/>
    <n v="0"/>
    <n v="0"/>
    <n v="900"/>
    <n v="0"/>
    <n v="0"/>
    <n v="0"/>
    <n v="0"/>
    <n v="0"/>
    <n v="9072"/>
    <m/>
    <n v="0"/>
    <n v="0"/>
    <n v="0"/>
    <n v="0"/>
    <n v="0"/>
    <n v="0"/>
    <n v="0"/>
    <n v="0"/>
    <n v="0"/>
    <n v="0"/>
    <n v="0"/>
    <n v="0"/>
  </r>
  <r>
    <s v="Agrosuper Brasil1022782"/>
    <x v="0"/>
    <x v="2"/>
    <n v="1022782"/>
    <s v="GO TRIPA CALIB 35/38# BO BIDON AS"/>
    <s v="Subprod"/>
    <s v="Subprod Tripa"/>
    <n v="9180"/>
    <n v="0"/>
    <n v="0.81420840482290169"/>
    <n v="7474.4331562742373"/>
    <n v="0"/>
    <n v="0"/>
    <n v="0"/>
    <n v="7474.4331562742373"/>
    <n v="0"/>
    <n v="24000"/>
    <n v="0"/>
    <n v="0"/>
    <n v="0"/>
    <n v="7474.4331562742373"/>
    <n v="0"/>
    <m/>
    <n v="0"/>
    <n v="7474.4331562742373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5T00:00:00"/>
    <n v="8.3464566929133852"/>
    <n v="0"/>
    <n v="0"/>
    <n v="0"/>
    <n v="8.3464566929133852"/>
    <s v="No Aplica"/>
    <n v="0"/>
    <n v="0"/>
    <m/>
    <s v="OK"/>
    <s v="OK"/>
    <n v="0"/>
    <n v="0"/>
    <n v="0"/>
    <n v="0"/>
    <n v="0"/>
    <n v="6240"/>
    <n v="0"/>
    <n v="0"/>
    <n v="0"/>
    <n v="0"/>
    <n v="0"/>
    <n v="66144"/>
    <m/>
    <n v="1705.5668437257625"/>
    <n v="9180"/>
    <n v="10336.284900000001"/>
    <n v="8415.890040224047"/>
    <n v="17595.890040224047"/>
    <n v="1920.3948597759536"/>
    <n v="0"/>
    <n v="0"/>
    <n v="1920.3948597759536"/>
    <n v="0"/>
    <n v="9180"/>
    <n v="0"/>
  </r>
  <r>
    <s v="Agrosuper Brasil1022783"/>
    <x v="0"/>
    <x v="2"/>
    <n v="1022783"/>
    <s v="GO TRIPA CALIB 38/40# BO BIDON AS"/>
    <s v="Subprod"/>
    <s v="Subprod Tripa"/>
    <n v="7200"/>
    <n v="0"/>
    <n v="0.81420840482290169"/>
    <n v="5862.3005147248923"/>
    <n v="0"/>
    <n v="0"/>
    <n v="0"/>
    <n v="5862.3005147248923"/>
    <n v="0"/>
    <n v="24000"/>
    <n v="0"/>
    <n v="0"/>
    <n v="0"/>
    <n v="5862.3005147248923"/>
    <n v="0"/>
    <m/>
    <n v="0"/>
    <n v="5862.3005147248923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5T00:00:00"/>
    <n v="8.2170542635658901"/>
    <n v="0"/>
    <n v="0"/>
    <n v="0"/>
    <n v="8.2170542635658901"/>
    <s v="No Aplica"/>
    <n v="0"/>
    <n v="0"/>
    <m/>
    <s v="OK"/>
    <s v="OK"/>
    <n v="0"/>
    <n v="0"/>
    <n v="0"/>
    <n v="0"/>
    <n v="0"/>
    <n v="6480"/>
    <n v="0"/>
    <n v="0"/>
    <n v="0"/>
    <n v="0"/>
    <n v="0"/>
    <n v="68688"/>
    <m/>
    <n v="1337.6994852751079"/>
    <n v="7200"/>
    <n v="2512.4488000000001"/>
    <n v="2045.6569296472137"/>
    <n v="9245.6569296472135"/>
    <n v="466.79187035278642"/>
    <n v="0"/>
    <n v="0"/>
    <n v="466.79187035278642"/>
    <n v="0"/>
    <n v="7200"/>
    <n v="0"/>
  </r>
  <r>
    <s v="Agrosuper Brasil1022784"/>
    <x v="0"/>
    <x v="2"/>
    <n v="1022784"/>
    <s v="GO TRIPA CALIB 40/42# BO BIN AS"/>
    <s v="Subprod"/>
    <s v="Subprod Tripa"/>
    <n v="0"/>
    <n v="0"/>
    <n v="0.81420840482290169"/>
    <n v="0"/>
    <n v="0"/>
    <n v="0"/>
    <n v="0"/>
    <n v="0"/>
    <n v="0"/>
    <n v="350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5T00:00:00"/>
    <n v="8.0916030534351151"/>
    <n v="0"/>
    <n v="0"/>
    <n v="0"/>
    <n v="8.0916030534351151"/>
    <s v="No Aplica"/>
    <n v="0"/>
    <n v="0"/>
    <m/>
    <s v="OK"/>
    <s v="OK"/>
    <n v="0"/>
    <n v="0"/>
    <n v="0"/>
    <n v="0"/>
    <n v="0"/>
    <n v="5175"/>
    <n v="0"/>
    <n v="0"/>
    <n v="0"/>
    <n v="0"/>
    <n v="0"/>
    <n v="54855"/>
    <m/>
    <n v="0"/>
    <n v="0"/>
    <n v="0"/>
    <n v="0"/>
    <n v="0"/>
    <n v="0"/>
    <n v="0"/>
    <n v="0"/>
    <n v="0"/>
    <n v="0"/>
    <n v="0"/>
    <n v="0"/>
  </r>
  <r>
    <s v="Agro Sudamerica1022786"/>
    <x v="0"/>
    <x v="0"/>
    <n v="1022786"/>
    <s v="GO Trip Calib Tub 35/39 Azul# Bidon AS"/>
    <s v="Subprod"/>
    <s v="Subprod Tripa"/>
    <n v="1200"/>
    <n v="0"/>
    <n v="0.45719439678473212"/>
    <n v="548.63327614167849"/>
    <n v="0"/>
    <n v="0"/>
    <n v="0"/>
    <n v="548.63327614167849"/>
    <n v="1200"/>
    <n v="24000"/>
    <n v="0"/>
    <n v="0"/>
    <n v="0"/>
    <n v="548.63327614167849"/>
    <n v="0"/>
    <m/>
    <n v="0"/>
    <n v="548.63327614167849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13.964497041420099"/>
    <n v="0"/>
    <n v="0"/>
    <n v="17.372897435897436"/>
    <s v="No Aplica"/>
    <n v="0"/>
    <n v="0"/>
    <m/>
    <s v="OK"/>
    <s v="OK"/>
    <n v="0"/>
    <n v="300"/>
    <n v="0"/>
    <n v="1500"/>
    <n v="1500"/>
    <n v="0"/>
    <n v="0"/>
    <n v="3450"/>
    <n v="0"/>
    <n v="22965"/>
    <n v="22965"/>
    <n v="0"/>
    <m/>
    <n v="651.36672385832151"/>
    <n v="1200"/>
    <n v="300"/>
    <n v="137.15831903541962"/>
    <n v="1337.1583190354197"/>
    <n v="162.84168096458038"/>
    <n v="312.18388000000004"/>
    <n v="142.72872070251722"/>
    <n v="305.5704016670976"/>
    <n v="169.45515929748282"/>
    <n v="1200"/>
    <n v="0"/>
  </r>
  <r>
    <s v="Agro Sudamerica1023295"/>
    <x v="0"/>
    <x v="0"/>
    <n v="1023295"/>
    <s v="GO Trip Calib Tub 37/40 Azul# Cj AS"/>
    <s v="Subprod"/>
    <s v="Subprod Tripa"/>
    <n v="1000"/>
    <n v="1000"/>
    <n v="0.45719439678473212"/>
    <n v="457.19439678473213"/>
    <n v="2282"/>
    <n v="0"/>
    <n v="0"/>
    <n v="2739.1943967847319"/>
    <n v="450"/>
    <n v="24000"/>
    <n v="450"/>
    <n v="0"/>
    <n v="450"/>
    <n v="2289.1943967847319"/>
    <n v="0"/>
    <m/>
    <n v="0"/>
    <n v="2289.1943967847319"/>
    <n v="0"/>
    <n v="0"/>
    <n v="0"/>
    <n v="0"/>
    <n v="450"/>
    <n v="450"/>
    <n v="0"/>
    <n v="450"/>
    <n v="0"/>
    <n v="450"/>
    <n v="450"/>
    <n v="0"/>
    <n v="0"/>
    <m/>
    <s v="Si"/>
    <n v="450"/>
    <n v="450"/>
    <n v="0"/>
    <d v="2022-08-16T00:00:00"/>
    <n v="12.287000000000001"/>
    <n v="14.556213017751501"/>
    <n v="14.556213017751501"/>
    <n v="5484.1500000000005"/>
    <n v="0"/>
    <s v="No Aplica"/>
    <n v="12.187000000000001"/>
    <n v="14.556213017751501"/>
    <m/>
    <s v="OK"/>
    <s v="OK"/>
    <n v="0"/>
    <n v="2700"/>
    <n v="0"/>
    <n v="0"/>
    <n v="0"/>
    <n v="0"/>
    <n v="0"/>
    <n v="33075"/>
    <n v="0"/>
    <n v="0"/>
    <n v="0"/>
    <n v="0"/>
    <m/>
    <n v="542.80560321526798"/>
    <n v="2832"/>
    <n v="1000"/>
    <n v="457.19439678473213"/>
    <n v="3289.1943967847319"/>
    <n v="542.80560321526787"/>
    <n v="1040.6128999999999"/>
    <n v="475.76238710191069"/>
    <n v="1018.5679903171786"/>
    <n v="564.85051289808916"/>
    <n v="1000.0000000000001"/>
    <n v="0"/>
  </r>
  <r>
    <s v="Agro Sudamerica1012782"/>
    <x v="2"/>
    <x v="0"/>
    <n v="1012782"/>
    <s v="PO Pch Piel@CF Cj 18 k"/>
    <s v="Subprod"/>
    <s v="Subprod Piel"/>
    <n v="0"/>
    <n v="0"/>
    <n v="0.45719439678473212"/>
    <n v="0"/>
    <n v="0"/>
    <n v="0"/>
    <n v="0"/>
    <n v="0"/>
    <n v="0"/>
    <n v="2400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.4753130482769119"/>
    <n v="0"/>
    <n v="0"/>
    <n v="0"/>
    <n v="0.4753130482769119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s v="Agro Sudamerica1021864"/>
    <x v="0"/>
    <x v="0"/>
    <n v="1021864"/>
    <s v="GO Cue Papda CP@ Cj 20k AS"/>
    <s v="Cueros"/>
    <s v="Cuero Papada"/>
    <n v="0"/>
    <n v="0"/>
    <n v="0.45719439678473212"/>
    <n v="0"/>
    <n v="47845"/>
    <n v="0"/>
    <n v="0"/>
    <n v="47845"/>
    <n v="21961"/>
    <n v="24000"/>
    <n v="21961"/>
    <n v="0"/>
    <n v="21961"/>
    <n v="25884"/>
    <n v="0"/>
    <m/>
    <n v="0"/>
    <n v="25884"/>
    <n v="0"/>
    <n v="0"/>
    <n v="0"/>
    <n v="21961"/>
    <n v="21961"/>
    <n v="43922"/>
    <n v="21961"/>
    <n v="21961"/>
    <n v="0"/>
    <n v="43922"/>
    <n v="21961"/>
    <n v="0"/>
    <n v="0"/>
    <m/>
    <s v="Si"/>
    <n v="21961"/>
    <n v="21961"/>
    <n v="0"/>
    <d v="2022-08-16T00:00:00"/>
    <n v="0.61790148170838988"/>
    <n v="0.60416666818450904"/>
    <n v="0.60416666818450904"/>
    <n v="21961"/>
    <n v="0.61790148170838988"/>
    <n v="2.2228160848403334E-2"/>
    <n v="0.5"/>
    <n v="0.60416666818450904"/>
    <m/>
    <s v="OK"/>
    <s v="OK"/>
    <n v="0"/>
    <n v="0"/>
    <n v="0"/>
    <n v="0"/>
    <n v="0"/>
    <n v="0"/>
    <n v="0"/>
    <n v="0"/>
    <n v="0"/>
    <n v="0"/>
    <n v="0"/>
    <n v="0"/>
    <m/>
    <n v="0"/>
    <n v="25884"/>
    <n v="0"/>
    <n v="0"/>
    <n v="25884"/>
    <n v="0"/>
    <n v="0"/>
    <n v="0"/>
    <n v="0"/>
    <n v="0"/>
    <n v="0"/>
    <n v="0"/>
  </r>
  <r>
    <s v="Agro Sudamerica1030817"/>
    <x v="1"/>
    <x v="0"/>
    <n v="1030817"/>
    <s v="PV Tru Larg@ Bo Cj 15k AS"/>
    <s v="Trutro"/>
    <s v="Trutro Largo"/>
    <n v="54668"/>
    <n v="0"/>
    <n v="0.45719439678473212"/>
    <n v="24993.903283427735"/>
    <n v="22707"/>
    <n v="0"/>
    <n v="0"/>
    <n v="47700.903283427731"/>
    <n v="86000"/>
    <n v="24000"/>
    <n v="24000"/>
    <n v="0"/>
    <n v="24000"/>
    <n v="23700.903283427731"/>
    <n v="0"/>
    <m/>
    <n v="0"/>
    <n v="23700.903283427731"/>
    <n v="0"/>
    <n v="0"/>
    <n v="0"/>
    <n v="0"/>
    <n v="24000"/>
    <n v="24000"/>
    <n v="0"/>
    <n v="24000"/>
    <n v="0"/>
    <n v="24000"/>
    <n v="24000"/>
    <n v="0"/>
    <n v="0"/>
    <m/>
    <s v="Si"/>
    <n v="24000"/>
    <n v="22707"/>
    <n v="1293"/>
    <d v="2022-08-16T00:00:00"/>
    <n v="2.2363048549846316"/>
    <n v="2.2743602846673876"/>
    <n v="2.2743602846673876"/>
    <n v="54000"/>
    <n v="2.2363048549846316"/>
    <n v="1.7017102832796702E-2"/>
    <n v="2.25"/>
    <n v="2.2743602846673876"/>
    <m/>
    <s v="OK"/>
    <s v="OK"/>
    <n v="0"/>
    <n v="0"/>
    <n v="0"/>
    <n v="0"/>
    <n v="0"/>
    <n v="0"/>
    <n v="0"/>
    <n v="0"/>
    <n v="0"/>
    <n v="0"/>
    <n v="0"/>
    <n v="0"/>
    <m/>
    <n v="29674.096716572269"/>
    <n v="53375"/>
    <n v="0"/>
    <n v="0"/>
    <n v="53375"/>
    <n v="0"/>
    <n v="0"/>
    <n v="0"/>
    <n v="0"/>
    <n v="0"/>
    <n v="54668"/>
    <n v="0"/>
  </r>
  <r>
    <s v="Agro Sudamerica1030812"/>
    <x v="1"/>
    <x v="0"/>
    <n v="1030812"/>
    <s v=" PV TruDeh Cort S/h S/p@ Bo Cj AS"/>
    <s v="Trutro Desh"/>
    <s v="Trutro Desh Corto"/>
    <n v="24000"/>
    <n v="24000"/>
    <n v="0.45719439678473212"/>
    <n v="10972.665522833571"/>
    <n v="0"/>
    <n v="0"/>
    <n v="0"/>
    <n v="10972.665522833571"/>
    <n v="0"/>
    <n v="24000"/>
    <n v="0"/>
    <n v="0"/>
    <n v="0"/>
    <n v="10972.665522833571"/>
    <n v="0"/>
    <m/>
    <n v="0"/>
    <n v="10972.66552283357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4.4366666666666701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13027.334477166431"/>
    <n v="24000"/>
    <n v="0"/>
    <n v="0"/>
    <n v="24000"/>
    <n v="0"/>
    <n v="0"/>
    <n v="0"/>
    <n v="0"/>
    <n v="0"/>
    <n v="24000"/>
    <n v="0"/>
  </r>
  <r>
    <s v="Agro Sudamerica1030816"/>
    <x v="1"/>
    <x v="0"/>
    <n v="1030816"/>
    <s v="PV Tru Ala@ Ex Bo Cj AS"/>
    <s v="Ala"/>
    <s v="Ala Trutro"/>
    <n v="0"/>
    <n v="5655"/>
    <n v="0.45719439678473212"/>
    <n v="0"/>
    <n v="0"/>
    <n v="7255.1496791533682"/>
    <n v="0"/>
    <n v="6529.6347112380317"/>
    <n v="0"/>
    <n v="24000"/>
    <n v="0"/>
    <n v="0"/>
    <n v="0"/>
    <n v="6529.6347112380317"/>
    <n v="0"/>
    <m/>
    <n v="0"/>
    <n v="6529.6347112380317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.5299734748010601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6529.6347112380317"/>
    <n v="0"/>
    <n v="0"/>
    <n v="6529.6347112380317"/>
    <n v="0"/>
    <n v="0"/>
    <n v="0"/>
    <n v="0"/>
    <n v="0"/>
    <n v="0"/>
    <n v="0"/>
  </r>
  <r>
    <s v="Agro Sudamerica1030821"/>
    <x v="1"/>
    <x v="0"/>
    <n v="1030821"/>
    <s v="PV PchDeh S/p c/f MA@ Cj 15k SO"/>
    <s v="Pech Desh"/>
    <s v="Pech Desh s/Piel"/>
    <n v="0"/>
    <n v="24000"/>
    <n v="0.45719439678473212"/>
    <n v="0"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10.8866666666667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0"/>
    <n v="0"/>
    <n v="23130"/>
    <n v="10574.906397630853"/>
    <n v="10574.906397630853"/>
    <n v="12555.093602369147"/>
    <n v="24000"/>
    <n v="10972.665522833571"/>
    <n v="23527.75912520272"/>
    <n v="13027.334477166429"/>
    <n v="0"/>
    <n v="0"/>
  </r>
  <r>
    <s v="Agro Sudamerica1020086"/>
    <x v="0"/>
    <x v="0"/>
    <n v="1020086"/>
    <s v="GO Lom Ctro 27 S/f@ Va Cj t-f AS"/>
    <s v="Lomo"/>
    <s v="Lomo Centro"/>
    <n v="24000"/>
    <n v="24000"/>
    <n v="0.45719439678473212"/>
    <n v="10972.665522833571"/>
    <n v="0"/>
    <n v="0"/>
    <n v="0"/>
    <n v="10972.665522833571"/>
    <n v="0"/>
    <n v="24000"/>
    <n v="0"/>
    <n v="0"/>
    <n v="0"/>
    <n v="10972.665522833571"/>
    <n v="0"/>
    <m/>
    <n v="0"/>
    <n v="10972.66552283357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3.21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13027.334477166431"/>
    <n v="24000"/>
    <n v="96000"/>
    <n v="43890.662091334285"/>
    <n v="67890.662091334292"/>
    <n v="52109.337908665715"/>
    <n v="0"/>
    <n v="0"/>
    <n v="52109.337908665715"/>
    <n v="0"/>
    <n v="24000"/>
    <n v="0"/>
  </r>
  <r>
    <s v="Agro Sudamerica1022290"/>
    <x v="0"/>
    <x v="0"/>
    <n v="1022290"/>
    <s v="GO Lom Tocino S/cue@ Cj 20k AS"/>
    <s v="Grasas"/>
    <s v="Grasa Lomo Tocino"/>
    <n v="3702"/>
    <n v="0"/>
    <n v="0.45719439678473212"/>
    <n v="1692.5336568970783"/>
    <n v="20298"/>
    <n v="0"/>
    <n v="0"/>
    <n v="21990.533656897078"/>
    <n v="0"/>
    <n v="24000"/>
    <n v="0"/>
    <n v="0"/>
    <n v="0"/>
    <n v="21990.533656897078"/>
    <n v="0"/>
    <m/>
    <n v="0"/>
    <n v="21990.533656897078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16T00:00:00"/>
    <n v="0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2009.4663431029219"/>
    <n v="24000"/>
    <n v="0"/>
    <n v="0"/>
    <n v="24000"/>
    <n v="0"/>
    <n v="0"/>
    <n v="0"/>
    <n v="0"/>
    <n v="0"/>
    <n v="3702"/>
    <n v="0"/>
  </r>
  <r>
    <s v="Exportacion Directa1022346"/>
    <x v="0"/>
    <x v="4"/>
    <n v="1022346"/>
    <s v="GO PpPal 1P Ex@ Bo AP"/>
    <s v="Paleta"/>
    <s v="Paleta Pulpa"/>
    <n v="5371"/>
    <n v="5000"/>
    <n v="0.87158319035419651"/>
    <n v="4681.2733153923891"/>
    <n v="0"/>
    <n v="0"/>
    <n v="0"/>
    <n v="4681.2733153923891"/>
    <n v="0"/>
    <n v="24000"/>
    <n v="0"/>
    <n v="0"/>
    <n v="0"/>
    <n v="4681.2733153923891"/>
    <n v="0"/>
    <m/>
    <n v="0"/>
    <n v="4681.2733153923891"/>
    <n v="0"/>
    <n v="0"/>
    <n v="0"/>
    <n v="0"/>
    <n v="0"/>
    <n v="0"/>
    <n v="0"/>
    <n v="0"/>
    <n v="0"/>
    <n v="0"/>
    <n v="0"/>
    <n v="0"/>
    <n v="0"/>
    <m/>
    <s v="No"/>
    <n v="0"/>
    <n v="0"/>
    <n v="0"/>
    <d v="2022-08-27T00:00:00"/>
    <n v="2.59"/>
    <n v="0"/>
    <n v="0"/>
    <n v="0"/>
    <n v="0"/>
    <s v="No Aplica"/>
    <n v="0"/>
    <n v="0"/>
    <m/>
    <s v="OK"/>
    <s v="OK"/>
    <n v="0"/>
    <n v="0"/>
    <n v="0"/>
    <n v="0"/>
    <n v="0"/>
    <n v="0"/>
    <n v="0"/>
    <n v="0"/>
    <n v="0"/>
    <n v="0"/>
    <n v="0"/>
    <n v="0"/>
    <m/>
    <n v="689.72668460761054"/>
    <n v="5371"/>
    <n v="0"/>
    <n v="0"/>
    <n v="5371"/>
    <n v="0"/>
    <n v="0"/>
    <n v="0"/>
    <n v="0"/>
    <n v="0"/>
    <n v="5371"/>
    <n v="0"/>
  </r>
  <r>
    <s v="Exportacion Directa1023419"/>
    <x v="0"/>
    <x v="4"/>
    <n v="1023419"/>
    <s v="GO Lom Tocino@ Bo Cj 20k AP"/>
    <s v="Grasas"/>
    <s v="Grasa Lomo Tocino"/>
    <n v="24000"/>
    <n v="24000"/>
    <n v="0.87158319035419651"/>
    <n v="20917.996568500716"/>
    <n v="3260"/>
    <n v="0"/>
    <n v="0"/>
    <n v="24177.996568500716"/>
    <n v="0"/>
    <n v="24000"/>
    <n v="0"/>
    <n v="0"/>
    <n v="0"/>
    <n v="24177.996568500716"/>
    <n v="24000"/>
    <m/>
    <n v="24000"/>
    <n v="177.99656850071551"/>
    <n v="0"/>
    <n v="0"/>
    <n v="0"/>
    <n v="0"/>
    <n v="0"/>
    <n v="24000"/>
    <n v="0"/>
    <n v="0"/>
    <n v="24000"/>
    <n v="24000"/>
    <n v="0"/>
    <n v="24000"/>
    <n v="0"/>
    <m/>
    <s v="Si"/>
    <n v="24000"/>
    <n v="3260"/>
    <n v="20740"/>
    <d v="2022-08-27T00:00:00"/>
    <n v="1.8"/>
    <n v="0"/>
    <n v="1.8"/>
    <n v="43200"/>
    <n v="0"/>
    <s v="No Aplica"/>
    <n v="1.8"/>
    <n v="1.8"/>
    <m/>
    <s v="OK"/>
    <s v="OK"/>
    <n v="0"/>
    <n v="0"/>
    <n v="0"/>
    <n v="0"/>
    <n v="0"/>
    <n v="0"/>
    <n v="0"/>
    <n v="0"/>
    <n v="0"/>
    <n v="0"/>
    <n v="0"/>
    <n v="0"/>
    <m/>
    <n v="3082.0034314992836"/>
    <n v="3259.9999999999991"/>
    <n v="0"/>
    <n v="0"/>
    <n v="3259.9999999999991"/>
    <n v="0"/>
    <n v="0"/>
    <n v="0"/>
    <n v="0"/>
    <n v="0"/>
    <n v="24000"/>
    <n v="0"/>
  </r>
  <r>
    <s v="Agro Mexico1030802"/>
    <x v="1"/>
    <x v="5"/>
    <n v="1030802"/>
    <s v="PV PDM @ Bo Cj 15k AS"/>
    <s v="Carne Recuperada"/>
    <s v="Carne Recuperada"/>
    <n v="103000"/>
    <n v="96000"/>
    <n v="0.8"/>
    <n v="82400"/>
    <n v="12152"/>
    <n v="21000"/>
    <n v="0"/>
    <n v="113452"/>
    <n v="48000"/>
    <n v="24000"/>
    <n v="48000"/>
    <m/>
    <n v="48000"/>
    <n v="65452"/>
    <n v="48000"/>
    <m/>
    <n v="48000"/>
    <n v="17452"/>
    <n v="0"/>
    <n v="0"/>
    <n v="0"/>
    <n v="0"/>
    <n v="96000"/>
    <n v="96000"/>
    <n v="0"/>
    <n v="48000"/>
    <n v="48000"/>
    <n v="96000"/>
    <n v="48000"/>
    <n v="48000"/>
    <m/>
    <m/>
    <s v="Si"/>
    <n v="96000"/>
    <n v="12152"/>
    <n v="83848"/>
    <d v="2022-08-20T00:00:00"/>
    <n v="1.0016572778044111"/>
    <n v="1.34315875"/>
    <n v="1.1724080139022055"/>
    <n v="112551.16933461172"/>
    <n v="1.3406132738958436"/>
    <n v="0.12546889044655729"/>
    <n v="1.1724080139022055"/>
    <n v="1.1724080139022055"/>
    <m/>
    <s v="OK"/>
    <s v="OK"/>
    <n v="0"/>
    <n v="0"/>
    <n v="0"/>
    <n v="0"/>
    <n v="0"/>
    <n v="0"/>
    <n v="0"/>
    <n v="0"/>
    <n v="0"/>
    <n v="0"/>
    <n v="0"/>
    <n v="0"/>
    <m/>
    <n v="20599.999999999996"/>
    <n v="38052"/>
    <n v="0"/>
    <n v="0"/>
    <n v="38052"/>
    <n v="0"/>
    <n v="0"/>
    <n v="0"/>
    <n v="0"/>
    <n v="0"/>
    <n v="10300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s v="Agro Sudamerica1100408"/>
    <x v="0"/>
    <x v="0"/>
    <n v="1100408"/>
    <s v="Nugg Pollo Uru@ Film 2.5k SH"/>
    <x v="0"/>
    <x v="0"/>
    <n v="0"/>
    <n v="9000"/>
    <n v="0.5146152823243515"/>
    <n v="0"/>
    <n v="1820"/>
    <n v="0"/>
    <n v="0"/>
    <n v="1820"/>
    <n v="0"/>
    <n v="7300"/>
    <n v="0"/>
    <m/>
    <n v="0"/>
    <n v="1820"/>
    <n v="0"/>
    <m/>
    <n v="0"/>
    <n v="1820"/>
    <n v="0"/>
    <m/>
    <n v="0"/>
    <n v="0"/>
    <n v="0"/>
    <n v="0"/>
    <n v="0"/>
    <x v="0"/>
    <x v="0"/>
  </r>
  <r>
    <s v="Agro Sudamerica1100407"/>
    <x v="0"/>
    <x v="0"/>
    <n v="1100407"/>
    <s v="Nugg Pollo Uru@ Bo Cj 1k SH"/>
    <x v="0"/>
    <x v="0"/>
    <n v="0"/>
    <n v="9000"/>
    <n v="0.5146152823243515"/>
    <n v="0"/>
    <n v="1884"/>
    <n v="0"/>
    <n v="0"/>
    <n v="1884"/>
    <n v="0"/>
    <n v="10700"/>
    <n v="0"/>
    <m/>
    <n v="0"/>
    <n v="1884"/>
    <n v="0"/>
    <m/>
    <n v="0"/>
    <n v="1884"/>
    <n v="0"/>
    <m/>
    <n v="0"/>
    <n v="0"/>
    <n v="0"/>
    <n v="0"/>
    <n v="0"/>
    <x v="0"/>
    <x v="0"/>
  </r>
  <r>
    <s v="Agro Sudamerica1030821"/>
    <x v="1"/>
    <x v="0"/>
    <n v="1030821"/>
    <s v="PV PchDeh S/p c/f MA@ Cj 15k SO"/>
    <x v="1"/>
    <x v="1"/>
    <n v="24000"/>
    <n v="24000"/>
    <n v="0.5146152823243515"/>
    <n v="12350.766775784436"/>
    <n v="23700"/>
    <n v="0"/>
    <n v="0"/>
    <n v="36050.766775784432"/>
    <n v="24000"/>
    <n v="24000"/>
    <n v="24000"/>
    <m/>
    <n v="24000"/>
    <n v="12050.766775784432"/>
    <n v="0"/>
    <m/>
    <n v="0"/>
    <n v="12050.766775784432"/>
    <n v="0"/>
    <m/>
    <n v="0"/>
    <n v="0"/>
    <n v="24000"/>
    <n v="24000"/>
    <n v="24000"/>
    <x v="0"/>
    <x v="0"/>
  </r>
  <r>
    <s v="Agro Sudamerica1030817"/>
    <x v="1"/>
    <x v="0"/>
    <n v="1030817"/>
    <s v="PV Tru Larg@ Bo Cj 15k AS"/>
    <x v="2"/>
    <x v="2"/>
    <n v="120000"/>
    <n v="120000"/>
    <n v="0.5146152823243515"/>
    <n v="61753.833878922182"/>
    <n v="84902.377000000008"/>
    <n v="0"/>
    <n v="0"/>
    <n v="146656.2108789222"/>
    <n v="96000"/>
    <n v="22300"/>
    <n v="96000"/>
    <m/>
    <n v="96000"/>
    <n v="50656.210878922197"/>
    <n v="44600"/>
    <n v="-44600"/>
    <n v="0"/>
    <n v="50656.210878922197"/>
    <n v="0"/>
    <m/>
    <n v="0"/>
    <n v="23942.799999999999"/>
    <n v="164542.79999999999"/>
    <n v="164542.79999999999"/>
    <n v="119942.8"/>
    <x v="1"/>
    <x v="1"/>
  </r>
  <r>
    <s v="Agro Sudamerica1030816"/>
    <x v="1"/>
    <x v="0"/>
    <n v="1030816"/>
    <s v="PV Tru Ala@ Ex Bo Cj AS"/>
    <x v="3"/>
    <x v="3"/>
    <n v="21774"/>
    <n v="0"/>
    <n v="0.5146152823243515"/>
    <n v="11205.233157330429"/>
    <n v="2226.2849999999999"/>
    <n v="0"/>
    <n v="0"/>
    <n v="13431.518157330429"/>
    <n v="0"/>
    <n v="24000"/>
    <n v="0"/>
    <m/>
    <n v="0"/>
    <n v="13431.518157330429"/>
    <n v="0"/>
    <m/>
    <n v="0"/>
    <n v="13431.518157330429"/>
    <n v="0"/>
    <m/>
    <n v="0"/>
    <n v="0"/>
    <n v="0"/>
    <n v="0"/>
    <n v="0"/>
    <x v="0"/>
    <x v="0"/>
  </r>
  <r>
    <s v="Agro Sudamerica1030812"/>
    <x v="1"/>
    <x v="0"/>
    <n v="1030812"/>
    <s v=" PV TruDeh Cort S/h S/p@ Bo Cj AS"/>
    <x v="4"/>
    <x v="4"/>
    <n v="0"/>
    <n v="48000"/>
    <n v="0.5146152823243515"/>
    <n v="0"/>
    <n v="675"/>
    <n v="0"/>
    <n v="0"/>
    <n v="675"/>
    <n v="0"/>
    <n v="24000"/>
    <n v="0"/>
    <m/>
    <n v="0"/>
    <n v="675"/>
    <n v="0"/>
    <m/>
    <n v="0"/>
    <n v="675"/>
    <n v="0"/>
    <m/>
    <n v="0"/>
    <n v="0"/>
    <n v="0"/>
    <n v="0"/>
    <n v="0"/>
    <x v="0"/>
    <x v="0"/>
  </r>
  <r>
    <s v="Agro Mexico1030802"/>
    <x v="1"/>
    <x v="1"/>
    <n v="1030802"/>
    <s v="PV PDM @ Bo Cj 15k AS"/>
    <x v="5"/>
    <x v="5"/>
    <n v="66229"/>
    <n v="120719"/>
    <n v="0.5146152823243515"/>
    <n v="34082.455533059474"/>
    <n v="37959.418000000012"/>
    <n v="8000"/>
    <n v="0"/>
    <n v="79241.873533059494"/>
    <n v="120000"/>
    <n v="24000"/>
    <n v="72000"/>
    <m/>
    <n v="72000"/>
    <n v="7241.8735330594936"/>
    <n v="0"/>
    <m/>
    <n v="0"/>
    <n v="7241.8735330594936"/>
    <n v="0"/>
    <m/>
    <n v="0"/>
    <n v="24006.314999999999"/>
    <n v="96006.315000000002"/>
    <n v="96006.315000000002"/>
    <n v="96006.315000000002"/>
    <x v="0"/>
    <x v="0"/>
  </r>
  <r>
    <s v="Agro Sudamerica1030780"/>
    <x v="1"/>
    <x v="0"/>
    <n v="1030780"/>
    <s v="PV Pch Ent c/p s/m@ Bo Cj 20k AS"/>
    <x v="6"/>
    <x v="6"/>
    <n v="0"/>
    <n v="0"/>
    <n v="0.5146152823243515"/>
    <n v="0"/>
    <n v="0"/>
    <n v="0"/>
    <n v="0"/>
    <n v="0"/>
    <n v="0"/>
    <n v="14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755"/>
    <x v="1"/>
    <x v="0"/>
    <n v="1030755"/>
    <s v="PV Osob@ Cj 14k AS"/>
    <x v="2"/>
    <x v="7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Brasil1030740"/>
    <x v="1"/>
    <x v="2"/>
    <n v="1030740"/>
    <s v="PV PchDeh S/p S/ten C/f@ Cj 20k AS"/>
    <x v="1"/>
    <x v="8"/>
    <n v="0"/>
    <n v="0"/>
    <n v="0.71181248753751014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739"/>
    <x v="1"/>
    <x v="0"/>
    <n v="1030739"/>
    <s v="PV MA Tru Ala@ Bo Cj 15k AS"/>
    <x v="3"/>
    <x v="3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736"/>
    <x v="1"/>
    <x v="0"/>
    <n v="1030736"/>
    <s v="PV PchDeh c/p@ Cj 17,5k AS"/>
    <x v="1"/>
    <x v="8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732"/>
    <x v="1"/>
    <x v="0"/>
    <n v="1030732"/>
    <s v="PV PchDeh Mrps C/piel@ Cj 18k AS"/>
    <x v="1"/>
    <x v="8"/>
    <n v="0"/>
    <n v="0"/>
    <n v="0.5146152823243515"/>
    <n v="0"/>
    <n v="0"/>
    <n v="0"/>
    <n v="0"/>
    <n v="0"/>
    <n v="0"/>
    <n v="1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720"/>
    <x v="1"/>
    <x v="0"/>
    <n v="1030720"/>
    <s v="PV Piel Tru@ Bo Cj AS"/>
    <x v="7"/>
    <x v="9"/>
    <n v="31500"/>
    <n v="48000"/>
    <n v="0.5146152823243515"/>
    <n v="16210.381393217072"/>
    <n v="22003.56700000001"/>
    <n v="7500"/>
    <n v="0"/>
    <n v="44963.948393217084"/>
    <n v="48000"/>
    <n v="24000"/>
    <n v="24000"/>
    <m/>
    <n v="24000"/>
    <n v="20963.948393217084"/>
    <n v="0"/>
    <m/>
    <n v="0"/>
    <n v="20963.948393217084"/>
    <n v="0"/>
    <m/>
    <n v="0"/>
    <n v="0"/>
    <n v="24000"/>
    <n v="24000"/>
    <n v="24000"/>
    <x v="1"/>
    <x v="2"/>
  </r>
  <r>
    <s v="Agro Sudamerica1030672"/>
    <x v="1"/>
    <x v="0"/>
    <n v="1030672"/>
    <s v="PV Tru Larg He@ Ex Bo Cj 15K AS"/>
    <x v="2"/>
    <x v="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670"/>
    <x v="1"/>
    <x v="0"/>
    <n v="1030670"/>
    <s v="PV PchDeh S/p c/f MA@ Cj 15k AS"/>
    <x v="1"/>
    <x v="1"/>
    <n v="0"/>
    <n v="0"/>
    <n v="0.5146152823243515"/>
    <n v="0"/>
    <n v="23895"/>
    <n v="0"/>
    <n v="0"/>
    <n v="23895"/>
    <n v="24000"/>
    <n v="24000"/>
    <n v="0"/>
    <m/>
    <n v="0"/>
    <n v="23895"/>
    <n v="0"/>
    <m/>
    <n v="0"/>
    <n v="23895"/>
    <n v="0"/>
    <m/>
    <n v="0"/>
    <n v="0"/>
    <n v="0"/>
    <n v="0"/>
    <n v="0"/>
    <x v="0"/>
    <x v="0"/>
  </r>
  <r>
    <s v="Agro Sudamerica1030661"/>
    <x v="1"/>
    <x v="0"/>
    <n v="1030661"/>
    <s v="PV PchDeh S/p c/f MA@ Bo Cj 16k SO"/>
    <x v="1"/>
    <x v="8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545"/>
    <x v="1"/>
    <x v="0"/>
    <n v="1030545"/>
    <s v="PV TruDeh Cort S/h S/p@ Bo Cj AS"/>
    <x v="4"/>
    <x v="4"/>
    <n v="16245"/>
    <n v="0"/>
    <n v="0.5146152823243515"/>
    <n v="8359.9252613590907"/>
    <n v="7755"/>
    <n v="0"/>
    <n v="0"/>
    <n v="16114.925261359091"/>
    <n v="0"/>
    <n v="24000"/>
    <n v="0"/>
    <m/>
    <n v="0"/>
    <n v="16114.925261359091"/>
    <n v="0"/>
    <m/>
    <n v="0"/>
    <n v="16114.925261359091"/>
    <n v="0"/>
    <m/>
    <n v="0"/>
    <n v="0"/>
    <n v="0"/>
    <n v="0"/>
    <n v="0"/>
    <x v="0"/>
    <x v="0"/>
  </r>
  <r>
    <s v="Agrosuper Asia1030542"/>
    <x v="1"/>
    <x v="3"/>
    <n v="1030542"/>
    <s v="PV PchDeh S/p S/f@ Bo Cj 15k SO"/>
    <x v="1"/>
    <x v="1"/>
    <n v="0"/>
    <n v="0"/>
    <n v="0.5146152823243515"/>
    <n v="0"/>
    <n v="24000"/>
    <n v="0"/>
    <n v="0"/>
    <n v="24000"/>
    <n v="0"/>
    <n v="22000"/>
    <n v="0"/>
    <m/>
    <n v="0"/>
    <n v="24000"/>
    <n v="0"/>
    <m/>
    <n v="0"/>
    <n v="24000"/>
    <n v="22000"/>
    <m/>
    <n v="22000"/>
    <n v="0"/>
    <n v="22000"/>
    <n v="22000"/>
    <n v="22000"/>
    <x v="0"/>
    <x v="0"/>
  </r>
  <r>
    <s v="Agro Sudamerica1030542"/>
    <x v="1"/>
    <x v="0"/>
    <n v="1030542"/>
    <s v="PV PchDeh S/p S/f@ Bo Cj 15k SO"/>
    <x v="8"/>
    <x v="10"/>
    <n v="0"/>
    <n v="0"/>
    <n v="0.5146152823243515"/>
    <n v="0"/>
    <n v="25470"/>
    <n v="0"/>
    <n v="0"/>
    <n v="25470"/>
    <n v="24000"/>
    <n v="22000"/>
    <n v="24000"/>
    <m/>
    <n v="24000"/>
    <n v="1470"/>
    <n v="0"/>
    <m/>
    <n v="0"/>
    <n v="1470"/>
    <n v="0"/>
    <m/>
    <n v="0"/>
    <n v="0"/>
    <n v="24000"/>
    <n v="24000"/>
    <n v="24000"/>
    <x v="0"/>
    <x v="0"/>
  </r>
  <r>
    <s v="Agrosuper Asia1030535"/>
    <x v="1"/>
    <x v="3"/>
    <n v="1030535"/>
    <s v="PV Tru Larg MA@ Bo Cj SO"/>
    <x v="2"/>
    <x v="2"/>
    <n v="0"/>
    <n v="66000"/>
    <n v="0.5146152823243515"/>
    <n v="0"/>
    <n v="44935.09599999999"/>
    <n v="0"/>
    <n v="0"/>
    <n v="44935.09599999999"/>
    <n v="110000"/>
    <n v="21800"/>
    <n v="43600"/>
    <m/>
    <n v="43600"/>
    <n v="1335.0959999999905"/>
    <n v="0"/>
    <m/>
    <n v="0"/>
    <n v="1335.0959999999905"/>
    <n v="0"/>
    <m/>
    <n v="0"/>
    <n v="0"/>
    <n v="43600"/>
    <n v="43600"/>
    <n v="43600"/>
    <x v="0"/>
    <x v="0"/>
  </r>
  <r>
    <s v="Agrosuper Shanghai1030525"/>
    <x v="1"/>
    <x v="4"/>
    <n v="1030525"/>
    <s v="PV Tru Ala@ Ex blo Cj 15k SO"/>
    <x v="3"/>
    <x v="3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30498"/>
    <x v="1"/>
    <x v="0"/>
    <n v="1030498"/>
    <s v="PV Contre@ Bo Cj 10k AS"/>
    <x v="9"/>
    <x v="11"/>
    <n v="0"/>
    <n v="0"/>
    <n v="0.5146152823243515"/>
    <n v="0"/>
    <n v="820"/>
    <n v="0"/>
    <n v="0"/>
    <n v="820"/>
    <n v="0"/>
    <n v="24000"/>
    <n v="0"/>
    <m/>
    <n v="0"/>
    <n v="820"/>
    <n v="0"/>
    <m/>
    <n v="0"/>
    <n v="820"/>
    <n v="0"/>
    <m/>
    <n v="0"/>
    <n v="0"/>
    <n v="0"/>
    <n v="0"/>
    <n v="0"/>
    <x v="0"/>
    <x v="0"/>
  </r>
  <r>
    <s v="Agrosuper Shanghai1030419"/>
    <x v="1"/>
    <x v="4"/>
    <n v="1030419"/>
    <s v="PV Hígad@ Bo Cj 15k SO"/>
    <x v="9"/>
    <x v="1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30332"/>
    <x v="1"/>
    <x v="0"/>
    <n v="1030332"/>
    <s v="PV Tru Ala@ Ex Bo Cj AS"/>
    <x v="3"/>
    <x v="3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Asia1030309"/>
    <x v="1"/>
    <x v="3"/>
    <n v="1030309"/>
    <s v="PV Cog MA 15 kg@ Bo Cj 15k SO"/>
    <x v="9"/>
    <x v="13"/>
    <n v="0"/>
    <n v="0"/>
    <n v="0.5146152823243515"/>
    <n v="0"/>
    <n v="0"/>
    <n v="0"/>
    <n v="0"/>
    <n v="0"/>
    <n v="0"/>
    <n v="22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230"/>
    <x v="1"/>
    <x v="0"/>
    <n v="1030230"/>
    <s v="Pv Piel Tru@ Bo Cj So"/>
    <x v="7"/>
    <x v="9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30224"/>
    <x v="1"/>
    <x v="0"/>
    <n v="1030224"/>
    <s v="PV Tru Larg@ Bo Cj 15k AS"/>
    <x v="2"/>
    <x v="2"/>
    <n v="0"/>
    <n v="0"/>
    <n v="0.5146152823243515"/>
    <n v="0"/>
    <n v="12618.668"/>
    <n v="0"/>
    <n v="0"/>
    <n v="12618.668"/>
    <n v="0"/>
    <n v="23100"/>
    <n v="0"/>
    <m/>
    <n v="0"/>
    <n v="12618.668"/>
    <n v="0"/>
    <m/>
    <n v="0"/>
    <n v="12618.668"/>
    <n v="0"/>
    <m/>
    <n v="0"/>
    <n v="0"/>
    <n v="0"/>
    <n v="0"/>
    <n v="0"/>
    <x v="0"/>
    <x v="0"/>
  </r>
  <r>
    <s v="Agro Sudamerica1023454"/>
    <x v="2"/>
    <x v="0"/>
    <n v="1023454"/>
    <s v="GO BAZO@ CJ 20K AS"/>
    <x v="10"/>
    <x v="14"/>
    <n v="0"/>
    <n v="0"/>
    <n v="0.5146152823243515"/>
    <n v="0"/>
    <n v="2718.6610000000001"/>
    <n v="0"/>
    <n v="0"/>
    <n v="2718.6610000000001"/>
    <n v="2000"/>
    <n v="24000"/>
    <n v="2000"/>
    <m/>
    <n v="2000"/>
    <n v="718.66100000000006"/>
    <n v="0"/>
    <m/>
    <n v="0"/>
    <n v="718.66100000000006"/>
    <n v="0"/>
    <m/>
    <n v="0"/>
    <n v="0"/>
    <n v="2000"/>
    <n v="2000"/>
    <n v="2000"/>
    <x v="0"/>
    <x v="0"/>
  </r>
  <r>
    <s v="Agrosuper Asia1023448"/>
    <x v="2"/>
    <x v="3"/>
    <n v="1023448"/>
    <s v="GO PPPAL 77@ CJ 20K AS"/>
    <x v="11"/>
    <x v="15"/>
    <n v="0"/>
    <n v="0"/>
    <n v="0.5146152823243515"/>
    <n v="0"/>
    <n v="0"/>
    <n v="0"/>
    <n v="0"/>
    <n v="0"/>
    <n v="2400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3444"/>
    <x v="2"/>
    <x v="0"/>
    <n v="1023444"/>
    <s v="GO TRIMING 70/30@ CJ 20K AS"/>
    <x v="12"/>
    <x v="16"/>
    <n v="0"/>
    <n v="0"/>
    <n v="0.5146152823243515"/>
    <n v="0"/>
    <n v="11649.341"/>
    <n v="0"/>
    <n v="0"/>
    <n v="11649.341"/>
    <n v="11649"/>
    <n v="24000"/>
    <n v="11649"/>
    <m/>
    <n v="11649"/>
    <n v="0.34100000000034925"/>
    <n v="0"/>
    <m/>
    <n v="0"/>
    <n v="0.34100000000034925"/>
    <n v="0"/>
    <m/>
    <n v="0"/>
    <n v="0"/>
    <n v="11649"/>
    <n v="11649"/>
    <n v="11649"/>
    <x v="0"/>
    <x v="0"/>
  </r>
  <r>
    <s v="Agrosuper Asia1023439"/>
    <x v="2"/>
    <x v="3"/>
    <n v="1023439"/>
    <s v="GO Hso femur@ Cj 20k AS"/>
    <x v="13"/>
    <x v="17"/>
    <n v="0"/>
    <n v="0"/>
    <n v="0.5146152823243515"/>
    <n v="0"/>
    <n v="38900"/>
    <n v="0"/>
    <n v="0"/>
    <n v="38900"/>
    <n v="37000"/>
    <n v="24000"/>
    <n v="37000"/>
    <m/>
    <n v="37000"/>
    <n v="1900"/>
    <n v="0"/>
    <m/>
    <n v="0"/>
    <n v="1900"/>
    <n v="0"/>
    <m/>
    <n v="0"/>
    <n v="0"/>
    <n v="37000"/>
    <n v="37000"/>
    <n v="37000"/>
    <x v="0"/>
    <x v="0"/>
  </r>
  <r>
    <s v="Agrosuper Asia1023438"/>
    <x v="2"/>
    <x v="3"/>
    <n v="1023438"/>
    <s v="GO Pana S/Corazón@ Cj 20k AS"/>
    <x v="14"/>
    <x v="18"/>
    <n v="25358"/>
    <n v="0"/>
    <n v="0.5146152823243515"/>
    <n v="13049.614329180906"/>
    <n v="43764.090000000011"/>
    <n v="2646"/>
    <n v="0"/>
    <n v="59195.104329180918"/>
    <n v="72000"/>
    <n v="24000"/>
    <n v="48000"/>
    <m/>
    <n v="48000"/>
    <n v="11195.104329180918"/>
    <n v="0"/>
    <m/>
    <n v="0"/>
    <n v="11195.104329180918"/>
    <n v="0"/>
    <m/>
    <n v="0"/>
    <n v="48020.03"/>
    <n v="96020.03"/>
    <n v="96020.03"/>
    <n v="96020.03"/>
    <x v="0"/>
    <x v="0"/>
  </r>
  <r>
    <s v="Agro Sudamerica1023436"/>
    <x v="2"/>
    <x v="0"/>
    <n v="1023436"/>
    <s v="GO Manos@ Cj 20k AS"/>
    <x v="14"/>
    <x v="19"/>
    <n v="5520"/>
    <n v="0"/>
    <n v="0.5146152823243515"/>
    <n v="2840.6763584304204"/>
    <n v="19120"/>
    <n v="0"/>
    <n v="0"/>
    <n v="21960.676358430421"/>
    <n v="24000"/>
    <n v="24000"/>
    <n v="0"/>
    <m/>
    <n v="0"/>
    <n v="21960.676358430421"/>
    <n v="0"/>
    <m/>
    <n v="0"/>
    <n v="21960.676358430421"/>
    <n v="0"/>
    <m/>
    <n v="0"/>
    <n v="0"/>
    <n v="0"/>
    <n v="0"/>
    <n v="0"/>
    <x v="0"/>
    <x v="0"/>
  </r>
  <r>
    <s v="Agrosuper Asia1023435"/>
    <x v="2"/>
    <x v="3"/>
    <n v="1023435"/>
    <s v="GO Cab Ent@ Cj 20k AS"/>
    <x v="15"/>
    <x v="20"/>
    <n v="0"/>
    <n v="0"/>
    <n v="0.5146152823243515"/>
    <n v="0"/>
    <n v="112853.36899999992"/>
    <n v="0"/>
    <n v="0"/>
    <n v="112853.36899999992"/>
    <n v="144000"/>
    <n v="24000"/>
    <n v="96000"/>
    <m/>
    <n v="96000"/>
    <n v="16853.368999999919"/>
    <n v="0"/>
    <m/>
    <n v="0"/>
    <n v="16853.368999999919"/>
    <n v="0"/>
    <m/>
    <n v="0"/>
    <n v="72129.42"/>
    <n v="168129.41999999998"/>
    <n v="168129.41999999998"/>
    <n v="168129.41999999998"/>
    <x v="0"/>
    <x v="0"/>
  </r>
  <r>
    <s v="Agro Sudamerica1023433"/>
    <x v="2"/>
    <x v="0"/>
    <n v="1023433"/>
    <s v="GO Papda Cab@ Cj 20k AS"/>
    <x v="16"/>
    <x v="21"/>
    <n v="146555"/>
    <n v="120000"/>
    <n v="0.5146152823243515"/>
    <n v="75419.442701045336"/>
    <n v="67359.947999999989"/>
    <n v="0"/>
    <n v="0"/>
    <n v="142779.39070104534"/>
    <n v="144000"/>
    <n v="24000"/>
    <n v="120000"/>
    <m/>
    <n v="120000"/>
    <n v="22779.39070104534"/>
    <n v="0"/>
    <m/>
    <n v="0"/>
    <n v="22779.39070104534"/>
    <n v="0"/>
    <m/>
    <n v="0"/>
    <n v="0"/>
    <n v="120000"/>
    <n v="120000"/>
    <n v="120000"/>
    <x v="0"/>
    <x v="0"/>
  </r>
  <r>
    <s v="Agro Sudamerica1023420"/>
    <x v="2"/>
    <x v="0"/>
    <n v="1023420"/>
    <s v=" GO PpPna 59@ Cj 20k AS"/>
    <x v="17"/>
    <x v="22"/>
    <n v="8942"/>
    <n v="0"/>
    <n v="0.5146152823243515"/>
    <n v="4601.689854544351"/>
    <n v="15990.240000000002"/>
    <n v="9413.3806435481874"/>
    <n v="0"/>
    <n v="29063.972433737719"/>
    <n v="24000"/>
    <n v="24000"/>
    <n v="24000"/>
    <m/>
    <n v="24000"/>
    <n v="5063.9724337377193"/>
    <n v="0"/>
    <m/>
    <n v="0"/>
    <n v="5063.9724337377193"/>
    <n v="0"/>
    <m/>
    <n v="0"/>
    <n v="0"/>
    <n v="24000"/>
    <n v="24000"/>
    <n v="24000"/>
    <x v="0"/>
    <x v="0"/>
  </r>
  <r>
    <s v="Exportacion Directa1023419"/>
    <x v="2"/>
    <x v="5"/>
    <n v="1023419"/>
    <s v="GO Lom Tocino@ Bo Cj 20k AP"/>
    <x v="18"/>
    <x v="23"/>
    <n v="68280"/>
    <n v="48000"/>
    <n v="0.86351453912600351"/>
    <n v="58960.772731523517"/>
    <n v="3780"/>
    <n v="0"/>
    <n v="0"/>
    <n v="62740.772731523517"/>
    <n v="48000"/>
    <n v="24000"/>
    <n v="48000"/>
    <m/>
    <n v="48000"/>
    <n v="14740.772731523517"/>
    <n v="0"/>
    <m/>
    <n v="0"/>
    <n v="14740.772731523517"/>
    <n v="0"/>
    <m/>
    <n v="0"/>
    <n v="0"/>
    <n v="48000"/>
    <n v="48000"/>
    <n v="48000"/>
    <x v="0"/>
    <x v="0"/>
  </r>
  <r>
    <s v="Agrosuper Brasil1023399"/>
    <x v="2"/>
    <x v="2"/>
    <n v="1023399"/>
    <s v="GO GORD LOM TOCINO@ CJ 20K AS"/>
    <x v="19"/>
    <x v="24"/>
    <n v="0"/>
    <n v="0"/>
    <n v="0.71181248753751014"/>
    <n v="0"/>
    <n v="0"/>
    <n v="0"/>
    <n v="0"/>
    <n v="0"/>
    <n v="100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Brasil1023398"/>
    <x v="2"/>
    <x v="2"/>
    <n v="1023398"/>
    <s v="GO GORD REBAJE@ BO CJ 20K AS"/>
    <x v="19"/>
    <x v="24"/>
    <n v="0"/>
    <n v="0"/>
    <n v="0.71181248753751014"/>
    <n v="0"/>
    <n v="0"/>
    <n v="0"/>
    <n v="0"/>
    <n v="0"/>
    <n v="100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Asia1023397"/>
    <x v="2"/>
    <x v="3"/>
    <n v="1023397"/>
    <s v="GO Gord Esp@ Cj 20k AS"/>
    <x v="18"/>
    <x v="25"/>
    <n v="0"/>
    <n v="11650"/>
    <n v="0.5146152823243515"/>
    <n v="0"/>
    <n v="44210.128000000004"/>
    <n v="0"/>
    <n v="0"/>
    <n v="44210.128000000004"/>
    <n v="35000"/>
    <n v="24000"/>
    <n v="35000"/>
    <m/>
    <n v="35000"/>
    <n v="9210.1280000000042"/>
    <n v="0"/>
    <m/>
    <n v="0"/>
    <n v="9210.1280000000042"/>
    <n v="0"/>
    <m/>
    <n v="0"/>
    <n v="0"/>
    <n v="35000"/>
    <n v="35000"/>
    <n v="35000"/>
    <x v="0"/>
    <x v="0"/>
  </r>
  <r>
    <s v="Agro Sudamerica1023391"/>
    <x v="2"/>
    <x v="0"/>
    <n v="1023391"/>
    <s v="GO TRIMING 90/10@ CJ 20K AS"/>
    <x v="12"/>
    <x v="26"/>
    <n v="0"/>
    <n v="0"/>
    <n v="0.5146152823243515"/>
    <n v="0"/>
    <n v="22240"/>
    <n v="0"/>
    <n v="0"/>
    <n v="22240"/>
    <n v="23380"/>
    <n v="24000"/>
    <n v="0"/>
    <m/>
    <n v="0"/>
    <n v="22240"/>
    <n v="0"/>
    <m/>
    <n v="0"/>
    <n v="22240"/>
    <n v="0"/>
    <m/>
    <n v="0"/>
    <n v="0"/>
    <n v="0"/>
    <n v="0"/>
    <n v="0"/>
    <x v="0"/>
    <x v="0"/>
  </r>
  <r>
    <s v="Agrosuper Asia1023372"/>
    <x v="2"/>
    <x v="3"/>
    <n v="1023372"/>
    <s v="GO Lom Ctro 27@ Fi Cj 20k AS"/>
    <x v="20"/>
    <x v="27"/>
    <n v="0"/>
    <n v="5707"/>
    <n v="0.5146152823243515"/>
    <n v="0"/>
    <n v="10747.948999999999"/>
    <n v="0"/>
    <n v="0"/>
    <n v="10747.948999999999"/>
    <n v="0"/>
    <n v="24000"/>
    <n v="0"/>
    <m/>
    <n v="0"/>
    <n v="10747.948999999999"/>
    <n v="0"/>
    <m/>
    <n v="0"/>
    <n v="10747.948999999999"/>
    <n v="0"/>
    <m/>
    <n v="0"/>
    <n v="0"/>
    <n v="0"/>
    <n v="0"/>
    <n v="0"/>
    <x v="0"/>
    <x v="0"/>
  </r>
  <r>
    <s v="Agrosuper Asia1023371"/>
    <x v="2"/>
    <x v="3"/>
    <n v="1023371"/>
    <s v="GO Pal Nor@ Cj 20k AS"/>
    <x v="21"/>
    <x v="28"/>
    <n v="48000"/>
    <n v="0"/>
    <n v="0.5146152823243515"/>
    <n v="24701.533551568871"/>
    <n v="-24000"/>
    <n v="0"/>
    <n v="0"/>
    <n v="701.53355156887119"/>
    <n v="0"/>
    <n v="24000"/>
    <n v="0"/>
    <m/>
    <n v="0"/>
    <n v="701.53355156887119"/>
    <n v="0"/>
    <m/>
    <n v="0"/>
    <n v="701.53355156887119"/>
    <n v="0"/>
    <m/>
    <n v="0"/>
    <n v="0"/>
    <n v="0"/>
    <n v="0"/>
    <n v="0"/>
    <x v="0"/>
    <x v="0"/>
  </r>
  <r>
    <s v="Agrosuper Asia1023370"/>
    <x v="2"/>
    <x v="3"/>
    <n v="1023370"/>
    <s v="GO Pna Nor@ Cj 20k AS"/>
    <x v="17"/>
    <x v="29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23368"/>
    <x v="2"/>
    <x v="4"/>
    <n v="1023368"/>
    <s v="GO Cuarto Central @ COM Cj AS"/>
    <x v="22"/>
    <x v="30"/>
    <n v="0"/>
    <n v="0"/>
    <n v="0.5146152823243515"/>
    <n v="0"/>
    <n v="0"/>
    <n v="0"/>
    <n v="0"/>
    <n v="0"/>
    <n v="0"/>
    <n v="71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367"/>
    <x v="2"/>
    <x v="4"/>
    <n v="1023367"/>
    <s v="GO Cab Ent @ COM Cj 20k AS"/>
    <x v="15"/>
    <x v="20"/>
    <n v="0"/>
    <n v="0"/>
    <n v="0.5146152823243515"/>
    <n v="0"/>
    <n v="0"/>
    <n v="0"/>
    <n v="0"/>
    <n v="0"/>
    <n v="0"/>
    <n v="31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366"/>
    <x v="2"/>
    <x v="4"/>
    <n v="1023366"/>
    <s v="GO Patas @ COM Cj 20k AS"/>
    <x v="14"/>
    <x v="19"/>
    <n v="0"/>
    <n v="0"/>
    <n v="0.5146152823243515"/>
    <n v="0"/>
    <n v="0"/>
    <n v="0"/>
    <n v="0"/>
    <n v="0"/>
    <n v="0"/>
    <n v="5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365"/>
    <x v="2"/>
    <x v="4"/>
    <n v="1023365"/>
    <s v="GO Mantec @ COM Cj AS"/>
    <x v="18"/>
    <x v="31"/>
    <n v="0"/>
    <n v="0"/>
    <n v="0.5146152823243515"/>
    <n v="0"/>
    <n v="0"/>
    <n v="0"/>
    <n v="0"/>
    <n v="0"/>
    <n v="0"/>
    <n v="3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364"/>
    <x v="2"/>
    <x v="4"/>
    <n v="1023364"/>
    <s v="GO Manos @ COM Cj 20k AS"/>
    <x v="14"/>
    <x v="19"/>
    <n v="0"/>
    <n v="0"/>
    <n v="0.5146152823243515"/>
    <n v="0"/>
    <n v="0"/>
    <n v="0"/>
    <n v="0"/>
    <n v="0"/>
    <n v="0"/>
    <n v="5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363"/>
    <x v="2"/>
    <x v="4"/>
    <n v="1023363"/>
    <s v="GO Cuarto Trasero @ COM Cj AS"/>
    <x v="22"/>
    <x v="32"/>
    <n v="0"/>
    <n v="0"/>
    <n v="0.5146152823243515"/>
    <n v="0"/>
    <n v="0"/>
    <n v="0"/>
    <n v="0"/>
    <n v="0"/>
    <n v="0"/>
    <n v="73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362"/>
    <x v="2"/>
    <x v="4"/>
    <n v="1023362"/>
    <s v="GO Cuarto Delant @ COM Cj AS"/>
    <x v="22"/>
    <x v="33"/>
    <n v="0"/>
    <n v="0"/>
    <n v="0.5146152823243515"/>
    <n v="0"/>
    <n v="0"/>
    <n v="0"/>
    <n v="0"/>
    <n v="0"/>
    <n v="0"/>
    <n v="78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3355"/>
    <x v="2"/>
    <x v="0"/>
    <n v="1023355"/>
    <s v="GO Pulmon@ Cj 20k AS"/>
    <x v="14"/>
    <x v="18"/>
    <n v="27475"/>
    <n v="48000"/>
    <n v="0.5146152823243515"/>
    <n v="14139.054881861557"/>
    <n v="25206.262999999988"/>
    <n v="5109.7912928510623"/>
    <n v="0"/>
    <n v="43944.130045427497"/>
    <n v="69000"/>
    <n v="23100"/>
    <n v="23100"/>
    <m/>
    <n v="23100"/>
    <n v="20844.130045427497"/>
    <n v="0"/>
    <m/>
    <n v="0"/>
    <n v="20844.130045427497"/>
    <n v="0"/>
    <m/>
    <n v="0"/>
    <n v="0"/>
    <n v="23100"/>
    <n v="23100"/>
    <n v="23100"/>
    <x v="0"/>
    <x v="0"/>
  </r>
  <r>
    <s v="Exportacion Directa1023352"/>
    <x v="2"/>
    <x v="5"/>
    <n v="1023352"/>
    <s v="GO Panc Tec S/cue@ R VP Cj ch AP"/>
    <x v="23"/>
    <x v="34"/>
    <n v="50000"/>
    <n v="37155"/>
    <n v="0.86351453912600351"/>
    <n v="43175.726956300176"/>
    <n v="12626.962"/>
    <n v="0"/>
    <n v="7000"/>
    <n v="48802.688956300175"/>
    <n v="44000"/>
    <n v="3800"/>
    <n v="44000"/>
    <m/>
    <n v="44000"/>
    <n v="4802.6889563001751"/>
    <n v="3800"/>
    <m/>
    <n v="3800"/>
    <n v="1002.6889563001751"/>
    <n v="0"/>
    <m/>
    <n v="0"/>
    <n v="0"/>
    <n v="47800"/>
    <n v="47800"/>
    <n v="47800"/>
    <x v="0"/>
    <x v="0"/>
  </r>
  <r>
    <s v="Exportacion Directa1023351"/>
    <x v="2"/>
    <x v="5"/>
    <n v="1023351"/>
    <s v="GO Panc S/tec L @VP Cj AP"/>
    <x v="23"/>
    <x v="34"/>
    <n v="3000"/>
    <n v="4500"/>
    <n v="0.86351453912600351"/>
    <n v="2590.5436173780104"/>
    <n v="1438.8660000000002"/>
    <n v="7.8791933515234787"/>
    <n v="0"/>
    <n v="4036.5008913943821"/>
    <n v="3000"/>
    <n v="2500"/>
    <n v="3000"/>
    <m/>
    <n v="3000"/>
    <n v="1036.5008913943821"/>
    <n v="0"/>
    <m/>
    <n v="0"/>
    <n v="1036.5008913943821"/>
    <n v="0"/>
    <m/>
    <n v="0"/>
    <n v="0"/>
    <n v="3000"/>
    <n v="3000"/>
    <n v="3000"/>
    <x v="0"/>
    <x v="0"/>
  </r>
  <r>
    <s v="Exportacion Directa1023350"/>
    <x v="2"/>
    <x v="5"/>
    <n v="1023350"/>
    <s v="Lom Vet &gt;2.0@ VP Cj Lom Vet AP"/>
    <x v="24"/>
    <x v="35"/>
    <n v="30000"/>
    <n v="27000"/>
    <n v="0.86351453912600351"/>
    <n v="25905.436173780105"/>
    <n v="5361.070999999999"/>
    <n v="19745.049088195181"/>
    <n v="2500"/>
    <n v="46537.051353155766"/>
    <n v="39500"/>
    <n v="3400"/>
    <n v="39500"/>
    <m/>
    <n v="39500"/>
    <n v="7037.0513531557663"/>
    <n v="6800"/>
    <m/>
    <n v="6800"/>
    <n v="237.05135315576626"/>
    <n v="0"/>
    <m/>
    <n v="0"/>
    <n v="0"/>
    <n v="46300"/>
    <n v="46300"/>
    <n v="46300"/>
    <x v="0"/>
    <x v="0"/>
  </r>
  <r>
    <s v="Exportacion Directa1023349"/>
    <x v="2"/>
    <x v="5"/>
    <n v="1023349"/>
    <s v="GO Lom Tecla VP@ Cj Lom Ctro"/>
    <x v="24"/>
    <x v="27"/>
    <n v="5000"/>
    <n v="4500"/>
    <n v="0.86351453912600351"/>
    <n v="4317.5726956300177"/>
    <n v="3920.8049999999998"/>
    <n v="0"/>
    <n v="0"/>
    <n v="8238.3776956300171"/>
    <n v="0"/>
    <n v="2500"/>
    <n v="0"/>
    <m/>
    <n v="0"/>
    <n v="8238.3776956300171"/>
    <n v="7500"/>
    <m/>
    <n v="7500"/>
    <n v="738.37769563001712"/>
    <n v="0"/>
    <m/>
    <n v="0"/>
    <n v="0"/>
    <n v="7500"/>
    <n v="7500"/>
    <n v="7500"/>
    <x v="0"/>
    <x v="0"/>
  </r>
  <r>
    <s v="Agro Sudamerica1023343"/>
    <x v="2"/>
    <x v="0"/>
    <n v="1023343"/>
    <s v="GO TRIMING 60/40@ BO CJ 20K AS"/>
    <x v="12"/>
    <x v="36"/>
    <n v="0"/>
    <n v="0"/>
    <n v="0.5146152823243515"/>
    <n v="0"/>
    <n v="15186.706000000002"/>
    <n v="1080"/>
    <n v="0"/>
    <n v="16158.706000000002"/>
    <n v="978"/>
    <n v="24000"/>
    <n v="978"/>
    <m/>
    <n v="978"/>
    <n v="15180.706000000002"/>
    <n v="0"/>
    <m/>
    <n v="0"/>
    <n v="15180.706000000002"/>
    <n v="0"/>
    <m/>
    <n v="0"/>
    <n v="0"/>
    <n v="978"/>
    <n v="978"/>
    <n v="978"/>
    <x v="0"/>
    <x v="0"/>
  </r>
  <r>
    <s v="Agrosuper Brasil1023336"/>
    <x v="2"/>
    <x v="2"/>
    <n v="1023336"/>
    <s v="Cue granel Esp CC@ Cj 20k AS"/>
    <x v="25"/>
    <x v="37"/>
    <n v="0"/>
    <n v="0"/>
    <n v="0.71181248753751014"/>
    <n v="0"/>
    <n v="72577.225000000006"/>
    <n v="0"/>
    <n v="48000"/>
    <n v="24577.225000000006"/>
    <n v="24000"/>
    <n v="24000"/>
    <n v="24000"/>
    <m/>
    <n v="24000"/>
    <n v="577.22500000000582"/>
    <n v="0"/>
    <m/>
    <n v="0"/>
    <n v="577.22500000000582"/>
    <n v="0"/>
    <m/>
    <n v="0"/>
    <n v="0"/>
    <n v="24000"/>
    <n v="24000"/>
    <n v="24000"/>
    <x v="0"/>
    <x v="0"/>
  </r>
  <r>
    <s v="Agrosuper Brasil1023334"/>
    <x v="2"/>
    <x v="2"/>
    <n v="1023334"/>
    <s v="Cue granel Esp CC@ Cj 20k AS"/>
    <x v="25"/>
    <x v="37"/>
    <n v="315230"/>
    <n v="240000"/>
    <n v="0.71181248753751014"/>
    <n v="224384.65044644932"/>
    <n v="121882.57099999992"/>
    <n v="0"/>
    <n v="72000"/>
    <n v="274267.22144644923"/>
    <n v="72000"/>
    <n v="24000"/>
    <n v="72000"/>
    <m/>
    <n v="72000"/>
    <n v="202267.22144644923"/>
    <n v="192000"/>
    <m/>
    <n v="192000"/>
    <n v="10267.221446449228"/>
    <n v="0"/>
    <m/>
    <n v="0"/>
    <n v="0"/>
    <n v="264000"/>
    <n v="264000"/>
    <n v="264000"/>
    <x v="0"/>
    <x v="0"/>
  </r>
  <r>
    <s v="Agro Sudamerica1023331"/>
    <x v="2"/>
    <x v="0"/>
    <n v="1023331"/>
    <s v="GO Lom Vet 44@ Bo Cj 20k AS"/>
    <x v="24"/>
    <x v="35"/>
    <n v="0"/>
    <n v="0"/>
    <n v="0.5146152823243515"/>
    <n v="0"/>
    <n v="0"/>
    <n v="0"/>
    <n v="0"/>
    <n v="0"/>
    <n v="0"/>
    <n v="21800"/>
    <n v="0"/>
    <m/>
    <n v="0"/>
    <n v="0"/>
    <n v="0"/>
    <m/>
    <n v="0"/>
    <n v="0"/>
    <n v="0"/>
    <m/>
    <n v="0"/>
    <n v="0"/>
    <b v="0"/>
    <b v="0"/>
    <n v="0"/>
    <x v="0"/>
    <x v="0"/>
  </r>
  <r>
    <s v="Agrosuper Brasil1023329"/>
    <x v="2"/>
    <x v="2"/>
    <n v="1023329"/>
    <s v="GO Cue Papda CP@ Cj 20k AS"/>
    <x v="25"/>
    <x v="38"/>
    <n v="24121"/>
    <n v="0"/>
    <n v="0.71181248753751014"/>
    <n v="17169.629011892281"/>
    <n v="16443.518"/>
    <n v="6999.9999830400002"/>
    <n v="0"/>
    <n v="39913.146996628282"/>
    <n v="24000"/>
    <n v="22100"/>
    <n v="24000"/>
    <m/>
    <n v="24000"/>
    <n v="15913.146996628282"/>
    <n v="0"/>
    <m/>
    <n v="0"/>
    <n v="15913.146996628282"/>
    <n v="0"/>
    <m/>
    <n v="0"/>
    <n v="0"/>
    <n v="24000"/>
    <n v="24000"/>
    <n v="24000"/>
    <x v="0"/>
    <x v="0"/>
  </r>
  <r>
    <s v="Agrosuper Asia1023326"/>
    <x v="2"/>
    <x v="3"/>
    <n v="1023326"/>
    <s v="GO Corazón Partido@ Cj 10k AS"/>
    <x v="14"/>
    <x v="18"/>
    <n v="6567"/>
    <n v="0"/>
    <n v="0.5146152823243515"/>
    <n v="3379.4785590240162"/>
    <n v="18938.556000000011"/>
    <n v="0"/>
    <n v="0"/>
    <n v="22318.034559024029"/>
    <n v="24000"/>
    <n v="24000"/>
    <n v="0"/>
    <m/>
    <n v="0"/>
    <n v="22318.034559024029"/>
    <n v="0"/>
    <m/>
    <n v="0"/>
    <n v="22318.034559024029"/>
    <n v="0"/>
    <m/>
    <n v="0"/>
    <n v="0"/>
    <n v="0"/>
    <n v="0"/>
    <n v="0"/>
    <x v="0"/>
    <x v="0"/>
  </r>
  <r>
    <s v="Agro Sudamerica1023319"/>
    <x v="2"/>
    <x v="0"/>
    <n v="1023319"/>
    <s v="GO RECO 90/10 @ BO CJ 20K AS"/>
    <x v="12"/>
    <x v="26"/>
    <n v="0"/>
    <n v="0"/>
    <n v="0.5146152823243515"/>
    <n v="0"/>
    <n v="14962.65"/>
    <n v="7014.0468958122929"/>
    <n v="0"/>
    <n v="21275.292206231064"/>
    <n v="620"/>
    <n v="24000"/>
    <n v="620"/>
    <m/>
    <n v="620"/>
    <n v="20655.292206231064"/>
    <n v="0"/>
    <m/>
    <n v="0"/>
    <n v="20655.292206231064"/>
    <n v="0"/>
    <m/>
    <n v="0"/>
    <n v="0"/>
    <n v="620"/>
    <n v="620"/>
    <n v="620"/>
    <x v="0"/>
    <x v="0"/>
  </r>
  <r>
    <s v="Agro Sudamerica1023318"/>
    <x v="2"/>
    <x v="0"/>
    <n v="1023318"/>
    <s v="GO RECO 80/20 @ BO CJ 20K AS"/>
    <x v="12"/>
    <x v="39"/>
    <n v="0"/>
    <n v="0"/>
    <n v="0.5146152823243515"/>
    <n v="0"/>
    <n v="1301.8690000000001"/>
    <n v="0"/>
    <n v="0"/>
    <n v="1301.8690000000001"/>
    <n v="1456"/>
    <n v="24000"/>
    <n v="0"/>
    <m/>
    <n v="0"/>
    <n v="1301.8690000000001"/>
    <n v="0"/>
    <m/>
    <n v="0"/>
    <n v="1301.8690000000001"/>
    <n v="0"/>
    <m/>
    <n v="0"/>
    <n v="0"/>
    <n v="0"/>
    <n v="0"/>
    <n v="0"/>
    <x v="0"/>
    <x v="0"/>
  </r>
  <r>
    <s v="Agro Sudamerica1023312"/>
    <x v="2"/>
    <x v="0"/>
    <n v="1023312"/>
    <s v="GO File C/cab@Cj 20k AS"/>
    <x v="26"/>
    <x v="40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Asia1023307"/>
    <x v="2"/>
    <x v="3"/>
    <n v="1023307"/>
    <s v="GO Pulmon@ Cj 20k AS"/>
    <x v="14"/>
    <x v="18"/>
    <n v="0"/>
    <n v="0"/>
    <n v="0.5146152823243515"/>
    <n v="0"/>
    <n v="1568.7170000000001"/>
    <n v="0"/>
    <n v="0"/>
    <n v="1568.7170000000001"/>
    <n v="0"/>
    <n v="24000"/>
    <n v="0"/>
    <m/>
    <n v="0"/>
    <n v="1568.7170000000001"/>
    <n v="0"/>
    <m/>
    <n v="0"/>
    <n v="1568.7170000000001"/>
    <n v="0"/>
    <m/>
    <n v="0"/>
    <n v="0"/>
    <n v="0"/>
    <n v="0"/>
    <n v="0"/>
    <x v="0"/>
    <x v="0"/>
  </r>
  <r>
    <s v="Agrosuper Shanghai1023306"/>
    <x v="2"/>
    <x v="4"/>
    <n v="1023306"/>
    <s v="GO Cue granel@ Bo Cj 20k AS"/>
    <x v="25"/>
    <x v="37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Asia1023305"/>
    <x v="2"/>
    <x v="3"/>
    <n v="1023305"/>
    <s v="GO Mucosa # Isotanque AS"/>
    <x v="14"/>
    <x v="41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Exportacion Directa1023301"/>
    <x v="2"/>
    <x v="5"/>
    <n v="1023301"/>
    <s v="GO CC Loin LL@ Bo Cj Lom Mad AP"/>
    <x v="24"/>
    <x v="42"/>
    <n v="0"/>
    <n v="21150"/>
    <n v="0.86351453912600351"/>
    <n v="0"/>
    <n v="7407.6889999999994"/>
    <n v="1372.7000000000003"/>
    <n v="0"/>
    <n v="8643.1189999999988"/>
    <n v="0"/>
    <n v="23500"/>
    <n v="0"/>
    <m/>
    <n v="0"/>
    <n v="8643.1189999999988"/>
    <n v="0"/>
    <m/>
    <n v="0"/>
    <n v="8643.1189999999988"/>
    <n v="0"/>
    <m/>
    <n v="0"/>
    <n v="0"/>
    <n v="0"/>
    <n v="0"/>
    <n v="0"/>
    <x v="0"/>
    <x v="0"/>
  </r>
  <r>
    <s v="Agro Sudamerica1023295"/>
    <x v="2"/>
    <x v="0"/>
    <n v="1023295"/>
    <s v="GO Trip Calib Tub 37/40 Azul# Cj AS"/>
    <x v="14"/>
    <x v="43"/>
    <n v="0"/>
    <n v="1000"/>
    <n v="0.5146152823243515"/>
    <n v="0"/>
    <n v="1901.2499999999975"/>
    <n v="0"/>
    <n v="0"/>
    <n v="1901.2499999999975"/>
    <n v="507"/>
    <n v="1100"/>
    <n v="507"/>
    <m/>
    <n v="507"/>
    <n v="1394.2499999999975"/>
    <n v="0"/>
    <m/>
    <n v="0"/>
    <n v="1394.2499999999975"/>
    <n v="1100"/>
    <m/>
    <n v="1100"/>
    <n v="0"/>
    <n v="1607"/>
    <n v="1607"/>
    <n v="1607"/>
    <x v="0"/>
    <x v="0"/>
  </r>
  <r>
    <s v="Agrosuper Asia1023283"/>
    <x v="2"/>
    <x v="3"/>
    <n v="1023283"/>
    <s v="GO Grasa Chaleco@ Cj 10k AS"/>
    <x v="14"/>
    <x v="44"/>
    <n v="73739"/>
    <n v="72000"/>
    <n v="0.5146152823243515"/>
    <n v="37947.216303315356"/>
    <n v="47489.268999999964"/>
    <n v="17258.438000000002"/>
    <n v="0"/>
    <n v="100969.07950331533"/>
    <n v="192000"/>
    <n v="24000"/>
    <n v="96000"/>
    <m/>
    <n v="96000"/>
    <n v="4969.0795033153263"/>
    <n v="0"/>
    <m/>
    <n v="0"/>
    <n v="4969.0795033153263"/>
    <n v="0"/>
    <m/>
    <n v="0"/>
    <n v="0"/>
    <n v="96000"/>
    <n v="96000"/>
    <n v="96000"/>
    <x v="0"/>
    <x v="0"/>
  </r>
  <r>
    <s v="Exportacion Directa1023194"/>
    <x v="2"/>
    <x v="5"/>
    <n v="1023194"/>
    <s v="GO Cne Falda Panc@ Bo Cj AP"/>
    <x v="23"/>
    <x v="34"/>
    <n v="11000"/>
    <n v="9000"/>
    <n v="0.86351453912600351"/>
    <n v="9498.6599303860385"/>
    <n v="5426.6230000000005"/>
    <n v="5301"/>
    <n v="4000"/>
    <n v="15696.18293038604"/>
    <n v="7000"/>
    <n v="2200"/>
    <n v="7000"/>
    <m/>
    <n v="7000"/>
    <n v="8696.1829303860395"/>
    <n v="6600"/>
    <m/>
    <n v="6600"/>
    <n v="2096.1829303860395"/>
    <n v="0"/>
    <m/>
    <n v="0"/>
    <n v="0"/>
    <n v="13600"/>
    <n v="13600"/>
    <n v="13600"/>
    <x v="0"/>
    <x v="0"/>
  </r>
  <r>
    <s v="Agrosuper Asia1023183"/>
    <x v="2"/>
    <x v="3"/>
    <n v="1023183"/>
    <s v="GO Pech S/Cue@ Vp Cj AS"/>
    <x v="27"/>
    <x v="45"/>
    <n v="0"/>
    <n v="44000"/>
    <n v="0.5146152823243515"/>
    <n v="0"/>
    <n v="17967.403999999999"/>
    <n v="0"/>
    <n v="0"/>
    <n v="17967.403999999999"/>
    <n v="0"/>
    <n v="22000"/>
    <n v="0"/>
    <m/>
    <n v="0"/>
    <n v="17967.403999999999"/>
    <n v="0"/>
    <m/>
    <n v="0"/>
    <n v="17967.403999999999"/>
    <n v="0"/>
    <m/>
    <n v="0"/>
    <n v="0"/>
    <n v="0"/>
    <n v="0"/>
    <n v="0"/>
    <x v="0"/>
    <x v="0"/>
  </r>
  <r>
    <s v="Exportacion Directa1023166"/>
    <x v="2"/>
    <x v="5"/>
    <n v="1023166"/>
    <s v="GO Lom Tocino@ Bo Cj 20k AP"/>
    <x v="23"/>
    <x v="34"/>
    <n v="0"/>
    <n v="0"/>
    <n v="0.86351453912600351"/>
    <n v="0"/>
    <n v="0"/>
    <n v="0"/>
    <n v="0"/>
    <n v="0"/>
    <n v="0"/>
    <n v="100"/>
    <n v="0"/>
    <m/>
    <n v="0"/>
    <n v="0"/>
    <n v="0"/>
    <m/>
    <n v="0"/>
    <n v="0"/>
    <n v="0"/>
    <m/>
    <n v="0"/>
    <n v="0"/>
    <b v="0"/>
    <b v="0"/>
    <n v="0"/>
    <x v="0"/>
    <x v="0"/>
  </r>
  <r>
    <s v="Exportacion Directa1023163"/>
    <x v="2"/>
    <x v="5"/>
    <n v="1023163"/>
    <s v="GO Lom Vet &gt;2.0@ Fi Cj 8k AP"/>
    <x v="24"/>
    <x v="35"/>
    <n v="30000"/>
    <n v="0"/>
    <n v="0.86351453912600351"/>
    <n v="25905.436173780105"/>
    <n v="2419.6019999999999"/>
    <n v="0"/>
    <n v="0"/>
    <n v="28325.038173780104"/>
    <n v="45000"/>
    <n v="5000"/>
    <n v="25000"/>
    <m/>
    <n v="25000"/>
    <n v="3325.0381737801035"/>
    <n v="0"/>
    <m/>
    <n v="0"/>
    <n v="3325.0381737801035"/>
    <n v="0"/>
    <m/>
    <n v="0"/>
    <n v="0"/>
    <n v="25000"/>
    <n v="25000"/>
    <n v="25000"/>
    <x v="0"/>
    <x v="0"/>
  </r>
  <r>
    <s v="Agrosuper Asia1023144"/>
    <x v="2"/>
    <x v="3"/>
    <n v="1023144"/>
    <s v="GO Papda C/Cue granel@ Bo Cj AS"/>
    <x v="16"/>
    <x v="46"/>
    <n v="43961"/>
    <n v="0"/>
    <n v="0.5146152823243515"/>
    <n v="22623.002426260817"/>
    <n v="31361.589999999993"/>
    <n v="10700"/>
    <n v="0"/>
    <n v="63614.59242626081"/>
    <n v="216000"/>
    <n v="24000"/>
    <n v="48000"/>
    <m/>
    <n v="48000"/>
    <n v="15614.59242626081"/>
    <n v="0"/>
    <m/>
    <n v="0"/>
    <n v="15614.59242626081"/>
    <n v="0"/>
    <m/>
    <n v="0"/>
    <n v="0"/>
    <n v="48000"/>
    <n v="48000"/>
    <n v="48000"/>
    <x v="0"/>
    <x v="0"/>
  </r>
  <r>
    <s v="Agrosuper Shanghai1023131"/>
    <x v="2"/>
    <x v="4"/>
    <n v="1023131"/>
    <s v="GO Pna S/Hso C/Cue@ Cj 20k AS"/>
    <x v="17"/>
    <x v="2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3126"/>
    <x v="2"/>
    <x v="0"/>
    <n v="1023126"/>
    <s v="GO RECO 90/10 @ CJ 20K AS"/>
    <x v="12"/>
    <x v="26"/>
    <n v="0"/>
    <n v="0"/>
    <n v="0.5146152823243515"/>
    <n v="0"/>
    <n v="3260"/>
    <n v="0"/>
    <n v="0"/>
    <n v="3260"/>
    <n v="2360"/>
    <n v="24000"/>
    <n v="2360"/>
    <m/>
    <n v="2360"/>
    <n v="900"/>
    <n v="0"/>
    <m/>
    <n v="0"/>
    <n v="900"/>
    <n v="0"/>
    <m/>
    <n v="0"/>
    <n v="0"/>
    <n v="2360"/>
    <n v="2360"/>
    <n v="2360"/>
    <x v="0"/>
    <x v="0"/>
  </r>
  <r>
    <s v="Agrosuper Shanghai1023111"/>
    <x v="2"/>
    <x v="4"/>
    <n v="1023111"/>
    <s v="GO Grasa Forro Pna Limp@ Bo Cj 20k AS"/>
    <x v="18"/>
    <x v="47"/>
    <n v="0"/>
    <n v="0"/>
    <n v="0.5146152823243515"/>
    <n v="0"/>
    <n v="0"/>
    <n v="0"/>
    <n v="0"/>
    <n v="0"/>
    <n v="0"/>
    <n v="20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110"/>
    <x v="2"/>
    <x v="4"/>
    <n v="1023110"/>
    <s v="GO Pna Forro@ Bo Cj 20k AS"/>
    <x v="18"/>
    <x v="48"/>
    <n v="0"/>
    <n v="0"/>
    <n v="0.5146152823243515"/>
    <n v="0"/>
    <n v="0"/>
    <n v="0"/>
    <n v="0"/>
    <n v="0"/>
    <n v="0"/>
    <n v="20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109"/>
    <x v="2"/>
    <x v="4"/>
    <n v="1023109"/>
    <s v="GO Reco 20/80 @ Cj 20k AS"/>
    <x v="18"/>
    <x v="25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093"/>
    <x v="2"/>
    <x v="4"/>
    <n v="1023093"/>
    <s v="GO Cordon Lom@ Bo Cj 20k AS"/>
    <x v="7"/>
    <x v="49"/>
    <n v="0"/>
    <n v="0"/>
    <n v="0.5146152823243515"/>
    <n v="0"/>
    <n v="0"/>
    <n v="0"/>
    <n v="0"/>
    <n v="0"/>
    <n v="0"/>
    <n v="16800"/>
    <n v="0"/>
    <m/>
    <n v="0"/>
    <n v="0"/>
    <n v="0"/>
    <m/>
    <n v="0"/>
    <n v="0"/>
    <n v="0"/>
    <m/>
    <n v="0"/>
    <n v="0"/>
    <n v="0"/>
    <n v="0"/>
    <n v="0"/>
    <x v="0"/>
    <x v="0"/>
  </r>
  <r>
    <s v="Agrosuper Asia1023090"/>
    <x v="2"/>
    <x v="3"/>
    <n v="1023090"/>
    <s v="GO Panc S/cue S/h@ Cj Panc 16k AS"/>
    <x v="23"/>
    <x v="34"/>
    <n v="43761"/>
    <n v="0"/>
    <n v="0.5146152823243515"/>
    <n v="22520.079369795945"/>
    <n v="-21760.799999999999"/>
    <n v="0"/>
    <n v="0"/>
    <n v="759.27936979594597"/>
    <n v="0"/>
    <n v="22000"/>
    <n v="0"/>
    <m/>
    <n v="0"/>
    <n v="759.27936979594597"/>
    <n v="0"/>
    <m/>
    <n v="0"/>
    <n v="759.27936979594597"/>
    <n v="0"/>
    <m/>
    <n v="0"/>
    <n v="0"/>
    <n v="0"/>
    <n v="0"/>
    <n v="0"/>
    <x v="0"/>
    <x v="0"/>
  </r>
  <r>
    <s v="Exportacion Directa1023055"/>
    <x v="2"/>
    <x v="5"/>
    <n v="1023055"/>
    <s v="GO Lom Vet M@ Fi Cj Lom Vet AP"/>
    <x v="24"/>
    <x v="35"/>
    <n v="0"/>
    <n v="0"/>
    <n v="0.86351453912600351"/>
    <n v="0"/>
    <n v="10320.472000000003"/>
    <n v="0"/>
    <n v="0"/>
    <n v="10320.472000000003"/>
    <n v="15000"/>
    <n v="2000"/>
    <n v="10000"/>
    <m/>
    <n v="10000"/>
    <n v="320.47200000000339"/>
    <n v="0"/>
    <m/>
    <n v="0"/>
    <n v="320.47200000000339"/>
    <n v="0"/>
    <m/>
    <n v="0"/>
    <n v="0"/>
    <n v="10000"/>
    <n v="10000"/>
    <n v="10000"/>
    <x v="0"/>
    <x v="0"/>
  </r>
  <r>
    <s v="Exportacion Directa1023051"/>
    <x v="2"/>
    <x v="5"/>
    <n v="1023051"/>
    <s v="GO Lom Vet L@ Fi Cj Lom Vet AP"/>
    <x v="24"/>
    <x v="35"/>
    <n v="0"/>
    <n v="0"/>
    <n v="0.86351453912600351"/>
    <n v="0"/>
    <n v="0"/>
    <n v="0"/>
    <n v="0"/>
    <n v="0"/>
    <n v="3000"/>
    <n v="2200"/>
    <n v="0"/>
    <m/>
    <n v="0"/>
    <n v="0"/>
    <n v="0"/>
    <m/>
    <n v="0"/>
    <n v="0"/>
    <n v="0"/>
    <m/>
    <n v="0"/>
    <n v="0"/>
    <b v="0"/>
    <b v="0"/>
    <n v="0"/>
    <x v="0"/>
    <x v="0"/>
  </r>
  <r>
    <s v="Agrosuper Asia1023038"/>
    <x v="2"/>
    <x v="3"/>
    <n v="1023038"/>
    <s v="GO Lom Vet@ Cj 8k AS"/>
    <x v="24"/>
    <x v="35"/>
    <n v="80294"/>
    <n v="110000"/>
    <n v="0.5146152823243515"/>
    <n v="41320.519478951479"/>
    <n v="8051.232"/>
    <n v="28267.770007084604"/>
    <n v="0"/>
    <n v="74812.744485327625"/>
    <n v="55000"/>
    <n v="22000"/>
    <n v="55000"/>
    <m/>
    <n v="55000"/>
    <n v="19812.744485327625"/>
    <n v="0"/>
    <m/>
    <n v="0"/>
    <n v="19812.744485327625"/>
    <n v="0"/>
    <m/>
    <n v="0"/>
    <n v="0"/>
    <n v="55000"/>
    <n v="55000"/>
    <n v="55000"/>
    <x v="0"/>
    <x v="0"/>
  </r>
  <r>
    <s v="Agrosuper Asia1023037"/>
    <x v="2"/>
    <x v="3"/>
    <n v="1023037"/>
    <s v="GO Panc S/cue@ Cj Panc 16k AS"/>
    <x v="23"/>
    <x v="34"/>
    <n v="83893"/>
    <n v="88000"/>
    <n v="0.5146152823243515"/>
    <n v="43172.619880036822"/>
    <n v="15064.519999999999"/>
    <n v="0"/>
    <n v="0"/>
    <n v="58237.139880036819"/>
    <n v="11000"/>
    <n v="22000"/>
    <n v="11000"/>
    <m/>
    <n v="11000"/>
    <n v="47237.139880036819"/>
    <n v="44000"/>
    <m/>
    <n v="44000"/>
    <n v="3237.1398800368188"/>
    <n v="0"/>
    <m/>
    <n v="0"/>
    <n v="0"/>
    <n v="55000"/>
    <n v="55000"/>
    <n v="55000"/>
    <x v="0"/>
    <x v="0"/>
  </r>
  <r>
    <s v="Agrosuper Shanghai1023035"/>
    <x v="2"/>
    <x v="4"/>
    <n v="1023035"/>
    <s v="GO Belly Strip@ Cj 20k AS"/>
    <x v="7"/>
    <x v="49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3034"/>
    <x v="2"/>
    <x v="4"/>
    <n v="1023034"/>
    <s v="GO Forro Pal@ Bo Cj 20k AS"/>
    <x v="25"/>
    <x v="48"/>
    <n v="0"/>
    <n v="0"/>
    <n v="0.5146152823243515"/>
    <n v="0"/>
    <n v="0"/>
    <n v="0"/>
    <n v="0"/>
    <n v="0"/>
    <n v="0"/>
    <n v="12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996"/>
    <x v="2"/>
    <x v="0"/>
    <n v="1022996"/>
    <s v="GO Visual Triming@ Cj 20k AS"/>
    <x v="18"/>
    <x v="25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22995"/>
    <x v="2"/>
    <x v="4"/>
    <n v="1022995"/>
    <s v="GO Panc Tec /C cue S/H@ Cj 20k AS"/>
    <x v="23"/>
    <x v="50"/>
    <n v="0"/>
    <n v="0"/>
    <n v="0.5146152823243515"/>
    <n v="0"/>
    <n v="0"/>
    <n v="0"/>
    <n v="0"/>
    <n v="0"/>
    <n v="0"/>
    <n v="2000"/>
    <n v="0"/>
    <m/>
    <n v="0"/>
    <n v="0"/>
    <n v="0"/>
    <m/>
    <n v="0"/>
    <n v="0"/>
    <n v="0"/>
    <m/>
    <n v="0"/>
    <n v="0"/>
    <n v="0"/>
    <n v="0"/>
    <n v="0"/>
    <x v="0"/>
    <x v="0"/>
  </r>
  <r>
    <s v="Exportacion Directa1022990"/>
    <x v="2"/>
    <x v="5"/>
    <n v="1022990"/>
    <s v="GO Panc Tec S/cue VP@ Cj ch AP"/>
    <x v="23"/>
    <x v="34"/>
    <n v="0"/>
    <n v="0"/>
    <n v="0.86351453912600351"/>
    <n v="0"/>
    <n v="0"/>
    <n v="0"/>
    <n v="0"/>
    <n v="0"/>
    <n v="0"/>
    <n v="3500"/>
    <n v="0"/>
    <m/>
    <n v="0"/>
    <n v="0"/>
    <n v="0"/>
    <m/>
    <n v="0"/>
    <n v="0"/>
    <n v="0"/>
    <m/>
    <n v="0"/>
    <n v="0"/>
    <b v="0"/>
    <b v="0"/>
    <n v="0"/>
    <x v="0"/>
    <x v="0"/>
  </r>
  <r>
    <s v="Exportacion Directa1022987"/>
    <x v="2"/>
    <x v="5"/>
    <n v="1022987"/>
    <s v="GO Lom Tocino@ Bo Cj 20k AP"/>
    <x v="16"/>
    <x v="21"/>
    <n v="54951"/>
    <n v="24000"/>
    <n v="0.86351453912600351"/>
    <n v="47450.987439513017"/>
    <n v="21120"/>
    <n v="11535"/>
    <n v="0"/>
    <n v="78952.487439513017"/>
    <n v="72000"/>
    <n v="22200"/>
    <n v="72000"/>
    <m/>
    <n v="72000"/>
    <n v="6952.4874395130173"/>
    <n v="0"/>
    <m/>
    <n v="0"/>
    <n v="6952.4874395130173"/>
    <n v="0"/>
    <m/>
    <n v="0"/>
    <n v="0"/>
    <n v="72000"/>
    <n v="72000"/>
    <n v="72000"/>
    <x v="0"/>
    <x v="0"/>
  </r>
  <r>
    <s v="Agrosuper Asia1022986"/>
    <x v="2"/>
    <x v="3"/>
    <n v="1022986"/>
    <s v="GO Panc S/cue Mad@ Cj 16,4k Panc TJ"/>
    <x v="23"/>
    <x v="34"/>
    <n v="10115"/>
    <n v="0"/>
    <n v="0.5146152823243515"/>
    <n v="5205.3335807108151"/>
    <n v="2073.0520000000001"/>
    <n v="2812.0573402939895"/>
    <n v="0"/>
    <n v="9809.2371869754061"/>
    <n v="5000"/>
    <n v="5000"/>
    <n v="5000"/>
    <m/>
    <n v="5000"/>
    <n v="4809.2371869754061"/>
    <n v="0"/>
    <m/>
    <n v="0"/>
    <n v="4809.2371869754061"/>
    <n v="0"/>
    <m/>
    <n v="0"/>
    <n v="0"/>
    <n v="5000"/>
    <n v="5000"/>
    <n v="5000"/>
    <x v="0"/>
    <x v="0"/>
  </r>
  <r>
    <s v="Agrosuper Asia1022985"/>
    <x v="2"/>
    <x v="3"/>
    <n v="1022985"/>
    <s v="GO Lom Vet Mad@ Cj 8,5k TJ"/>
    <x v="24"/>
    <x v="35"/>
    <n v="3951"/>
    <n v="5000"/>
    <n v="0.5146152823243515"/>
    <n v="2033.2449804635128"/>
    <n v="6714.4079999999994"/>
    <n v="0"/>
    <n v="0"/>
    <n v="8747.652980463512"/>
    <n v="10000"/>
    <n v="4100"/>
    <n v="8200"/>
    <m/>
    <n v="8200"/>
    <n v="547.65298046351199"/>
    <n v="0"/>
    <m/>
    <n v="0"/>
    <n v="547.65298046351199"/>
    <n v="0"/>
    <m/>
    <n v="0"/>
    <n v="0"/>
    <n v="8200"/>
    <n v="8200"/>
    <n v="8200"/>
    <x v="0"/>
    <x v="0"/>
  </r>
  <r>
    <s v="Agrosuper Shanghai1022945"/>
    <x v="2"/>
    <x v="4"/>
    <n v="1022945"/>
    <s v="GO Mantec@ Cj 20k AS"/>
    <x v="18"/>
    <x v="31"/>
    <n v="0"/>
    <n v="0"/>
    <n v="0.5146152823243515"/>
    <n v="0"/>
    <n v="0"/>
    <n v="0"/>
    <n v="0"/>
    <n v="0"/>
    <n v="0"/>
    <n v="226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943"/>
    <x v="2"/>
    <x v="4"/>
    <n v="1022943"/>
    <s v="GO Lom Ctro@ Cj 16k AS"/>
    <x v="24"/>
    <x v="27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Exportacion Directa1022931"/>
    <x v="2"/>
    <x v="5"/>
    <n v="1022931"/>
    <s v="GO File C/cab 6x1@ VP Cj AP"/>
    <x v="26"/>
    <x v="40"/>
    <n v="20000"/>
    <n v="22500"/>
    <n v="0.86351453912600351"/>
    <n v="17270.290782520071"/>
    <n v="5180.5229999999983"/>
    <n v="11088.067319216556"/>
    <n v="5000"/>
    <n v="27430.074369814967"/>
    <n v="13000"/>
    <n v="7000"/>
    <n v="13000"/>
    <m/>
    <n v="13000"/>
    <n v="14430.074369814967"/>
    <n v="14000"/>
    <m/>
    <n v="14000"/>
    <n v="430.07436981496721"/>
    <n v="0"/>
    <m/>
    <n v="0"/>
    <n v="0"/>
    <n v="27000"/>
    <n v="27000"/>
    <n v="27000"/>
    <x v="0"/>
    <x v="0"/>
  </r>
  <r>
    <s v="Agrosuper Asia1022930"/>
    <x v="2"/>
    <x v="3"/>
    <n v="1022930"/>
    <s v="GO Panc S/cue Hem@ Cj Panc TJ AS"/>
    <x v="23"/>
    <x v="34"/>
    <n v="309185"/>
    <n v="220000"/>
    <n v="0.5146152823243515"/>
    <n v="159111.32606545463"/>
    <n v="34424.044000000009"/>
    <n v="53254.59998926839"/>
    <n v="0"/>
    <n v="241464.51005579619"/>
    <n v="176000"/>
    <n v="22000"/>
    <n v="176000"/>
    <m/>
    <n v="176000"/>
    <n v="65464.510055796185"/>
    <n v="44000"/>
    <m/>
    <n v="44000"/>
    <n v="21464.510055796185"/>
    <n v="0"/>
    <m/>
    <n v="0"/>
    <n v="0"/>
    <n v="220000"/>
    <n v="220000"/>
    <n v="220000"/>
    <x v="0"/>
    <x v="0"/>
  </r>
  <r>
    <s v="Agro Sudamerica1022928"/>
    <x v="2"/>
    <x v="0"/>
    <n v="1022928"/>
    <s v="GO Cue Granel Esp CC@Cj 20k AS"/>
    <x v="25"/>
    <x v="37"/>
    <n v="1906"/>
    <n v="0"/>
    <n v="0.5146152823243515"/>
    <n v="980.85672811021391"/>
    <n v="2415.681"/>
    <n v="12000"/>
    <n v="0"/>
    <n v="14196.537728110214"/>
    <n v="23000"/>
    <n v="8300"/>
    <n v="8300"/>
    <m/>
    <n v="8300"/>
    <n v="5896.5377281102137"/>
    <n v="0"/>
    <m/>
    <n v="0"/>
    <n v="5896.5377281102137"/>
    <n v="0"/>
    <m/>
    <n v="0"/>
    <n v="0"/>
    <n v="8300"/>
    <n v="8300"/>
    <n v="8300"/>
    <x v="0"/>
    <x v="0"/>
  </r>
  <r>
    <s v="Agro Sudamerica1022924"/>
    <x v="2"/>
    <x v="0"/>
    <n v="1022924"/>
    <s v="GO LOM TOCINO@ CJ 20K AS"/>
    <x v="28"/>
    <x v="23"/>
    <n v="152132"/>
    <n v="0"/>
    <n v="0.5146152823243515"/>
    <n v="78289.452130568243"/>
    <n v="0"/>
    <n v="0"/>
    <n v="0"/>
    <n v="78289.452130568243"/>
    <n v="101000"/>
    <n v="24000"/>
    <n v="72000"/>
    <m/>
    <n v="72000"/>
    <n v="6289.4521305682429"/>
    <n v="0"/>
    <m/>
    <n v="0"/>
    <n v="6289.4521305682429"/>
    <n v="0"/>
    <m/>
    <n v="0"/>
    <n v="0"/>
    <n v="72000"/>
    <n v="72000"/>
    <n v="72000"/>
    <x v="0"/>
    <x v="0"/>
  </r>
  <r>
    <s v="Agro Sudamerica1022923"/>
    <x v="2"/>
    <x v="0"/>
    <n v="1022923"/>
    <s v="GO GORD LOM TOCINO@ CJ 20K AS"/>
    <x v="19"/>
    <x v="51"/>
    <n v="47978"/>
    <n v="0"/>
    <n v="0.5146152823243515"/>
    <n v="24690.212015357734"/>
    <n v="0"/>
    <n v="0"/>
    <n v="0"/>
    <n v="24690.212015357734"/>
    <n v="48000"/>
    <n v="24000"/>
    <n v="24000"/>
    <m/>
    <n v="24000"/>
    <n v="690.21201535773434"/>
    <n v="0"/>
    <m/>
    <n v="0"/>
    <n v="690.21201535773434"/>
    <n v="0"/>
    <m/>
    <n v="0"/>
    <n v="0"/>
    <n v="24000"/>
    <n v="24000"/>
    <n v="24000"/>
    <x v="0"/>
    <x v="0"/>
  </r>
  <r>
    <s v="Agro Sudamerica1022922"/>
    <x v="2"/>
    <x v="0"/>
    <n v="1022922"/>
    <s v="GO Triming Panc@ Cj 20k AS"/>
    <x v="7"/>
    <x v="49"/>
    <n v="0"/>
    <n v="0"/>
    <n v="0.5146152823243515"/>
    <n v="0"/>
    <n v="0"/>
    <n v="0"/>
    <n v="0"/>
    <n v="0"/>
    <n v="0"/>
    <n v="6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2921"/>
    <x v="2"/>
    <x v="0"/>
    <n v="1022921"/>
    <s v="GO Gord chic@ Cj 20k AS"/>
    <x v="18"/>
    <x v="25"/>
    <n v="23989"/>
    <n v="23000"/>
    <n v="0.5146152823243515"/>
    <n v="12345.106007678867"/>
    <n v="15770.255000000006"/>
    <n v="0"/>
    <n v="0"/>
    <n v="28115.361007678875"/>
    <n v="17000"/>
    <n v="15700"/>
    <n v="17000"/>
    <m/>
    <n v="17000"/>
    <n v="11115.361007678875"/>
    <n v="0"/>
    <m/>
    <n v="0"/>
    <n v="11115.361007678875"/>
    <n v="0"/>
    <m/>
    <n v="0"/>
    <n v="0"/>
    <n v="17000"/>
    <n v="17000"/>
    <n v="17000"/>
    <x v="0"/>
    <x v="0"/>
  </r>
  <r>
    <s v="Agro Sudamerica1022920"/>
    <x v="2"/>
    <x v="0"/>
    <n v="1022920"/>
    <s v="GO Gord rebaje@ Cj 20k AS"/>
    <x v="18"/>
    <x v="25"/>
    <n v="6850"/>
    <n v="24000"/>
    <n v="0.5146152823243515"/>
    <n v="3525.1146839218077"/>
    <n v="15014.570000000005"/>
    <n v="0"/>
    <n v="0"/>
    <n v="18539.684683921812"/>
    <n v="24000"/>
    <n v="11600"/>
    <n v="11600"/>
    <m/>
    <n v="11600"/>
    <n v="6939.6846839218124"/>
    <n v="0"/>
    <m/>
    <n v="0"/>
    <n v="6939.6846839218124"/>
    <n v="0"/>
    <m/>
    <n v="0"/>
    <n v="0"/>
    <n v="11600"/>
    <n v="11600"/>
    <n v="11600"/>
    <x v="0"/>
    <x v="0"/>
  </r>
  <r>
    <s v="Exportacion Directa1022919"/>
    <x v="2"/>
    <x v="5"/>
    <n v="1022919"/>
    <s v="GO MM LOIN S VP@ Cj 10k AP"/>
    <x v="24"/>
    <x v="52"/>
    <n v="0"/>
    <n v="21600"/>
    <n v="0.86351453912600351"/>
    <n v="0"/>
    <n v="55809.535000000025"/>
    <n v="0"/>
    <n v="0"/>
    <n v="55809.535000000025"/>
    <n v="0"/>
    <n v="7600"/>
    <n v="0"/>
    <m/>
    <n v="0"/>
    <n v="55809.535000000025"/>
    <n v="53200"/>
    <m/>
    <n v="53200"/>
    <n v="2609.5350000000253"/>
    <n v="0"/>
    <m/>
    <n v="0"/>
    <n v="0"/>
    <n v="53200"/>
    <n v="53200"/>
    <n v="53200"/>
    <x v="0"/>
    <x v="0"/>
  </r>
  <r>
    <s v="Exportacion Directa1022901"/>
    <x v="2"/>
    <x v="5"/>
    <n v="1022901"/>
    <s v="GO Panc Tec S/Cue L@ Fi CJ Ch AP"/>
    <x v="23"/>
    <x v="34"/>
    <n v="10000"/>
    <n v="0"/>
    <n v="0.86351453912600351"/>
    <n v="8635.1453912600355"/>
    <n v="732.33600000000001"/>
    <n v="0"/>
    <n v="0"/>
    <n v="9367.4813912600348"/>
    <n v="10000"/>
    <n v="3100"/>
    <n v="9300"/>
    <m/>
    <n v="9300"/>
    <n v="67.481391260034798"/>
    <n v="0"/>
    <m/>
    <n v="0"/>
    <n v="67.481391260034798"/>
    <n v="0"/>
    <m/>
    <n v="0"/>
    <n v="0"/>
    <n v="9300"/>
    <n v="9300"/>
    <n v="9300"/>
    <x v="0"/>
    <x v="0"/>
  </r>
  <r>
    <s v="Agrosuper Asia1022887"/>
    <x v="2"/>
    <x v="3"/>
    <n v="1022887"/>
    <s v="GO Panc S/cue@ Cj Panc AK"/>
    <x v="23"/>
    <x v="34"/>
    <n v="139487"/>
    <n v="154000"/>
    <n v="0.5146152823243515"/>
    <n v="71782.141885576813"/>
    <n v="60011.233999999997"/>
    <n v="0"/>
    <n v="0"/>
    <n v="131793.37588557682"/>
    <n v="43000"/>
    <n v="22000"/>
    <n v="43000"/>
    <m/>
    <n v="43000"/>
    <n v="88793.375885576825"/>
    <n v="88000"/>
    <m/>
    <n v="88000"/>
    <n v="793.37588557682466"/>
    <n v="0"/>
    <m/>
    <n v="0"/>
    <n v="109027.76000000001"/>
    <n v="240027.76"/>
    <n v="240027.76"/>
    <n v="240027.76"/>
    <x v="0"/>
    <x v="0"/>
  </r>
  <r>
    <s v="Agrosuper Asia1022885"/>
    <x v="2"/>
    <x v="3"/>
    <n v="1022885"/>
    <s v="GO Panc S/cue@ Cj Panc TJ"/>
    <x v="23"/>
    <x v="34"/>
    <n v="516070"/>
    <n v="550000"/>
    <n v="0.5146152823243515"/>
    <n v="265577.50874912809"/>
    <n v="98205.848000000027"/>
    <n v="147930.75719411837"/>
    <n v="0"/>
    <n v="496921.03822383459"/>
    <n v="182000"/>
    <n v="22000"/>
    <n v="182000"/>
    <m/>
    <n v="182000"/>
    <n v="314921.03822383459"/>
    <n v="308000"/>
    <m/>
    <n v="308000"/>
    <n v="6921.0382238345919"/>
    <n v="0"/>
    <m/>
    <n v="0"/>
    <n v="22010.76"/>
    <n v="512010.76"/>
    <n v="512010.76"/>
    <n v="512010.76"/>
    <x v="0"/>
    <x v="0"/>
  </r>
  <r>
    <s v="Agro Sudamerica1022870"/>
    <x v="2"/>
    <x v="0"/>
    <n v="1022870"/>
    <s v="GO Patas@ Cj 20 kg AS"/>
    <x v="14"/>
    <x v="19"/>
    <n v="0"/>
    <n v="0"/>
    <n v="0.5146152823243515"/>
    <n v="0"/>
    <n v="8135.1169999999984"/>
    <n v="0"/>
    <n v="0"/>
    <n v="8135.1169999999984"/>
    <n v="4000"/>
    <n v="4000"/>
    <n v="4000"/>
    <m/>
    <n v="4000"/>
    <n v="4135.1169999999984"/>
    <n v="0"/>
    <m/>
    <n v="0"/>
    <n v="4135.1169999999984"/>
    <n v="0"/>
    <m/>
    <n v="0"/>
    <n v="0"/>
    <n v="4000"/>
    <n v="4000"/>
    <n v="4000"/>
    <x v="0"/>
    <x v="0"/>
  </r>
  <r>
    <s v="Exportacion Directa1022869"/>
    <x v="2"/>
    <x v="5"/>
    <n v="1022869"/>
    <s v="GO Hso Pecho@ Cj 10k AP"/>
    <x v="13"/>
    <x v="53"/>
    <n v="0"/>
    <n v="0"/>
    <n v="0.86351453912600351"/>
    <n v="0"/>
    <n v="0"/>
    <n v="0"/>
    <n v="0"/>
    <n v="0"/>
    <n v="0"/>
    <n v="8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22856"/>
    <x v="2"/>
    <x v="4"/>
    <n v="1022856"/>
    <s v="GO Reco 10/90 @ Cj 20k AS"/>
    <x v="18"/>
    <x v="25"/>
    <n v="0"/>
    <n v="0"/>
    <n v="0.5146152823243515"/>
    <n v="0"/>
    <n v="0"/>
    <n v="0"/>
    <n v="0"/>
    <n v="0"/>
    <n v="0"/>
    <n v="186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855"/>
    <x v="2"/>
    <x v="0"/>
    <n v="1022855"/>
    <s v="GO Grasa Forro Pal@ Cj 20k AS"/>
    <x v="18"/>
    <x v="47"/>
    <n v="12699"/>
    <n v="24000"/>
    <n v="0.5146152823243515"/>
    <n v="6535.0994702369399"/>
    <n v="9146.8339999999989"/>
    <n v="3417.3286420874242"/>
    <n v="0"/>
    <n v="18757.529248115621"/>
    <n v="24000"/>
    <n v="23800"/>
    <n v="0"/>
    <m/>
    <n v="0"/>
    <n v="18757.529248115621"/>
    <n v="0"/>
    <m/>
    <n v="0"/>
    <n v="18757.529248115621"/>
    <n v="0"/>
    <m/>
    <n v="0"/>
    <n v="22991.33"/>
    <n v="22991.33"/>
    <n v="22991.33"/>
    <n v="22991.33"/>
    <x v="0"/>
    <x v="0"/>
  </r>
  <r>
    <s v="Agrosuper Shanghai1022851"/>
    <x v="2"/>
    <x v="4"/>
    <n v="1022851"/>
    <s v="GO Pal Nor@ Cj 20k AS"/>
    <x v="21"/>
    <x v="28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847"/>
    <x v="2"/>
    <x v="0"/>
    <n v="1022847"/>
    <s v="GO Cne Falda Pan@ CJ 20k AS"/>
    <x v="23"/>
    <x v="34"/>
    <n v="32023"/>
    <n v="24000"/>
    <n v="0.5146152823243515"/>
    <n v="16479.52518587271"/>
    <n v="5851.6059999999989"/>
    <n v="0"/>
    <n v="0"/>
    <n v="22331.131185872709"/>
    <n v="0"/>
    <n v="24000"/>
    <n v="0"/>
    <m/>
    <n v="0"/>
    <n v="22331.131185872709"/>
    <n v="0"/>
    <m/>
    <n v="0"/>
    <n v="22331.131185872709"/>
    <n v="0"/>
    <m/>
    <n v="0"/>
    <n v="0"/>
    <n v="0"/>
    <n v="0"/>
    <n v="0"/>
    <x v="0"/>
    <x v="0"/>
  </r>
  <r>
    <s v="Agro Sudamerica1022844"/>
    <x v="2"/>
    <x v="0"/>
    <n v="1022844"/>
    <s v="GO Cordon Lom@ CJ 20k AS"/>
    <x v="7"/>
    <x v="49"/>
    <n v="0"/>
    <n v="0"/>
    <n v="0.5146152823243515"/>
    <n v="0"/>
    <n v="8313.6520000000019"/>
    <n v="0"/>
    <n v="0"/>
    <n v="8313.6520000000019"/>
    <n v="0"/>
    <n v="24000"/>
    <n v="0"/>
    <m/>
    <n v="0"/>
    <n v="8313.6520000000019"/>
    <n v="0"/>
    <m/>
    <n v="0"/>
    <n v="8313.6520000000019"/>
    <n v="0"/>
    <m/>
    <n v="0"/>
    <n v="0"/>
    <n v="0"/>
    <n v="0"/>
    <n v="0"/>
    <x v="0"/>
    <x v="0"/>
  </r>
  <r>
    <s v="Agro Sudamerica1022842"/>
    <x v="2"/>
    <x v="0"/>
    <n v="1022842"/>
    <s v="GO Triming Lomo@ Cj 20k AS"/>
    <x v="7"/>
    <x v="54"/>
    <n v="0"/>
    <n v="0"/>
    <n v="0.5146152823243515"/>
    <n v="0"/>
    <n v="5409.4539999999997"/>
    <n v="0"/>
    <n v="0"/>
    <n v="5409.4539999999997"/>
    <n v="1640"/>
    <n v="24000"/>
    <n v="1640"/>
    <m/>
    <n v="1640"/>
    <n v="3769.4539999999997"/>
    <n v="0"/>
    <m/>
    <n v="0"/>
    <n v="3769.4539999999997"/>
    <n v="0"/>
    <m/>
    <n v="0"/>
    <n v="0"/>
    <n v="1640"/>
    <n v="1640"/>
    <n v="1640"/>
    <x v="0"/>
    <x v="0"/>
  </r>
  <r>
    <s v="Exportacion Directa1022817"/>
    <x v="2"/>
    <x v="5"/>
    <n v="1022817"/>
    <s v="GO Lom Vet L@ VP Cj Lom Vet Mad AP"/>
    <x v="29"/>
    <x v="55"/>
    <n v="0"/>
    <n v="0"/>
    <n v="0.86351453912600351"/>
    <n v="0"/>
    <n v="0"/>
    <n v="0"/>
    <n v="0"/>
    <n v="0"/>
    <n v="0"/>
    <n v="5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2786"/>
    <x v="2"/>
    <x v="0"/>
    <n v="1022786"/>
    <s v="GO Trip Calib Tub 35/39 Azul# Bidon AS"/>
    <x v="14"/>
    <x v="43"/>
    <n v="2075"/>
    <n v="300"/>
    <n v="0.5146152823243515"/>
    <n v="1067.8267108230293"/>
    <n v="0"/>
    <n v="0"/>
    <n v="0"/>
    <n v="1067.8267108230293"/>
    <n v="1774.5"/>
    <n v="1300"/>
    <n v="0"/>
    <m/>
    <n v="0"/>
    <n v="1067.8267108230293"/>
    <n v="0"/>
    <m/>
    <n v="0"/>
    <n v="1067.8267108230293"/>
    <n v="0"/>
    <m/>
    <n v="0"/>
    <n v="0"/>
    <n v="0"/>
    <n v="0"/>
    <n v="0"/>
    <x v="0"/>
    <x v="0"/>
  </r>
  <r>
    <s v="Agro Sudamerica1022784"/>
    <x v="2"/>
    <x v="0"/>
    <n v="1022784"/>
    <s v="GO TRIPA CALIB 40/42# BO BIN AS"/>
    <x v="14"/>
    <x v="43"/>
    <n v="0"/>
    <n v="0"/>
    <n v="0.5146152823243515"/>
    <n v="0"/>
    <n v="0"/>
    <n v="0"/>
    <n v="0"/>
    <n v="0"/>
    <n v="6091.5"/>
    <n v="1100"/>
    <n v="0"/>
    <m/>
    <n v="0"/>
    <n v="0"/>
    <n v="0"/>
    <m/>
    <n v="0"/>
    <n v="0"/>
    <n v="0"/>
    <m/>
    <n v="0"/>
    <n v="0"/>
    <b v="0"/>
    <b v="0"/>
    <n v="0"/>
    <x v="0"/>
    <x v="0"/>
  </r>
  <r>
    <s v="Agrosuper Brasil1022784"/>
    <x v="2"/>
    <x v="2"/>
    <n v="1022784"/>
    <s v="GO TRIPA CALIB 40/42# BO BIN AS"/>
    <x v="14"/>
    <x v="43"/>
    <n v="0"/>
    <n v="0"/>
    <n v="0.71181248753751014"/>
    <n v="0"/>
    <n v="0"/>
    <n v="0"/>
    <n v="0"/>
    <n v="0"/>
    <n v="0"/>
    <n v="67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2783"/>
    <x v="2"/>
    <x v="0"/>
    <n v="1022783"/>
    <s v="GO TRIPA CALIB 38/40# BO BIDON AS"/>
    <x v="14"/>
    <x v="43"/>
    <n v="21314"/>
    <n v="9288"/>
    <n v="0.5146152823243515"/>
    <n v="10968.510127461228"/>
    <n v="0"/>
    <n v="0"/>
    <n v="0"/>
    <n v="10968.510127461228"/>
    <n v="27244.800000000003"/>
    <n v="6200"/>
    <n v="6200"/>
    <m/>
    <n v="6200"/>
    <n v="4768.510127461228"/>
    <n v="0"/>
    <m/>
    <n v="0"/>
    <n v="4768.510127461228"/>
    <n v="0"/>
    <m/>
    <n v="0"/>
    <n v="0"/>
    <n v="6200"/>
    <n v="6200"/>
    <n v="6200"/>
    <x v="0"/>
    <x v="0"/>
  </r>
  <r>
    <s v="Agro Sudamerica1022782"/>
    <x v="2"/>
    <x v="0"/>
    <n v="1022782"/>
    <s v="GO TRIPA CALIB 35/38# BO BIDON AS"/>
    <x v="14"/>
    <x v="43"/>
    <n v="0"/>
    <n v="10973"/>
    <n v="0.5146152823243515"/>
    <n v="0"/>
    <n v="0"/>
    <n v="0"/>
    <n v="0"/>
    <n v="0"/>
    <n v="21640.799999999999"/>
    <n v="146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2781"/>
    <x v="2"/>
    <x v="0"/>
    <n v="1022781"/>
    <s v="GO TRIPA CALIB 32/35# BO BIDON AS"/>
    <x v="14"/>
    <x v="43"/>
    <n v="2865"/>
    <n v="0"/>
    <n v="0.5146152823243515"/>
    <n v="1474.372783859267"/>
    <n v="0"/>
    <n v="0"/>
    <n v="0"/>
    <n v="1474.372783859267"/>
    <n v="15422.4"/>
    <n v="1200"/>
    <n v="1200"/>
    <m/>
    <n v="1200"/>
    <n v="274.37278385926697"/>
    <n v="0"/>
    <m/>
    <n v="0"/>
    <n v="274.37278385926697"/>
    <n v="0"/>
    <m/>
    <n v="0"/>
    <n v="0"/>
    <n v="1200"/>
    <n v="1200"/>
    <n v="1200"/>
    <x v="0"/>
    <x v="0"/>
  </r>
  <r>
    <s v="Agrosuper Asia1022767"/>
    <x v="2"/>
    <x v="3"/>
    <n v="1022767"/>
    <s v="GO Gord Esp@ 20kg AA"/>
    <x v="18"/>
    <x v="25"/>
    <n v="0"/>
    <n v="0"/>
    <n v="0.5146152823243515"/>
    <n v="0"/>
    <n v="17480"/>
    <n v="10483.999999200001"/>
    <n v="0"/>
    <n v="26915.599999279999"/>
    <n v="0"/>
    <n v="24000"/>
    <n v="0"/>
    <m/>
    <n v="0"/>
    <n v="26915.599999279999"/>
    <n v="0"/>
    <m/>
    <n v="0"/>
    <n v="26915.599999279999"/>
    <n v="0"/>
    <m/>
    <n v="0"/>
    <n v="0"/>
    <n v="0"/>
    <n v="0"/>
    <n v="0"/>
    <x v="0"/>
    <x v="0"/>
  </r>
  <r>
    <s v="Agrosuper Shanghai1022748"/>
    <x v="2"/>
    <x v="4"/>
    <n v="1022748"/>
    <s v="GO Manos@ Cj 10k AS"/>
    <x v="14"/>
    <x v="19"/>
    <n v="0"/>
    <n v="0"/>
    <n v="0.5146152823243515"/>
    <n v="0"/>
    <n v="0"/>
    <n v="0"/>
    <n v="0"/>
    <n v="0"/>
    <n v="0"/>
    <n v="184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709"/>
    <x v="2"/>
    <x v="0"/>
    <n v="1022709"/>
    <s v="GO PpPna 57@ Bo Cj AS"/>
    <x v="17"/>
    <x v="22"/>
    <n v="659008"/>
    <n v="456000"/>
    <n v="0.5146152823243515"/>
    <n v="339135.58797400625"/>
    <n v="182178.38300000032"/>
    <n v="160121.12472645869"/>
    <n v="0"/>
    <n v="665422.98322781944"/>
    <n v="336000"/>
    <n v="24000"/>
    <n v="336000"/>
    <m/>
    <n v="336000"/>
    <n v="329422.98322781944"/>
    <n v="312000"/>
    <n v="-100000"/>
    <n v="212000"/>
    <n v="117422.98322781944"/>
    <n v="0"/>
    <m/>
    <n v="0"/>
    <n v="0"/>
    <n v="648000"/>
    <n v="648000"/>
    <n v="548000"/>
    <x v="1"/>
    <x v="1"/>
  </r>
  <r>
    <s v="Agro Sudamerica1022705"/>
    <x v="2"/>
    <x v="0"/>
    <n v="1022705"/>
    <s v="GO Mantec@ Cj 20k AS"/>
    <x v="18"/>
    <x v="31"/>
    <n v="0"/>
    <n v="24000"/>
    <n v="0.5146152823243515"/>
    <n v="0"/>
    <n v="30379.843999999994"/>
    <n v="0"/>
    <n v="0"/>
    <n v="30379.843999999994"/>
    <n v="24000"/>
    <n v="24000"/>
    <n v="24000"/>
    <m/>
    <n v="24000"/>
    <n v="6379.8439999999937"/>
    <n v="0"/>
    <m/>
    <n v="0"/>
    <n v="6379.8439999999937"/>
    <n v="0"/>
    <m/>
    <n v="0"/>
    <n v="0"/>
    <n v="24000"/>
    <n v="24000"/>
    <n v="24000"/>
    <x v="0"/>
    <x v="0"/>
  </r>
  <r>
    <s v="Exportacion Directa1022664"/>
    <x v="2"/>
    <x v="5"/>
    <n v="1022664"/>
    <s v="GO CC Loin L (S/T) (DF)@ Fi Cj AP"/>
    <x v="24"/>
    <x v="42"/>
    <n v="53000"/>
    <n v="43658"/>
    <n v="0.86351453912600351"/>
    <n v="45766.270573678186"/>
    <n v="27457.074000000001"/>
    <n v="13061.934739975175"/>
    <n v="30000"/>
    <n v="54979.085839655847"/>
    <n v="73000"/>
    <n v="5200"/>
    <n v="52000"/>
    <m/>
    <n v="52000"/>
    <n v="2979.0858396558469"/>
    <n v="0"/>
    <m/>
    <n v="0"/>
    <n v="2979.0858396558469"/>
    <n v="0"/>
    <m/>
    <n v="0"/>
    <n v="0"/>
    <n v="52000"/>
    <n v="52000"/>
    <n v="52000"/>
    <x v="0"/>
    <x v="0"/>
  </r>
  <r>
    <s v="Agro Sudamerica1022654"/>
    <x v="2"/>
    <x v="0"/>
    <n v="1022654"/>
    <s v="GO Triming 90/10@ Cj 20k AS"/>
    <x v="7"/>
    <x v="49"/>
    <n v="0"/>
    <n v="0"/>
    <n v="0.5146152823243515"/>
    <n v="0"/>
    <n v="0"/>
    <n v="0"/>
    <n v="0"/>
    <n v="0"/>
    <n v="0"/>
    <n v="33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22646"/>
    <x v="2"/>
    <x v="4"/>
    <n v="1022646"/>
    <s v="GO Pecho Belly S/p@ Vp Cj AS"/>
    <x v="23"/>
    <x v="34"/>
    <n v="0"/>
    <n v="0"/>
    <n v="0.5146152823243515"/>
    <n v="0"/>
    <n v="0"/>
    <n v="0"/>
    <n v="0"/>
    <n v="0"/>
    <n v="0"/>
    <n v="186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637"/>
    <x v="2"/>
    <x v="4"/>
    <n v="1022637"/>
    <s v="GO Hso Escapula@ Cj 15kg AS"/>
    <x v="13"/>
    <x v="56"/>
    <n v="0"/>
    <n v="0"/>
    <n v="0.5146152823243515"/>
    <n v="0"/>
    <n v="0"/>
    <n v="0"/>
    <n v="0"/>
    <n v="0"/>
    <n v="0"/>
    <n v="19500"/>
    <n v="0"/>
    <m/>
    <n v="0"/>
    <n v="0"/>
    <n v="0"/>
    <m/>
    <n v="0"/>
    <n v="0"/>
    <n v="0"/>
    <m/>
    <n v="0"/>
    <n v="0"/>
    <n v="0"/>
    <n v="0"/>
    <n v="0"/>
    <x v="0"/>
    <x v="0"/>
  </r>
  <r>
    <s v="Agrosuper Asia1022607"/>
    <x v="2"/>
    <x v="3"/>
    <n v="1022607"/>
    <s v="GO Platead Lom TF@ Cj 10k AK (TS)"/>
    <x v="30"/>
    <x v="57"/>
    <n v="28574"/>
    <n v="44000"/>
    <n v="0.5146152823243515"/>
    <n v="14704.617077136019"/>
    <n v="24016.354999999996"/>
    <n v="6951"/>
    <n v="0"/>
    <n v="44976.872077136017"/>
    <n v="66000"/>
    <n v="22000"/>
    <n v="44000"/>
    <m/>
    <n v="44000"/>
    <n v="976.87207713601674"/>
    <n v="0"/>
    <m/>
    <n v="0"/>
    <n v="976.87207713601674"/>
    <n v="0"/>
    <m/>
    <n v="0"/>
    <n v="0"/>
    <n v="44000"/>
    <n v="44000"/>
    <n v="44000"/>
    <x v="0"/>
    <x v="0"/>
  </r>
  <r>
    <s v="Agrosuper Asia1022605"/>
    <x v="2"/>
    <x v="3"/>
    <n v="1022605"/>
    <s v="GO Recto Tubo Crud@ Cj 10k AS"/>
    <x v="14"/>
    <x v="43"/>
    <n v="36325"/>
    <n v="24000"/>
    <n v="0.5146152823243515"/>
    <n v="18693.400130432066"/>
    <n v="8070"/>
    <n v="1735"/>
    <n v="0"/>
    <n v="28324.900130432066"/>
    <n v="44000"/>
    <n v="24000"/>
    <n v="24000"/>
    <m/>
    <n v="24000"/>
    <n v="4324.9001304320664"/>
    <n v="0"/>
    <m/>
    <n v="0"/>
    <n v="4324.9001304320664"/>
    <n v="0"/>
    <m/>
    <n v="0"/>
    <n v="0"/>
    <n v="24000"/>
    <n v="24000"/>
    <n v="24000"/>
    <x v="0"/>
    <x v="0"/>
  </r>
  <r>
    <s v="Exportacion Directa1022600"/>
    <x v="2"/>
    <x v="5"/>
    <n v="1022600"/>
    <s v="GO Lom Vet 2 a 2,3k@ Fi Verd Cj AP"/>
    <x v="24"/>
    <x v="35"/>
    <n v="10000"/>
    <n v="11700"/>
    <n v="0.86351453912600351"/>
    <n v="8635.1453912600355"/>
    <n v="2626.4120000000003"/>
    <n v="1092.836869222622"/>
    <n v="0"/>
    <n v="12245.110573560396"/>
    <n v="6000"/>
    <n v="2500"/>
    <n v="6000"/>
    <m/>
    <n v="6000"/>
    <n v="6245.110573560396"/>
    <n v="5000"/>
    <m/>
    <n v="5000"/>
    <n v="1245.110573560396"/>
    <n v="0"/>
    <m/>
    <n v="0"/>
    <n v="0"/>
    <n v="11000"/>
    <n v="11000"/>
    <n v="11000"/>
    <x v="0"/>
    <x v="0"/>
  </r>
  <r>
    <s v="Exportacion Directa1022587"/>
    <x v="2"/>
    <x v="5"/>
    <n v="1022587"/>
    <s v="GO CC Loin L (S/T) 45@ Fi Cj AP"/>
    <x v="24"/>
    <x v="42"/>
    <n v="3000"/>
    <n v="3600"/>
    <n v="0.86351453912600351"/>
    <n v="2590.5436173780104"/>
    <n v="3050.6970000000006"/>
    <n v="499.25230593439244"/>
    <n v="0"/>
    <n v="6090.5676927189643"/>
    <n v="6000"/>
    <n v="3000"/>
    <n v="6000"/>
    <m/>
    <n v="6000"/>
    <n v="90.567692718964281"/>
    <n v="0"/>
    <m/>
    <n v="0"/>
    <n v="90.567692718964281"/>
    <n v="0"/>
    <m/>
    <n v="0"/>
    <n v="0"/>
    <n v="6000"/>
    <n v="6000"/>
    <n v="6000"/>
    <x v="0"/>
    <x v="0"/>
  </r>
  <r>
    <s v="Agro Sudamerica1022569"/>
    <x v="2"/>
    <x v="0"/>
    <n v="1022569"/>
    <s v="GO BB Ribs 24-28 Oz@ Cj 10k AS"/>
    <x v="31"/>
    <x v="58"/>
    <n v="0"/>
    <n v="0"/>
    <n v="0.5146152823243515"/>
    <n v="0"/>
    <n v="0"/>
    <n v="0"/>
    <n v="0"/>
    <n v="0"/>
    <n v="0"/>
    <n v="50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22541"/>
    <x v="2"/>
    <x v="4"/>
    <n v="1022541"/>
    <s v="GO Reco 20/80 @ Cj 20k AS"/>
    <x v="18"/>
    <x v="25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Exportacion Directa1022499"/>
    <x v="2"/>
    <x v="5"/>
    <n v="1022499"/>
    <s v="GO Lom Vet Mit@ 4 Bo Cj 10k AP"/>
    <x v="24"/>
    <x v="35"/>
    <n v="39951"/>
    <n v="0"/>
    <n v="0.86351453912600351"/>
    <n v="34498.269352622963"/>
    <n v="9463.3760000000002"/>
    <n v="9007.8091644525284"/>
    <n v="0"/>
    <n v="52068.673600630238"/>
    <n v="61800"/>
    <n v="4200"/>
    <n v="50400"/>
    <m/>
    <n v="50400"/>
    <n v="1668.6736006302381"/>
    <n v="0"/>
    <m/>
    <n v="0"/>
    <n v="1668.6736006302381"/>
    <n v="0"/>
    <m/>
    <n v="0"/>
    <n v="0"/>
    <n v="50400"/>
    <n v="50400"/>
    <n v="50400"/>
    <x v="0"/>
    <x v="0"/>
  </r>
  <r>
    <s v="Exportacion Directa1022472"/>
    <x v="2"/>
    <x v="5"/>
    <n v="1022472"/>
    <s v="GO Lom Ctro S/Tecla(OY)Mit@ Cj Tf 20k AP"/>
    <x v="24"/>
    <x v="27"/>
    <n v="3000"/>
    <n v="0"/>
    <n v="0.86351453912600351"/>
    <n v="2590.5436173780104"/>
    <n v="5080.9349999999995"/>
    <n v="0"/>
    <n v="0"/>
    <n v="7671.4786173780103"/>
    <n v="0"/>
    <n v="3900"/>
    <n v="0"/>
    <m/>
    <n v="0"/>
    <n v="7671.4786173780103"/>
    <n v="0"/>
    <m/>
    <n v="0"/>
    <n v="7671.4786173780103"/>
    <n v="3900"/>
    <m/>
    <n v="3900"/>
    <n v="0"/>
    <n v="3900"/>
    <n v="3900"/>
    <n v="3900"/>
    <x v="0"/>
    <x v="0"/>
  </r>
  <r>
    <s v="Agrosuper Shanghai1022418"/>
    <x v="2"/>
    <x v="4"/>
    <n v="1022418"/>
    <s v="GO Tripa s/Cal # Bidon AS"/>
    <x v="14"/>
    <x v="43"/>
    <n v="0"/>
    <n v="0"/>
    <n v="0.5146152823243515"/>
    <n v="0"/>
    <n v="28980"/>
    <n v="0"/>
    <n v="0"/>
    <n v="28980"/>
    <n v="23940"/>
    <n v="23900"/>
    <n v="23940"/>
    <m/>
    <n v="23940"/>
    <n v="5040"/>
    <n v="0"/>
    <m/>
    <n v="0"/>
    <n v="5040"/>
    <n v="0"/>
    <m/>
    <n v="0"/>
    <n v="0"/>
    <n v="23940"/>
    <n v="23940"/>
    <n v="23940"/>
    <x v="0"/>
    <x v="0"/>
  </r>
  <r>
    <s v="Agrosuper Shanghai1022417"/>
    <x v="2"/>
    <x v="4"/>
    <n v="1022417"/>
    <s v="GO Cue granel@ Bo Cj 20k AS"/>
    <x v="25"/>
    <x v="37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415"/>
    <x v="2"/>
    <x v="4"/>
    <n v="1022415"/>
    <s v="GO Reco 85/15 @ Cj 20k AS"/>
    <x v="7"/>
    <x v="49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414"/>
    <x v="2"/>
    <x v="4"/>
    <n v="1022414"/>
    <s v="GO Caz Ent@ Bo Cj 10k AS"/>
    <x v="31"/>
    <x v="59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409"/>
    <x v="2"/>
    <x v="0"/>
    <n v="1022409"/>
    <s v="GO Tripa s/Cal# Bidon AS"/>
    <x v="14"/>
    <x v="43"/>
    <n v="28708"/>
    <n v="23940"/>
    <n v="0.5146152823243515"/>
    <n v="14773.575524967482"/>
    <n v="17955"/>
    <n v="365"/>
    <n v="0"/>
    <n v="33057.075524967484"/>
    <n v="47880"/>
    <n v="23900"/>
    <n v="23900"/>
    <m/>
    <n v="23900"/>
    <n v="9157.0755249674839"/>
    <n v="0"/>
    <m/>
    <n v="0"/>
    <n v="9157.0755249674839"/>
    <n v="0"/>
    <m/>
    <n v="0"/>
    <n v="0"/>
    <n v="23900"/>
    <n v="23900"/>
    <n v="23900"/>
    <x v="0"/>
    <x v="0"/>
  </r>
  <r>
    <s v="Agro Sudamerica1022406"/>
    <x v="2"/>
    <x v="0"/>
    <n v="1022406"/>
    <s v="GO Patas B@ Bo Cj 20 k AS"/>
    <x v="14"/>
    <x v="19"/>
    <n v="3962"/>
    <n v="0"/>
    <n v="0.5146152823243515"/>
    <n v="2038.9057485690807"/>
    <n v="12820.018000000002"/>
    <n v="0"/>
    <n v="0"/>
    <n v="14858.923748569083"/>
    <n v="20000"/>
    <n v="5000"/>
    <n v="10000"/>
    <m/>
    <n v="10000"/>
    <n v="4858.9237485690828"/>
    <n v="0"/>
    <m/>
    <n v="0"/>
    <n v="4858.9237485690828"/>
    <n v="0"/>
    <m/>
    <n v="0"/>
    <n v="0"/>
    <n v="10000"/>
    <n v="10000"/>
    <n v="10000"/>
    <x v="0"/>
    <x v="0"/>
  </r>
  <r>
    <s v="Agrosuper Shanghai1022389"/>
    <x v="2"/>
    <x v="4"/>
    <n v="1022389"/>
    <s v="GO Cue 20@ Bo Cj 20k AS"/>
    <x v="25"/>
    <x v="60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388"/>
    <x v="2"/>
    <x v="4"/>
    <n v="1022388"/>
    <s v="GO Mixto Hso@ Bo Cj 10k AS"/>
    <x v="13"/>
    <x v="53"/>
    <n v="0"/>
    <n v="0"/>
    <n v="0.5146152823243515"/>
    <n v="0"/>
    <n v="0"/>
    <n v="0"/>
    <n v="0"/>
    <n v="0"/>
    <n v="0"/>
    <n v="228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384"/>
    <x v="2"/>
    <x v="0"/>
    <n v="1022384"/>
    <s v="GO BB Ribs Grd B@ Fi Cj 10k AS"/>
    <x v="31"/>
    <x v="58"/>
    <n v="0"/>
    <n v="0"/>
    <n v="0.5146152823243515"/>
    <n v="0"/>
    <n v="0"/>
    <n v="0"/>
    <n v="0"/>
    <n v="0"/>
    <n v="0"/>
    <n v="10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22381"/>
    <x v="2"/>
    <x v="4"/>
    <n v="1022381"/>
    <s v="GO Gord Esp@ Bo Cj 10k AS"/>
    <x v="18"/>
    <x v="25"/>
    <n v="0"/>
    <n v="0"/>
    <n v="0.5146152823243515"/>
    <n v="0"/>
    <n v="0"/>
    <n v="0"/>
    <n v="0"/>
    <n v="0"/>
    <n v="0"/>
    <n v="8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379"/>
    <x v="2"/>
    <x v="4"/>
    <n v="1022379"/>
    <s v="GO PpPal 77@ Bo Cj AS"/>
    <x v="21"/>
    <x v="61"/>
    <n v="0"/>
    <n v="0"/>
    <n v="0.5146152823243515"/>
    <n v="0"/>
    <n v="0"/>
    <n v="0"/>
    <n v="0"/>
    <n v="0"/>
    <n v="0"/>
    <n v="193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378"/>
    <x v="2"/>
    <x v="4"/>
    <n v="1022378"/>
    <s v="GO Resto Tira Hso@ Fi Cj 10k AS"/>
    <x v="13"/>
    <x v="53"/>
    <n v="0"/>
    <n v="0"/>
    <n v="0.5146152823243515"/>
    <n v="0"/>
    <n v="0"/>
    <n v="0"/>
    <n v="0"/>
    <n v="0"/>
    <n v="0"/>
    <n v="225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373"/>
    <x v="2"/>
    <x v="4"/>
    <n v="1022373"/>
    <s v="GO Reco 60/40 @ Cj 20k AS"/>
    <x v="7"/>
    <x v="49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Exportacion Directa1022371"/>
    <x v="2"/>
    <x v="5"/>
    <n v="1022371"/>
    <s v="GO Panc S/tec SP@ Fi Cj AP"/>
    <x v="23"/>
    <x v="34"/>
    <n v="9000"/>
    <n v="18000"/>
    <n v="0.86351453912600351"/>
    <n v="7771.6308521340316"/>
    <n v="28414.080000000005"/>
    <n v="0"/>
    <n v="3500"/>
    <n v="32685.710852134034"/>
    <n v="17500"/>
    <n v="4300"/>
    <n v="17500"/>
    <m/>
    <n v="17500"/>
    <n v="15185.710852134034"/>
    <n v="12900"/>
    <m/>
    <n v="12900"/>
    <n v="2285.7108521340342"/>
    <n v="0"/>
    <m/>
    <n v="0"/>
    <n v="0"/>
    <n v="30400"/>
    <n v="30400"/>
    <n v="30400"/>
    <x v="0"/>
    <x v="0"/>
  </r>
  <r>
    <s v="Exportacion Directa1022370"/>
    <x v="2"/>
    <x v="5"/>
    <n v="1022370"/>
    <s v="GO MM Loin LL (29-32 VP)@ Bo Cj AP"/>
    <x v="24"/>
    <x v="52"/>
    <n v="30000"/>
    <n v="18000"/>
    <n v="0.86351453912600351"/>
    <n v="25905.436173780105"/>
    <n v="2904.5690000000004"/>
    <n v="7522.4376630846727"/>
    <n v="4000"/>
    <n v="31580.199070556308"/>
    <n v="74000"/>
    <n v="3600"/>
    <n v="28800"/>
    <m/>
    <n v="28800"/>
    <n v="2780.1990705563076"/>
    <n v="0"/>
    <m/>
    <n v="0"/>
    <n v="2780.1990705563076"/>
    <n v="0"/>
    <m/>
    <n v="0"/>
    <n v="0"/>
    <n v="28800"/>
    <n v="28800"/>
    <n v="28800"/>
    <x v="0"/>
    <x v="0"/>
  </r>
  <r>
    <s v="Exportacion Directa1022346"/>
    <x v="2"/>
    <x v="5"/>
    <n v="1022346"/>
    <s v="GO PpPal 1P Ex@ Bo AP"/>
    <x v="21"/>
    <x v="61"/>
    <n v="5000"/>
    <n v="9000"/>
    <n v="0.86351453912600351"/>
    <n v="4317.5726956300177"/>
    <n v="18381.249999999996"/>
    <n v="0"/>
    <n v="2000"/>
    <n v="20698.822695630013"/>
    <n v="12500"/>
    <n v="1200"/>
    <n v="12500"/>
    <m/>
    <n v="12500"/>
    <n v="8198.8226956300132"/>
    <n v="7200"/>
    <m/>
    <n v="7200"/>
    <n v="998.82269563001319"/>
    <n v="0"/>
    <m/>
    <n v="0"/>
    <n v="0"/>
    <n v="19700"/>
    <n v="19700"/>
    <n v="19700"/>
    <x v="0"/>
    <x v="0"/>
  </r>
  <r>
    <s v="Exportacion Directa1022326"/>
    <x v="2"/>
    <x v="5"/>
    <n v="1022326"/>
    <s v="GO CC Loin L (S/T)@ Fi Cj AP"/>
    <x v="24"/>
    <x v="42"/>
    <n v="30000"/>
    <n v="18000"/>
    <n v="0.86351453912600351"/>
    <n v="25905.436173780105"/>
    <n v="6392.389000000001"/>
    <n v="5751.9880493403489"/>
    <n v="0"/>
    <n v="37474.614418186422"/>
    <n v="30000"/>
    <n v="5200"/>
    <n v="30000"/>
    <m/>
    <n v="30000"/>
    <n v="7474.614418186422"/>
    <n v="5200"/>
    <m/>
    <n v="5200"/>
    <n v="2274.614418186422"/>
    <n v="0"/>
    <m/>
    <n v="0"/>
    <n v="0"/>
    <n v="35200"/>
    <n v="35200"/>
    <n v="35200"/>
    <x v="0"/>
    <x v="0"/>
  </r>
  <r>
    <s v="Exportacion Directa1022313"/>
    <x v="2"/>
    <x v="5"/>
    <n v="1022313"/>
    <s v="GO CC Loin T@ Fi Cj AP"/>
    <x v="24"/>
    <x v="42"/>
    <n v="2000"/>
    <n v="0"/>
    <n v="0.86351453912600351"/>
    <n v="1727.0290782520069"/>
    <n v="8405.7130000000016"/>
    <n v="233.12768909802404"/>
    <n v="2500"/>
    <n v="7842.5569984402318"/>
    <n v="7500"/>
    <n v="2800"/>
    <n v="7500"/>
    <m/>
    <n v="7500"/>
    <n v="342.55699844023184"/>
    <n v="0"/>
    <m/>
    <n v="0"/>
    <n v="342.55699844023184"/>
    <n v="0"/>
    <m/>
    <n v="0"/>
    <n v="0"/>
    <n v="7500"/>
    <n v="7500"/>
    <n v="7500"/>
    <x v="0"/>
    <x v="0"/>
  </r>
  <r>
    <s v="Agrosuper Shanghai1022291"/>
    <x v="2"/>
    <x v="4"/>
    <n v="1022291"/>
    <s v="GO PernilM B@ Bo Cj 20k AS"/>
    <x v="32"/>
    <x v="6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290"/>
    <x v="2"/>
    <x v="0"/>
    <n v="1022290"/>
    <s v="GO Lom Tocino S/cue@ Cj 20k AS"/>
    <x v="18"/>
    <x v="23"/>
    <n v="0"/>
    <n v="11000"/>
    <n v="0.5146152823243515"/>
    <n v="0"/>
    <n v="12785.262000000001"/>
    <n v="28115.628000000004"/>
    <n v="0"/>
    <n v="38089.327200000007"/>
    <n v="13000"/>
    <n v="24000"/>
    <n v="13000"/>
    <m/>
    <n v="13000"/>
    <n v="25089.327200000007"/>
    <n v="0"/>
    <m/>
    <n v="0"/>
    <n v="25089.327200000007"/>
    <n v="24000"/>
    <m/>
    <n v="24000"/>
    <n v="0"/>
    <n v="37000"/>
    <n v="37000"/>
    <n v="37000"/>
    <x v="0"/>
    <x v="0"/>
  </r>
  <r>
    <s v="Agrosuper Asia1022283"/>
    <x v="2"/>
    <x v="3"/>
    <n v="1022283"/>
    <s v="GO Malaya 5-6mm@ Bo Cj 9k AS"/>
    <x v="30"/>
    <x v="63"/>
    <n v="10850"/>
    <n v="828"/>
    <n v="0.5146152823243515"/>
    <n v="5583.5758132192141"/>
    <n v="5747.4929999999995"/>
    <n v="0"/>
    <n v="0"/>
    <n v="11331.068813219214"/>
    <n v="5000"/>
    <n v="4000"/>
    <n v="5000"/>
    <m/>
    <n v="5000"/>
    <n v="6331.0688132192136"/>
    <n v="0"/>
    <m/>
    <n v="0"/>
    <n v="6331.0688132192136"/>
    <n v="4000"/>
    <m/>
    <n v="4000"/>
    <n v="0"/>
    <n v="9000"/>
    <n v="9000"/>
    <n v="9000"/>
    <x v="0"/>
    <x v="0"/>
  </r>
  <r>
    <s v="Exportacion Directa1022282"/>
    <x v="2"/>
    <x v="5"/>
    <n v="1022282"/>
    <s v="GO Malaya Japon@ Vp Fi Cj 20k AP"/>
    <x v="30"/>
    <x v="63"/>
    <n v="0"/>
    <n v="0"/>
    <n v="0.86351453912600351"/>
    <n v="0"/>
    <n v="0"/>
    <n v="0"/>
    <n v="0"/>
    <n v="0"/>
    <n v="0"/>
    <n v="100"/>
    <n v="0"/>
    <m/>
    <n v="0"/>
    <n v="0"/>
    <n v="0"/>
    <m/>
    <n v="0"/>
    <n v="0"/>
    <n v="0"/>
    <m/>
    <n v="0"/>
    <n v="0"/>
    <b v="0"/>
    <b v="0"/>
    <n v="0"/>
    <x v="0"/>
    <x v="0"/>
  </r>
  <r>
    <s v="Agrosuper Brasil1022273"/>
    <x v="2"/>
    <x v="2"/>
    <n v="1022273"/>
    <s v="GO Grasa Forro Pna Limp@ Bo Cj AS"/>
    <x v="18"/>
    <x v="47"/>
    <n v="190234"/>
    <n v="192000"/>
    <n v="0.71181248753751014"/>
    <n v="135410.93675421071"/>
    <n v="60184.45300000003"/>
    <n v="53283.48149192"/>
    <n v="0"/>
    <n v="243550.52309693873"/>
    <n v="238000"/>
    <n v="24000"/>
    <n v="238000"/>
    <m/>
    <n v="238000"/>
    <n v="5550.5230969387339"/>
    <n v="0"/>
    <m/>
    <n v="0"/>
    <n v="5550.5230969387339"/>
    <n v="0"/>
    <m/>
    <n v="0"/>
    <n v="0"/>
    <n v="238000"/>
    <n v="238000"/>
    <n v="238000"/>
    <x v="0"/>
    <x v="0"/>
  </r>
  <r>
    <s v="Agro Sudamerica1022247"/>
    <x v="2"/>
    <x v="0"/>
    <n v="1022247"/>
    <s v="GO Triming 60/40@ Bo Cj AS"/>
    <x v="7"/>
    <x v="49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Brasil1022218"/>
    <x v="2"/>
    <x v="2"/>
    <n v="1022218"/>
    <s v="GO Grasa Forro Pna Limp@ Cj 20k AS"/>
    <x v="18"/>
    <x v="47"/>
    <n v="51230"/>
    <n v="48000"/>
    <n v="0.71181248753751014"/>
    <n v="36466.153736546643"/>
    <n v="8738.3089999999975"/>
    <n v="11878.654777600001"/>
    <n v="0"/>
    <n v="55895.252036386642"/>
    <n v="72000"/>
    <n v="24000"/>
    <n v="48000"/>
    <m/>
    <n v="48000"/>
    <n v="7895.2520363866424"/>
    <n v="0"/>
    <m/>
    <n v="0"/>
    <n v="7895.2520363866424"/>
    <n v="0"/>
    <m/>
    <n v="0"/>
    <n v="0"/>
    <n v="48000"/>
    <n v="48000"/>
    <n v="48000"/>
    <x v="0"/>
    <x v="0"/>
  </r>
  <r>
    <s v="Agrosuper Brasil1022217"/>
    <x v="2"/>
    <x v="2"/>
    <n v="1022217"/>
    <s v="GO Lom Tocino@ Bo Cj 20k AS"/>
    <x v="18"/>
    <x v="23"/>
    <n v="87170"/>
    <n v="168000"/>
    <n v="0.71181248753751014"/>
    <n v="62048.694538644762"/>
    <n v="124390.21300000009"/>
    <n v="57998.904236800008"/>
    <n v="72000"/>
    <n v="166637.92135176487"/>
    <n v="144000"/>
    <n v="24000"/>
    <n v="144000"/>
    <m/>
    <n v="144000"/>
    <n v="22637.921351764875"/>
    <n v="0"/>
    <m/>
    <n v="0"/>
    <n v="22637.921351764875"/>
    <n v="0"/>
    <m/>
    <n v="0"/>
    <n v="0"/>
    <n v="144000"/>
    <n v="144000"/>
    <n v="144000"/>
    <x v="0"/>
    <x v="0"/>
  </r>
  <r>
    <s v="Agro Sudamerica1022197"/>
    <x v="2"/>
    <x v="0"/>
    <n v="1022197"/>
    <s v="GO Pna Forro@ Cj 20k AS"/>
    <x v="25"/>
    <x v="48"/>
    <n v="0"/>
    <n v="0"/>
    <n v="0.5146152823243515"/>
    <n v="0"/>
    <n v="0"/>
    <n v="0"/>
    <n v="0"/>
    <n v="0"/>
    <n v="0"/>
    <n v="47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2196"/>
    <x v="2"/>
    <x v="0"/>
    <n v="1022196"/>
    <s v="GO Forro Pal@ Cj 20k AS"/>
    <x v="25"/>
    <x v="48"/>
    <n v="47787"/>
    <n v="48000"/>
    <n v="0.5146152823243515"/>
    <n v="24591.920496433784"/>
    <n v="48229.344000000019"/>
    <n v="0"/>
    <n v="0"/>
    <n v="72821.264496433811"/>
    <n v="48000"/>
    <n v="24000"/>
    <n v="48000"/>
    <m/>
    <n v="48000"/>
    <n v="24821.264496433811"/>
    <n v="24000"/>
    <m/>
    <n v="24000"/>
    <n v="821.26449643381056"/>
    <n v="0"/>
    <m/>
    <n v="0"/>
    <n v="978.41"/>
    <n v="72978.41"/>
    <n v="72978.41"/>
    <n v="72978.41"/>
    <x v="0"/>
    <x v="0"/>
  </r>
  <r>
    <s v="Agrosuper Shanghai1022186"/>
    <x v="2"/>
    <x v="4"/>
    <n v="1022186"/>
    <s v="GO Resto Tira Hso Ctro@ Bo Cj 20k AS"/>
    <x v="13"/>
    <x v="53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183"/>
    <x v="2"/>
    <x v="4"/>
    <n v="1022183"/>
    <s v="GO PernilP@ Bo Cj 20k AS"/>
    <x v="32"/>
    <x v="64"/>
    <n v="0"/>
    <n v="0"/>
    <n v="0.5146152823243515"/>
    <n v="0"/>
    <n v="0"/>
    <n v="0"/>
    <n v="0"/>
    <n v="0"/>
    <n v="0"/>
    <n v="23300"/>
    <n v="0"/>
    <m/>
    <n v="0"/>
    <n v="0"/>
    <n v="0"/>
    <m/>
    <n v="0"/>
    <n v="0"/>
    <n v="0"/>
    <m/>
    <n v="0"/>
    <n v="0"/>
    <n v="0"/>
    <n v="0"/>
    <n v="0"/>
    <x v="0"/>
    <x v="0"/>
  </r>
  <r>
    <s v="Agrosuper Asia1022182"/>
    <x v="2"/>
    <x v="3"/>
    <n v="1022182"/>
    <s v="GO BB Ribs 20-24 Oz@ Cj 10k AS"/>
    <x v="31"/>
    <x v="58"/>
    <n v="43790"/>
    <n v="1150"/>
    <n v="0.5146152823243515"/>
    <n v="22535.003212983353"/>
    <n v="-21250"/>
    <n v="0"/>
    <n v="0"/>
    <n v="1285.0032129833526"/>
    <n v="1000"/>
    <n v="22000"/>
    <n v="1000"/>
    <m/>
    <n v="1000"/>
    <n v="285.00321298335257"/>
    <n v="0"/>
    <m/>
    <n v="0"/>
    <n v="285.00321298335257"/>
    <n v="0"/>
    <m/>
    <n v="0"/>
    <n v="1000"/>
    <n v="2000"/>
    <n v="2000"/>
    <n v="2000"/>
    <x v="0"/>
    <x v="0"/>
  </r>
  <r>
    <s v="Agro Sudamerica1022150"/>
    <x v="2"/>
    <x v="0"/>
    <n v="1022150"/>
    <s v="GO Gord chic@ Cj 20k AS"/>
    <x v="18"/>
    <x v="25"/>
    <n v="109333"/>
    <n v="96000"/>
    <n v="0.5146152823243515"/>
    <n v="56264.432662368323"/>
    <n v="68434.576000000015"/>
    <n v="30564.792432000002"/>
    <n v="0"/>
    <n v="152207.32185116835"/>
    <n v="100000"/>
    <n v="24000"/>
    <n v="100000"/>
    <m/>
    <n v="100000"/>
    <n v="52207.321851168352"/>
    <n v="48000"/>
    <m/>
    <n v="48000"/>
    <n v="4207.3218511683517"/>
    <n v="0"/>
    <m/>
    <n v="0"/>
    <n v="0"/>
    <n v="148000"/>
    <n v="148000"/>
    <n v="148000"/>
    <x v="0"/>
    <x v="0"/>
  </r>
  <r>
    <s v="Agro Sudamerica1022149"/>
    <x v="2"/>
    <x v="0"/>
    <n v="1022149"/>
    <s v="GO Plancha Rebaje Ent@ Cj 20k AS"/>
    <x v="16"/>
    <x v="21"/>
    <n v="0"/>
    <n v="0"/>
    <n v="0.5146152823243515"/>
    <n v="0"/>
    <n v="18052.694000000003"/>
    <n v="-5"/>
    <n v="0"/>
    <n v="18048.194000000003"/>
    <n v="0"/>
    <n v="15500"/>
    <n v="0"/>
    <m/>
    <n v="0"/>
    <n v="18048.194000000003"/>
    <n v="0"/>
    <m/>
    <n v="0"/>
    <n v="18048.194000000003"/>
    <n v="15500"/>
    <m/>
    <n v="15500"/>
    <n v="0"/>
    <n v="15500"/>
    <n v="15500"/>
    <n v="15500"/>
    <x v="0"/>
    <x v="0"/>
  </r>
  <r>
    <s v="Agrosuper Shanghai1022125"/>
    <x v="2"/>
    <x v="4"/>
    <n v="1022125"/>
    <s v="GO PernilM C/M@ Cj 20k AS"/>
    <x v="32"/>
    <x v="62"/>
    <n v="0"/>
    <n v="0"/>
    <n v="0.5146152823243515"/>
    <n v="0"/>
    <n v="0"/>
    <n v="0"/>
    <n v="0"/>
    <n v="0"/>
    <n v="0"/>
    <n v="229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102"/>
    <x v="2"/>
    <x v="0"/>
    <n v="1022102"/>
    <s v="GO Pecho S/cue K@ Cj 20k AS"/>
    <x v="27"/>
    <x v="45"/>
    <n v="0"/>
    <n v="0"/>
    <n v="0.5146152823243515"/>
    <n v="0"/>
    <n v="42382.116999999991"/>
    <n v="0"/>
    <n v="0"/>
    <n v="42382.116999999991"/>
    <n v="22000"/>
    <n v="24000"/>
    <n v="22000"/>
    <m/>
    <n v="22000"/>
    <n v="20382.116999999991"/>
    <n v="0"/>
    <m/>
    <n v="0"/>
    <n v="20382.116999999991"/>
    <n v="0"/>
    <m/>
    <n v="0"/>
    <n v="0"/>
    <n v="22000"/>
    <n v="22000"/>
    <n v="22000"/>
    <x v="0"/>
    <x v="0"/>
  </r>
  <r>
    <s v="Agrosuper Shanghai1022096"/>
    <x v="2"/>
    <x v="4"/>
    <n v="1022096"/>
    <s v="GO Sternum Bones@ Bo Cj 10k AS"/>
    <x v="13"/>
    <x v="56"/>
    <n v="0"/>
    <n v="0"/>
    <n v="0.5146152823243515"/>
    <n v="0"/>
    <n v="0"/>
    <n v="0"/>
    <n v="0"/>
    <n v="0"/>
    <n v="0"/>
    <n v="231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2073"/>
    <x v="2"/>
    <x v="4"/>
    <n v="1022073"/>
    <s v="GO Mantec@ Cj 20k AS"/>
    <x v="18"/>
    <x v="31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2047"/>
    <x v="2"/>
    <x v="0"/>
    <n v="1022047"/>
    <s v="GO Triming Panc@ Cj 20k AS"/>
    <x v="7"/>
    <x v="49"/>
    <n v="0"/>
    <n v="0"/>
    <n v="0.5146152823243515"/>
    <n v="0"/>
    <n v="20048.732000000004"/>
    <n v="0"/>
    <n v="0"/>
    <n v="20048.732000000004"/>
    <n v="24000"/>
    <n v="24000"/>
    <n v="0"/>
    <m/>
    <n v="0"/>
    <n v="20048.732000000004"/>
    <n v="0"/>
    <m/>
    <n v="0"/>
    <n v="20048.732000000004"/>
    <n v="0"/>
    <m/>
    <n v="0"/>
    <n v="0"/>
    <n v="0"/>
    <n v="0"/>
    <n v="0"/>
    <x v="0"/>
    <x v="0"/>
  </r>
  <r>
    <s v="Agrosuper Shanghai1021992"/>
    <x v="2"/>
    <x v="4"/>
    <n v="1021992"/>
    <s v="GO Lom Tocino@ Cj 20k AS"/>
    <x v="18"/>
    <x v="23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1980"/>
    <x v="2"/>
    <x v="0"/>
    <n v="1021980"/>
    <s v="GO BB Ribs Grd B@ Fi Cj 20k AS"/>
    <x v="31"/>
    <x v="58"/>
    <n v="0"/>
    <n v="0"/>
    <n v="0.5146152823243515"/>
    <n v="0"/>
    <n v="4535.12"/>
    <n v="0"/>
    <n v="0"/>
    <n v="4535.12"/>
    <n v="0"/>
    <n v="24000"/>
    <n v="0"/>
    <m/>
    <n v="0"/>
    <n v="4535.12"/>
    <n v="0"/>
    <m/>
    <n v="0"/>
    <n v="4535.12"/>
    <n v="0"/>
    <m/>
    <n v="0"/>
    <n v="0"/>
    <n v="0"/>
    <n v="0"/>
    <n v="0"/>
    <x v="0"/>
    <x v="0"/>
  </r>
  <r>
    <s v="Agro Sudamerica1021976"/>
    <x v="2"/>
    <x v="0"/>
    <n v="1021976"/>
    <s v="GO PpPal 77@ Cj 20k AS"/>
    <x v="21"/>
    <x v="61"/>
    <n v="128000"/>
    <n v="72000"/>
    <n v="0.5146152823243515"/>
    <n v="65870.75613751699"/>
    <n v="91814.924000000028"/>
    <n v="0"/>
    <n v="0"/>
    <n v="157685.68013751702"/>
    <n v="122000"/>
    <n v="24000"/>
    <n v="122000"/>
    <m/>
    <n v="122000"/>
    <n v="35685.680137517018"/>
    <n v="24000"/>
    <n v="-24000"/>
    <n v="0"/>
    <n v="35685.680137517018"/>
    <n v="0"/>
    <m/>
    <n v="0"/>
    <n v="0"/>
    <n v="146000"/>
    <n v="146000"/>
    <n v="122000"/>
    <x v="0"/>
    <x v="3"/>
  </r>
  <r>
    <s v="Agrosuper Shanghai1021971"/>
    <x v="2"/>
    <x v="4"/>
    <n v="1021971"/>
    <s v="GO Cue Back@ Cj 20k bca AS"/>
    <x v="25"/>
    <x v="65"/>
    <n v="0"/>
    <n v="0"/>
    <n v="0.5146152823243515"/>
    <n v="0"/>
    <n v="0"/>
    <n v="0"/>
    <n v="0"/>
    <n v="0"/>
    <n v="0"/>
    <n v="15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1905"/>
    <x v="2"/>
    <x v="4"/>
    <n v="1021905"/>
    <s v="GO Triming 70/30@ Cj 20k AS"/>
    <x v="7"/>
    <x v="49"/>
    <n v="0"/>
    <n v="0"/>
    <n v="0.5146152823243515"/>
    <n v="0"/>
    <n v="0"/>
    <n v="0"/>
    <n v="0"/>
    <n v="0"/>
    <n v="0"/>
    <n v="206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1903"/>
    <x v="2"/>
    <x v="0"/>
    <n v="1021903"/>
    <s v="GO Corazón Partido@ Cj 10k AS"/>
    <x v="14"/>
    <x v="18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1868"/>
    <x v="2"/>
    <x v="0"/>
    <n v="1021868"/>
    <s v="GO PpPna 54@ Cj 20k AS"/>
    <x v="17"/>
    <x v="66"/>
    <n v="27310"/>
    <n v="96000"/>
    <n v="0.5146152823243515"/>
    <n v="14054.14336027804"/>
    <n v="131142.58799999999"/>
    <n v="0"/>
    <n v="0"/>
    <n v="145196.73136027803"/>
    <n v="115000"/>
    <n v="10000"/>
    <n v="115000"/>
    <n v="-24000"/>
    <n v="91000"/>
    <n v="54196.731360278034"/>
    <n v="50000"/>
    <n v="-50000"/>
    <n v="0"/>
    <n v="54196.731360278034"/>
    <n v="0"/>
    <m/>
    <n v="0"/>
    <n v="0"/>
    <n v="165000"/>
    <n v="145000"/>
    <n v="91000"/>
    <x v="1"/>
    <x v="1"/>
  </r>
  <r>
    <s v="Agrosuper Brasil1021864"/>
    <x v="2"/>
    <x v="2"/>
    <n v="1021864"/>
    <s v="GO Cue Papda CP@ Cj 20k AS"/>
    <x v="25"/>
    <x v="38"/>
    <n v="27627"/>
    <n v="24000"/>
    <n v="0.71181248753751014"/>
    <n v="19665.243593198793"/>
    <n v="8547.5129999999954"/>
    <n v="11212.764119059653"/>
    <n v="0"/>
    <n v="38304.244300352475"/>
    <n v="24000"/>
    <n v="24000"/>
    <n v="24000"/>
    <m/>
    <n v="24000"/>
    <n v="14304.244300352475"/>
    <n v="0"/>
    <m/>
    <n v="0"/>
    <n v="14304.244300352475"/>
    <n v="0"/>
    <m/>
    <n v="0"/>
    <n v="0"/>
    <n v="24000"/>
    <n v="24000"/>
    <n v="24000"/>
    <x v="0"/>
    <x v="0"/>
  </r>
  <r>
    <s v="Agro Sudamerica1021864"/>
    <x v="2"/>
    <x v="0"/>
    <n v="1021864"/>
    <s v="GO Cue Papda CP@ Cj 20k AS"/>
    <x v="25"/>
    <x v="38"/>
    <n v="0"/>
    <n v="0"/>
    <n v="0.5146152823243515"/>
    <n v="0"/>
    <n v="24000"/>
    <n v="11212.764119059653"/>
    <n v="0"/>
    <n v="34091.48770715369"/>
    <n v="24000"/>
    <n v="22900"/>
    <n v="24000"/>
    <m/>
    <n v="24000"/>
    <n v="10091.48770715369"/>
    <n v="0"/>
    <m/>
    <n v="0"/>
    <n v="10091.48770715369"/>
    <n v="0"/>
    <m/>
    <n v="0"/>
    <n v="0"/>
    <n v="24000"/>
    <n v="24000"/>
    <n v="24000"/>
    <x v="0"/>
    <x v="0"/>
  </r>
  <r>
    <s v="Agro Sudamerica1021820"/>
    <x v="2"/>
    <x v="0"/>
    <n v="1021820"/>
    <s v="GO Lom Vet 44@ Fi Cj 20k AS"/>
    <x v="24"/>
    <x v="35"/>
    <n v="0"/>
    <n v="0"/>
    <n v="0.5146152823243515"/>
    <n v="0"/>
    <n v="0"/>
    <n v="0"/>
    <n v="0"/>
    <n v="0"/>
    <n v="0"/>
    <n v="35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1819"/>
    <x v="2"/>
    <x v="0"/>
    <n v="1021819"/>
    <s v="GO Lom Ctro 27@ Fi Cj 20k AS"/>
    <x v="24"/>
    <x v="27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21765"/>
    <x v="2"/>
    <x v="4"/>
    <n v="1021765"/>
    <s v="GO Pna Nor@ Bo Cj 20k AS"/>
    <x v="17"/>
    <x v="29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1740"/>
    <x v="2"/>
    <x v="4"/>
    <n v="1021740"/>
    <s v="GO Pana S/Corazón@ Cj 20k AS"/>
    <x v="14"/>
    <x v="18"/>
    <n v="0"/>
    <n v="0"/>
    <n v="0.5146152823243515"/>
    <n v="0"/>
    <n v="0"/>
    <n v="0"/>
    <n v="0"/>
    <n v="0"/>
    <n v="0"/>
    <n v="18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1738"/>
    <x v="2"/>
    <x v="4"/>
    <n v="1021738"/>
    <s v="GO Patas B@ Cj 20k AS"/>
    <x v="14"/>
    <x v="19"/>
    <n v="0"/>
    <n v="0"/>
    <n v="0.5146152823243515"/>
    <n v="0"/>
    <n v="0"/>
    <n v="0"/>
    <n v="0"/>
    <n v="0"/>
    <n v="0"/>
    <n v="206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1735"/>
    <x v="2"/>
    <x v="4"/>
    <n v="1021735"/>
    <s v="GO Patas@ Cj 20k AS"/>
    <x v="14"/>
    <x v="19"/>
    <n v="0"/>
    <n v="0"/>
    <n v="0.5146152823243515"/>
    <n v="0"/>
    <n v="0"/>
    <n v="0"/>
    <n v="0"/>
    <n v="0"/>
    <n v="0"/>
    <n v="205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1733"/>
    <x v="2"/>
    <x v="4"/>
    <n v="1021733"/>
    <s v="GO PpPna 59@ Cj 20k AS"/>
    <x v="17"/>
    <x v="2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21731"/>
    <x v="2"/>
    <x v="4"/>
    <n v="1021731"/>
    <s v="GO PernilM@ Cj 20k AS"/>
    <x v="32"/>
    <x v="6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Asia1021667"/>
    <x v="2"/>
    <x v="3"/>
    <n v="1021667"/>
    <s v="GO Pecho C/cue K@ Cj 20k AK"/>
    <x v="33"/>
    <x v="67"/>
    <n v="22000"/>
    <n v="0"/>
    <n v="0.5146152823243515"/>
    <n v="11321.536211135734"/>
    <n v="0"/>
    <n v="0"/>
    <n v="0"/>
    <n v="11321.536211135734"/>
    <n v="0"/>
    <n v="24000"/>
    <n v="0"/>
    <m/>
    <n v="0"/>
    <n v="11321.536211135734"/>
    <n v="0"/>
    <m/>
    <n v="0"/>
    <n v="11321.536211135734"/>
    <n v="0"/>
    <m/>
    <n v="0"/>
    <n v="0"/>
    <n v="0"/>
    <n v="0"/>
    <n v="0"/>
    <x v="0"/>
    <x v="0"/>
  </r>
  <r>
    <s v="Agrosuper Asia1021666"/>
    <x v="2"/>
    <x v="3"/>
    <n v="1021666"/>
    <s v="GO Pecho C/cue K@ Cj 20k TJ"/>
    <x v="33"/>
    <x v="67"/>
    <n v="44000"/>
    <n v="0"/>
    <n v="0.5146152823243515"/>
    <n v="22643.072422271467"/>
    <n v="0"/>
    <n v="0"/>
    <n v="0"/>
    <n v="22643.072422271467"/>
    <n v="0"/>
    <n v="24000"/>
    <n v="0"/>
    <m/>
    <n v="0"/>
    <n v="22643.072422271467"/>
    <n v="0"/>
    <m/>
    <n v="0"/>
    <n v="22643.072422271467"/>
    <n v="0"/>
    <m/>
    <n v="0"/>
    <n v="0"/>
    <n v="0"/>
    <n v="0"/>
    <n v="0"/>
    <x v="0"/>
    <x v="0"/>
  </r>
  <r>
    <s v="Agrosuper Asia1021665"/>
    <x v="2"/>
    <x v="3"/>
    <n v="1021665"/>
    <s v="GO Pecho S/cue K@ Cj 20k AK"/>
    <x v="27"/>
    <x v="45"/>
    <n v="9328"/>
    <n v="1774"/>
    <n v="0.5146152823243515"/>
    <n v="4800.3313535215511"/>
    <n v="14392.618000000002"/>
    <n v="25559.016608601989"/>
    <n v="0"/>
    <n v="42196.064301263337"/>
    <n v="24000"/>
    <n v="22000"/>
    <n v="24000"/>
    <m/>
    <n v="24000"/>
    <n v="18196.064301263337"/>
    <n v="0"/>
    <m/>
    <n v="0"/>
    <n v="18196.064301263337"/>
    <n v="0"/>
    <m/>
    <n v="0"/>
    <n v="20424.509999999998"/>
    <n v="44424.509999999995"/>
    <n v="44424.509999999995"/>
    <n v="44424.509999999995"/>
    <x v="0"/>
    <x v="0"/>
  </r>
  <r>
    <s v="Agrosuper Asia1021664"/>
    <x v="2"/>
    <x v="3"/>
    <n v="1021664"/>
    <s v="GO Pecho S/cue K@ Cj 20k TJ"/>
    <x v="27"/>
    <x v="45"/>
    <n v="39149"/>
    <n v="11484"/>
    <n v="0.5146152823243515"/>
    <n v="20146.673687716037"/>
    <n v="43566.658999999992"/>
    <n v="8545.5822621199841"/>
    <n v="0"/>
    <n v="71404.35672362402"/>
    <n v="50000"/>
    <n v="21300"/>
    <n v="50000"/>
    <m/>
    <n v="50000"/>
    <n v="21404.35672362402"/>
    <n v="0"/>
    <m/>
    <n v="0"/>
    <n v="21404.35672362402"/>
    <n v="21300"/>
    <m/>
    <n v="21300"/>
    <n v="0"/>
    <n v="71300"/>
    <n v="71300"/>
    <n v="71300"/>
    <x v="0"/>
    <x v="0"/>
  </r>
  <r>
    <s v="Agrosuper Asia1021655"/>
    <x v="2"/>
    <x v="3"/>
    <n v="1021655"/>
    <s v="GO Estómago Pouch@ Bo Cj 10k AS"/>
    <x v="14"/>
    <x v="18"/>
    <n v="0"/>
    <n v="0"/>
    <n v="0.5146152823243515"/>
    <n v="0"/>
    <n v="190"/>
    <n v="0"/>
    <n v="0"/>
    <n v="190"/>
    <n v="0"/>
    <n v="24000"/>
    <n v="0"/>
    <m/>
    <n v="0"/>
    <n v="190"/>
    <n v="0"/>
    <m/>
    <n v="0"/>
    <n v="190"/>
    <n v="0"/>
    <m/>
    <n v="0"/>
    <n v="0"/>
    <n v="0"/>
    <n v="0"/>
    <n v="0"/>
    <x v="0"/>
    <x v="0"/>
  </r>
  <r>
    <s v="Agro Sudamerica1021639"/>
    <x v="2"/>
    <x v="0"/>
    <n v="1021639"/>
    <s v="GO File C/cab@ Cj 5k AS"/>
    <x v="26"/>
    <x v="40"/>
    <n v="0"/>
    <n v="0"/>
    <n v="0.5146152823243515"/>
    <n v="0"/>
    <n v="0"/>
    <n v="0"/>
    <n v="0"/>
    <n v="0"/>
    <n v="0"/>
    <n v="162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1623"/>
    <x v="2"/>
    <x v="0"/>
    <n v="1021623"/>
    <s v="GO BB Ribs 24 oz@ Cj 10k AS"/>
    <x v="31"/>
    <x v="58"/>
    <n v="0"/>
    <n v="0"/>
    <n v="0.5146152823243515"/>
    <n v="0"/>
    <n v="0"/>
    <n v="0"/>
    <n v="0"/>
    <n v="0"/>
    <n v="0"/>
    <n v="5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1622"/>
    <x v="2"/>
    <x v="0"/>
    <n v="1021622"/>
    <s v="GO BB Ribs 20-24 Oz@ Cj 10k AS"/>
    <x v="31"/>
    <x v="58"/>
    <n v="27534"/>
    <n v="40000"/>
    <n v="0.5146152823243515"/>
    <n v="14169.417183518693"/>
    <n v="1550"/>
    <n v="10711.424000000003"/>
    <n v="0"/>
    <n v="25359.698783518696"/>
    <n v="20000"/>
    <n v="12100"/>
    <n v="20000"/>
    <m/>
    <n v="20000"/>
    <n v="5359.6987835186956"/>
    <n v="0"/>
    <m/>
    <n v="0"/>
    <n v="5359.6987835186956"/>
    <n v="0"/>
    <m/>
    <n v="0"/>
    <n v="0"/>
    <n v="20000"/>
    <n v="20000"/>
    <n v="20000"/>
    <x v="0"/>
    <x v="0"/>
  </r>
  <r>
    <s v="Exportacion Directa1021609"/>
    <x v="2"/>
    <x v="5"/>
    <n v="1021609"/>
    <s v="GO File C/cab@ IWP Cj 10k SC"/>
    <x v="26"/>
    <x v="40"/>
    <n v="20000"/>
    <n v="18000"/>
    <n v="0.86351453912600351"/>
    <n v="17270.290782520071"/>
    <n v="9342.4019999999982"/>
    <n v="3446.6537768374028"/>
    <n v="0"/>
    <n v="29714.681181673732"/>
    <n v="20000"/>
    <n v="6300"/>
    <n v="20000"/>
    <m/>
    <n v="20000"/>
    <n v="9714.6811816737318"/>
    <n v="6300"/>
    <m/>
    <n v="6300"/>
    <n v="3414.6811816737318"/>
    <n v="0"/>
    <m/>
    <n v="0"/>
    <n v="0"/>
    <n v="26300"/>
    <n v="26300"/>
    <n v="26300"/>
    <x v="0"/>
    <x v="0"/>
  </r>
  <r>
    <s v="Exportacion Directa1021603"/>
    <x v="2"/>
    <x v="5"/>
    <n v="1021603"/>
    <s v="GO MM Loin L (MC4-5)@ Fi Cj ch JP"/>
    <x v="24"/>
    <x v="52"/>
    <n v="3000"/>
    <n v="4950"/>
    <n v="0.86351453912600351"/>
    <n v="2590.5436173780104"/>
    <n v="3039.1370000000002"/>
    <n v="2631.3158946129952"/>
    <n v="0"/>
    <n v="7997.8649225297067"/>
    <n v="7000"/>
    <n v="4500"/>
    <n v="7000"/>
    <m/>
    <n v="7000"/>
    <n v="997.86492252970675"/>
    <n v="0"/>
    <m/>
    <n v="0"/>
    <n v="997.86492252970675"/>
    <n v="0"/>
    <m/>
    <n v="0"/>
    <n v="0"/>
    <n v="7000"/>
    <n v="7000"/>
    <n v="7000"/>
    <x v="0"/>
    <x v="0"/>
  </r>
  <r>
    <s v="Agro Sudamerica1021596"/>
    <x v="2"/>
    <x v="0"/>
    <n v="1021596"/>
    <s v="GO CUE GRANEL ESP CC@ CJ 20K AS"/>
    <x v="34"/>
    <x v="68"/>
    <n v="0"/>
    <n v="0"/>
    <n v="0.5146152823243515"/>
    <n v="0"/>
    <n v="2018.6889999999999"/>
    <n v="24341.866371200002"/>
    <n v="0"/>
    <n v="23926.368734079999"/>
    <n v="12891"/>
    <n v="24000"/>
    <n v="12891"/>
    <m/>
    <n v="12891"/>
    <n v="11035.368734079999"/>
    <n v="0"/>
    <m/>
    <n v="0"/>
    <n v="11035.368734079999"/>
    <n v="0"/>
    <m/>
    <n v="0"/>
    <n v="0"/>
    <n v="12891"/>
    <n v="12891"/>
    <n v="12891"/>
    <x v="0"/>
    <x v="0"/>
  </r>
  <r>
    <s v="Agro Sudamerica1021550"/>
    <x v="2"/>
    <x v="0"/>
    <n v="1021550"/>
    <s v="GO Triming 85/15@ Cj 20k AS"/>
    <x v="7"/>
    <x v="49"/>
    <n v="0"/>
    <n v="0"/>
    <n v="0.5146152823243515"/>
    <n v="0"/>
    <n v="0"/>
    <n v="0"/>
    <n v="0"/>
    <n v="0"/>
    <n v="0"/>
    <n v="10500"/>
    <n v="0"/>
    <m/>
    <n v="0"/>
    <n v="0"/>
    <n v="0"/>
    <m/>
    <n v="0"/>
    <n v="0"/>
    <n v="0"/>
    <m/>
    <n v="0"/>
    <n v="0"/>
    <b v="0"/>
    <b v="0"/>
    <n v="0"/>
    <x v="0"/>
    <x v="0"/>
  </r>
  <r>
    <s v="Exportacion Directa1021533"/>
    <x v="2"/>
    <x v="5"/>
    <n v="1021533"/>
    <s v="GO Panc Mit@ Va Cj 20k AP"/>
    <x v="23"/>
    <x v="34"/>
    <n v="15000"/>
    <n v="0"/>
    <n v="0.86351453912600351"/>
    <n v="12952.718086890052"/>
    <n v="2060.5729999999999"/>
    <n v="6019.8204206864348"/>
    <n v="0"/>
    <n v="20431.129465507845"/>
    <n v="20000"/>
    <n v="4100"/>
    <n v="20000"/>
    <m/>
    <n v="20000"/>
    <n v="431.12946550784545"/>
    <n v="0"/>
    <m/>
    <n v="0"/>
    <n v="431.12946550784545"/>
    <n v="0"/>
    <m/>
    <n v="0"/>
    <n v="0"/>
    <n v="20000"/>
    <n v="20000"/>
    <n v="20000"/>
    <x v="0"/>
    <x v="0"/>
  </r>
  <r>
    <s v="Agrosuper Asia1021470"/>
    <x v="2"/>
    <x v="3"/>
    <n v="1021470"/>
    <s v="GO PernilM@ Cj 20k AK"/>
    <x v="32"/>
    <x v="62"/>
    <n v="0"/>
    <n v="44000"/>
    <n v="0.5146152823243515"/>
    <n v="0"/>
    <n v="21952.898000000001"/>
    <n v="2550.0360000000001"/>
    <n v="0"/>
    <n v="24247.930400000001"/>
    <n v="22000"/>
    <n v="22000"/>
    <n v="22000"/>
    <m/>
    <n v="22000"/>
    <n v="2247.9304000000011"/>
    <n v="0"/>
    <m/>
    <n v="0"/>
    <n v="2247.9304000000011"/>
    <n v="0"/>
    <m/>
    <n v="0"/>
    <n v="0"/>
    <n v="22000"/>
    <n v="22000"/>
    <n v="22000"/>
    <x v="0"/>
    <x v="0"/>
  </r>
  <r>
    <s v="Agro Sudamerica1021435"/>
    <x v="2"/>
    <x v="0"/>
    <n v="1021435"/>
    <s v="GO Gord Lom Tocino@ Cj 20k AS"/>
    <x v="18"/>
    <x v="25"/>
    <n v="0"/>
    <n v="0"/>
    <n v="0.5146152823243515"/>
    <n v="0"/>
    <n v="0"/>
    <n v="0"/>
    <n v="0"/>
    <n v="0"/>
    <n v="0"/>
    <n v="18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1433"/>
    <x v="2"/>
    <x v="0"/>
    <n v="1021433"/>
    <s v="GO PPPNA 59@ CJ 20K AS"/>
    <x v="35"/>
    <x v="69"/>
    <n v="0"/>
    <n v="0"/>
    <n v="0.5146152823243515"/>
    <n v="0"/>
    <n v="1107.0439999999999"/>
    <n v="0"/>
    <n v="0"/>
    <n v="1107.0439999999999"/>
    <n v="1040"/>
    <n v="24000"/>
    <n v="1040"/>
    <m/>
    <n v="1040"/>
    <n v="67.043999999999869"/>
    <n v="0"/>
    <m/>
    <n v="0"/>
    <n v="67.043999999999869"/>
    <n v="0"/>
    <m/>
    <n v="0"/>
    <n v="0"/>
    <n v="1040"/>
    <n v="1040"/>
    <n v="1040"/>
    <x v="0"/>
    <x v="0"/>
  </r>
  <r>
    <s v="Agro Sudamerica1021385"/>
    <x v="2"/>
    <x v="0"/>
    <n v="1021385"/>
    <s v="GO Cue granel Esp CC@ Cj 20k AS"/>
    <x v="25"/>
    <x v="37"/>
    <n v="101090"/>
    <n v="96000"/>
    <n v="0.5146152823243515"/>
    <n v="52022.458890168695"/>
    <n v="80338.430000000022"/>
    <n v="52824.732742400003"/>
    <n v="0"/>
    <n v="179903.14835832873"/>
    <n v="107109"/>
    <n v="24000"/>
    <n v="107109"/>
    <m/>
    <n v="107109"/>
    <n v="72794.148358328734"/>
    <n v="72000"/>
    <m/>
    <n v="72000"/>
    <n v="794.14835832873359"/>
    <n v="0"/>
    <m/>
    <n v="0"/>
    <n v="0"/>
    <n v="179109"/>
    <n v="179109"/>
    <n v="179109"/>
    <x v="0"/>
    <x v="0"/>
  </r>
  <r>
    <s v="Agro Sudamerica1021287"/>
    <x v="2"/>
    <x v="0"/>
    <n v="1021287"/>
    <s v="GO Lom Tocino@ Bo Cj AS"/>
    <x v="18"/>
    <x v="23"/>
    <n v="0"/>
    <n v="0"/>
    <n v="0.5146152823243515"/>
    <n v="0"/>
    <n v="0"/>
    <n v="0"/>
    <n v="0"/>
    <n v="0"/>
    <n v="0"/>
    <n v="5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1279"/>
    <x v="2"/>
    <x v="0"/>
    <n v="1021279"/>
    <s v="GO Hso Pecho@ Cj 10k SC"/>
    <x v="13"/>
    <x v="53"/>
    <n v="0"/>
    <n v="24000"/>
    <n v="0.5146152823243515"/>
    <n v="0"/>
    <n v="18015.965"/>
    <n v="4542"/>
    <n v="0"/>
    <n v="22103.764999999999"/>
    <n v="24000"/>
    <n v="24000"/>
    <n v="0"/>
    <m/>
    <n v="0"/>
    <n v="22103.764999999999"/>
    <n v="0"/>
    <m/>
    <n v="0"/>
    <n v="22103.764999999999"/>
    <n v="0"/>
    <m/>
    <n v="0"/>
    <n v="0"/>
    <n v="0"/>
    <n v="0"/>
    <n v="0"/>
    <x v="0"/>
    <x v="0"/>
  </r>
  <r>
    <s v="Agro Sudamerica1021263"/>
    <x v="2"/>
    <x v="0"/>
    <n v="1021263"/>
    <s v="GO PpPna 59@ Fi Cj 20k AS"/>
    <x v="17"/>
    <x v="22"/>
    <n v="0"/>
    <n v="0"/>
    <n v="0.5146152823243515"/>
    <n v="0"/>
    <n v="0"/>
    <n v="0"/>
    <n v="0"/>
    <n v="0"/>
    <n v="0"/>
    <n v="198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1237"/>
    <x v="2"/>
    <x v="0"/>
    <n v="1021237"/>
    <s v="GO Triming 80/20@ Bo c/f Cj 20k AS"/>
    <x v="7"/>
    <x v="49"/>
    <n v="0"/>
    <n v="0"/>
    <n v="0.5146152823243515"/>
    <n v="0"/>
    <n v="0"/>
    <n v="0"/>
    <n v="0"/>
    <n v="0"/>
    <n v="0"/>
    <n v="20300"/>
    <n v="0"/>
    <m/>
    <n v="0"/>
    <n v="0"/>
    <n v="0"/>
    <m/>
    <n v="0"/>
    <n v="0"/>
    <n v="0"/>
    <m/>
    <n v="0"/>
    <n v="0"/>
    <b v="0"/>
    <b v="0"/>
    <n v="0"/>
    <x v="0"/>
    <x v="0"/>
  </r>
  <r>
    <s v="Agrosuper Asia1021204"/>
    <x v="2"/>
    <x v="3"/>
    <n v="1021204"/>
    <s v="GO Lom Tocino@ Cj 20k AS"/>
    <x v="18"/>
    <x v="23"/>
    <n v="0"/>
    <n v="48000"/>
    <n v="0.5146152823243515"/>
    <n v="0"/>
    <n v="24520"/>
    <n v="0"/>
    <n v="0"/>
    <n v="24520"/>
    <n v="24000"/>
    <n v="24000"/>
    <n v="24000"/>
    <m/>
    <n v="24000"/>
    <n v="520"/>
    <n v="0"/>
    <m/>
    <n v="0"/>
    <n v="520"/>
    <n v="0"/>
    <m/>
    <n v="0"/>
    <n v="24000"/>
    <n v="48000"/>
    <n v="48000"/>
    <n v="48000"/>
    <x v="0"/>
    <x v="0"/>
  </r>
  <r>
    <s v="Agro Sudamerica1021187"/>
    <x v="2"/>
    <x v="0"/>
    <n v="1021187"/>
    <s v="GO Cue Back@ Cj 20k t-f AS"/>
    <x v="25"/>
    <x v="65"/>
    <n v="33515"/>
    <n v="48000"/>
    <n v="0.5146152823243515"/>
    <n v="17247.331187100641"/>
    <n v="41361.823999999986"/>
    <n v="12254.809953081553"/>
    <n v="0"/>
    <n v="69638.484144874019"/>
    <n v="72000"/>
    <n v="24000"/>
    <n v="48000"/>
    <m/>
    <n v="48000"/>
    <n v="21638.484144874019"/>
    <n v="0"/>
    <m/>
    <n v="0"/>
    <n v="21638.484144874019"/>
    <n v="0"/>
    <m/>
    <n v="0"/>
    <n v="23996.01"/>
    <n v="71996.009999999995"/>
    <n v="71996.009999999995"/>
    <n v="71996.009999999995"/>
    <x v="0"/>
    <x v="0"/>
  </r>
  <r>
    <s v="Agrosuper Asia1021156"/>
    <x v="2"/>
    <x v="3"/>
    <n v="1021156"/>
    <s v="GO Hso Pecho@ Cj Lom Vet TJ"/>
    <x v="13"/>
    <x v="53"/>
    <n v="7669"/>
    <n v="48000"/>
    <n v="0.5146152823243515"/>
    <n v="3946.5846001454515"/>
    <n v="36701.910000000003"/>
    <n v="4992.5200000000004"/>
    <n v="0"/>
    <n v="45141.762600145456"/>
    <n v="48000"/>
    <n v="14500"/>
    <n v="43500"/>
    <m/>
    <n v="43500"/>
    <n v="1641.7626001454555"/>
    <n v="0"/>
    <m/>
    <n v="0"/>
    <n v="1641.7626001454555"/>
    <n v="0"/>
    <m/>
    <n v="0"/>
    <n v="24000"/>
    <n v="67500"/>
    <n v="67500"/>
    <n v="67500"/>
    <x v="0"/>
    <x v="0"/>
  </r>
  <r>
    <s v="Agrosuper Asia1021152"/>
    <x v="2"/>
    <x v="3"/>
    <n v="1021152"/>
    <s v="GO Hso Cogote@ Bo Cj 20k AK"/>
    <x v="13"/>
    <x v="56"/>
    <n v="26610"/>
    <n v="36000"/>
    <n v="0.5146152823243515"/>
    <n v="13693.912662650993"/>
    <n v="26824.45"/>
    <n v="6000"/>
    <n v="0"/>
    <n v="45918.362662650994"/>
    <n v="44000"/>
    <n v="22000"/>
    <n v="44000"/>
    <m/>
    <n v="44000"/>
    <n v="1918.362662650994"/>
    <n v="0"/>
    <m/>
    <n v="0"/>
    <n v="1918.362662650994"/>
    <n v="0"/>
    <m/>
    <n v="0"/>
    <n v="0"/>
    <n v="44000"/>
    <n v="44000"/>
    <n v="44000"/>
    <x v="0"/>
    <x v="0"/>
  </r>
  <r>
    <s v="Agrosuper Asia1021151"/>
    <x v="2"/>
    <x v="3"/>
    <n v="1021151"/>
    <s v="GO Hso Cogote@ Bo Cj 20k TJ"/>
    <x v="13"/>
    <x v="56"/>
    <n v="13772"/>
    <n v="28442"/>
    <n v="0.5146152823243515"/>
    <n v="7087.2816681709692"/>
    <n v="25152.2"/>
    <n v="10160"/>
    <n v="0"/>
    <n v="41383.481668170971"/>
    <n v="44000"/>
    <n v="18800"/>
    <n v="37600"/>
    <m/>
    <n v="37600"/>
    <n v="3783.4816681709708"/>
    <n v="0"/>
    <m/>
    <n v="0"/>
    <n v="3783.4816681709708"/>
    <n v="0"/>
    <m/>
    <n v="0"/>
    <n v="0"/>
    <n v="37600"/>
    <n v="37600"/>
    <n v="37600"/>
    <x v="0"/>
    <x v="0"/>
  </r>
  <r>
    <s v="Agrosuper Asia1021150"/>
    <x v="2"/>
    <x v="3"/>
    <n v="1021150"/>
    <s v="GO Tira Hso Ctro@ Cj 20k AK"/>
    <x v="13"/>
    <x v="53"/>
    <n v="5796"/>
    <n v="15768"/>
    <n v="0.5146152823243515"/>
    <n v="2982.7101763519413"/>
    <n v="36867.85"/>
    <n v="35155.9334077479"/>
    <n v="0"/>
    <n v="71490.900243325043"/>
    <n v="66000"/>
    <n v="22000"/>
    <n v="66000"/>
    <m/>
    <n v="66000"/>
    <n v="5490.9002433250425"/>
    <n v="0"/>
    <m/>
    <n v="0"/>
    <n v="5490.9002433250425"/>
    <n v="0"/>
    <m/>
    <n v="0"/>
    <n v="22000"/>
    <n v="88000"/>
    <n v="88000"/>
    <n v="88000"/>
    <x v="0"/>
    <x v="0"/>
  </r>
  <r>
    <s v="Agrosuper Asia1021149"/>
    <x v="2"/>
    <x v="3"/>
    <n v="1021149"/>
    <s v="GO Tira Hso Ctro@ Cj 20k TJ"/>
    <x v="13"/>
    <x v="53"/>
    <n v="65786"/>
    <n v="154000"/>
    <n v="0.5146152823243515"/>
    <n v="33854.480962989786"/>
    <n v="13248"/>
    <n v="0"/>
    <n v="0"/>
    <n v="47102.480962989786"/>
    <n v="88000"/>
    <n v="18500"/>
    <n v="37000"/>
    <m/>
    <n v="37000"/>
    <n v="10102.480962989786"/>
    <n v="0"/>
    <m/>
    <n v="0"/>
    <n v="10102.480962989786"/>
    <n v="0"/>
    <m/>
    <n v="0"/>
    <n v="0"/>
    <n v="37000"/>
    <n v="37000"/>
    <n v="37000"/>
    <x v="0"/>
    <x v="0"/>
  </r>
  <r>
    <s v="Exportacion Directa1021136"/>
    <x v="2"/>
    <x v="5"/>
    <n v="1021136"/>
    <s v="GO Tráquea@ Cj Lom Ctro AP"/>
    <x v="14"/>
    <x v="18"/>
    <n v="4500"/>
    <n v="4500"/>
    <n v="0.86351453912600351"/>
    <n v="3885.8154260670158"/>
    <n v="6120"/>
    <n v="1061.2173913043478"/>
    <n v="0"/>
    <n v="10960.91107824093"/>
    <n v="8500"/>
    <n v="2600"/>
    <n v="8500"/>
    <m/>
    <n v="8500"/>
    <n v="2460.9110782409298"/>
    <n v="0"/>
    <m/>
    <n v="0"/>
    <n v="2460.9110782409298"/>
    <n v="0"/>
    <m/>
    <n v="0"/>
    <n v="0"/>
    <n v="8500"/>
    <n v="8500"/>
    <n v="8500"/>
    <x v="0"/>
    <x v="0"/>
  </r>
  <r>
    <s v="Agrosuper Shanghai1021115"/>
    <x v="2"/>
    <x v="4"/>
    <n v="1021115"/>
    <s v="GO Estómago Pouch@ 20k bca AS"/>
    <x v="14"/>
    <x v="18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21111"/>
    <x v="2"/>
    <x v="0"/>
    <n v="1021111"/>
    <s v="GO Epiplón@ Cj 20k AS"/>
    <x v="18"/>
    <x v="31"/>
    <n v="4000"/>
    <n v="7000"/>
    <n v="0.5146152823243515"/>
    <n v="2058.4611292974059"/>
    <n v="11070.089000000004"/>
    <n v="1052"/>
    <n v="0"/>
    <n v="14075.350129297409"/>
    <n v="8000"/>
    <n v="2800"/>
    <n v="8000"/>
    <m/>
    <n v="8000"/>
    <n v="6075.3501292974088"/>
    <n v="5600"/>
    <m/>
    <n v="5600"/>
    <n v="475.35012929740878"/>
    <n v="0"/>
    <m/>
    <n v="0"/>
    <n v="0"/>
    <n v="13600"/>
    <n v="13600"/>
    <n v="13600"/>
    <x v="0"/>
    <x v="0"/>
  </r>
  <r>
    <s v="Agro Sudamerica1021106"/>
    <x v="2"/>
    <x v="0"/>
    <n v="1021106"/>
    <s v="GO Pana S/Corazón@ Cj 20k AS"/>
    <x v="14"/>
    <x v="18"/>
    <n v="15894"/>
    <n v="0"/>
    <n v="0.5146152823243515"/>
    <n v="8179.2952972632429"/>
    <n v="9283.8390000000018"/>
    <n v="3728"/>
    <n v="0"/>
    <n v="20818.334297263245"/>
    <n v="0"/>
    <n v="17000"/>
    <n v="0"/>
    <m/>
    <n v="0"/>
    <n v="20818.334297263245"/>
    <n v="0"/>
    <m/>
    <n v="0"/>
    <n v="20818.334297263245"/>
    <n v="17000"/>
    <m/>
    <n v="17000"/>
    <n v="0"/>
    <n v="17000"/>
    <n v="17000"/>
    <n v="17000"/>
    <x v="0"/>
    <x v="0"/>
  </r>
  <r>
    <s v="Agro Sudamerica1021105"/>
    <x v="2"/>
    <x v="0"/>
    <n v="1021105"/>
    <s v="GO Pulmon@ Cj 20k bca AS"/>
    <x v="14"/>
    <x v="18"/>
    <n v="54951"/>
    <n v="24000"/>
    <n v="0.5146152823243515"/>
    <n v="28278.62437900544"/>
    <n v="20046.497999999989"/>
    <n v="13034"/>
    <n v="0"/>
    <n v="60055.722379005427"/>
    <n v="48000"/>
    <n v="24000"/>
    <n v="48000"/>
    <m/>
    <n v="48000"/>
    <n v="12055.722379005427"/>
    <n v="0"/>
    <m/>
    <n v="0"/>
    <n v="12055.722379005427"/>
    <n v="0"/>
    <m/>
    <n v="0"/>
    <n v="0"/>
    <n v="48000"/>
    <n v="48000"/>
    <n v="48000"/>
    <x v="0"/>
    <x v="0"/>
  </r>
  <r>
    <s v="Agro Sudamerica1021101"/>
    <x v="2"/>
    <x v="0"/>
    <n v="1021101"/>
    <s v="GO Corazón Partido@ Cj t-f 20k AS"/>
    <x v="14"/>
    <x v="18"/>
    <n v="24595"/>
    <n v="36000"/>
    <n v="0.5146152823243515"/>
    <n v="12656.962868767425"/>
    <n v="18884.262999999999"/>
    <n v="15778.234999738708"/>
    <n v="0"/>
    <n v="45741.637368532261"/>
    <n v="36720"/>
    <n v="8600"/>
    <n v="36720"/>
    <n v="-24000"/>
    <n v="12720"/>
    <n v="33021.637368532261"/>
    <n v="25800"/>
    <n v="-25800"/>
    <n v="0"/>
    <n v="33021.637368532261"/>
    <n v="0"/>
    <m/>
    <n v="0"/>
    <n v="0"/>
    <n v="62520"/>
    <n v="45320"/>
    <n v="12720"/>
    <x v="2"/>
    <x v="3"/>
  </r>
  <r>
    <s v="Agro Sudamerica1021092"/>
    <x v="2"/>
    <x v="0"/>
    <n v="1021092"/>
    <s v="GO Triming 85/15@ Cj t-f 20k AS"/>
    <x v="7"/>
    <x v="49"/>
    <n v="101237"/>
    <n v="96000"/>
    <n v="0.5146152823243515"/>
    <n v="52098.107336670371"/>
    <n v="47488.43700000002"/>
    <n v="26341.570244399998"/>
    <n v="0"/>
    <n v="123293.9575566304"/>
    <n v="120000"/>
    <n v="24000"/>
    <n v="120000"/>
    <n v="-48000"/>
    <n v="72000"/>
    <n v="51293.957556630397"/>
    <n v="48000"/>
    <n v="-48000"/>
    <n v="0"/>
    <n v="51293.957556630397"/>
    <n v="0"/>
    <m/>
    <n v="0"/>
    <n v="0"/>
    <n v="168000"/>
    <n v="120000"/>
    <n v="72000"/>
    <x v="3"/>
    <x v="3"/>
  </r>
  <r>
    <s v="Agro Sudamerica1021085"/>
    <x v="2"/>
    <x v="0"/>
    <n v="1021085"/>
    <s v="GO Gord Esp@ Cj 20k AS"/>
    <x v="18"/>
    <x v="25"/>
    <n v="45101"/>
    <n v="0"/>
    <n v="0.5146152823243515"/>
    <n v="23209.663848110577"/>
    <n v="2899.0160000000001"/>
    <n v="0"/>
    <n v="0"/>
    <n v="26108.679848110576"/>
    <n v="0"/>
    <n v="14200"/>
    <n v="0"/>
    <m/>
    <n v="0"/>
    <n v="26108.679848110576"/>
    <n v="0"/>
    <m/>
    <n v="0"/>
    <n v="26108.679848110576"/>
    <n v="0"/>
    <m/>
    <n v="0"/>
    <n v="0"/>
    <n v="0"/>
    <n v="0"/>
    <n v="0"/>
    <x v="0"/>
    <x v="0"/>
  </r>
  <r>
    <s v="Agro Sudamerica1021082"/>
    <x v="2"/>
    <x v="0"/>
    <n v="1021082"/>
    <s v="GO Triming 70/30@ Cj 20k AS"/>
    <x v="7"/>
    <x v="49"/>
    <n v="0"/>
    <n v="0"/>
    <n v="0.5146152823243515"/>
    <n v="0"/>
    <n v="1100.19"/>
    <n v="5575"/>
    <n v="0"/>
    <n v="6117.6900000000005"/>
    <n v="35351"/>
    <n v="21800"/>
    <n v="0"/>
    <m/>
    <n v="0"/>
    <n v="6117.6900000000005"/>
    <n v="0"/>
    <m/>
    <n v="0"/>
    <n v="6117.6900000000005"/>
    <n v="0"/>
    <m/>
    <n v="0"/>
    <n v="0"/>
    <n v="0"/>
    <n v="0"/>
    <n v="0"/>
    <x v="0"/>
    <x v="0"/>
  </r>
  <r>
    <s v="Agro Sudamerica1021078"/>
    <x v="2"/>
    <x v="0"/>
    <n v="1021078"/>
    <s v="GO Triming 80/20@ Cj 20k AS"/>
    <x v="7"/>
    <x v="49"/>
    <n v="58142"/>
    <n v="120000"/>
    <n v="0.5146152823243515"/>
    <n v="29920.761744902444"/>
    <n v="57682.553000000014"/>
    <n v="37044.828183999998"/>
    <n v="0"/>
    <n v="120943.66011050245"/>
    <n v="143000"/>
    <n v="11000"/>
    <n v="110000"/>
    <n v="-48000"/>
    <n v="62000"/>
    <n v="58943.660110502446"/>
    <n v="55000"/>
    <n v="-55000"/>
    <n v="0"/>
    <n v="58943.660110502446"/>
    <n v="0"/>
    <m/>
    <n v="0"/>
    <n v="0"/>
    <n v="165000"/>
    <n v="110000"/>
    <n v="62000"/>
    <x v="3"/>
    <x v="3"/>
  </r>
  <r>
    <s v="Agro Sudamerica1021077"/>
    <x v="2"/>
    <x v="0"/>
    <n v="1021077"/>
    <s v="GO Gord chic@ Cj 20k AS"/>
    <x v="18"/>
    <x v="25"/>
    <n v="3157"/>
    <n v="24000"/>
    <n v="0.5146152823243515"/>
    <n v="1624.6404462979776"/>
    <n v="12184.29"/>
    <n v="0"/>
    <n v="0"/>
    <n v="13808.930446297978"/>
    <n v="24000"/>
    <n v="5600"/>
    <n v="11200"/>
    <m/>
    <n v="11200"/>
    <n v="2608.9304462979781"/>
    <n v="0"/>
    <m/>
    <n v="0"/>
    <n v="2608.9304462979781"/>
    <n v="0"/>
    <m/>
    <n v="0"/>
    <n v="0"/>
    <n v="11200"/>
    <n v="11200"/>
    <n v="11200"/>
    <x v="0"/>
    <x v="0"/>
  </r>
  <r>
    <s v="Agrosuper Asia1021046"/>
    <x v="2"/>
    <x v="3"/>
    <n v="1021046"/>
    <s v="GO PernilM C/M@ Cj 15k TJ"/>
    <x v="32"/>
    <x v="62"/>
    <n v="0"/>
    <n v="48641"/>
    <n v="0.5146152823243515"/>
    <n v="0"/>
    <n v="23185.728999999999"/>
    <n v="15373.377999999999"/>
    <n v="0"/>
    <n v="37021.769199999995"/>
    <n v="44000"/>
    <n v="19500"/>
    <n v="19500"/>
    <m/>
    <n v="19500"/>
    <n v="17521.769199999995"/>
    <n v="0"/>
    <m/>
    <n v="0"/>
    <n v="17521.769199999995"/>
    <n v="0"/>
    <m/>
    <n v="0"/>
    <n v="0"/>
    <n v="19500"/>
    <n v="19500"/>
    <n v="19500"/>
    <x v="0"/>
    <x v="0"/>
  </r>
  <r>
    <s v="Agrosuper Asia1021045"/>
    <x v="2"/>
    <x v="3"/>
    <n v="1021045"/>
    <s v="GO PernilM C/M@ Cj 15k AK"/>
    <x v="32"/>
    <x v="62"/>
    <n v="0"/>
    <n v="86000"/>
    <n v="0.5146152823243515"/>
    <n v="0"/>
    <n v="2981.3980000000001"/>
    <n v="1578.5039999999999"/>
    <n v="0"/>
    <n v="4402.0515999999998"/>
    <n v="0"/>
    <n v="19200"/>
    <n v="0"/>
    <m/>
    <n v="0"/>
    <n v="4402.0515999999998"/>
    <n v="0"/>
    <m/>
    <n v="0"/>
    <n v="4402.0515999999998"/>
    <n v="0"/>
    <m/>
    <n v="0"/>
    <n v="0"/>
    <n v="0"/>
    <n v="0"/>
    <n v="0"/>
    <x v="0"/>
    <x v="0"/>
  </r>
  <r>
    <s v="Agro Sudamerica1021039"/>
    <x v="2"/>
    <x v="0"/>
    <n v="1021039"/>
    <s v="GO Cue Papda CP@ Cj 20k bca AS"/>
    <x v="25"/>
    <x v="38"/>
    <n v="47937"/>
    <n v="0"/>
    <n v="0.5146152823243515"/>
    <n v="24669.112788782437"/>
    <n v="37203.079999999987"/>
    <n v="5915"/>
    <n v="0"/>
    <n v="67195.692788782428"/>
    <n v="48000"/>
    <n v="19700"/>
    <n v="48000"/>
    <m/>
    <n v="48000"/>
    <n v="19195.692788782428"/>
    <n v="0"/>
    <m/>
    <n v="0"/>
    <n v="19195.692788782428"/>
    <n v="0"/>
    <m/>
    <n v="0"/>
    <n v="0"/>
    <n v="48000"/>
    <n v="48000"/>
    <n v="48000"/>
    <x v="0"/>
    <x v="0"/>
  </r>
  <r>
    <s v="Agro Sudamerica1021023"/>
    <x v="2"/>
    <x v="0"/>
    <n v="1021023"/>
    <s v="GO Gord rebaje@ Bo Cj 20k AS"/>
    <x v="18"/>
    <x v="25"/>
    <n v="121367"/>
    <n v="120000"/>
    <n v="0.5146152823243515"/>
    <n v="62457.312969859566"/>
    <n v="55000.880000000012"/>
    <n v="39101.171147525318"/>
    <n v="0"/>
    <n v="152649.24700263236"/>
    <n v="216000"/>
    <n v="24000"/>
    <n v="144000"/>
    <n v="-72000"/>
    <n v="72000"/>
    <n v="80649.247002632357"/>
    <n v="72000"/>
    <n v="-72000"/>
    <n v="0"/>
    <n v="80649.247002632357"/>
    <n v="0"/>
    <m/>
    <n v="0"/>
    <n v="0"/>
    <n v="216000"/>
    <n v="144000"/>
    <n v="72000"/>
    <x v="3"/>
    <x v="3"/>
  </r>
  <r>
    <s v="Agrosuper Asia1021012"/>
    <x v="2"/>
    <x v="3"/>
    <n v="1021012"/>
    <s v="GO Papda K@ Cj 20k AK"/>
    <x v="16"/>
    <x v="21"/>
    <n v="86414"/>
    <n v="198000"/>
    <n v="0.5146152823243515"/>
    <n v="44469.965006776511"/>
    <n v="65504.205000000024"/>
    <n v="0"/>
    <n v="0"/>
    <n v="109974.17000677653"/>
    <n v="66000"/>
    <n v="20600"/>
    <n v="66000"/>
    <m/>
    <n v="66000"/>
    <n v="43974.170006776534"/>
    <n v="41200"/>
    <m/>
    <n v="41200"/>
    <n v="2774.1700067765341"/>
    <n v="0"/>
    <m/>
    <n v="0"/>
    <n v="0"/>
    <n v="107200"/>
    <n v="107200"/>
    <n v="107200"/>
    <x v="0"/>
    <x v="0"/>
  </r>
  <r>
    <s v="Agro Sudamerica1021005"/>
    <x v="2"/>
    <x v="0"/>
    <n v="1021005"/>
    <s v="GO PpPal 77@ Bo Cj 20k AS"/>
    <x v="21"/>
    <x v="61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20993"/>
    <x v="2"/>
    <x v="0"/>
    <n v="1020993"/>
    <s v="GO Pal Nor@ Cj 20k AS"/>
    <x v="21"/>
    <x v="28"/>
    <n v="0"/>
    <n v="0"/>
    <n v="0.5146152823243515"/>
    <n v="0"/>
    <n v="0"/>
    <n v="0"/>
    <n v="0"/>
    <n v="0"/>
    <n v="0"/>
    <n v="1000"/>
    <n v="0"/>
    <m/>
    <n v="0"/>
    <n v="0"/>
    <n v="0"/>
    <m/>
    <n v="0"/>
    <n v="0"/>
    <n v="0"/>
    <m/>
    <n v="0"/>
    <n v="0"/>
    <b v="0"/>
    <b v="0"/>
    <n v="0"/>
    <x v="0"/>
    <x v="0"/>
  </r>
  <r>
    <s v="Exportacion Directa1020991"/>
    <x v="2"/>
    <x v="5"/>
    <n v="1020991"/>
    <s v="GO Asiento C/g DA@ Cj 12k JP"/>
    <x v="17"/>
    <x v="66"/>
    <n v="5000"/>
    <n v="9000"/>
    <n v="0.86351453912600351"/>
    <n v="4317.5726956300177"/>
    <n v="12748.244999999999"/>
    <n v="2250.71"/>
    <n v="6000"/>
    <n v="13091.456695630015"/>
    <n v="7000"/>
    <n v="3400"/>
    <n v="7000"/>
    <m/>
    <n v="7000"/>
    <n v="6091.456695630015"/>
    <n v="3400"/>
    <m/>
    <n v="3400"/>
    <n v="2691.456695630015"/>
    <n v="0"/>
    <m/>
    <n v="0"/>
    <n v="0"/>
    <n v="10400"/>
    <n v="10400"/>
    <n v="10400"/>
    <x v="0"/>
    <x v="0"/>
  </r>
  <r>
    <s v="Exportacion Directa1020990"/>
    <x v="2"/>
    <x v="5"/>
    <n v="1020990"/>
    <s v="GO Ganso S/g S/abst DA@ Cj 12k AP"/>
    <x v="17"/>
    <x v="66"/>
    <n v="5000"/>
    <n v="9000"/>
    <n v="0.86351453912600351"/>
    <n v="4317.5726956300177"/>
    <n v="6328.8819999999996"/>
    <n v="0"/>
    <n v="0"/>
    <n v="10646.454695630018"/>
    <n v="3000"/>
    <n v="2900"/>
    <n v="3000"/>
    <m/>
    <n v="3000"/>
    <n v="7646.4546956300183"/>
    <n v="5800"/>
    <m/>
    <n v="5800"/>
    <n v="1846.4546956300183"/>
    <n v="0"/>
    <m/>
    <n v="0"/>
    <n v="0"/>
    <n v="8800"/>
    <n v="8800"/>
    <n v="8800"/>
    <x v="0"/>
    <x v="0"/>
  </r>
  <r>
    <s v="Agro Sudamerica1020944"/>
    <x v="2"/>
    <x v="0"/>
    <n v="1020944"/>
    <s v="GO PpPna 59@ Fi Cj 20k AS"/>
    <x v="17"/>
    <x v="22"/>
    <n v="109356"/>
    <n v="144000"/>
    <n v="0.5146152823243515"/>
    <n v="56276.268813861781"/>
    <n v="38231.79099999999"/>
    <n v="18414.336172646272"/>
    <n v="0"/>
    <n v="111080.96236924341"/>
    <n v="94960"/>
    <n v="19200"/>
    <n v="94960"/>
    <n v="-24000"/>
    <n v="70960"/>
    <n v="40120.962369243411"/>
    <n v="38400"/>
    <n v="-38400"/>
    <n v="0"/>
    <n v="40120.962369243411"/>
    <n v="0"/>
    <m/>
    <n v="0"/>
    <n v="0"/>
    <n v="133360"/>
    <n v="94960"/>
    <n v="70960"/>
    <x v="1"/>
    <x v="1"/>
  </r>
  <r>
    <s v="Agro Sudamerica1020925"/>
    <x v="2"/>
    <x v="0"/>
    <n v="1020925"/>
    <s v="GO Grasa Forro Pna Limp@ Cj 20k AS"/>
    <x v="18"/>
    <x v="47"/>
    <n v="0"/>
    <n v="24000"/>
    <n v="0.5146152823243515"/>
    <n v="0"/>
    <n v="77722.185000000012"/>
    <n v="0"/>
    <n v="0"/>
    <n v="77722.185000000012"/>
    <n v="72000"/>
    <n v="14000"/>
    <n v="72000"/>
    <n v="-24000"/>
    <n v="48000"/>
    <n v="29722.185000000012"/>
    <n v="28000"/>
    <n v="-28000"/>
    <n v="0"/>
    <n v="29722.185000000012"/>
    <n v="0"/>
    <m/>
    <n v="0"/>
    <n v="23984.63"/>
    <n v="123984.63"/>
    <n v="95984.63"/>
    <n v="71984.63"/>
    <x v="3"/>
    <x v="3"/>
  </r>
  <r>
    <s v="Agro Sudamerica1020915"/>
    <x v="2"/>
    <x v="0"/>
    <n v="1020915"/>
    <s v="GO Pna Nor@ Bo Cj 20k AS"/>
    <x v="17"/>
    <x v="29"/>
    <n v="0"/>
    <n v="0"/>
    <n v="0.5146152823243515"/>
    <n v="0"/>
    <n v="54.92"/>
    <n v="0"/>
    <n v="0"/>
    <n v="54.92"/>
    <n v="0"/>
    <n v="2000"/>
    <n v="0"/>
    <m/>
    <n v="0"/>
    <n v="54.92"/>
    <n v="0"/>
    <m/>
    <n v="0"/>
    <n v="54.92"/>
    <n v="0"/>
    <m/>
    <n v="0"/>
    <n v="0"/>
    <n v="0"/>
    <n v="0"/>
    <n v="0"/>
    <x v="0"/>
    <x v="0"/>
  </r>
  <r>
    <s v="Exportacion Directa1020914"/>
    <x v="2"/>
    <x v="5"/>
    <n v="1020914"/>
    <s v="GO Panc Lam 2.5mm@ Cj ch AP"/>
    <x v="23"/>
    <x v="50"/>
    <n v="1000"/>
    <n v="0"/>
    <n v="0.86351453912600351"/>
    <n v="863.51453912600346"/>
    <n v="5261.8"/>
    <n v="4000"/>
    <n v="2000"/>
    <n v="7725.3145391260041"/>
    <n v="8000"/>
    <n v="1600"/>
    <n v="6400"/>
    <m/>
    <n v="6400"/>
    <n v="1325.3145391260041"/>
    <n v="0"/>
    <m/>
    <n v="0"/>
    <n v="1325.3145391260041"/>
    <n v="0"/>
    <m/>
    <n v="0"/>
    <n v="0"/>
    <n v="6400"/>
    <n v="6400"/>
    <n v="6400"/>
    <x v="0"/>
    <x v="0"/>
  </r>
  <r>
    <s v="Agrosuper Asia1020905"/>
    <x v="2"/>
    <x v="3"/>
    <n v="1020905"/>
    <s v="GO Panc C/cue@ Cj Panc 230 AK"/>
    <x v="23"/>
    <x v="50"/>
    <n v="10475"/>
    <n v="8517"/>
    <n v="0.5146152823243515"/>
    <n v="5390.5950823475823"/>
    <n v="42096.506999999976"/>
    <n v="19035.652030962854"/>
    <n v="0"/>
    <n v="64619.188910214129"/>
    <n v="110000"/>
    <n v="22000"/>
    <n v="44000"/>
    <m/>
    <n v="44000"/>
    <n v="20619.188910214129"/>
    <n v="0"/>
    <m/>
    <n v="0"/>
    <n v="20619.188910214129"/>
    <n v="0"/>
    <m/>
    <n v="0"/>
    <n v="0"/>
    <n v="44000"/>
    <n v="44000"/>
    <n v="44000"/>
    <x v="0"/>
    <x v="0"/>
  </r>
  <r>
    <s v="Agrosuper Asia1020904"/>
    <x v="2"/>
    <x v="3"/>
    <n v="1020904"/>
    <s v="GO Panc C/cue@ Cj Panc 230 TJ"/>
    <x v="23"/>
    <x v="50"/>
    <n v="79375"/>
    <n v="9371"/>
    <n v="0.5146152823243515"/>
    <n v="40847.588034495398"/>
    <n v="3420.3980000000001"/>
    <n v="28948.824851239118"/>
    <n v="0"/>
    <n v="70321.928400610603"/>
    <n v="154000"/>
    <n v="22000"/>
    <n v="66000"/>
    <m/>
    <n v="66000"/>
    <n v="4321.9284006106027"/>
    <n v="0"/>
    <m/>
    <n v="0"/>
    <n v="4321.9284006106027"/>
    <n v="0"/>
    <m/>
    <n v="0"/>
    <n v="0"/>
    <n v="66000"/>
    <n v="66000"/>
    <n v="66000"/>
    <x v="0"/>
    <x v="0"/>
  </r>
  <r>
    <s v="Agro Sudamerica1020886"/>
    <x v="2"/>
    <x v="0"/>
    <n v="1020886"/>
    <s v="GO Panc Tecl Nor@ Cj 20k AS"/>
    <x v="23"/>
    <x v="34"/>
    <n v="46554"/>
    <n v="24000"/>
    <n v="0.5146152823243515"/>
    <n v="23957.399853327861"/>
    <n v="22083.60999999999"/>
    <n v="3303.4213286885524"/>
    <n v="0"/>
    <n v="49014.089049147551"/>
    <n v="24000"/>
    <n v="14300"/>
    <n v="24000"/>
    <m/>
    <n v="24000"/>
    <n v="25014.089049147551"/>
    <n v="14300"/>
    <m/>
    <n v="14300"/>
    <n v="10714.089049147551"/>
    <n v="0"/>
    <m/>
    <n v="0"/>
    <n v="0"/>
    <n v="38300"/>
    <n v="38300"/>
    <n v="38300"/>
    <x v="0"/>
    <x v="0"/>
  </r>
  <r>
    <s v="Agro Sudamerica1020869"/>
    <x v="2"/>
    <x v="0"/>
    <n v="1020869"/>
    <s v="GO Cos 79@ Bo Cj 20k AS"/>
    <x v="27"/>
    <x v="45"/>
    <n v="0"/>
    <n v="24000"/>
    <n v="0.5146152823243515"/>
    <n v="0"/>
    <n v="76727.196000000025"/>
    <n v="0"/>
    <n v="0"/>
    <n v="76727.196000000025"/>
    <n v="0"/>
    <n v="15000"/>
    <n v="0"/>
    <m/>
    <n v="0"/>
    <n v="76727.196000000025"/>
    <n v="75000"/>
    <m/>
    <n v="75000"/>
    <n v="1727.1960000000254"/>
    <n v="0"/>
    <m/>
    <n v="0"/>
    <n v="0"/>
    <n v="75000"/>
    <n v="75000"/>
    <n v="75000"/>
    <x v="0"/>
    <x v="0"/>
  </r>
  <r>
    <s v="Agrosuper Asia1020861"/>
    <x v="2"/>
    <x v="3"/>
    <n v="1020861"/>
    <s v="GO Lom Vet@ Cj 12k TJ"/>
    <x v="24"/>
    <x v="35"/>
    <n v="47020"/>
    <n v="110000"/>
    <n v="0.5146152823243515"/>
    <n v="24197.210574891007"/>
    <n v="55962.222000000002"/>
    <n v="58514.584540702366"/>
    <n v="0"/>
    <n v="132822.55866152313"/>
    <n v="166000"/>
    <n v="19100"/>
    <n v="114600"/>
    <m/>
    <n v="114600"/>
    <n v="18222.55866152313"/>
    <n v="0"/>
    <m/>
    <n v="0"/>
    <n v="18222.55866152313"/>
    <n v="0"/>
    <m/>
    <n v="0"/>
    <n v="33012.01"/>
    <n v="147612.01"/>
    <n v="147612.01"/>
    <n v="147612.01"/>
    <x v="0"/>
    <x v="0"/>
  </r>
  <r>
    <s v="Agrosuper Asia1020860"/>
    <x v="2"/>
    <x v="3"/>
    <n v="1020860"/>
    <s v="GO Lom Vet@ Cj 12k AK"/>
    <x v="24"/>
    <x v="35"/>
    <n v="26900"/>
    <n v="57474"/>
    <n v="0.5146152823243515"/>
    <n v="13843.151094525056"/>
    <n v="28848.090999999997"/>
    <n v="21680.986140785317"/>
    <n v="0"/>
    <n v="62204.129621231834"/>
    <n v="66000"/>
    <n v="19300"/>
    <n v="57900"/>
    <m/>
    <n v="57900"/>
    <n v="4304.1296212318339"/>
    <n v="0"/>
    <m/>
    <n v="0"/>
    <n v="4304.1296212318339"/>
    <n v="0"/>
    <m/>
    <n v="0"/>
    <n v="44010.8"/>
    <n v="101910.8"/>
    <n v="101910.8"/>
    <n v="101910.8"/>
    <x v="0"/>
    <x v="0"/>
  </r>
  <r>
    <s v="Agro Sudamerica1020848"/>
    <x v="2"/>
    <x v="0"/>
    <n v="1020848"/>
    <s v="GO Lom Ctro 27@ Cj 20k AS"/>
    <x v="24"/>
    <x v="27"/>
    <n v="196356"/>
    <n v="216000"/>
    <n v="0.5146152823243515"/>
    <n v="101047.79837608036"/>
    <n v="133645.66800000006"/>
    <n v="41007.406177664052"/>
    <n v="0"/>
    <n v="271600.13193597808"/>
    <n v="192000"/>
    <n v="24000"/>
    <n v="192000"/>
    <m/>
    <n v="192000"/>
    <n v="79600.131935978075"/>
    <n v="72000"/>
    <m/>
    <n v="72000"/>
    <n v="7600.1319359780755"/>
    <n v="0"/>
    <m/>
    <n v="0"/>
    <n v="0"/>
    <n v="264000"/>
    <n v="264000"/>
    <n v="264000"/>
    <x v="0"/>
    <x v="0"/>
  </r>
  <r>
    <s v="Exportacion Directa1020810"/>
    <x v="2"/>
    <x v="5"/>
    <n v="1020810"/>
    <s v="GO Recto@ Cj File AP"/>
    <x v="14"/>
    <x v="43"/>
    <n v="0"/>
    <n v="5000"/>
    <n v="0.86351453912600351"/>
    <n v="0"/>
    <n v="2510.16"/>
    <n v="0"/>
    <n v="0"/>
    <n v="2510.16"/>
    <n v="1000"/>
    <n v="1100"/>
    <n v="1000"/>
    <m/>
    <n v="1000"/>
    <n v="1510.1599999999999"/>
    <n v="1100"/>
    <m/>
    <n v="1100"/>
    <n v="410.15999999999985"/>
    <n v="0"/>
    <m/>
    <n v="0"/>
    <n v="0"/>
    <n v="2100"/>
    <n v="2100"/>
    <n v="2100"/>
    <x v="0"/>
    <x v="0"/>
  </r>
  <r>
    <s v="Exportacion Directa1020802"/>
    <x v="2"/>
    <x v="5"/>
    <n v="1020802"/>
    <s v="GO Panc S/tec N@ Fi Cj 20k AP"/>
    <x v="23"/>
    <x v="34"/>
    <n v="45000"/>
    <n v="45000"/>
    <n v="0.86351453912600351"/>
    <n v="38858.154260670155"/>
    <n v="48497.851000000031"/>
    <n v="0"/>
    <n v="1000"/>
    <n v="86356.005260670179"/>
    <n v="45500"/>
    <n v="3600"/>
    <n v="45500"/>
    <m/>
    <n v="45500"/>
    <n v="40856.005260670179"/>
    <n v="39600"/>
    <m/>
    <n v="39600"/>
    <n v="1256.0052606701793"/>
    <n v="0"/>
    <m/>
    <n v="0"/>
    <n v="0"/>
    <n v="85100"/>
    <n v="85100"/>
    <n v="85100"/>
    <x v="0"/>
    <x v="0"/>
  </r>
  <r>
    <s v="Exportacion Directa1020774"/>
    <x v="2"/>
    <x v="5"/>
    <n v="1020774"/>
    <s v="GO Malaya Japon@ Va Cj JP"/>
    <x v="30"/>
    <x v="63"/>
    <n v="7000"/>
    <n v="4000"/>
    <n v="0.86351453912600351"/>
    <n v="6044.6017738820246"/>
    <n v="8320"/>
    <n v="1739"/>
    <n v="2000"/>
    <n v="13929.701773882025"/>
    <n v="7000"/>
    <n v="1100"/>
    <n v="7000"/>
    <m/>
    <n v="7000"/>
    <n v="6929.701773882025"/>
    <n v="6600"/>
    <m/>
    <n v="6600"/>
    <n v="329.70177388202501"/>
    <n v="0"/>
    <m/>
    <n v="0"/>
    <n v="0"/>
    <n v="13600"/>
    <n v="13600"/>
    <n v="13600"/>
    <x v="0"/>
    <x v="0"/>
  </r>
  <r>
    <s v="Exportacion Directa1020758"/>
    <x v="2"/>
    <x v="5"/>
    <n v="1020758"/>
    <s v="GO Lom Vet S/g@ Va Cj ch AP"/>
    <x v="24"/>
    <x v="35"/>
    <n v="7000"/>
    <n v="4500"/>
    <n v="0.86351453912600351"/>
    <n v="6044.6017738820246"/>
    <n v="4205.8050000000003"/>
    <n v="2580.1153881170212"/>
    <n v="3000"/>
    <n v="9572.5106231873433"/>
    <n v="7000"/>
    <n v="3000"/>
    <n v="7000"/>
    <m/>
    <n v="7000"/>
    <n v="2572.5106231873433"/>
    <n v="0"/>
    <m/>
    <n v="0"/>
    <n v="2572.5106231873433"/>
    <n v="0"/>
    <m/>
    <n v="0"/>
    <n v="0"/>
    <n v="7000"/>
    <n v="7000"/>
    <n v="7000"/>
    <x v="0"/>
    <x v="0"/>
  </r>
  <r>
    <s v="Exportacion Directa1020731"/>
    <x v="2"/>
    <x v="5"/>
    <n v="1020731"/>
    <s v="GO Panc S/tec/cue I@ Fi Cj Panc 4s AP"/>
    <x v="23"/>
    <x v="34"/>
    <n v="17000"/>
    <n v="18000"/>
    <n v="0.86351453912600351"/>
    <n v="14679.74716514206"/>
    <n v="3933.8729999999996"/>
    <n v="9168.7365352914312"/>
    <n v="3500"/>
    <n v="23365.483046904348"/>
    <n v="38500"/>
    <n v="2600"/>
    <n v="20800"/>
    <m/>
    <n v="20800"/>
    <n v="2565.4830469043482"/>
    <n v="0"/>
    <m/>
    <n v="0"/>
    <n v="2565.4830469043482"/>
    <n v="0"/>
    <m/>
    <n v="0"/>
    <n v="0"/>
    <n v="20800"/>
    <n v="20800"/>
    <n v="20800"/>
    <x v="0"/>
    <x v="0"/>
  </r>
  <r>
    <s v="Exportacion Directa1020715"/>
    <x v="2"/>
    <x v="5"/>
    <n v="1020715"/>
    <s v="GO Panc Tec C/cue@ Fi Cj Panc AP"/>
    <x v="23"/>
    <x v="50"/>
    <n v="1000"/>
    <n v="1800"/>
    <n v="0.86351453912600351"/>
    <n v="863.51453912600346"/>
    <n v="1405.203"/>
    <n v="1326.325237284145"/>
    <n v="0"/>
    <n v="3462.4102526817342"/>
    <n v="3000"/>
    <n v="2000"/>
    <n v="3000"/>
    <m/>
    <n v="3000"/>
    <n v="462.41025268173416"/>
    <n v="0"/>
    <m/>
    <n v="0"/>
    <n v="462.41025268173416"/>
    <n v="0"/>
    <m/>
    <n v="0"/>
    <n v="0"/>
    <n v="3000"/>
    <n v="3000"/>
    <n v="3000"/>
    <x v="0"/>
    <x v="0"/>
  </r>
  <r>
    <s v="Exportacion Directa1020704"/>
    <x v="2"/>
    <x v="5"/>
    <n v="1020704"/>
    <s v="GO File N@ Va Cj File AP"/>
    <x v="26"/>
    <x v="40"/>
    <n v="1000"/>
    <n v="900"/>
    <n v="0.86351453912600351"/>
    <n v="863.51453912600346"/>
    <n v="100"/>
    <n v="0"/>
    <n v="0"/>
    <n v="963.51453912600346"/>
    <n v="0"/>
    <n v="800"/>
    <n v="0"/>
    <m/>
    <n v="0"/>
    <n v="963.51453912600346"/>
    <n v="800"/>
    <m/>
    <n v="800"/>
    <n v="163.51453912600346"/>
    <n v="0"/>
    <m/>
    <n v="0"/>
    <n v="0"/>
    <n v="800"/>
    <n v="800"/>
    <n v="800"/>
    <x v="0"/>
    <x v="0"/>
  </r>
  <r>
    <s v="Exportacion Directa1020681"/>
    <x v="2"/>
    <x v="5"/>
    <n v="1020681"/>
    <s v="GO MM Loin D@ Fi Cj 12k AP"/>
    <x v="24"/>
    <x v="52"/>
    <n v="10000"/>
    <n v="9000"/>
    <n v="0.86351453912600351"/>
    <n v="8635.1453912600355"/>
    <n v="12782.039000000012"/>
    <n v="1567.5739742201288"/>
    <n v="5000"/>
    <n v="17828.000968058161"/>
    <n v="12500"/>
    <n v="3100"/>
    <n v="12500"/>
    <m/>
    <n v="12500"/>
    <n v="5328.0009680581607"/>
    <n v="3100"/>
    <m/>
    <n v="3100"/>
    <n v="2228.0009680581607"/>
    <n v="0"/>
    <m/>
    <n v="0"/>
    <n v="0"/>
    <n v="15600"/>
    <n v="15600"/>
    <n v="15600"/>
    <x v="0"/>
    <x v="0"/>
  </r>
  <r>
    <s v="Exportacion Directa1020678"/>
    <x v="2"/>
    <x v="5"/>
    <n v="1020678"/>
    <s v="GO Lom Tec@ Va Cj Lom Ctro AP"/>
    <x v="24"/>
    <x v="27"/>
    <n v="0"/>
    <n v="450"/>
    <n v="0.86351453912600351"/>
    <n v="0"/>
    <n v="0"/>
    <n v="0"/>
    <n v="0"/>
    <n v="0"/>
    <n v="300"/>
    <n v="500"/>
    <n v="0"/>
    <m/>
    <n v="0"/>
    <n v="0"/>
    <n v="0"/>
    <m/>
    <n v="0"/>
    <n v="0"/>
    <n v="0"/>
    <m/>
    <n v="0"/>
    <n v="0"/>
    <b v="0"/>
    <b v="0"/>
    <n v="0"/>
    <x v="0"/>
    <x v="0"/>
  </r>
  <r>
    <s v="Exportacion Directa1020665"/>
    <x v="2"/>
    <x v="5"/>
    <n v="1020665"/>
    <s v="GO Posta Rosada 3P@ Va Cj t-f AP"/>
    <x v="17"/>
    <x v="66"/>
    <n v="12457"/>
    <n v="9000"/>
    <n v="0.86351453912600351"/>
    <n v="10756.800613892627"/>
    <n v="7263.1460000000006"/>
    <n v="6416.0999999999995"/>
    <n v="5000"/>
    <n v="18794.436613892627"/>
    <n v="12000"/>
    <n v="2500"/>
    <n v="12000"/>
    <m/>
    <n v="12000"/>
    <n v="6794.4366138926271"/>
    <n v="5000"/>
    <m/>
    <n v="5000"/>
    <n v="1794.4366138926271"/>
    <n v="0"/>
    <m/>
    <n v="0"/>
    <n v="0"/>
    <n v="17000"/>
    <n v="17000"/>
    <n v="17000"/>
    <x v="0"/>
    <x v="0"/>
  </r>
  <r>
    <s v="Exportacion Directa1020664"/>
    <x v="2"/>
    <x v="5"/>
    <n v="1020664"/>
    <s v="GO Ganso C/asto C/abas S/g@ Va Cj JP"/>
    <x v="17"/>
    <x v="66"/>
    <n v="9000"/>
    <n v="4500"/>
    <n v="0.86351453912600351"/>
    <n v="7771.6308521340316"/>
    <n v="3121.4340000000002"/>
    <n v="440.16"/>
    <n v="0"/>
    <n v="11289.208852134032"/>
    <n v="11000"/>
    <n v="2400"/>
    <n v="11000"/>
    <m/>
    <n v="11000"/>
    <n v="289.20885213403199"/>
    <n v="0"/>
    <m/>
    <n v="0"/>
    <n v="289.20885213403199"/>
    <n v="0"/>
    <m/>
    <n v="0"/>
    <n v="0"/>
    <n v="11000"/>
    <n v="11000"/>
    <n v="11000"/>
    <x v="0"/>
    <x v="0"/>
  </r>
  <r>
    <s v="Exportacion Directa1020662"/>
    <x v="2"/>
    <x v="5"/>
    <n v="1020662"/>
    <s v="GO Ganso C/asto 3P@ Va Cj t-f AP"/>
    <x v="17"/>
    <x v="66"/>
    <n v="27000"/>
    <n v="13500"/>
    <n v="0.86351453912600351"/>
    <n v="23314.892556402094"/>
    <n v="2762.2359999999994"/>
    <n v="5478.42"/>
    <n v="0"/>
    <n v="31007.706556402096"/>
    <n v="20000"/>
    <n v="5000"/>
    <n v="20000"/>
    <m/>
    <n v="20000"/>
    <n v="11007.706556402096"/>
    <n v="10000"/>
    <m/>
    <n v="10000"/>
    <n v="1007.7065564020959"/>
    <n v="0"/>
    <m/>
    <n v="0"/>
    <n v="0"/>
    <n v="30000"/>
    <n v="30000"/>
    <n v="30000"/>
    <x v="0"/>
    <x v="0"/>
  </r>
  <r>
    <s v="Agro Sudamerica1020660"/>
    <x v="2"/>
    <x v="0"/>
    <n v="1020660"/>
    <s v="GO PERNILP@ BO CJ 20K AS"/>
    <x v="36"/>
    <x v="70"/>
    <n v="0"/>
    <n v="0"/>
    <n v="0.5146152823243515"/>
    <n v="0"/>
    <n v="166380.32200000001"/>
    <n v="13527.12"/>
    <n v="0"/>
    <n v="178554.73"/>
    <n v="96000"/>
    <n v="24000"/>
    <n v="96000"/>
    <m/>
    <n v="96000"/>
    <n v="82554.73000000001"/>
    <n v="0"/>
    <m/>
    <n v="0"/>
    <n v="82554.73000000001"/>
    <n v="0"/>
    <m/>
    <n v="0"/>
    <n v="0"/>
    <n v="96000"/>
    <n v="96000"/>
    <n v="96000"/>
    <x v="0"/>
    <x v="0"/>
  </r>
  <r>
    <s v="Exportacion Directa1020637"/>
    <x v="2"/>
    <x v="5"/>
    <n v="1020637"/>
    <s v="GO Panc Tec S/cue@ Fi Cj ch AP"/>
    <x v="23"/>
    <x v="34"/>
    <n v="220000"/>
    <n v="225000"/>
    <n v="0.86351453912600351"/>
    <n v="189973.19860772078"/>
    <n v="184773.61000000004"/>
    <n v="64522.089019105973"/>
    <n v="40450"/>
    <n v="392366.6887249162"/>
    <n v="197960"/>
    <n v="1800"/>
    <n v="197960"/>
    <m/>
    <n v="197960"/>
    <n v="194406.6887249162"/>
    <n v="194400"/>
    <m/>
    <n v="194400"/>
    <n v="6.6887249161954969"/>
    <n v="0"/>
    <m/>
    <n v="0"/>
    <n v="0"/>
    <n v="392360"/>
    <n v="392360"/>
    <n v="392360"/>
    <x v="0"/>
    <x v="0"/>
  </r>
  <r>
    <s v="Exportacion Directa1020636"/>
    <x v="2"/>
    <x v="5"/>
    <n v="1020636"/>
    <s v="GO File C/cab@ Va Cj 10k AP"/>
    <x v="26"/>
    <x v="40"/>
    <n v="21000"/>
    <n v="13500"/>
    <n v="0.86351453912600351"/>
    <n v="18133.805321646072"/>
    <n v="5571.65"/>
    <n v="3611.1550241278296"/>
    <n v="2500"/>
    <n v="24455.494843361117"/>
    <n v="13000"/>
    <n v="300"/>
    <n v="13000"/>
    <m/>
    <n v="13000"/>
    <n v="11455.494843361117"/>
    <n v="11400"/>
    <m/>
    <n v="11400"/>
    <n v="55.494843361117091"/>
    <n v="0"/>
    <m/>
    <n v="0"/>
    <n v="0"/>
    <n v="24400"/>
    <n v="24400"/>
    <n v="24400"/>
    <x v="0"/>
    <x v="0"/>
  </r>
  <r>
    <s v="Exportacion Directa1020620"/>
    <x v="2"/>
    <x v="5"/>
    <n v="1020620"/>
    <s v="GO Lom Vet &lt;2.0@ Fi Cj AP"/>
    <x v="24"/>
    <x v="35"/>
    <n v="104321"/>
    <n v="27000"/>
    <n v="0.86351453912600351"/>
    <n v="90082.700236163815"/>
    <n v="12342.550999999992"/>
    <n v="22650.475138416143"/>
    <n v="2500"/>
    <n v="120310.67886073834"/>
    <n v="82700"/>
    <n v="2700"/>
    <n v="82700"/>
    <m/>
    <n v="82700"/>
    <n v="37610.678860738335"/>
    <n v="35100"/>
    <m/>
    <n v="35100"/>
    <n v="2510.6788607383351"/>
    <n v="0"/>
    <m/>
    <n v="0"/>
    <n v="0"/>
    <n v="117800"/>
    <n v="117800"/>
    <n v="117800"/>
    <x v="0"/>
    <x v="0"/>
  </r>
  <r>
    <s v="Exportacion Directa1020592"/>
    <x v="2"/>
    <x v="5"/>
    <n v="1020592"/>
    <s v="GO Lom Vet &gt;2.0@ Fi Cj Lom Vet AP"/>
    <x v="24"/>
    <x v="35"/>
    <n v="208239"/>
    <n v="150000"/>
    <n v="0.86351453912600351"/>
    <n v="179817.40411305983"/>
    <n v="32560.561999999994"/>
    <n v="33301.565031401959"/>
    <n v="18850"/>
    <n v="223499.3746413216"/>
    <n v="179500"/>
    <n v="2300"/>
    <n v="179500"/>
    <m/>
    <n v="179500"/>
    <n v="43999.374641321599"/>
    <n v="43700"/>
    <m/>
    <n v="43700"/>
    <n v="299.37464132159948"/>
    <n v="0"/>
    <m/>
    <n v="0"/>
    <n v="0"/>
    <n v="223200"/>
    <n v="223200"/>
    <n v="223200"/>
    <x v="0"/>
    <x v="0"/>
  </r>
  <r>
    <s v="Exportacion Directa1020589"/>
    <x v="2"/>
    <x v="5"/>
    <n v="1020589"/>
    <s v="GO MM Loin S@ Fi Cj 12k AP"/>
    <x v="24"/>
    <x v="52"/>
    <n v="130000"/>
    <n v="108000"/>
    <n v="0.86351453912600351"/>
    <n v="112256.89008638046"/>
    <n v="19144.508000000005"/>
    <n v="34743.125911394789"/>
    <n v="10000"/>
    <n v="152670.21140663579"/>
    <n v="112000"/>
    <n v="18400"/>
    <n v="112000"/>
    <m/>
    <n v="112000"/>
    <n v="40670.21140663579"/>
    <n v="36800"/>
    <m/>
    <n v="36800"/>
    <n v="3870.2114066357899"/>
    <n v="0"/>
    <m/>
    <n v="0"/>
    <n v="0"/>
    <n v="148800"/>
    <n v="148800"/>
    <n v="148800"/>
    <x v="0"/>
    <x v="0"/>
  </r>
  <r>
    <s v="Agro Sudamerica1020412"/>
    <x v="2"/>
    <x v="0"/>
    <n v="1020412"/>
    <s v="GO Cne Long@ Cj t-f AS"/>
    <x v="7"/>
    <x v="49"/>
    <n v="95793"/>
    <n v="264000"/>
    <n v="0.5146152823243515"/>
    <n v="49296.5417396966"/>
    <n v="90860.407999999996"/>
    <n v="78756.550441600004"/>
    <n v="0"/>
    <n v="211037.84513713661"/>
    <n v="165566"/>
    <n v="11000"/>
    <n v="165566"/>
    <m/>
    <n v="165566"/>
    <n v="45471.84513713661"/>
    <n v="44000"/>
    <n v="-24000"/>
    <n v="20000"/>
    <n v="25471.84513713661"/>
    <n v="0"/>
    <m/>
    <n v="0"/>
    <n v="0"/>
    <n v="209566"/>
    <n v="209566"/>
    <n v="185566"/>
    <x v="3"/>
    <x v="3"/>
  </r>
  <r>
    <s v="Agro Sudamerica1020367"/>
    <x v="2"/>
    <x v="0"/>
    <n v="1020367"/>
    <s v="GO Gord Lom Tocino@ Cj t-f AS"/>
    <x v="18"/>
    <x v="25"/>
    <n v="97940"/>
    <n v="168000"/>
    <n v="0.5146152823243515"/>
    <n v="50401.420750846984"/>
    <n v="67237.462999999974"/>
    <n v="41120.787481600004"/>
    <n v="0"/>
    <n v="154647.59248428696"/>
    <n v="113000"/>
    <n v="6100"/>
    <n v="113000"/>
    <n v="-24000"/>
    <n v="89000"/>
    <n v="65647.592484286957"/>
    <n v="61000"/>
    <n v="-24000"/>
    <n v="37000"/>
    <n v="28647.592484286957"/>
    <n v="0"/>
    <m/>
    <n v="0"/>
    <n v="0"/>
    <n v="174000"/>
    <n v="149600"/>
    <n v="126000"/>
    <x v="3"/>
    <x v="3"/>
  </r>
  <r>
    <s v="Agro Sudamerica1020352"/>
    <x v="2"/>
    <x v="0"/>
    <n v="1020352"/>
    <s v="GO Cue 20@ Cj 20k AS"/>
    <x v="25"/>
    <x v="60"/>
    <n v="26056"/>
    <n v="48000"/>
    <n v="0.5146152823243515"/>
    <n v="13408.815796243303"/>
    <n v="32897.924000000021"/>
    <n v="5514.7989159999997"/>
    <n v="0"/>
    <n v="51270.058820643324"/>
    <n v="48000"/>
    <n v="22400"/>
    <n v="48000"/>
    <m/>
    <n v="48000"/>
    <n v="3270.058820643324"/>
    <n v="0"/>
    <m/>
    <n v="0"/>
    <n v="3270.058820643324"/>
    <n v="0"/>
    <m/>
    <n v="0"/>
    <n v="23990.9"/>
    <n v="71990.899999999994"/>
    <n v="71990.899999999994"/>
    <n v="71990.899999999994"/>
    <x v="0"/>
    <x v="0"/>
  </r>
  <r>
    <s v="Agro Sudamerica1020349"/>
    <x v="2"/>
    <x v="0"/>
    <n v="1020349"/>
    <s v="GO Papda@ Cj t-f AS"/>
    <x v="16"/>
    <x v="21"/>
    <n v="0"/>
    <n v="0"/>
    <n v="0.5146152823243515"/>
    <n v="0"/>
    <n v="6044.1970000000001"/>
    <n v="0"/>
    <n v="0"/>
    <n v="6044.1970000000001"/>
    <n v="0"/>
    <n v="23500"/>
    <n v="0"/>
    <m/>
    <n v="0"/>
    <n v="6044.1970000000001"/>
    <n v="0"/>
    <m/>
    <n v="0"/>
    <n v="6044.1970000000001"/>
    <n v="0"/>
    <m/>
    <n v="0"/>
    <n v="0"/>
    <n v="0"/>
    <n v="0"/>
    <n v="0"/>
    <x v="0"/>
    <x v="0"/>
  </r>
  <r>
    <s v="Agro Sudamerica1020339"/>
    <x v="2"/>
    <x v="0"/>
    <n v="1020339"/>
    <s v="GO Lom Tocino@ Cj 20k AS"/>
    <x v="18"/>
    <x v="23"/>
    <n v="0"/>
    <n v="48000"/>
    <n v="0.5146152823243515"/>
    <n v="0"/>
    <n v="104688.90700000006"/>
    <n v="0"/>
    <n v="0"/>
    <n v="104688.90700000006"/>
    <n v="72000"/>
    <n v="24000"/>
    <n v="72000"/>
    <m/>
    <n v="72000"/>
    <n v="32688.907000000065"/>
    <n v="24000"/>
    <n v="-24000"/>
    <n v="0"/>
    <n v="32688.907000000065"/>
    <n v="0"/>
    <m/>
    <n v="0"/>
    <n v="0"/>
    <n v="96000"/>
    <n v="96000"/>
    <n v="72000"/>
    <x v="2"/>
    <x v="4"/>
  </r>
  <r>
    <s v="Exportacion Directa1020326"/>
    <x v="2"/>
    <x v="5"/>
    <n v="1020326"/>
    <s v="GO PpPal Pim@ Cj AP"/>
    <x v="21"/>
    <x v="61"/>
    <n v="120000"/>
    <n v="259200"/>
    <n v="0.86351453912600351"/>
    <n v="103621.74469512042"/>
    <n v="20890.38"/>
    <n v="0"/>
    <n v="0"/>
    <n v="124512.12469512042"/>
    <n v="24000"/>
    <n v="23800"/>
    <n v="24000"/>
    <m/>
    <n v="24000"/>
    <n v="100512.12469512042"/>
    <n v="95200"/>
    <m/>
    <n v="95200"/>
    <n v="5312.124695120423"/>
    <n v="0"/>
    <m/>
    <n v="0"/>
    <n v="0"/>
    <n v="119200"/>
    <n v="119200"/>
    <n v="119200"/>
    <x v="0"/>
    <x v="0"/>
  </r>
  <r>
    <s v="Exportacion Directa1020284"/>
    <x v="2"/>
    <x v="5"/>
    <n v="1020284"/>
    <s v="GO Posta Negra 3P T@ Va Cj t-f JP"/>
    <x v="17"/>
    <x v="66"/>
    <n v="10236"/>
    <n v="9000"/>
    <n v="0.86351453912600351"/>
    <n v="8838.9348224937712"/>
    <n v="3889.2619999999997"/>
    <n v="8432.9"/>
    <n v="5000"/>
    <n v="15317.806822493771"/>
    <n v="10000"/>
    <n v="2500"/>
    <n v="10000"/>
    <m/>
    <n v="10000"/>
    <n v="5317.8068224937706"/>
    <n v="5000"/>
    <m/>
    <n v="5000"/>
    <n v="317.8068224937706"/>
    <n v="0"/>
    <m/>
    <n v="0"/>
    <n v="0"/>
    <n v="15000"/>
    <n v="15000"/>
    <n v="15000"/>
    <x v="0"/>
    <x v="0"/>
  </r>
  <r>
    <s v="Exportacion Directa1020110"/>
    <x v="2"/>
    <x v="5"/>
    <n v="1020110"/>
    <s v="GO MM Loin L@ Cj 12k AP"/>
    <x v="24"/>
    <x v="52"/>
    <n v="370000"/>
    <n v="360000"/>
    <n v="0.86351453912600351"/>
    <n v="319500.37947662128"/>
    <n v="234856.34899999981"/>
    <n v="102961.57878791685"/>
    <n v="18600"/>
    <n v="628422.14938574622"/>
    <n v="344740"/>
    <n v="10000"/>
    <n v="344740"/>
    <m/>
    <n v="344740"/>
    <n v="283682.14938574622"/>
    <n v="280000"/>
    <m/>
    <n v="280000"/>
    <n v="3682.1493857462192"/>
    <n v="0"/>
    <m/>
    <n v="0"/>
    <n v="0"/>
    <n v="624740"/>
    <n v="624740"/>
    <n v="624740"/>
    <x v="0"/>
    <x v="0"/>
  </r>
  <r>
    <s v="Exportacion Directa1020105"/>
    <x v="2"/>
    <x v="5"/>
    <n v="1020105"/>
    <s v="GO Lom Tecla@ Cj Lom Ctro JP"/>
    <x v="24"/>
    <x v="27"/>
    <n v="70000"/>
    <n v="45000"/>
    <n v="0.86351453912600351"/>
    <n v="60446.017738820243"/>
    <n v="16190.404999999997"/>
    <n v="0"/>
    <n v="6000"/>
    <n v="70636.422738820242"/>
    <n v="55000"/>
    <n v="2500"/>
    <n v="55000"/>
    <m/>
    <n v="55000"/>
    <n v="15636.422738820242"/>
    <n v="15000"/>
    <m/>
    <n v="15000"/>
    <n v="636.42273882024165"/>
    <n v="0"/>
    <m/>
    <n v="0"/>
    <n v="0"/>
    <n v="70000"/>
    <n v="70000"/>
    <n v="70000"/>
    <x v="0"/>
    <x v="0"/>
  </r>
  <r>
    <s v="Agro Sudamerica1020086"/>
    <x v="2"/>
    <x v="0"/>
    <n v="1020086"/>
    <s v="GO Lom Ctro 27 S/f@ Va Cj t-f AS"/>
    <x v="24"/>
    <x v="27"/>
    <n v="6788"/>
    <n v="72000"/>
    <n v="0.5146152823243515"/>
    <n v="3493.2085364176978"/>
    <n v="12048.342999999999"/>
    <n v="23595.775678993981"/>
    <n v="0"/>
    <n v="36777.749647512283"/>
    <n v="72000"/>
    <n v="24000"/>
    <n v="24000"/>
    <m/>
    <n v="24000"/>
    <n v="12777.749647512283"/>
    <n v="0"/>
    <m/>
    <n v="0"/>
    <n v="12777.749647512283"/>
    <n v="0"/>
    <m/>
    <n v="0"/>
    <n v="0"/>
    <n v="24000"/>
    <n v="24000"/>
    <n v="24000"/>
    <x v="0"/>
    <x v="0"/>
  </r>
  <r>
    <s v="Agro Sudamerica1020017"/>
    <x v="2"/>
    <x v="0"/>
    <n v="1020017"/>
    <s v="GO Chu Ctro@ Fi Cj 20k AS"/>
    <x v="31"/>
    <x v="71"/>
    <n v="41168"/>
    <n v="72000"/>
    <n v="0.5146152823243515"/>
    <n v="21185.681942728901"/>
    <n v="16336.463"/>
    <n v="14607.481751785708"/>
    <n v="0"/>
    <n v="50668.878519336038"/>
    <n v="48000"/>
    <n v="8100"/>
    <n v="48000"/>
    <m/>
    <n v="48000"/>
    <n v="2668.8785193360382"/>
    <n v="0"/>
    <m/>
    <n v="0"/>
    <n v="2668.8785193360382"/>
    <n v="0"/>
    <m/>
    <n v="0"/>
    <n v="0"/>
    <n v="48000"/>
    <n v="48000"/>
    <n v="48000"/>
    <x v="0"/>
    <x v="0"/>
  </r>
  <r>
    <s v="Agro Sudamerica1012819"/>
    <x v="3"/>
    <x v="0"/>
    <n v="1012819"/>
    <s v="PO PPA ESP@CF CJ AS"/>
    <x v="37"/>
    <x v="72"/>
    <n v="0"/>
    <n v="96000"/>
    <n v="0.5146152823243515"/>
    <n v="0"/>
    <n v="9271.6129999999994"/>
    <n v="39000"/>
    <n v="0"/>
    <n v="44371.612999999998"/>
    <n v="72000"/>
    <n v="24000"/>
    <n v="24000"/>
    <m/>
    <n v="24000"/>
    <n v="20371.612999999998"/>
    <n v="0"/>
    <m/>
    <n v="0"/>
    <n v="20371.612999999998"/>
    <n v="0"/>
    <m/>
    <n v="0"/>
    <n v="0"/>
    <n v="24000"/>
    <n v="24000"/>
    <n v="24000"/>
    <x v="0"/>
    <x v="0"/>
  </r>
  <r>
    <s v="Agro Sudamerica1012798"/>
    <x v="3"/>
    <x v="0"/>
    <n v="1012798"/>
    <s v="PO GARRA LARG@CJ20 KG AS"/>
    <x v="38"/>
    <x v="73"/>
    <n v="0"/>
    <n v="0"/>
    <n v="0.5146152823243515"/>
    <n v="0"/>
    <n v="1100"/>
    <n v="0"/>
    <n v="0"/>
    <n v="1100"/>
    <n v="1000"/>
    <n v="24000"/>
    <n v="1000"/>
    <m/>
    <n v="1000"/>
    <n v="100"/>
    <n v="0"/>
    <m/>
    <n v="0"/>
    <n v="100"/>
    <n v="0"/>
    <m/>
    <n v="0"/>
    <n v="0"/>
    <n v="1000"/>
    <n v="1000"/>
    <n v="1000"/>
    <x v="0"/>
    <x v="0"/>
  </r>
  <r>
    <s v="Agro Sudamerica1012782"/>
    <x v="3"/>
    <x v="0"/>
    <n v="1012782"/>
    <s v="PO Pch Piel@CF Cj 18 k"/>
    <x v="14"/>
    <x v="74"/>
    <n v="0"/>
    <n v="0"/>
    <n v="0.5146152823243515"/>
    <n v="0"/>
    <n v="0"/>
    <n v="0"/>
    <n v="0"/>
    <n v="0"/>
    <n v="0"/>
    <n v="26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12778"/>
    <x v="3"/>
    <x v="0"/>
    <n v="1012778"/>
    <s v="PO Corazón@ Placa Cj 19kg SD"/>
    <x v="9"/>
    <x v="75"/>
    <n v="0"/>
    <n v="0"/>
    <n v="0.5146152823243515"/>
    <n v="0"/>
    <n v="11455.953000000001"/>
    <n v="3000"/>
    <n v="0"/>
    <n v="14155.953000000001"/>
    <n v="0"/>
    <n v="17800"/>
    <n v="0"/>
    <m/>
    <n v="0"/>
    <n v="14155.953000000001"/>
    <n v="0"/>
    <m/>
    <n v="0"/>
    <n v="14155.953000000001"/>
    <n v="0"/>
    <m/>
    <n v="0"/>
    <n v="24017.284"/>
    <n v="24017.284"/>
    <n v="24017.284"/>
    <n v="24017.284"/>
    <x v="0"/>
    <x v="0"/>
  </r>
  <r>
    <s v="Agro Mexico1012764"/>
    <x v="3"/>
    <x v="1"/>
    <n v="1012764"/>
    <s v="PO Ppa Esp@ Bo Cj 20k AS"/>
    <x v="5"/>
    <x v="76"/>
    <n v="0"/>
    <n v="120000"/>
    <n v="0.5146152823243515"/>
    <n v="0"/>
    <n v="23994.505999999998"/>
    <n v="0"/>
    <n v="0"/>
    <n v="23994.505999999998"/>
    <n v="24000"/>
    <n v="24000"/>
    <n v="0"/>
    <m/>
    <n v="0"/>
    <n v="23994.505999999998"/>
    <n v="0"/>
    <m/>
    <n v="0"/>
    <n v="23994.505999999998"/>
    <n v="0"/>
    <m/>
    <n v="0"/>
    <n v="24005.13"/>
    <n v="24005.13"/>
    <n v="24005.13"/>
    <n v="24005.13"/>
    <x v="0"/>
    <x v="0"/>
  </r>
  <r>
    <s v="Agro Sudamerica1012763"/>
    <x v="3"/>
    <x v="0"/>
    <n v="1012763"/>
    <s v="PO Pana S/cora blo@Cj 20kg AS"/>
    <x v="9"/>
    <x v="77"/>
    <n v="0"/>
    <n v="0"/>
    <n v="0.5146152823243515"/>
    <n v="0"/>
    <n v="22841.753999999994"/>
    <n v="0"/>
    <n v="0"/>
    <n v="22841.753999999994"/>
    <n v="24000"/>
    <n v="21300"/>
    <n v="21300"/>
    <m/>
    <n v="21300"/>
    <n v="1541.7539999999935"/>
    <n v="0"/>
    <m/>
    <n v="0"/>
    <n v="1541.7539999999935"/>
    <n v="0"/>
    <m/>
    <n v="0"/>
    <n v="0"/>
    <n v="21300"/>
    <n v="21300"/>
    <n v="21300"/>
    <x v="0"/>
    <x v="0"/>
  </r>
  <r>
    <s v="Agro Sudamerica1012744"/>
    <x v="3"/>
    <x v="0"/>
    <n v="1012744"/>
    <s v="PO Pch Deh NMr@SD Cj 20kg AS"/>
    <x v="39"/>
    <x v="78"/>
    <n v="80617"/>
    <n v="0"/>
    <n v="0.5146152823243515"/>
    <n v="41486.740215142243"/>
    <n v="7112.7639999999992"/>
    <n v="0"/>
    <n v="0"/>
    <n v="48599.504215142239"/>
    <n v="0"/>
    <n v="50"/>
    <n v="0"/>
    <m/>
    <n v="0"/>
    <n v="48599.504215142239"/>
    <n v="0"/>
    <m/>
    <n v="0"/>
    <n v="48599.504215142239"/>
    <n v="0"/>
    <m/>
    <n v="0"/>
    <n v="0"/>
    <n v="0"/>
    <n v="0"/>
    <n v="0"/>
    <x v="0"/>
    <x v="0"/>
  </r>
  <r>
    <s v="Agro Sudamerica1012719"/>
    <x v="3"/>
    <x v="0"/>
    <n v="1012719"/>
    <s v="PO Ppa Esp@ 2 Blox10kg CJ AS SD"/>
    <x v="5"/>
    <x v="79"/>
    <n v="167307"/>
    <n v="0"/>
    <n v="0.5146152823243515"/>
    <n v="86098.739039840279"/>
    <n v="692.52199999999993"/>
    <n v="0"/>
    <n v="0"/>
    <n v="86791.261039840276"/>
    <n v="0"/>
    <n v="22600"/>
    <n v="0"/>
    <m/>
    <n v="0"/>
    <n v="86791.261039840276"/>
    <n v="0"/>
    <m/>
    <n v="0"/>
    <n v="86791.261039840276"/>
    <n v="0"/>
    <m/>
    <n v="0"/>
    <n v="0"/>
    <n v="0"/>
    <n v="0"/>
    <n v="0"/>
    <x v="0"/>
    <x v="0"/>
  </r>
  <r>
    <s v="Agro Sudamerica1012699"/>
    <x v="3"/>
    <x v="0"/>
    <n v="1012699"/>
    <s v="PO Tru- Ctro Ala 4x10NMr@Bo Cj 20k SD"/>
    <x v="3"/>
    <x v="3"/>
    <n v="0"/>
    <n v="0"/>
    <n v="0.5146152823243515"/>
    <n v="0"/>
    <n v="0"/>
    <n v="0"/>
    <n v="0"/>
    <n v="0"/>
    <n v="0"/>
    <n v="5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12698"/>
    <x v="3"/>
    <x v="0"/>
    <n v="1012698"/>
    <s v="PO File 4x10 NMr SD@ CJ AS"/>
    <x v="26"/>
    <x v="80"/>
    <n v="0"/>
    <n v="0"/>
    <n v="0.5146152823243515"/>
    <n v="0"/>
    <n v="0"/>
    <n v="0"/>
    <n v="0"/>
    <n v="0"/>
    <n v="0"/>
    <n v="50"/>
    <n v="0"/>
    <m/>
    <n v="0"/>
    <n v="0"/>
    <n v="0"/>
    <m/>
    <n v="0"/>
    <n v="0"/>
    <n v="0"/>
    <m/>
    <n v="0"/>
    <n v="0"/>
    <b v="0"/>
    <b v="0"/>
    <n v="0"/>
    <x v="0"/>
    <x v="0"/>
  </r>
  <r>
    <s v="Agrosuper Brasil1012674"/>
    <x v="3"/>
    <x v="2"/>
    <n v="1012674"/>
    <s v="PO Corazon@Pla Cj 19k"/>
    <x v="9"/>
    <x v="75"/>
    <n v="53480"/>
    <n v="0"/>
    <n v="0.71181248753751014"/>
    <n v="38067.731833506041"/>
    <n v="48552.602000000006"/>
    <n v="12000"/>
    <n v="47990"/>
    <n v="49430.33383350604"/>
    <n v="24000"/>
    <n v="24000"/>
    <n v="24000"/>
    <m/>
    <n v="24000"/>
    <n v="25430.33383350604"/>
    <n v="0"/>
    <m/>
    <n v="0"/>
    <n v="25430.33383350604"/>
    <n v="24000"/>
    <m/>
    <n v="24000"/>
    <n v="0"/>
    <n v="48000"/>
    <n v="48000"/>
    <n v="48000"/>
    <x v="0"/>
    <x v="0"/>
  </r>
  <r>
    <s v="Agrosuper Asia1012612"/>
    <x v="3"/>
    <x v="3"/>
    <n v="1012612"/>
    <s v="PO Ppa Esp Blo@ Bo Cj 20k AS"/>
    <x v="5"/>
    <x v="81"/>
    <n v="1178133"/>
    <n v="902558"/>
    <n v="0.5146152823243515"/>
    <n v="606285.24641063518"/>
    <n v="156410.50700000004"/>
    <n v="300574"/>
    <n v="0"/>
    <n v="1033212.3534106354"/>
    <n v="400000"/>
    <n v="25000"/>
    <n v="400000"/>
    <m/>
    <n v="400000"/>
    <n v="633212.35341063538"/>
    <n v="625000"/>
    <m/>
    <n v="625000"/>
    <n v="8212.3534106353763"/>
    <n v="0"/>
    <m/>
    <n v="0"/>
    <n v="221977.08000000002"/>
    <n v="1246977.08"/>
    <n v="1246977.08"/>
    <n v="1246977.08"/>
    <x v="0"/>
    <x v="0"/>
  </r>
  <r>
    <s v="Agro Sudamerica1012602"/>
    <x v="3"/>
    <x v="0"/>
    <n v="1012602"/>
    <s v="PO Ala Ctro NMr IQF@ Cj 20k AS"/>
    <x v="3"/>
    <x v="8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12601"/>
    <x v="3"/>
    <x v="0"/>
    <n v="1012601"/>
    <s v="PO PANA S/CORAZON@ CJ 18K AS"/>
    <x v="40"/>
    <x v="83"/>
    <n v="0"/>
    <n v="0"/>
    <n v="0.5146152823243515"/>
    <n v="0"/>
    <n v="21645.791999999998"/>
    <n v="2354"/>
    <n v="0"/>
    <n v="23764.391999999996"/>
    <n v="24000"/>
    <n v="24000"/>
    <n v="0"/>
    <m/>
    <n v="0"/>
    <n v="23764.391999999996"/>
    <n v="0"/>
    <m/>
    <n v="0"/>
    <n v="23764.391999999996"/>
    <n v="0"/>
    <m/>
    <n v="0"/>
    <n v="0"/>
    <n v="0"/>
    <n v="0"/>
    <n v="0"/>
    <x v="0"/>
    <x v="0"/>
  </r>
  <r>
    <s v="Agrosuper Shanghai1012598"/>
    <x v="3"/>
    <x v="4"/>
    <n v="1012598"/>
    <s v="GA Garra G Large B@ Cj 20k AS"/>
    <x v="41"/>
    <x v="84"/>
    <n v="0"/>
    <n v="0"/>
    <n v="0.5146152823243515"/>
    <n v="0"/>
    <n v="0"/>
    <n v="0"/>
    <n v="0"/>
    <n v="0"/>
    <n v="0"/>
    <n v="65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12556"/>
    <x v="3"/>
    <x v="0"/>
    <n v="1012556"/>
    <s v="PO CDM 14% proteina@ Cj 20k AS"/>
    <x v="5"/>
    <x v="79"/>
    <n v="252000"/>
    <n v="192000"/>
    <n v="0.5146152823243515"/>
    <n v="129683.05114573658"/>
    <n v="23145.496999999999"/>
    <n v="60000"/>
    <n v="0"/>
    <n v="206828.54814573657"/>
    <n v="168000"/>
    <n v="24000"/>
    <n v="168000"/>
    <m/>
    <n v="168000"/>
    <n v="38828.548145736568"/>
    <n v="24000"/>
    <n v="-24000"/>
    <n v="0"/>
    <n v="38828.548145736568"/>
    <n v="0"/>
    <m/>
    <n v="0"/>
    <n v="0"/>
    <n v="192000"/>
    <n v="192000"/>
    <n v="168000"/>
    <x v="3"/>
    <x v="3"/>
  </r>
  <r>
    <s v="Agro Sudamerica1012552"/>
    <x v="3"/>
    <x v="0"/>
    <n v="1012552"/>
    <s v="PO PchDeh Random@ Cj 10k AS"/>
    <x v="39"/>
    <x v="78"/>
    <n v="312240"/>
    <n v="9000"/>
    <n v="0.5146152823243515"/>
    <n v="160683.47575295551"/>
    <n v="12760"/>
    <n v="0"/>
    <n v="0"/>
    <n v="173443.47575295551"/>
    <n v="0"/>
    <n v="50"/>
    <n v="0"/>
    <m/>
    <n v="0"/>
    <n v="173443.47575295551"/>
    <n v="173400"/>
    <m/>
    <n v="173400"/>
    <n v="43.475752955506323"/>
    <n v="0"/>
    <m/>
    <n v="0"/>
    <n v="0"/>
    <n v="173400"/>
    <n v="173400"/>
    <n v="173400"/>
    <x v="0"/>
    <x v="0"/>
  </r>
  <r>
    <s v="Agrosuper Shanghai1012504"/>
    <x v="3"/>
    <x v="4"/>
    <n v="1012504"/>
    <s v="PO Garra Economy@ Cj 20k AS"/>
    <x v="41"/>
    <x v="84"/>
    <n v="0"/>
    <n v="0"/>
    <n v="0.5146152823243515"/>
    <n v="0"/>
    <n v="0"/>
    <n v="0"/>
    <n v="0"/>
    <n v="0"/>
    <n v="0"/>
    <n v="217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12503"/>
    <x v="3"/>
    <x v="4"/>
    <n v="1012503"/>
    <s v="PO Garra M B@ Cj 20k AS"/>
    <x v="41"/>
    <x v="84"/>
    <n v="0"/>
    <n v="0"/>
    <n v="0.5146152823243515"/>
    <n v="0"/>
    <n v="0"/>
    <n v="0"/>
    <n v="0"/>
    <n v="0"/>
    <n v="0"/>
    <n v="225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12502"/>
    <x v="3"/>
    <x v="4"/>
    <n v="1012502"/>
    <s v="PO Garra Large B@ Cj 20k AS"/>
    <x v="41"/>
    <x v="84"/>
    <n v="0"/>
    <n v="0"/>
    <n v="0.5146152823243515"/>
    <n v="0"/>
    <n v="0"/>
    <n v="0"/>
    <n v="0"/>
    <n v="0"/>
    <n v="0"/>
    <n v="14000"/>
    <n v="0"/>
    <m/>
    <n v="0"/>
    <n v="0"/>
    <n v="0"/>
    <m/>
    <n v="0"/>
    <n v="0"/>
    <n v="0"/>
    <m/>
    <n v="0"/>
    <n v="0"/>
    <n v="0"/>
    <n v="0"/>
    <n v="0"/>
    <x v="0"/>
    <x v="0"/>
  </r>
  <r>
    <s v="Agrosuper Asia1012469"/>
    <x v="3"/>
    <x v="3"/>
    <n v="1012469"/>
    <s v="PO Tru Ctro Ala 60-80 8x5 Mr@ Fi Cj AS"/>
    <x v="3"/>
    <x v="85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12455"/>
    <x v="3"/>
    <x v="4"/>
    <n v="1012455"/>
    <s v="PO Ctro Pta Ala Choice@ Cj 20k AS"/>
    <x v="3"/>
    <x v="86"/>
    <n v="0"/>
    <n v="0"/>
    <n v="0.5146152823243515"/>
    <n v="0"/>
    <n v="0"/>
    <n v="0"/>
    <n v="0"/>
    <n v="0"/>
    <n v="0"/>
    <n v="21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12454"/>
    <x v="3"/>
    <x v="4"/>
    <n v="1012454"/>
    <s v="PO Ctro Pta Ala@ Cj 20k AS"/>
    <x v="3"/>
    <x v="86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12452"/>
    <x v="3"/>
    <x v="4"/>
    <n v="1012452"/>
    <s v="PO Ala Media Grado B@ Cj AS"/>
    <x v="3"/>
    <x v="82"/>
    <n v="0"/>
    <n v="0"/>
    <n v="0.5146152823243515"/>
    <n v="0"/>
    <n v="0"/>
    <n v="0"/>
    <n v="0"/>
    <n v="0"/>
    <n v="0"/>
    <n v="20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12448"/>
    <x v="3"/>
    <x v="4"/>
    <n v="1012448"/>
    <s v="PO Garra Economy@ Cj 20k AS"/>
    <x v="41"/>
    <x v="84"/>
    <n v="0"/>
    <n v="0"/>
    <n v="0.5146152823243515"/>
    <n v="0"/>
    <n v="0"/>
    <n v="0"/>
    <n v="0"/>
    <n v="0"/>
    <n v="0"/>
    <n v="235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12424"/>
    <x v="3"/>
    <x v="4"/>
    <n v="1012424"/>
    <s v="PO Ctro-Pta-Ala@ Cj 20k AS"/>
    <x v="3"/>
    <x v="86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super Shanghai1012423"/>
    <x v="3"/>
    <x v="4"/>
    <n v="1012423"/>
    <s v="PO Ctro-Pta-Ala Choice@ Cj 20k AS"/>
    <x v="3"/>
    <x v="86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12375"/>
    <x v="3"/>
    <x v="0"/>
    <n v="1012375"/>
    <s v="PO Pech c/h c/p@ Cj 16k AS"/>
    <x v="42"/>
    <x v="87"/>
    <n v="0"/>
    <n v="7276"/>
    <n v="0.5146152823243515"/>
    <n v="0"/>
    <n v="7275.969000000001"/>
    <n v="0"/>
    <n v="0"/>
    <n v="7275.969000000001"/>
    <n v="7276"/>
    <n v="24000"/>
    <n v="0"/>
    <m/>
    <n v="0"/>
    <n v="7275.969000000001"/>
    <n v="0"/>
    <m/>
    <n v="0"/>
    <n v="7275.969000000001"/>
    <n v="0"/>
    <m/>
    <n v="0"/>
    <n v="0"/>
    <n v="0"/>
    <n v="0"/>
    <n v="0"/>
    <x v="0"/>
    <x v="0"/>
  </r>
  <r>
    <s v="Agrosuper Brasil1012362"/>
    <x v="3"/>
    <x v="2"/>
    <n v="1012362"/>
    <s v="PO Corazon@ Cj 18k AS"/>
    <x v="9"/>
    <x v="75"/>
    <n v="74125"/>
    <n v="24000"/>
    <n v="0.71181248753751014"/>
    <n v="52763.100638717937"/>
    <n v="42516"/>
    <n v="21584.975363393103"/>
    <n v="0"/>
    <n v="114705.57846577173"/>
    <n v="72000"/>
    <n v="24000"/>
    <n v="72000"/>
    <m/>
    <n v="72000"/>
    <n v="42705.57846577173"/>
    <n v="24000"/>
    <m/>
    <n v="24000"/>
    <n v="18705.57846577173"/>
    <n v="0"/>
    <m/>
    <n v="0"/>
    <n v="0"/>
    <n v="96000"/>
    <n v="96000"/>
    <n v="96000"/>
    <x v="0"/>
    <x v="0"/>
  </r>
  <r>
    <s v="Agro Sudamerica1012342"/>
    <x v="3"/>
    <x v="0"/>
    <n v="1012342"/>
    <s v="PO Corazon@ Cj 18k AS"/>
    <x v="9"/>
    <x v="75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12283"/>
    <x v="3"/>
    <x v="0"/>
    <n v="1012283"/>
    <s v="PO Pana S/Corazón@ Cj 20k AS"/>
    <x v="9"/>
    <x v="77"/>
    <n v="24000"/>
    <n v="72000"/>
    <n v="0.5146152823243515"/>
    <n v="12350.766775784436"/>
    <n v="27120.182999999994"/>
    <n v="9187"/>
    <n v="0"/>
    <n v="47739.249775784432"/>
    <n v="48000"/>
    <n v="23800"/>
    <n v="47600"/>
    <m/>
    <n v="47600"/>
    <n v="139.24977578443213"/>
    <n v="0"/>
    <m/>
    <n v="0"/>
    <n v="139.24977578443213"/>
    <n v="0"/>
    <m/>
    <n v="0"/>
    <n v="23995.67"/>
    <n v="71595.67"/>
    <n v="71595.67"/>
    <n v="71595.67"/>
    <x v="0"/>
    <x v="0"/>
  </r>
  <r>
    <s v="Agro Sudamerica1012208"/>
    <x v="3"/>
    <x v="0"/>
    <n v="1012208"/>
    <s v="GA S/m@ Bo Cj AS"/>
    <x v="43"/>
    <x v="88"/>
    <n v="36109"/>
    <n v="0"/>
    <n v="0.5146152823243515"/>
    <n v="18582.243229450007"/>
    <n v="10513.747999999996"/>
    <n v="2700"/>
    <n v="0"/>
    <n v="31525.991229450003"/>
    <n v="24000"/>
    <n v="20100"/>
    <n v="24000"/>
    <n v="-24000"/>
    <n v="0"/>
    <n v="31525.991229450003"/>
    <n v="0"/>
    <m/>
    <n v="0"/>
    <n v="31525.991229450003"/>
    <n v="0"/>
    <m/>
    <n v="0"/>
    <n v="0"/>
    <n v="24000"/>
    <n v="24000"/>
    <n v="0"/>
    <x v="3"/>
    <x v="3"/>
  </r>
  <r>
    <s v="Agro Sudamerica1012207"/>
    <x v="3"/>
    <x v="0"/>
    <n v="1012207"/>
    <s v="PO Ctre Mrps@ Bo 12x1k Cj AS"/>
    <x v="9"/>
    <x v="11"/>
    <n v="6296"/>
    <n v="24000"/>
    <n v="0.5146152823243515"/>
    <n v="3240.0178175141168"/>
    <n v="23916"/>
    <n v="11220"/>
    <n v="0"/>
    <n v="37254.017817514119"/>
    <n v="24000"/>
    <n v="22000"/>
    <n v="24000"/>
    <m/>
    <n v="24000"/>
    <n v="13254.017817514119"/>
    <n v="0"/>
    <m/>
    <n v="0"/>
    <n v="13254.017817514119"/>
    <n v="0"/>
    <m/>
    <n v="0"/>
    <n v="0"/>
    <n v="24000"/>
    <n v="24000"/>
    <n v="24000"/>
    <x v="0"/>
    <x v="0"/>
  </r>
  <r>
    <s v="Agro Sudamerica1012058"/>
    <x v="3"/>
    <x v="0"/>
    <n v="1012058"/>
    <s v="GA C/M@BO CJ AS"/>
    <x v="29"/>
    <x v="55"/>
    <n v="0"/>
    <n v="0"/>
    <n v="0.5146152823243515"/>
    <n v="0"/>
    <n v="85.14"/>
    <n v="0"/>
    <n v="0"/>
    <n v="85.14"/>
    <n v="85"/>
    <n v="24000"/>
    <n v="85"/>
    <m/>
    <n v="85"/>
    <n v="0.14000000000000057"/>
    <n v="0"/>
    <m/>
    <n v="0"/>
    <n v="0.14000000000000057"/>
    <n v="0"/>
    <m/>
    <n v="0"/>
    <n v="0"/>
    <n v="85"/>
    <n v="85"/>
    <n v="85"/>
    <x v="0"/>
    <x v="0"/>
  </r>
  <r>
    <s v="Agrosuper Asia1012012"/>
    <x v="3"/>
    <x v="3"/>
    <n v="1012012"/>
    <s v="PO Ala Ctro Mr@ Fi Cj 18k AS"/>
    <x v="3"/>
    <x v="82"/>
    <n v="0"/>
    <n v="0"/>
    <n v="0.5146152823243515"/>
    <n v="0"/>
    <n v="599.28"/>
    <n v="0"/>
    <n v="0"/>
    <n v="599.28"/>
    <n v="0"/>
    <n v="19200"/>
    <n v="0"/>
    <m/>
    <n v="0"/>
    <n v="599.28"/>
    <n v="0"/>
    <m/>
    <n v="0"/>
    <n v="599.28"/>
    <n v="0"/>
    <m/>
    <n v="0"/>
    <n v="0"/>
    <n v="0"/>
    <n v="0"/>
    <n v="0"/>
    <x v="0"/>
    <x v="0"/>
  </r>
  <r>
    <s v="Agrosuper Shanghai1011968"/>
    <x v="3"/>
    <x v="4"/>
    <n v="1011968"/>
    <s v="PO Garra L A@ Bo Cj 20k AS"/>
    <x v="41"/>
    <x v="84"/>
    <n v="0"/>
    <n v="0"/>
    <n v="0.5146152823243515"/>
    <n v="0"/>
    <n v="0"/>
    <n v="0"/>
    <n v="0"/>
    <n v="0"/>
    <n v="0"/>
    <n v="18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11939"/>
    <x v="3"/>
    <x v="0"/>
    <n v="1011939"/>
    <s v="PO Tru Larg@ NNII Cj 15k"/>
    <x v="2"/>
    <x v="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11888"/>
    <x v="3"/>
    <x v="0"/>
    <n v="1011888"/>
    <s v="PO Piel de pollo@ CJ As"/>
    <x v="14"/>
    <x v="74"/>
    <n v="0"/>
    <n v="0"/>
    <n v="0.5146152823243515"/>
    <n v="0"/>
    <n v="0"/>
    <n v="0"/>
    <n v="0"/>
    <n v="0"/>
    <n v="0"/>
    <n v="300"/>
    <n v="0"/>
    <m/>
    <n v="0"/>
    <n v="0"/>
    <n v="0"/>
    <m/>
    <n v="0"/>
    <n v="0"/>
    <n v="0"/>
    <m/>
    <n v="0"/>
    <n v="0"/>
    <b v="0"/>
    <b v="0"/>
    <n v="0"/>
    <x v="0"/>
    <x v="0"/>
  </r>
  <r>
    <s v="Agrosuper Shanghai1011586"/>
    <x v="3"/>
    <x v="4"/>
    <n v="1011586"/>
    <s v="PO Ala Media B 4x10@ Cj 20k AS"/>
    <x v="3"/>
    <x v="82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n v="0"/>
    <n v="0"/>
    <n v="0"/>
    <x v="0"/>
    <x v="0"/>
  </r>
  <r>
    <s v="Agro Sudamerica1011582"/>
    <x v="3"/>
    <x v="0"/>
    <n v="1011582"/>
    <s v="GA S/m@ Gr Cj bca AS"/>
    <x v="43"/>
    <x v="88"/>
    <n v="0"/>
    <n v="0"/>
    <n v="0.5146152823243515"/>
    <n v="0"/>
    <n v="0"/>
    <n v="0"/>
    <n v="0"/>
    <n v="0"/>
    <n v="0"/>
    <n v="8100"/>
    <n v="0"/>
    <m/>
    <n v="0"/>
    <n v="0"/>
    <n v="0"/>
    <m/>
    <n v="0"/>
    <n v="0"/>
    <n v="0"/>
    <m/>
    <n v="0"/>
    <n v="0"/>
    <b v="0"/>
    <b v="0"/>
    <n v="0"/>
    <x v="0"/>
    <x v="0"/>
  </r>
  <r>
    <s v="Agrosuper Brasil1011560"/>
    <x v="3"/>
    <x v="2"/>
    <n v="1011560"/>
    <s v="PO Corazón@ Bo Cj 18k AS"/>
    <x v="9"/>
    <x v="75"/>
    <n v="6882"/>
    <n v="2999"/>
    <n v="0.71181248753751014"/>
    <n v="4898.6935392331452"/>
    <n v="26712"/>
    <n v="0"/>
    <n v="0"/>
    <n v="31610.693539233143"/>
    <n v="24000"/>
    <n v="24000"/>
    <n v="24000"/>
    <m/>
    <n v="24000"/>
    <n v="7610.6935392331434"/>
    <n v="0"/>
    <m/>
    <n v="0"/>
    <n v="7610.6935392331434"/>
    <n v="0"/>
    <m/>
    <n v="0"/>
    <n v="0"/>
    <n v="24000"/>
    <n v="24000"/>
    <n v="24000"/>
    <x v="0"/>
    <x v="0"/>
  </r>
  <r>
    <s v="Agro Sudamerica1011558"/>
    <x v="3"/>
    <x v="0"/>
    <n v="1011558"/>
    <s v="PO Ppa Esp@ 2 blo x 10k Cj AS"/>
    <x v="5"/>
    <x v="81"/>
    <n v="1055967"/>
    <n v="408000"/>
    <n v="0.5146152823243515"/>
    <n v="543416.75583019853"/>
    <n v="37465.790000000008"/>
    <n v="34426"/>
    <n v="0"/>
    <n v="611865.94583019859"/>
    <n v="72000"/>
    <n v="24000"/>
    <n v="72000"/>
    <m/>
    <n v="72000"/>
    <n v="539865.94583019859"/>
    <n v="528000"/>
    <m/>
    <n v="528000"/>
    <n v="11865.945830198587"/>
    <n v="0"/>
    <m/>
    <n v="0"/>
    <n v="0"/>
    <n v="600000"/>
    <n v="600000"/>
    <n v="600000"/>
    <x v="0"/>
    <x v="0"/>
  </r>
  <r>
    <s v="Agro Sudamerica1011431"/>
    <x v="3"/>
    <x v="0"/>
    <n v="1011431"/>
    <s v="PO Corazón@ Bo 20k Cj SP"/>
    <x v="9"/>
    <x v="75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11422"/>
    <x v="3"/>
    <x v="0"/>
    <n v="1011422"/>
    <s v="PO Pch Piel Pim 50 ppm@ Cj 14 AS"/>
    <x v="14"/>
    <x v="74"/>
    <n v="0"/>
    <n v="0"/>
    <n v="0.5146152823243515"/>
    <n v="0"/>
    <n v="0"/>
    <n v="0"/>
    <n v="0"/>
    <n v="0"/>
    <n v="0"/>
    <n v="24000"/>
    <n v="0"/>
    <m/>
    <n v="0"/>
    <n v="0"/>
    <n v="0"/>
    <m/>
    <n v="0"/>
    <n v="0"/>
    <n v="0"/>
    <m/>
    <n v="0"/>
    <n v="0"/>
    <b v="0"/>
    <b v="0"/>
    <n v="0"/>
    <x v="0"/>
    <x v="0"/>
  </r>
  <r>
    <s v="Agro Sudamerica1011421"/>
    <x v="3"/>
    <x v="0"/>
    <n v="1011421"/>
    <s v="PO Ppa Esp 50 Pim@ Cj 20k AS"/>
    <x v="5"/>
    <x v="81"/>
    <n v="418785"/>
    <n v="456000"/>
    <n v="0.5146152823243515"/>
    <n v="215513.16100820355"/>
    <n v="157259.61999999994"/>
    <n v="0"/>
    <n v="0"/>
    <n v="372772.78100820351"/>
    <n v="144000"/>
    <n v="24000"/>
    <n v="144000"/>
    <m/>
    <n v="144000"/>
    <n v="228772.78100820351"/>
    <n v="216000"/>
    <m/>
    <n v="216000"/>
    <n v="12772.781008203514"/>
    <n v="0"/>
    <m/>
    <n v="0"/>
    <n v="47986.89"/>
    <n v="407986.89"/>
    <n v="407986.89"/>
    <n v="407986.89"/>
    <x v="0"/>
    <x v="0"/>
  </r>
  <r>
    <s v="Agro Sudamerica1011290"/>
    <x v="3"/>
    <x v="0"/>
    <n v="1011290"/>
    <s v="PO Pch Piel@ Cj 20k AS"/>
    <x v="14"/>
    <x v="74"/>
    <n v="45872"/>
    <n v="24000"/>
    <n v="0.5146152823243515"/>
    <n v="23606.432230782651"/>
    <n v="17437.615000000002"/>
    <n v="6400"/>
    <n v="0"/>
    <n v="46804.047230782657"/>
    <n v="24000"/>
    <n v="16000"/>
    <n v="24000"/>
    <m/>
    <n v="24000"/>
    <n v="22804.047230782657"/>
    <n v="16000"/>
    <m/>
    <n v="16000"/>
    <n v="6804.0472307826567"/>
    <n v="0"/>
    <m/>
    <n v="0"/>
    <n v="0"/>
    <n v="40000"/>
    <n v="40000"/>
    <n v="40000"/>
    <x v="0"/>
    <x v="0"/>
  </r>
  <r>
    <s v="Agro Sudamerica1011250"/>
    <x v="3"/>
    <x v="0"/>
    <n v="1011250"/>
    <s v="PO PchDeh NMr s/cal 4x10@ Cj 20k Am AS"/>
    <x v="39"/>
    <x v="78"/>
    <n v="0"/>
    <n v="0"/>
    <n v="0.5146152823243515"/>
    <n v="0"/>
    <n v="1632.6000000000001"/>
    <n v="0"/>
    <n v="0"/>
    <n v="1632.6000000000001"/>
    <n v="0"/>
    <n v="20400"/>
    <n v="0"/>
    <m/>
    <n v="0"/>
    <n v="1632.6000000000001"/>
    <n v="0"/>
    <m/>
    <n v="0"/>
    <n v="1632.6000000000001"/>
    <n v="0"/>
    <m/>
    <n v="0"/>
    <n v="0"/>
    <n v="0"/>
    <n v="0"/>
    <n v="0"/>
    <x v="0"/>
    <x v="0"/>
  </r>
  <r>
    <s v="Agro Sudamerica1011105"/>
    <x v="3"/>
    <x v="0"/>
    <n v="1011105"/>
    <s v="PO Tru-Ctro Ala 60-80 4x10 NMr@ Cj20k AS"/>
    <x v="2"/>
    <x v="2"/>
    <n v="0"/>
    <n v="0"/>
    <n v="0.5146152823243515"/>
    <n v="0"/>
    <n v="4045.22"/>
    <n v="0"/>
    <n v="0"/>
    <n v="4045.22"/>
    <n v="0"/>
    <n v="10000"/>
    <n v="0"/>
    <m/>
    <n v="0"/>
    <n v="4045.22"/>
    <n v="0"/>
    <m/>
    <n v="0"/>
    <n v="4045.22"/>
    <n v="0"/>
    <m/>
    <n v="0"/>
    <n v="0"/>
    <n v="0"/>
    <n v="0"/>
    <n v="0"/>
    <x v="0"/>
    <x v="0"/>
  </r>
  <r>
    <s v="Agro Sudamerica1011047"/>
    <x v="3"/>
    <x v="0"/>
    <n v="1011047"/>
    <s v="PO PchDeh &gt;170g NMr@ Cj 10k SP"/>
    <x v="39"/>
    <x v="78"/>
    <n v="0"/>
    <n v="0"/>
    <n v="0.5146152823243515"/>
    <n v="0"/>
    <n v="40"/>
    <n v="0"/>
    <n v="0"/>
    <n v="40"/>
    <n v="0"/>
    <n v="24000"/>
    <n v="0"/>
    <m/>
    <n v="0"/>
    <n v="40"/>
    <n v="0"/>
    <m/>
    <n v="0"/>
    <n v="40"/>
    <n v="0"/>
    <m/>
    <n v="0"/>
    <n v="0"/>
    <n v="0"/>
    <n v="0"/>
    <n v="0"/>
    <x v="0"/>
    <x v="0"/>
  </r>
  <r>
    <s v="Agro Sudamerica1011042"/>
    <x v="3"/>
    <x v="0"/>
    <n v="1011042"/>
    <s v="PO Pta Espinaz@ Cj 10k AS"/>
    <x v="44"/>
    <x v="89"/>
    <n v="72000"/>
    <n v="96000"/>
    <n v="0.5146152823243515"/>
    <n v="37052.30032735331"/>
    <n v="15560"/>
    <n v="5380"/>
    <n v="0"/>
    <n v="57454.30032735331"/>
    <n v="24000"/>
    <n v="24000"/>
    <n v="24000"/>
    <m/>
    <n v="24000"/>
    <n v="33454.30032735331"/>
    <n v="24000"/>
    <m/>
    <n v="24000"/>
    <n v="9454.3003273533104"/>
    <n v="0"/>
    <m/>
    <n v="0"/>
    <n v="0"/>
    <n v="48000"/>
    <n v="48000"/>
    <n v="48000"/>
    <x v="0"/>
    <x v="0"/>
  </r>
  <r>
    <s v="Agro Sudamerica1010877"/>
    <x v="3"/>
    <x v="0"/>
    <n v="1010877"/>
    <s v="PO Molleja Mrps@ Cj 10k AS"/>
    <x v="9"/>
    <x v="11"/>
    <n v="128781"/>
    <n v="96000"/>
    <n v="0.5146152823243515"/>
    <n v="66272.670673012311"/>
    <n v="57420"/>
    <n v="31850"/>
    <n v="0"/>
    <n v="152357.67067301233"/>
    <n v="15639"/>
    <n v="24000"/>
    <n v="15639"/>
    <m/>
    <n v="15639"/>
    <n v="136718.67067301233"/>
    <n v="120000"/>
    <m/>
    <n v="120000"/>
    <n v="16718.670673012326"/>
    <n v="0"/>
    <m/>
    <n v="0"/>
    <n v="0"/>
    <n v="135639"/>
    <n v="135639"/>
    <n v="13563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37C5FD-CB5B-4C84-88E4-6CECFC6C48D6}" name="TablaDinámica6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30:I50" firstHeaderRow="0" firstDataRow="1" firstDataCol="2"/>
  <pivotFields count="55"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  <pivotField axis="axisRow" compact="0" outline="0" multipleItemSelectionAllowed="1" showAll="0">
      <items count="9">
        <item h="1" m="1" x="7"/>
        <item x="5"/>
        <item x="0"/>
        <item x="1"/>
        <item x="2"/>
        <item x="3"/>
        <item x="4"/>
        <item h="1" m="1" x="6"/>
        <item t="default"/>
      </items>
    </pivotField>
    <pivotField compact="0" outline="0" showAll="0"/>
    <pivotField compact="0" outline="0" showAll="0"/>
    <pivotField compact="0" outline="0" multipleItemSelectionAllowed="1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1"/>
    <field x="2"/>
  </rowFields>
  <rowItems count="20">
    <i>
      <x/>
      <x v="2"/>
    </i>
    <i r="1">
      <x v="3"/>
    </i>
    <i r="1">
      <x v="4"/>
    </i>
    <i r="1">
      <x v="5"/>
    </i>
    <i r="1">
      <x v="6"/>
    </i>
    <i t="default">
      <x/>
    </i>
    <i>
      <x v="1"/>
      <x v="2"/>
    </i>
    <i t="default">
      <x v="1"/>
    </i>
    <i>
      <x v="2"/>
      <x v="2"/>
    </i>
    <i r="1">
      <x v="3"/>
    </i>
    <i r="1">
      <x v="4"/>
    </i>
    <i r="1">
      <x v="5"/>
    </i>
    <i t="default">
      <x v="2"/>
    </i>
    <i>
      <x v="3"/>
      <x v="1"/>
    </i>
    <i r="1">
      <x v="2"/>
    </i>
    <i r="1">
      <x v="3"/>
    </i>
    <i r="1">
      <x v="4"/>
    </i>
    <i r="1">
      <x v="5"/>
    </i>
    <i t="default"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Volumen disponible" fld="15" baseField="0" baseItem="0"/>
    <dataField name=" Atraso a facturar" fld="18" baseField="0" baseItem="0"/>
    <dataField name=" Venta nueva a facturar" fld="22" baseField="0" baseItem="0"/>
    <dataField name=" En puerto a facturar" fld="27" baseField="0" baseItem="0"/>
    <dataField name=" Plan Irrestricto" fld="28" baseField="0" baseItem="0"/>
    <dataField name=" Plan ajustado" fld="29" baseField="1" baseItem="1"/>
  </dataFields>
  <formats count="3">
    <format dxfId="114">
      <pivotArea field="2" type="button" dataOnly="0" labelOnly="1" outline="0" axis="axisRow" fieldPosition="1"/>
    </format>
    <format dxfId="113">
      <pivotArea outline="0" collapsedLevelsAreSubtotals="1" fieldPosition="0"/>
    </format>
    <format dxfId="112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8D83E-BEE6-4FE8-A0D5-25B1ED5DC4B2}" name="TablaDinámica5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17:H22" firstHeaderRow="0" firstDataRow="1" firstDataCol="1" rowPageCount="1" colPageCount="1"/>
  <pivotFields count="55">
    <pivotField compact="0" outline="0" showAll="0"/>
    <pivotField axis="axisPage" compact="0" outline="0" showAll="0">
      <items count="5">
        <item x="0"/>
        <item x="3"/>
        <item x="1"/>
        <item x="2"/>
        <item t="default"/>
      </items>
    </pivotField>
    <pivotField axis="axisRow" compact="0" outline="0" showAll="0">
      <items count="9">
        <item h="1" m="1" x="7"/>
        <item x="5"/>
        <item x="0"/>
        <item x="1"/>
        <item x="2"/>
        <item x="3"/>
        <item x="4"/>
        <item h="1" m="1" x="6"/>
        <item t="default"/>
      </items>
    </pivotField>
    <pivotField compact="0" outline="0" showAll="0"/>
    <pivotField compact="0" outline="0" showAll="0"/>
    <pivotField compact="0" outline="0" multipleItemSelectionAllowed="1" showAll="0"/>
    <pivotField compact="0" outline="0" showAll="0"/>
    <pivotField compact="0" outline="0" showAll="0"/>
    <pivotField dataField="1" compact="0" numFmtId="41" outline="0" showAll="0"/>
    <pivotField compact="0" numFmtId="41" outline="0" showAll="0"/>
    <pivotField dataField="1" compact="0" numFmtId="9" outline="0" showAll="0"/>
    <pivotField dataField="1" compact="0" numFmtId="41" outline="0" showAll="0"/>
    <pivotField dataField="1" compact="0" numFmtId="41" outline="0" showAll="0"/>
    <pivotField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2"/>
  </rowFields>
  <rowItems count="5"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item="2" hier="-1"/>
  </pageFields>
  <dataFields count="6">
    <dataField name=" Stock al día" fld="12" baseField="0" baseItem="0"/>
    <dataField name=" Producción por despachar mes N" fld="14" baseField="0" baseItem="0"/>
    <dataField name="  RV Producción mes n+1" fld="8" baseField="0" baseItem="0"/>
    <dataField name=" % Uti. producción" fld="10" subtotal="average" baseField="2" baseItem="5" numFmtId="9"/>
    <dataField name=" Producción disponible" fld="11" baseField="0" baseItem="0"/>
    <dataField name="Volumen disponible" fld="15" baseField="0" baseItem="0"/>
  </dataFields>
  <formats count="4">
    <format dxfId="118">
      <pivotArea field="2" type="button" dataOnly="0" labelOnly="1" outline="0" axis="axisRow" fieldPosition="0"/>
    </format>
    <format dxfId="117">
      <pivotArea outline="0" collapsedLevelsAreSubtotals="1" fieldPosition="0"/>
    </format>
    <format dxfId="116">
      <pivotArea outline="0" fieldPosition="0">
        <references count="1">
          <reference field="4294967294" count="1">
            <x v="3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01FAB-531A-44AB-BADA-D8BA07DB1279}" name="TablaDinámica1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6:H12" firstHeaderRow="0" firstDataRow="1" firstDataCol="1" rowPageCount="1" colPageCount="1"/>
  <pivotFields count="55">
    <pivotField compact="0" outline="0" showAll="0"/>
    <pivotField axis="axisPage" compact="0" outline="0" showAll="0">
      <items count="5">
        <item x="0"/>
        <item x="3"/>
        <item x="1"/>
        <item x="2"/>
        <item t="default"/>
      </items>
    </pivotField>
    <pivotField axis="axisRow" compact="0" outline="0" showAll="0">
      <items count="9">
        <item h="1" m="1" x="7"/>
        <item x="5"/>
        <item x="0"/>
        <item x="1"/>
        <item x="2"/>
        <item x="3"/>
        <item x="4"/>
        <item h="1" m="1" x="6"/>
        <item t="default"/>
      </items>
    </pivotField>
    <pivotField compact="0" outline="0" showAll="0"/>
    <pivotField compact="0" outline="0" showAll="0"/>
    <pivotField compact="0" outline="0" multipleItemSelectionAllowed="1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item="3" hier="-1"/>
  </pageFields>
  <dataFields count="6">
    <dataField name="Volumen disponible" fld="15" baseField="0" baseItem="0"/>
    <dataField name=" Atraso a facturar" fld="18" baseField="0" baseItem="0"/>
    <dataField name=" Venta nueva a facturar" fld="22" baseField="0" baseItem="0"/>
    <dataField name=" En puerto a facturar" fld="27" baseField="0" baseItem="0"/>
    <dataField name=" Plan Irrestricto" fld="28" baseField="0" baseItem="0"/>
    <dataField name=" Plan ajustado" fld="29" baseField="1" baseItem="1"/>
  </dataFields>
  <formats count="3">
    <format dxfId="121">
      <pivotArea field="2" type="button" dataOnly="0" labelOnly="1" outline="0" axis="axisRow" fieldPosition="0"/>
    </format>
    <format dxfId="120">
      <pivotArea outline="0" collapsedLevelsAreSubtotals="1" fieldPosition="0"/>
    </format>
    <format dxfId="119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4DEC1-1085-4680-9D78-861F87162DA7}" name="TablaDinámica3" cacheId="29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96" firstHeaderRow="1" firstDataRow="1" firstDataCol="1"/>
  <pivotFields count="5">
    <pivotField showAll="0"/>
    <pivotField showAll="0">
      <items count="21">
        <item x="0"/>
        <item x="1"/>
        <item x="2"/>
        <item x="3"/>
        <item x="4"/>
        <item x="5"/>
        <item x="11"/>
        <item x="12"/>
        <item x="13"/>
        <item x="6"/>
        <item x="7"/>
        <item x="8"/>
        <item x="9"/>
        <item x="14"/>
        <item x="15"/>
        <item x="10"/>
        <item x="16"/>
        <item x="17"/>
        <item x="18"/>
        <item x="19"/>
        <item t="default"/>
      </items>
    </pivotField>
    <pivotField axis="axisRow" showAll="0">
      <items count="793">
        <item x="144"/>
        <item x="101"/>
        <item x="148"/>
        <item x="102"/>
        <item x="103"/>
        <item x="104"/>
        <item x="152"/>
        <item x="160"/>
        <item x="105"/>
        <item x="106"/>
        <item x="145"/>
        <item x="155"/>
        <item x="107"/>
        <item x="50"/>
        <item x="3"/>
        <item x="44"/>
        <item x="45"/>
        <item x="0"/>
        <item x="96"/>
        <item x="93"/>
        <item x="108"/>
        <item x="109"/>
        <item x="110"/>
        <item x="111"/>
        <item x="112"/>
        <item x="113"/>
        <item x="114"/>
        <item x="115"/>
        <item x="116"/>
        <item x="97"/>
        <item x="117"/>
        <item x="118"/>
        <item x="4"/>
        <item x="51"/>
        <item x="119"/>
        <item x="120"/>
        <item x="164"/>
        <item x="91"/>
        <item x="65"/>
        <item x="52"/>
        <item x="53"/>
        <item x="1"/>
        <item x="63"/>
        <item x="62"/>
        <item x="60"/>
        <item x="66"/>
        <item x="94"/>
        <item x="121"/>
        <item x="122"/>
        <item x="123"/>
        <item x="124"/>
        <item x="141"/>
        <item x="125"/>
        <item x="126"/>
        <item x="127"/>
        <item x="140"/>
        <item x="128"/>
        <item x="5"/>
        <item x="85"/>
        <item x="129"/>
        <item x="47"/>
        <item x="147"/>
        <item x="67"/>
        <item x="68"/>
        <item x="69"/>
        <item x="70"/>
        <item x="92"/>
        <item x="130"/>
        <item x="131"/>
        <item x="36"/>
        <item x="153"/>
        <item x="6"/>
        <item x="7"/>
        <item x="8"/>
        <item x="9"/>
        <item x="10"/>
        <item x="11"/>
        <item x="49"/>
        <item x="89"/>
        <item x="12"/>
        <item x="13"/>
        <item x="14"/>
        <item x="15"/>
        <item x="16"/>
        <item x="17"/>
        <item x="18"/>
        <item x="19"/>
        <item x="20"/>
        <item x="21"/>
        <item x="35"/>
        <item x="22"/>
        <item x="157"/>
        <item x="2"/>
        <item x="54"/>
        <item x="143"/>
        <item x="98"/>
        <item x="57"/>
        <item x="46"/>
        <item x="41"/>
        <item x="90"/>
        <item x="132"/>
        <item x="55"/>
        <item x="170"/>
        <item x="163"/>
        <item x="133"/>
        <item x="43"/>
        <item x="42"/>
        <item x="48"/>
        <item x="83"/>
        <item x="71"/>
        <item x="72"/>
        <item x="84"/>
        <item x="73"/>
        <item x="74"/>
        <item x="23"/>
        <item x="59"/>
        <item x="171"/>
        <item x="75"/>
        <item x="76"/>
        <item x="77"/>
        <item x="24"/>
        <item x="25"/>
        <item x="26"/>
        <item x="27"/>
        <item x="28"/>
        <item x="29"/>
        <item x="30"/>
        <item x="78"/>
        <item x="79"/>
        <item x="80"/>
        <item x="31"/>
        <item x="95"/>
        <item x="56"/>
        <item x="134"/>
        <item x="135"/>
        <item x="154"/>
        <item x="146"/>
        <item x="81"/>
        <item x="32"/>
        <item x="33"/>
        <item x="136"/>
        <item x="172"/>
        <item x="38"/>
        <item x="39"/>
        <item x="40"/>
        <item x="34"/>
        <item x="162"/>
        <item x="137"/>
        <item x="138"/>
        <item x="64"/>
        <item x="82"/>
        <item x="150"/>
        <item x="149"/>
        <item x="151"/>
        <item x="142"/>
        <item x="37"/>
        <item x="139"/>
        <item x="58"/>
        <item x="86"/>
        <item x="100"/>
        <item x="87"/>
        <item x="88"/>
        <item x="165"/>
        <item x="166"/>
        <item x="156"/>
        <item x="159"/>
        <item x="61"/>
        <item x="99"/>
        <item x="169"/>
        <item x="158"/>
        <item x="161"/>
        <item x="168"/>
        <item x="167"/>
        <item x="456"/>
        <item x="449"/>
        <item x="447"/>
        <item x="469"/>
        <item x="472"/>
        <item x="188"/>
        <item x="406"/>
        <item x="450"/>
        <item x="407"/>
        <item x="525"/>
        <item x="473"/>
        <item x="458"/>
        <item x="408"/>
        <item x="474"/>
        <item x="409"/>
        <item x="475"/>
        <item x="410"/>
        <item x="476"/>
        <item x="526"/>
        <item x="527"/>
        <item x="508"/>
        <item x="511"/>
        <item x="509"/>
        <item x="411"/>
        <item x="412"/>
        <item x="477"/>
        <item x="492"/>
        <item x="460"/>
        <item x="467"/>
        <item x="478"/>
        <item x="535"/>
        <item x="501"/>
        <item x="413"/>
        <item x="479"/>
        <item x="528"/>
        <item x="480"/>
        <item x="189"/>
        <item x="504"/>
        <item x="518"/>
        <item x="190"/>
        <item x="481"/>
        <item x="191"/>
        <item x="507"/>
        <item x="192"/>
        <item x="496"/>
        <item x="414"/>
        <item x="482"/>
        <item x="193"/>
        <item x="459"/>
        <item x="470"/>
        <item x="483"/>
        <item x="497"/>
        <item x="502"/>
        <item x="415"/>
        <item x="493"/>
        <item x="510"/>
        <item x="454"/>
        <item x="416"/>
        <item x="529"/>
        <item x="530"/>
        <item x="484"/>
        <item x="503"/>
        <item x="531"/>
        <item x="485"/>
        <item x="532"/>
        <item x="533"/>
        <item x="536"/>
        <item x="573"/>
        <item x="537"/>
        <item x="538"/>
        <item x="539"/>
        <item x="540"/>
        <item x="541"/>
        <item x="542"/>
        <item x="543"/>
        <item x="544"/>
        <item x="545"/>
        <item x="546"/>
        <item x="173"/>
        <item x="174"/>
        <item x="392"/>
        <item x="221"/>
        <item x="310"/>
        <item x="357"/>
        <item x="358"/>
        <item x="194"/>
        <item x="183"/>
        <item x="195"/>
        <item x="359"/>
        <item x="381"/>
        <item x="547"/>
        <item x="196"/>
        <item x="197"/>
        <item x="548"/>
        <item x="549"/>
        <item x="233"/>
        <item x="360"/>
        <item x="198"/>
        <item x="386"/>
        <item x="199"/>
        <item x="361"/>
        <item x="362"/>
        <item x="226"/>
        <item x="200"/>
        <item x="201"/>
        <item x="220"/>
        <item x="217"/>
        <item x="222"/>
        <item x="202"/>
        <item x="203"/>
        <item x="204"/>
        <item x="316"/>
        <item x="550"/>
        <item x="186"/>
        <item x="363"/>
        <item x="364"/>
        <item x="365"/>
        <item x="366"/>
        <item x="367"/>
        <item x="205"/>
        <item x="580"/>
        <item x="182"/>
        <item x="581"/>
        <item x="486"/>
        <item x="387"/>
        <item x="388"/>
        <item x="464"/>
        <item x="206"/>
        <item x="417"/>
        <item x="184"/>
        <item x="313"/>
        <item x="582"/>
        <item x="368"/>
        <item x="418"/>
        <item x="516"/>
        <item x="551"/>
        <item x="175"/>
        <item x="176"/>
        <item x="583"/>
        <item x="389"/>
        <item x="419"/>
        <item x="397"/>
        <item x="552"/>
        <item x="553"/>
        <item x="420"/>
        <item x="207"/>
        <item x="592"/>
        <item x="223"/>
        <item x="587"/>
        <item x="369"/>
        <item x="370"/>
        <item x="244"/>
        <item x="245"/>
        <item x="246"/>
        <item x="247"/>
        <item x="248"/>
        <item x="249"/>
        <item x="250"/>
        <item x="251"/>
        <item x="252"/>
        <item x="421"/>
        <item x="422"/>
        <item x="423"/>
        <item x="253"/>
        <item x="584"/>
        <item x="237"/>
        <item x="227"/>
        <item x="394"/>
        <item x="254"/>
        <item x="318"/>
        <item x="319"/>
        <item x="320"/>
        <item x="337"/>
        <item x="338"/>
        <item x="339"/>
        <item x="355"/>
        <item x="356"/>
        <item x="340"/>
        <item x="255"/>
        <item x="219"/>
        <item x="396"/>
        <item x="341"/>
        <item x="256"/>
        <item x="424"/>
        <item x="522"/>
        <item x="257"/>
        <item x="236"/>
        <item x="258"/>
        <item x="259"/>
        <item x="452"/>
        <item x="515"/>
        <item x="260"/>
        <item x="261"/>
        <item x="309"/>
        <item x="342"/>
        <item x="425"/>
        <item x="393"/>
        <item x="262"/>
        <item x="321"/>
        <item x="322"/>
        <item x="323"/>
        <item x="311"/>
        <item x="208"/>
        <item x="209"/>
        <item x="263"/>
        <item x="385"/>
        <item x="264"/>
        <item x="265"/>
        <item x="266"/>
        <item x="210"/>
        <item x="211"/>
        <item x="267"/>
        <item x="238"/>
        <item x="239"/>
        <item x="487"/>
        <item x="488"/>
        <item x="240"/>
        <item x="513"/>
        <item x="371"/>
        <item x="268"/>
        <item x="324"/>
        <item x="489"/>
        <item x="312"/>
        <item x="554"/>
        <item x="555"/>
        <item x="426"/>
        <item x="269"/>
        <item x="427"/>
        <item x="490"/>
        <item x="586"/>
        <item x="556"/>
        <item x="557"/>
        <item x="270"/>
        <item x="271"/>
        <item x="272"/>
        <item x="443"/>
        <item x="273"/>
        <item x="218"/>
        <item x="274"/>
        <item x="304"/>
        <item x="465"/>
        <item x="466"/>
        <item x="325"/>
        <item x="231"/>
        <item x="225"/>
        <item x="343"/>
        <item x="275"/>
        <item x="276"/>
        <item x="277"/>
        <item x="278"/>
        <item x="499"/>
        <item x="558"/>
        <item x="428"/>
        <item x="559"/>
        <item x="326"/>
        <item x="446"/>
        <item x="279"/>
        <item x="429"/>
        <item x="353"/>
        <item x="448"/>
        <item x="430"/>
        <item x="327"/>
        <item x="303"/>
        <item x="232"/>
        <item x="352"/>
        <item x="560"/>
        <item x="561"/>
        <item x="372"/>
        <item x="177"/>
        <item x="328"/>
        <item x="280"/>
        <item x="281"/>
        <item x="431"/>
        <item x="282"/>
        <item x="283"/>
        <item x="432"/>
        <item x="284"/>
        <item x="285"/>
        <item x="585"/>
        <item x="433"/>
        <item x="405"/>
        <item x="562"/>
        <item x="461"/>
        <item x="462"/>
        <item x="224"/>
        <item x="230"/>
        <item x="463"/>
        <item x="286"/>
        <item x="344"/>
        <item x="329"/>
        <item x="287"/>
        <item x="187"/>
        <item x="434"/>
        <item x="350"/>
        <item x="445"/>
        <item x="601"/>
        <item x="336"/>
        <item x="306"/>
        <item x="444"/>
        <item x="212"/>
        <item x="455"/>
        <item x="390"/>
        <item x="213"/>
        <item x="288"/>
        <item x="512"/>
        <item x="315"/>
        <item x="330"/>
        <item x="331"/>
        <item x="332"/>
        <item x="333"/>
        <item x="574"/>
        <item x="178"/>
        <item x="373"/>
        <item x="374"/>
        <item x="457"/>
        <item x="571"/>
        <item x="534"/>
        <item x="399"/>
        <item x="345"/>
        <item x="346"/>
        <item x="563"/>
        <item x="214"/>
        <item x="215"/>
        <item x="588"/>
        <item x="375"/>
        <item x="564"/>
        <item x="435"/>
        <item x="436"/>
        <item x="289"/>
        <item x="290"/>
        <item x="291"/>
        <item x="292"/>
        <item x="293"/>
        <item x="294"/>
        <item x="376"/>
        <item x="377"/>
        <item x="565"/>
        <item x="347"/>
        <item x="566"/>
        <item x="216"/>
        <item x="295"/>
        <item x="296"/>
        <item x="378"/>
        <item x="379"/>
        <item x="185"/>
        <item x="567"/>
        <item x="568"/>
        <item x="491"/>
        <item x="382"/>
        <item x="495"/>
        <item x="297"/>
        <item x="348"/>
        <item x="437"/>
        <item x="298"/>
        <item x="299"/>
        <item x="438"/>
        <item x="334"/>
        <item x="593"/>
        <item x="300"/>
        <item x="301"/>
        <item x="439"/>
        <item x="380"/>
        <item x="494"/>
        <item x="440"/>
        <item x="302"/>
        <item x="569"/>
        <item x="354"/>
        <item x="383"/>
        <item x="441"/>
        <item x="317"/>
        <item x="335"/>
        <item x="179"/>
        <item x="570"/>
        <item x="603"/>
        <item x="604"/>
        <item x="349"/>
        <item x="442"/>
        <item x="391"/>
        <item x="519"/>
        <item x="314"/>
        <item x="351"/>
        <item x="453"/>
        <item x="451"/>
        <item x="181"/>
        <item x="180"/>
        <item x="514"/>
        <item x="590"/>
        <item x="468"/>
        <item x="384"/>
        <item x="500"/>
        <item x="305"/>
        <item x="308"/>
        <item x="234"/>
        <item x="471"/>
        <item x="498"/>
        <item x="505"/>
        <item x="572"/>
        <item x="395"/>
        <item x="506"/>
        <item x="307"/>
        <item x="606"/>
        <item x="591"/>
        <item x="520"/>
        <item x="521"/>
        <item x="228"/>
        <item x="589"/>
        <item x="400"/>
        <item x="398"/>
        <item x="401"/>
        <item x="607"/>
        <item x="241"/>
        <item x="229"/>
        <item x="243"/>
        <item x="242"/>
        <item x="517"/>
        <item x="523"/>
        <item x="524"/>
        <item x="402"/>
        <item x="576"/>
        <item x="575"/>
        <item x="578"/>
        <item x="579"/>
        <item x="577"/>
        <item x="235"/>
        <item x="594"/>
        <item x="595"/>
        <item x="596"/>
        <item x="597"/>
        <item x="598"/>
        <item x="599"/>
        <item x="600"/>
        <item x="404"/>
        <item x="403"/>
        <item x="602"/>
        <item x="605"/>
        <item x="655"/>
        <item x="673"/>
        <item x="679"/>
        <item x="656"/>
        <item x="670"/>
        <item x="657"/>
        <item x="658"/>
        <item x="659"/>
        <item x="676"/>
        <item x="634"/>
        <item x="675"/>
        <item x="668"/>
        <item x="631"/>
        <item x="615"/>
        <item x="616"/>
        <item x="660"/>
        <item x="646"/>
        <item x="661"/>
        <item x="627"/>
        <item x="653"/>
        <item x="608"/>
        <item x="651"/>
        <item x="609"/>
        <item x="622"/>
        <item x="617"/>
        <item x="623"/>
        <item x="610"/>
        <item x="618"/>
        <item x="635"/>
        <item x="636"/>
        <item x="619"/>
        <item x="662"/>
        <item x="674"/>
        <item x="663"/>
        <item x="664"/>
        <item x="682"/>
        <item x="629"/>
        <item x="628"/>
        <item x="611"/>
        <item x="643"/>
        <item x="645"/>
        <item x="637"/>
        <item x="650"/>
        <item x="632"/>
        <item x="649"/>
        <item x="638"/>
        <item x="612"/>
        <item x="667"/>
        <item x="652"/>
        <item x="633"/>
        <item x="639"/>
        <item x="640"/>
        <item x="641"/>
        <item x="642"/>
        <item x="672"/>
        <item x="647"/>
        <item x="648"/>
        <item x="613"/>
        <item x="671"/>
        <item x="678"/>
        <item x="620"/>
        <item x="614"/>
        <item x="669"/>
        <item x="665"/>
        <item x="666"/>
        <item x="621"/>
        <item x="630"/>
        <item x="626"/>
        <item x="624"/>
        <item x="625"/>
        <item x="677"/>
        <item x="680"/>
        <item x="644"/>
        <item x="654"/>
        <item x="683"/>
        <item x="681"/>
        <item x="684"/>
        <item x="685"/>
        <item x="686"/>
        <item x="697"/>
        <item x="698"/>
        <item x="699"/>
        <item x="700"/>
        <item x="78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695"/>
        <item x="715"/>
        <item x="716"/>
        <item x="692"/>
        <item x="693"/>
        <item x="717"/>
        <item x="718"/>
        <item x="719"/>
        <item x="720"/>
        <item x="721"/>
        <item x="722"/>
        <item x="723"/>
        <item x="724"/>
        <item x="696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689"/>
        <item x="687"/>
        <item x="691"/>
        <item x="690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68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87"/>
        <item x="694"/>
        <item x="776"/>
        <item x="777"/>
        <item x="778"/>
        <item x="779"/>
        <item x="780"/>
        <item x="781"/>
        <item x="782"/>
        <item x="783"/>
        <item x="788"/>
        <item x="789"/>
        <item x="786"/>
        <item x="784"/>
        <item x="790"/>
        <item x="791"/>
        <item t="default"/>
      </items>
    </pivotField>
    <pivotField showAll="0"/>
    <pivotField dataField="1" showAll="0"/>
  </pivotFields>
  <rowFields count="1">
    <field x="2"/>
  </rowFields>
  <rowItems count="7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 t="grand">
      <x/>
    </i>
  </rowItems>
  <colItems count="1">
    <i/>
  </colItems>
  <dataFields count="1">
    <dataField name="Suma de Kilos" fld="4" baseField="2" baseItem="4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85BF5-979D-4157-8F76-ACBFA0A539E1}" name="TablaDinámica7" cacheId="297" applyNumberFormats="0" applyBorderFormats="0" applyFontFormats="0" applyPatternFormats="0" applyAlignmentFormats="0" applyWidthHeightFormats="1" dataCaption="Valores" updatedVersion="7" minRefreshableVersion="3" itemPrintTitles="1" createdVersion="7" indent="0" compact="0" compactData="0" gridDropZones="1" multipleFieldFilters="0" chartFormat="6">
  <location ref="C11:E18" firstHeaderRow="1" firstDataRow="2" firstDataCol="1" rowPageCount="5" colPageCount="1"/>
  <pivotFields count="43">
    <pivotField compact="0" outline="0" showAll="0"/>
    <pivotField axis="axisPage" compact="0" outline="0" multipleItemSelectionAllowed="1" showAll="0">
      <items count="5">
        <item x="2"/>
        <item x="1"/>
        <item x="3"/>
        <item x="0"/>
        <item t="default"/>
      </items>
    </pivotField>
    <pivotField axis="axisPage" compact="0" outline="0" showAll="0">
      <items count="7">
        <item x="1"/>
        <item x="0"/>
        <item x="3"/>
        <item x="2"/>
        <item x="4"/>
        <item x="5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47">
        <item x="3"/>
        <item x="5"/>
        <item x="44"/>
        <item x="20"/>
        <item x="31"/>
        <item x="27"/>
        <item x="25"/>
        <item x="26"/>
        <item x="18"/>
        <item x="13"/>
        <item x="24"/>
        <item x="9"/>
        <item x="29"/>
        <item x="21"/>
        <item x="23"/>
        <item x="41"/>
        <item x="6"/>
        <item x="1"/>
        <item x="39"/>
        <item x="32"/>
        <item x="17"/>
        <item x="16"/>
        <item x="30"/>
        <item x="7"/>
        <item x="43"/>
        <item x="14"/>
        <item x="2"/>
        <item x="4"/>
        <item x="0"/>
        <item x="22"/>
        <item x="15"/>
        <item m="1" x="45"/>
        <item x="42"/>
        <item x="8"/>
        <item x="10"/>
        <item x="11"/>
        <item x="12"/>
        <item x="19"/>
        <item x="28"/>
        <item x="33"/>
        <item x="34"/>
        <item x="35"/>
        <item x="36"/>
        <item x="37"/>
        <item x="38"/>
        <item x="40"/>
        <item t="default"/>
      </items>
    </pivotField>
    <pivotField axis="axisPage" compact="0" outline="0" showAll="0">
      <items count="92">
        <item x="82"/>
        <item x="86"/>
        <item x="3"/>
        <item x="20"/>
        <item x="79"/>
        <item x="81"/>
        <item x="76"/>
        <item x="89"/>
        <item x="59"/>
        <item x="71"/>
        <item x="58"/>
        <item x="45"/>
        <item x="65"/>
        <item x="48"/>
        <item x="37"/>
        <item x="60"/>
        <item x="38"/>
        <item x="0"/>
        <item x="80"/>
        <item x="40"/>
        <item x="47"/>
        <item x="25"/>
        <item x="31"/>
        <item x="23"/>
        <item x="53"/>
        <item x="56"/>
        <item x="42"/>
        <item x="27"/>
        <item x="52"/>
        <item x="35"/>
        <item x="13"/>
        <item x="11"/>
        <item x="75"/>
        <item x="12"/>
        <item x="77"/>
        <item x="55"/>
        <item m="1" x="90"/>
        <item x="28"/>
        <item x="61"/>
        <item x="50"/>
        <item x="34"/>
        <item x="84"/>
        <item x="8"/>
        <item x="1"/>
        <item x="6"/>
        <item x="78"/>
        <item x="62"/>
        <item x="64"/>
        <item x="29"/>
        <item x="22"/>
        <item x="66"/>
        <item x="46"/>
        <item x="21"/>
        <item x="63"/>
        <item x="57"/>
        <item x="54"/>
        <item x="49"/>
        <item x="9"/>
        <item x="88"/>
        <item x="44"/>
        <item x="19"/>
        <item x="74"/>
        <item x="41"/>
        <item x="43"/>
        <item x="18"/>
        <item x="4"/>
        <item x="2"/>
        <item x="7"/>
        <item x="30"/>
        <item x="33"/>
        <item x="32"/>
        <item x="5"/>
        <item x="87"/>
        <item x="17"/>
        <item x="85"/>
        <item x="10"/>
        <item x="14"/>
        <item x="15"/>
        <item x="16"/>
        <item x="24"/>
        <item x="26"/>
        <item x="36"/>
        <item x="39"/>
        <item x="51"/>
        <item x="67"/>
        <item x="68"/>
        <item x="69"/>
        <item x="70"/>
        <item x="72"/>
        <item x="73"/>
        <item x="83"/>
        <item t="default"/>
      </items>
    </pivotField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axis="axisPage" compact="0" outline="0" showAll="0">
      <items count="6">
        <item m="1" x="4"/>
        <item x="0"/>
        <item x="1"/>
        <item x="2"/>
        <item x="3"/>
        <item t="default"/>
      </items>
    </pivotField>
    <pivotField name=" Motivo Ajuste" axis="axisRow" compact="0" outline="0" showAll="0" sortType="ascending">
      <items count="7">
        <item sd="0" x="0"/>
        <item m="1" x="5"/>
        <item x="1"/>
        <item x="2"/>
        <item x="3"/>
        <item x="4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33"/>
  </rowFields>
  <rowItems count="6">
    <i>
      <x v="4"/>
    </i>
    <i>
      <x v="2"/>
    </i>
    <i>
      <x v="5"/>
    </i>
    <i>
      <x v="3"/>
    </i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32" hier="-1"/>
    <pageField fld="6" hier="-1"/>
    <pageField fld="2" hier="-1"/>
    <pageField fld="5" hier="-1"/>
    <pageField fld="1" hier="-1"/>
  </pageFields>
  <dataFields count="2">
    <dataField name=" Ajuste Total" fld="42" showDataAs="percentOfCol" baseField="37" baseItem="2" numFmtId="10"/>
    <dataField name="Suma de Ajuste Total" fld="42" baseField="37" baseItem="9" numFmtId="166"/>
  </dataFields>
  <formats count="4">
    <format dxfId="111">
      <pivotArea field="2" type="button" dataOnly="0" labelOnly="1" outline="0" axis="axisPage" fieldPosition="2"/>
    </format>
    <format dxfId="110">
      <pivotArea outline="0" fieldPosition="0">
        <references count="1">
          <reference field="4294967294" count="1">
            <x v="0"/>
          </reference>
        </references>
      </pivotArea>
    </format>
    <format dxfId="109">
      <pivotArea field="33" type="button" dataOnly="0" labelOnly="1" outline="0" axis="axisRow" fieldPosition="0"/>
    </format>
    <format dxfId="108">
      <pivotArea outline="0" fieldPosition="0">
        <references count="1">
          <reference field="4294967294" count="1">
            <x v="1"/>
          </reference>
        </references>
      </pivotArea>
    </format>
  </format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33" count="1" selected="0">
            <x v="0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33" count="1" selected="0">
            <x v="1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1"/>
          </reference>
          <reference field="33" count="1" selected="0">
            <x v="1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1"/>
          </reference>
          <reference field="33" count="1" selected="0">
            <x v="0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1" format="32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1" format="33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1" format="34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1" format="35">
      <pivotArea type="data" outline="0" fieldPosition="0">
        <references count="2">
          <reference field="4294967294" count="1" selected="0">
            <x v="1"/>
          </reference>
          <reference field="33" count="1" selected="0">
            <x v="4"/>
          </reference>
        </references>
      </pivotArea>
    </chartFormat>
    <chartFormat chart="1" format="36">
      <pivotArea type="data" outline="0" fieldPosition="0">
        <references count="2">
          <reference field="4294967294" count="1" selected="0">
            <x v="1"/>
          </reference>
          <reference field="33" count="1" selected="0">
            <x v="2"/>
          </reference>
        </references>
      </pivotArea>
    </chartFormat>
    <chartFormat chart="1" format="37">
      <pivotArea type="data" outline="0" fieldPosition="0">
        <references count="2">
          <reference field="4294967294" count="1" selected="0">
            <x v="1"/>
          </reference>
          <reference field="33" count="1" selected="0">
            <x v="5"/>
          </reference>
        </references>
      </pivotArea>
    </chartFormat>
    <chartFormat chart="1" format="38">
      <pivotArea type="data" outline="0" fieldPosition="0">
        <references count="2">
          <reference field="4294967294" count="1" selected="0">
            <x v="1"/>
          </reference>
          <reference field="33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D3ADF-E46A-47A1-A562-B25439D2279A}" name="TablaDinámica1" cacheId="297" applyNumberFormats="0" applyBorderFormats="0" applyFontFormats="0" applyPatternFormats="0" applyAlignmentFormats="0" applyWidthHeightFormats="1" dataCaption="Valores" updatedVersion="7" minRefreshableVersion="3" itemPrintTitles="1" createdVersion="7" indent="0" compact="0" compactData="0" gridDropZones="1" multipleFieldFilters="0">
  <location ref="B23:G31" firstHeaderRow="1" firstDataRow="2" firstDataCol="1" rowPageCount="3" colPageCount="1"/>
  <pivotFields count="43">
    <pivotField compact="0" outline="0" showAll="0"/>
    <pivotField axis="axisPage" compact="0" outline="0" multipleItemSelectionAllowed="1" showAll="0">
      <items count="5">
        <item x="2"/>
        <item x="1"/>
        <item x="3"/>
        <item x="0"/>
        <item t="default"/>
      </items>
    </pivotField>
    <pivotField axis="axisRow" compact="0" outline="0" showAll="0">
      <items count="7">
        <item x="1"/>
        <item x="0"/>
        <item x="3"/>
        <item x="2"/>
        <item x="4"/>
        <item x="5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47">
        <item x="3"/>
        <item x="5"/>
        <item x="44"/>
        <item x="20"/>
        <item x="31"/>
        <item x="27"/>
        <item x="25"/>
        <item x="26"/>
        <item x="18"/>
        <item x="13"/>
        <item x="24"/>
        <item x="9"/>
        <item x="29"/>
        <item x="21"/>
        <item x="23"/>
        <item x="41"/>
        <item x="6"/>
        <item x="1"/>
        <item x="39"/>
        <item x="32"/>
        <item x="17"/>
        <item x="16"/>
        <item x="30"/>
        <item x="7"/>
        <item x="43"/>
        <item x="14"/>
        <item x="2"/>
        <item x="4"/>
        <item x="0"/>
        <item x="22"/>
        <item x="15"/>
        <item m="1" x="45"/>
        <item x="42"/>
        <item x="8"/>
        <item x="10"/>
        <item x="11"/>
        <item x="12"/>
        <item x="19"/>
        <item x="28"/>
        <item x="33"/>
        <item x="34"/>
        <item x="35"/>
        <item x="36"/>
        <item x="37"/>
        <item x="38"/>
        <item x="40"/>
        <item t="default"/>
      </items>
    </pivotField>
    <pivotField axis="axisPage" compact="0" outline="0" showAll="0">
      <items count="92">
        <item x="82"/>
        <item x="86"/>
        <item x="3"/>
        <item x="20"/>
        <item x="79"/>
        <item x="81"/>
        <item x="76"/>
        <item x="89"/>
        <item x="59"/>
        <item x="71"/>
        <item x="58"/>
        <item x="45"/>
        <item x="65"/>
        <item x="48"/>
        <item x="37"/>
        <item x="60"/>
        <item x="38"/>
        <item x="0"/>
        <item x="80"/>
        <item x="40"/>
        <item x="47"/>
        <item x="25"/>
        <item x="31"/>
        <item x="23"/>
        <item x="53"/>
        <item x="56"/>
        <item x="42"/>
        <item x="27"/>
        <item x="52"/>
        <item x="35"/>
        <item x="13"/>
        <item x="11"/>
        <item x="75"/>
        <item x="12"/>
        <item x="77"/>
        <item x="55"/>
        <item m="1" x="90"/>
        <item x="28"/>
        <item x="61"/>
        <item x="50"/>
        <item x="34"/>
        <item x="84"/>
        <item x="8"/>
        <item x="1"/>
        <item x="6"/>
        <item x="78"/>
        <item x="62"/>
        <item x="64"/>
        <item x="29"/>
        <item x="22"/>
        <item x="66"/>
        <item x="46"/>
        <item x="21"/>
        <item x="63"/>
        <item x="57"/>
        <item x="54"/>
        <item x="49"/>
        <item x="9"/>
        <item x="88"/>
        <item x="44"/>
        <item x="19"/>
        <item x="74"/>
        <item x="41"/>
        <item x="43"/>
        <item x="18"/>
        <item x="4"/>
        <item x="2"/>
        <item x="7"/>
        <item x="30"/>
        <item x="33"/>
        <item x="32"/>
        <item x="5"/>
        <item x="87"/>
        <item x="17"/>
        <item x="85"/>
        <item x="10"/>
        <item x="14"/>
        <item x="15"/>
        <item x="16"/>
        <item x="24"/>
        <item x="26"/>
        <item x="36"/>
        <item x="39"/>
        <item x="51"/>
        <item x="67"/>
        <item x="68"/>
        <item x="69"/>
        <item x="70"/>
        <item x="72"/>
        <item x="73"/>
        <item x="83"/>
        <item t="default"/>
      </items>
    </pivotField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compact="0" numFmtId="41" outline="0" showAll="0"/>
    <pivotField compact="0" outline="0" showAll="0"/>
    <pivotField compact="0" outline="0" showAll="0"/>
    <pivotField dataField="1" compact="0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6" hier="-1"/>
    <pageField fld="5" hier="-1"/>
    <pageField fld="1" hier="-1"/>
  </pageFields>
  <dataFields count="5">
    <dataField name=" Plan Irrestricto Inicial" fld="29" baseField="2" baseItem="1" numFmtId="3"/>
    <dataField name=" En puerto a facturar" fld="28" baseField="2" baseItem="1" numFmtId="3"/>
    <dataField name=" Facturación atraso" fld="19" baseField="0" baseItem="0"/>
    <dataField name=" Facturación Venta nueva" fld="23" baseField="0" baseItem="0"/>
    <dataField name=" Facturación stock no asignado" fld="27" baseField="0" baseItem="0"/>
  </dataFields>
  <formats count="7">
    <format dxfId="61">
      <pivotArea field="2" type="button" dataOnly="0" labelOnly="1" outline="0" axis="axisRow" fieldPosition="0"/>
    </format>
    <format dxfId="60">
      <pivotArea outline="0" fieldPosition="0">
        <references count="1">
          <reference field="4294967294" count="1">
            <x v="0"/>
          </reference>
        </references>
      </pivotArea>
    </format>
    <format dxfId="59">
      <pivotArea outline="0" fieldPosition="0">
        <references count="1">
          <reference field="4294967294" count="1">
            <x v="1"/>
          </reference>
        </references>
      </pivotArea>
    </format>
    <format dxfId="58">
      <pivotArea outline="0" collapsedLevelsAreSubtotals="1" fieldPosition="0"/>
    </format>
    <format dxfId="57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56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55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C3CC3-EDBC-49A7-BF41-8CB75D694379}" name="TablaDinámica6" cacheId="297" applyNumberFormats="0" applyBorderFormats="0" applyFontFormats="0" applyPatternFormats="0" applyAlignmentFormats="0" applyWidthHeightFormats="1" dataCaption="Valores" updatedVersion="7" minRefreshableVersion="3" itemPrintTitles="1" createdVersion="7" indent="0" compact="0" compactData="0" gridDropZones="1" multipleFieldFilters="0">
  <location ref="B7:D15" firstHeaderRow="1" firstDataRow="2" firstDataCol="1" rowPageCount="3" colPageCount="1"/>
  <pivotFields count="43">
    <pivotField compact="0" outline="0" showAll="0"/>
    <pivotField axis="axisPage" compact="0" outline="0" multipleItemSelectionAllowed="1" showAll="0">
      <items count="5">
        <item x="2"/>
        <item x="1"/>
        <item x="3"/>
        <item x="0"/>
        <item t="default"/>
      </items>
    </pivotField>
    <pivotField axis="axisRow" compact="0" outline="0" showAll="0">
      <items count="7">
        <item x="1"/>
        <item x="0"/>
        <item x="3"/>
        <item x="2"/>
        <item x="4"/>
        <item x="5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47">
        <item x="3"/>
        <item x="5"/>
        <item x="44"/>
        <item x="20"/>
        <item x="31"/>
        <item x="27"/>
        <item x="25"/>
        <item x="26"/>
        <item x="18"/>
        <item x="13"/>
        <item x="24"/>
        <item x="9"/>
        <item x="29"/>
        <item x="21"/>
        <item x="23"/>
        <item x="41"/>
        <item x="6"/>
        <item x="1"/>
        <item x="39"/>
        <item x="32"/>
        <item x="17"/>
        <item x="16"/>
        <item x="30"/>
        <item x="7"/>
        <item x="43"/>
        <item x="14"/>
        <item x="2"/>
        <item x="4"/>
        <item x="0"/>
        <item x="22"/>
        <item x="15"/>
        <item m="1" x="45"/>
        <item x="42"/>
        <item x="8"/>
        <item x="10"/>
        <item x="11"/>
        <item x="12"/>
        <item x="19"/>
        <item x="28"/>
        <item x="33"/>
        <item x="34"/>
        <item x="35"/>
        <item x="36"/>
        <item x="37"/>
        <item x="38"/>
        <item x="40"/>
        <item t="default"/>
      </items>
    </pivotField>
    <pivotField axis="axisPage" compact="0" outline="0" showAll="0">
      <items count="92">
        <item x="82"/>
        <item x="86"/>
        <item x="3"/>
        <item x="20"/>
        <item x="79"/>
        <item x="81"/>
        <item x="76"/>
        <item x="89"/>
        <item x="59"/>
        <item x="71"/>
        <item x="58"/>
        <item x="45"/>
        <item x="65"/>
        <item x="48"/>
        <item x="37"/>
        <item x="60"/>
        <item x="38"/>
        <item x="0"/>
        <item x="80"/>
        <item x="40"/>
        <item x="47"/>
        <item x="25"/>
        <item x="31"/>
        <item x="23"/>
        <item x="53"/>
        <item x="56"/>
        <item x="42"/>
        <item x="27"/>
        <item x="52"/>
        <item x="35"/>
        <item x="13"/>
        <item x="11"/>
        <item x="75"/>
        <item x="12"/>
        <item x="77"/>
        <item x="55"/>
        <item m="1" x="90"/>
        <item x="28"/>
        <item x="61"/>
        <item x="50"/>
        <item x="34"/>
        <item x="84"/>
        <item x="8"/>
        <item x="1"/>
        <item x="6"/>
        <item x="78"/>
        <item x="62"/>
        <item x="64"/>
        <item x="29"/>
        <item x="22"/>
        <item x="66"/>
        <item x="46"/>
        <item x="21"/>
        <item x="63"/>
        <item x="57"/>
        <item x="54"/>
        <item x="49"/>
        <item x="9"/>
        <item x="88"/>
        <item x="44"/>
        <item x="19"/>
        <item x="74"/>
        <item x="41"/>
        <item x="43"/>
        <item x="18"/>
        <item x="4"/>
        <item x="2"/>
        <item x="7"/>
        <item x="30"/>
        <item x="33"/>
        <item x="32"/>
        <item x="5"/>
        <item x="87"/>
        <item x="17"/>
        <item x="85"/>
        <item x="10"/>
        <item x="14"/>
        <item x="15"/>
        <item x="16"/>
        <item x="24"/>
        <item x="26"/>
        <item x="36"/>
        <item x="39"/>
        <item x="51"/>
        <item x="67"/>
        <item x="68"/>
        <item x="69"/>
        <item x="70"/>
        <item x="72"/>
        <item x="73"/>
        <item x="83"/>
        <item t="default"/>
      </items>
    </pivotField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outline="0" showAll="0"/>
    <pivotField compact="0" outline="0" showAll="0"/>
    <pivotField compact="0" numFmtId="41" outline="0" showAll="0"/>
    <pivotField dataField="1" compact="0" numFmtId="41" outline="0" showAll="0"/>
    <pivotField dataField="1"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3">
    <pageField fld="6" hier="-1"/>
    <pageField fld="5" hier="-1"/>
    <pageField fld="1" hier="-1"/>
  </pageFields>
  <dataFields count="2">
    <dataField name="Suma de Plan Irrestricto Inicial" fld="29" baseField="2" baseItem="0" numFmtId="41"/>
    <dataField name=" Plan Irrestricto (DATO)" fld="30" baseField="2" baseItem="4" numFmtId="3"/>
  </dataFields>
  <formats count="5">
    <format dxfId="66">
      <pivotArea field="2" type="button" dataOnly="0" labelOnly="1" outline="0" axis="axisRow" fieldPosition="0"/>
    </format>
    <format dxfId="65">
      <pivotArea outline="0" fieldPosition="0">
        <references count="1">
          <reference field="4294967294" count="1">
            <x v="1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3">
      <pivotArea outline="0" fieldPosition="0">
        <references count="1">
          <reference field="4294967294" count="1" selected="0">
            <x v="1"/>
          </reference>
        </references>
      </pivotArea>
    </format>
    <format dxfId="62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7EA760-BD8B-496F-91D3-6D2088DA56B8}" name="TablaDinámica9" cacheId="29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20:B27" firstHeaderRow="2" firstDataRow="2" firstDataCol="1" rowPageCount="1" colPageCount="1"/>
  <pivotFields count="80">
    <pivotField compact="0" outline="0" showAll="0"/>
    <pivotField axis="axisPage" compact="0" outline="0" showAll="0">
      <items count="5">
        <item x="0"/>
        <item x="3"/>
        <item x="1"/>
        <item x="2"/>
        <item t="default"/>
      </items>
    </pivotField>
    <pivotField axis="axisRow" compact="0" outline="0" showAll="0">
      <items count="7">
        <item x="5"/>
        <item x="0"/>
        <item x="1"/>
        <item x="2"/>
        <item h="1"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outline="0" showAll="0"/>
    <pivotField compact="0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14" outline="0" showAll="0"/>
    <pivotField compact="0" numFmtId="164" outline="0" showAll="0"/>
    <pivotField compact="0" numFmtId="164" outline="0" showAll="0"/>
    <pivotField compact="0" numFmtId="164" outline="0" showAll="0"/>
    <pivotField compact="0" numFmtId="41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</pivotFields>
  <rowFields count="1">
    <field x="2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pageFields count="1">
    <pageField fld="1" hier="-1"/>
  </pageFields>
  <dataFields count="1">
    <dataField name="Suma de Plan Irrestricto Inicial" fld="29" baseField="2" baseItem="2" numFmtId="3"/>
  </dataFields>
  <formats count="1">
    <format dxfId="5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03884-0891-4BFF-9CA0-DA70C662E8CE}" name="TablaDinámica6" cacheId="29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I10" firstHeaderRow="1" firstDataRow="2" firstDataCol="1" rowPageCount="1" colPageCount="1"/>
  <pivotFields count="80">
    <pivotField compact="0" outline="0" showAll="0"/>
    <pivotField axis="axisPage" compact="0" outline="0" showAll="0">
      <items count="5">
        <item x="0"/>
        <item x="3"/>
        <item x="1"/>
        <item x="2"/>
        <item t="default"/>
      </items>
    </pivotField>
    <pivotField axis="axisRow" compact="0" outline="0" showAll="0">
      <items count="7">
        <item x="5"/>
        <item x="0"/>
        <item x="1"/>
        <item x="2"/>
        <item h="1"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41" outline="0" showAll="0"/>
    <pivotField compact="0" numFmtId="41" outline="0" showAll="0"/>
    <pivotField compact="0" numFmtId="9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numFmtId="41" outline="0" showAll="0"/>
    <pivotField compact="0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14" outline="0" showAll="0"/>
    <pivotField compact="0" numFmtId="164" outline="0" showAll="0"/>
    <pivotField compact="0" numFmtId="164" outline="0" showAll="0"/>
    <pivotField compact="0" numFmtId="164" outline="0" showAll="0"/>
    <pivotField compact="0" numFmtId="41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</pivotFields>
  <rowFields count="1">
    <field x="2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1" hier="-1"/>
  </pageFields>
  <dataFields count="8">
    <dataField name="Suma de  RV Producción mes n+1" fld="7" baseField="2" baseItem="2" numFmtId="3"/>
    <dataField name=" Producción disponible" fld="10" baseField="2" baseItem="2" numFmtId="3"/>
    <dataField name="Suma de Stock al día" fld="11" baseField="2" baseItem="4" numFmtId="3"/>
    <dataField name="Suma de Total disponible" fld="14" baseField="2" baseItem="3" numFmtId="3"/>
    <dataField name=" Puerto " fld="31" baseField="2" baseItem="2" numFmtId="3"/>
    <dataField name="Suma de Plan Irrestricto" fld="30" baseField="0" baseItem="0"/>
    <dataField name=" Plan Ajustado" fld="34" baseField="2" baseItem="1" numFmtId="3"/>
    <dataField name="Suma de Saldo mes n-1" fld="69" baseField="2" baseItem="2" numFmtId="3"/>
  </dataFields>
  <formats count="2">
    <format dxfId="54">
      <pivotArea collapsedLevelsAreSubtotals="1" fieldPosition="0">
        <references count="2">
          <reference field="4294967294" count="1" selected="0">
            <x v="3"/>
          </reference>
          <reference field="2" count="4">
            <x v="1"/>
            <x v="2"/>
            <x v="3"/>
            <x v="5"/>
          </reference>
        </references>
      </pivotArea>
    </format>
    <format dxfId="53">
      <pivotArea outline="0" fieldPosition="0">
        <references count="2">
          <reference field="4294967294" count="1" selected="0">
            <x v="3"/>
          </reference>
          <reference field="2" count="5" selected="0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A77CF-E9B9-4D4B-BE13-B4BB126FE032}" name="TablaDinámica3" cacheId="295" applyNumberFormats="0" applyBorderFormats="0" applyFontFormats="0" applyPatternFormats="0" applyAlignmentFormats="0" applyWidthHeightFormats="1" dataCaption="Valores" showError="1" updatedVersion="8" minRefreshableVersion="3" itemPrintTitles="1" createdVersion="7" indent="0" compact="0" compactData="0" multipleFieldFilters="0">
  <location ref="B33:O38" firstHeaderRow="0" firstDataRow="1" firstDataCol="4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x="0"/>
        <item h="1" x="1"/>
        <item h="1" x="2"/>
        <item h="1" x="3"/>
        <item h="1" x="4"/>
        <item h="1" m="1" x="6"/>
        <item t="default"/>
      </items>
    </pivotField>
    <pivotField compact="0" outline="0" showAll="0"/>
    <pivotField compact="0" outline="0" showAll="0"/>
    <pivotField axis="axisRow" compact="0" outline="0" multipleItemSelectionAllowed="1" showAll="0" defaultSubtotal="0">
      <items count="33">
        <item h="1" x="17"/>
        <item h="1" x="30"/>
        <item x="24"/>
        <item h="1" x="22"/>
        <item h="1" x="27"/>
        <item h="1" x="0"/>
        <item h="1" x="7"/>
        <item h="1" x="4"/>
        <item h="1" x="28"/>
        <item h="1" x="11"/>
        <item h="1" x="2"/>
        <item h="1" x="1"/>
        <item h="1" x="6"/>
        <item h="1" x="18"/>
        <item h="1" x="15"/>
        <item h="1" x="31"/>
        <item h="1" x="12"/>
        <item h="1" x="8"/>
        <item h="1" x="26"/>
        <item h="1" x="21"/>
        <item h="1" x="20"/>
        <item h="1" x="23"/>
        <item h="1" x="13"/>
        <item h="1" x="9"/>
        <item h="1" x="3"/>
        <item h="1" x="14"/>
        <item h="1" x="5"/>
        <item h="1" x="25"/>
        <item h="1" x="10"/>
        <item h="1" x="16"/>
        <item h="1" x="19"/>
        <item h="1" x="29"/>
        <item h="1" m="1" x="32"/>
      </items>
    </pivotField>
    <pivotField axis="axisRow" compact="0" outline="0" multipleItemSelectionAllowed="1" showAll="0">
      <items count="75">
        <item x="57"/>
        <item x="60"/>
        <item m="1" x="71"/>
        <item x="41"/>
        <item x="67"/>
        <item x="56"/>
        <item x="52"/>
        <item x="61"/>
        <item x="49"/>
        <item x="35"/>
        <item x="0"/>
        <item x="7"/>
        <item x="9"/>
        <item x="17"/>
        <item x="23"/>
        <item x="18"/>
        <item x="4"/>
        <item x="14"/>
        <item x="63"/>
        <item x="58"/>
        <item x="19"/>
        <item x="12"/>
        <item x="5"/>
        <item x="16"/>
        <item x="2"/>
        <item x="1"/>
        <item x="28"/>
        <item x="38"/>
        <item x="8"/>
        <item x="37"/>
        <item x="20"/>
        <item m="1" x="72"/>
        <item x="48"/>
        <item x="42"/>
        <item x="55"/>
        <item x="64"/>
        <item x="54"/>
        <item x="39"/>
        <item x="70"/>
        <item x="36"/>
        <item x="22"/>
        <item x="26"/>
        <item x="10"/>
        <item x="59"/>
        <item x="46"/>
        <item x="44"/>
        <item x="47"/>
        <item x="50"/>
        <item x="27"/>
        <item x="34"/>
        <item x="11"/>
        <item x="13"/>
        <item x="21"/>
        <item x="31"/>
        <item x="3"/>
        <item x="29"/>
        <item x="30"/>
        <item x="62"/>
        <item x="6"/>
        <item x="45"/>
        <item x="53"/>
        <item x="32"/>
        <item x="24"/>
        <item x="51"/>
        <item x="33"/>
        <item h="1" x="25"/>
        <item x="15"/>
        <item x="43"/>
        <item x="40"/>
        <item x="69"/>
        <item x="68"/>
        <item x="65"/>
        <item x="66"/>
        <item m="1" x="73"/>
        <item t="default"/>
      </items>
    </pivotField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dataField="1" compact="0" numFmtId="164" outline="0" showAll="0"/>
    <pivotField dataField="1" compact="0" outline="0" showAll="0"/>
    <pivotField dataField="1" compact="0" numFmtId="164" outline="0" showAll="0"/>
    <pivotField dataField="1" compact="0" numFmtId="164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4">
    <field x="2"/>
    <field x="1"/>
    <field x="5"/>
    <field x="6"/>
  </rowFields>
  <rowItems count="5">
    <i>
      <x v="2"/>
      <x v="2"/>
      <x v="2"/>
      <x v="5"/>
    </i>
    <i r="3">
      <x v="6"/>
    </i>
    <i t="default" r="1">
      <x v="2"/>
    </i>
    <i t="default"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 En puerto a facturar" fld="27" baseField="0" baseItem="0"/>
    <dataField name=" Atraso a facturar" fld="18" baseField="0" baseItem="0"/>
    <dataField name=" Venta nueva a facturar" fld="22" baseField="0" baseItem="0"/>
    <dataField name=" Plan Irrestricto" fld="28" baseField="0" baseItem="0"/>
    <dataField name=" Plan ajustado" fld="29" baseField="1" baseItem="1"/>
    <dataField name="Suma de Neto" fld="34" baseField="1" baseItem="0"/>
    <dataField name="Suma de Precio" fld="54" baseField="1" baseItem="0" numFmtId="167"/>
    <dataField name="Suma de Precio Atraso" fld="32" baseField="0" baseItem="0"/>
    <dataField name="Suma de Precio ponderado" fld="33" baseField="0" baseItem="0"/>
    <dataField name="Suma de Precio venta nueva" fld="31" baseField="0" baseItem="0"/>
  </dataFields>
  <formats count="6">
    <format dxfId="39">
      <pivotArea field="2" type="button" dataOnly="0" labelOnly="1" outline="0" axis="axisRow" fieldPosition="0"/>
    </format>
    <format dxfId="38">
      <pivotArea outline="0" collapsedLevelsAreSubtotals="1" fieldPosition="0"/>
    </format>
    <format dxfId="3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6">
      <pivotArea outline="0" fieldPosition="0">
        <references count="1">
          <reference field="4294967294" count="1">
            <x v="6"/>
          </reference>
        </references>
      </pivotArea>
    </format>
    <format dxfId="35">
      <pivotArea outline="0" fieldPosition="0">
        <references count="3">
          <reference field="4294967294" count="1" selected="0">
            <x v="6"/>
          </reference>
          <reference field="1" count="1" selected="0" defaultSubtotal="1">
            <x v="0"/>
          </reference>
          <reference field="2" count="0" selected="0"/>
        </references>
      </pivotArea>
    </format>
    <format dxfId="34">
      <pivotArea dataOnly="0" labelOnly="1" outline="0" fieldPosition="0">
        <references count="4">
          <reference field="1" count="1" selected="0">
            <x v="2"/>
          </reference>
          <reference field="2" count="0" selected="0"/>
          <reference field="5" count="0" selected="0"/>
          <reference field="6" count="2">
            <x v="5"/>
            <x v="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3E328-43D5-4320-A89D-22A7CA325088}" name="TablaDinámica6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17:M22" firstHeaderRow="0" firstDataRow="1" firstDataCol="2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h="1" x="0"/>
        <item h="1" x="1"/>
        <item x="2"/>
        <item h="1" x="3"/>
        <item h="1" x="4"/>
        <item h="1" m="1" x="6"/>
        <item t="default"/>
      </items>
    </pivotField>
    <pivotField compact="0" outline="0" showAll="0"/>
    <pivotField compact="0" outline="0" showAll="0"/>
    <pivotField compact="0" outline="0" multipleItemSelectionAllowed="1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1"/>
  </rowFields>
  <rowItems count="5">
    <i>
      <x v="4"/>
      <x/>
    </i>
    <i r="1">
      <x v="1"/>
    </i>
    <i r="1">
      <x v="2"/>
    </i>
    <i t="default"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Volumen disponible" fld="15" baseField="0" baseItem="0"/>
    <dataField name=" Atraso a facturar" fld="18" baseField="0" baseItem="0"/>
    <dataField name=" Venta nueva a facturar" fld="22" baseField="0" baseItem="0"/>
    <dataField name=" En puerto a facturar" fld="27" baseField="0" baseItem="0"/>
    <dataField name=" Plan Irrestricto" fld="28" baseField="0" baseItem="0"/>
    <dataField name=" Plan ajustado" fld="29" baseField="1" baseItem="1"/>
    <dataField name="Suma de Neto" fld="34" baseField="1" baseItem="0"/>
    <dataField name=" Plan Marzo" fld="39" baseField="0" baseItem="0"/>
    <dataField name=" Plan Abril" fld="40" baseField="1" baseItem="1"/>
    <dataField name=" Plan Mayo" fld="41" baseField="0" baseItem="0"/>
  </dataFields>
  <formats count="6">
    <format dxfId="45">
      <pivotArea field="2" type="button" dataOnly="0" labelOnly="1" outline="0" axis="axisRow" fieldPosition="0"/>
    </format>
    <format dxfId="44">
      <pivotArea outline="0" collapsedLevelsAreSubtotals="1" fieldPosition="0"/>
    </format>
    <format dxfId="43">
      <pivotArea dataOnly="0" labelOnly="1" outline="0" fieldPosition="0">
        <references count="1">
          <reference field="4294967294" count="2">
            <x v="8"/>
            <x v="9"/>
          </reference>
        </references>
      </pivotArea>
    </format>
    <format dxfId="42">
      <pivotArea outline="0" fieldPosition="0">
        <references count="1">
          <reference field="4294967294" count="2" selected="0">
            <x v="8"/>
            <x v="9"/>
          </reference>
        </references>
      </pivotArea>
    </format>
    <format dxfId="4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7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DA0CD-C461-4121-951E-746EA02E6DE0}" name="TablaDinámica1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6:M12" firstHeaderRow="0" firstDataRow="1" firstDataCol="2" rowPageCount="2" colPageCount="1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x="0"/>
        <item h="1" x="1"/>
        <item h="1" x="2"/>
        <item h="1" x="3"/>
        <item h="1" x="4"/>
        <item h="1" m="1" x="6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34">
        <item x="17"/>
        <item x="30"/>
        <item x="24"/>
        <item x="22"/>
        <item x="27"/>
        <item x="0"/>
        <item x="7"/>
        <item x="4"/>
        <item x="28"/>
        <item x="11"/>
        <item x="2"/>
        <item x="1"/>
        <item x="6"/>
        <item x="18"/>
        <item x="15"/>
        <item x="31"/>
        <item x="12"/>
        <item x="8"/>
        <item x="26"/>
        <item x="21"/>
        <item x="20"/>
        <item x="23"/>
        <item x="13"/>
        <item x="9"/>
        <item x="3"/>
        <item x="14"/>
        <item x="5"/>
        <item x="25"/>
        <item x="10"/>
        <item x="16"/>
        <item x="19"/>
        <item x="29"/>
        <item m="1" x="32"/>
        <item t="default"/>
      </items>
    </pivotField>
    <pivotField axis="axisPage" compact="0" outline="0" multipleItemSelectionAllowed="1" showAll="0">
      <items count="75">
        <item x="57"/>
        <item x="60"/>
        <item m="1" x="71"/>
        <item x="41"/>
        <item x="67"/>
        <item x="56"/>
        <item x="52"/>
        <item x="61"/>
        <item x="49"/>
        <item x="35"/>
        <item x="0"/>
        <item x="7"/>
        <item x="9"/>
        <item x="17"/>
        <item x="23"/>
        <item x="18"/>
        <item x="4"/>
        <item x="14"/>
        <item x="63"/>
        <item x="58"/>
        <item x="19"/>
        <item x="12"/>
        <item x="5"/>
        <item x="16"/>
        <item x="2"/>
        <item x="1"/>
        <item x="28"/>
        <item x="38"/>
        <item x="8"/>
        <item x="37"/>
        <item x="20"/>
        <item m="1" x="72"/>
        <item x="48"/>
        <item x="42"/>
        <item x="55"/>
        <item x="64"/>
        <item x="54"/>
        <item x="39"/>
        <item x="70"/>
        <item x="36"/>
        <item x="22"/>
        <item x="26"/>
        <item x="10"/>
        <item x="59"/>
        <item x="46"/>
        <item x="44"/>
        <item x="47"/>
        <item x="50"/>
        <item x="27"/>
        <item x="34"/>
        <item x="11"/>
        <item x="13"/>
        <item x="21"/>
        <item x="31"/>
        <item x="3"/>
        <item x="29"/>
        <item x="30"/>
        <item x="62"/>
        <item x="6"/>
        <item x="45"/>
        <item x="53"/>
        <item x="32"/>
        <item x="24"/>
        <item x="51"/>
        <item x="33"/>
        <item h="1" x="25"/>
        <item x="15"/>
        <item x="43"/>
        <item x="40"/>
        <item x="69"/>
        <item x="68"/>
        <item x="65"/>
        <item x="66"/>
        <item m="1" x="73"/>
        <item t="default"/>
      </items>
    </pivotField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1"/>
  </rowFields>
  <rowItems count="6">
    <i>
      <x v="2"/>
      <x/>
    </i>
    <i r="1">
      <x v="1"/>
    </i>
    <i r="1">
      <x v="2"/>
    </i>
    <i r="1">
      <x v="3"/>
    </i>
    <i t="default"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5" hier="-1"/>
    <pageField fld="6" hier="-1"/>
  </pageFields>
  <dataFields count="10">
    <dataField name="Volumen disponible" fld="15" baseField="0" baseItem="0"/>
    <dataField name=" Atraso a facturar" fld="18" baseField="0" baseItem="0"/>
    <dataField name=" Venta nueva a facturar" fld="22" baseField="0" baseItem="0"/>
    <dataField name=" En puerto a facturar" fld="27" baseField="0" baseItem="0"/>
    <dataField name=" Plan Irrestricto" fld="28" baseField="0" baseItem="0"/>
    <dataField name=" Plan ajustado" fld="29" baseField="1" baseItem="1"/>
    <dataField name="Suma de Neto" fld="34" baseField="1" baseItem="0"/>
    <dataField name=" Plan Marzo" fld="39" baseField="0" baseItem="0"/>
    <dataField name=" Plan Abril" fld="40" baseField="1" baseItem="1"/>
    <dataField name=" Plan Mayo" fld="41" baseField="0" baseItem="0"/>
  </dataFields>
  <formats count="6">
    <format dxfId="51">
      <pivotArea field="2" type="button" dataOnly="0" labelOnly="1" outline="0" axis="axisRow" fieldPosition="0"/>
    </format>
    <format dxfId="50">
      <pivotArea outline="0" collapsedLevelsAreSubtotals="1" fieldPosition="0"/>
    </format>
    <format dxfId="49">
      <pivotArea dataOnly="0" labelOnly="1" outline="0" fieldPosition="0">
        <references count="1">
          <reference field="4294967294" count="2">
            <x v="8"/>
            <x v="9"/>
          </reference>
        </references>
      </pivotArea>
    </format>
    <format dxfId="48">
      <pivotArea outline="0" fieldPosition="0">
        <references count="1">
          <reference field="4294967294" count="2" selected="0">
            <x v="8"/>
            <x v="9"/>
          </reference>
        </references>
      </pivotArea>
    </format>
    <format dxfId="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7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9EECCD-2FE5-42C7-BC16-EBAB69F34690}" name="TablaDinámica1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6:L11" firstHeaderRow="0" firstDataRow="1" firstDataCol="2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h="1" x="0"/>
        <item h="1" x="1"/>
        <item x="2"/>
        <item h="1" x="3"/>
        <item h="1" x="4"/>
        <item h="1" m="1" x="6"/>
        <item t="default"/>
      </items>
    </pivotField>
    <pivotField compact="0" outline="0" showAll="0"/>
    <pivotField compact="0" outline="0" showAll="0"/>
    <pivotField compact="0" outline="0" multipleItemSelectionAllowed="1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1"/>
  </rowFields>
  <rowItems count="5">
    <i>
      <x v="4"/>
      <x/>
    </i>
    <i r="1">
      <x v="1"/>
    </i>
    <i r="1">
      <x v="2"/>
    </i>
    <i t="default">
      <x v="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Volumen disponible" fld="15" baseField="0" baseItem="0"/>
    <dataField name=" Atraso a facturar" fld="18" baseField="0" baseItem="0"/>
    <dataField name=" Venta nueva a facturar" fld="22" baseField="0" baseItem="0"/>
    <dataField name=" En puerto a facturar" fld="27" baseField="0" baseItem="0"/>
    <dataField name=" Plan Irrestricto" fld="28" baseField="0" baseItem="0"/>
    <dataField name=" Plan ajustado" fld="29" baseField="1" baseItem="1"/>
    <dataField name=" Plan Marzo" fld="39" baseField="0" baseItem="0"/>
    <dataField name=" Plan Abril" fld="40" baseField="1" baseItem="1"/>
    <dataField name=" Plan Mayo" fld="41" baseField="0" baseItem="0"/>
  </dataFields>
  <formats count="6">
    <format dxfId="27">
      <pivotArea field="2" type="button" dataOnly="0" labelOnly="1" outline="0" axis="axisRow" fieldPosition="0"/>
    </format>
    <format dxfId="26">
      <pivotArea outline="0" collapsedLevelsAreSubtotals="1" fieldPosition="0"/>
    </format>
    <format dxfId="25">
      <pivotArea dataOnly="0" labelOnly="1" outline="0" fieldPosition="0">
        <references count="1">
          <reference field="4294967294" count="2">
            <x v="7"/>
            <x v="8"/>
          </reference>
        </references>
      </pivotArea>
    </format>
    <format dxfId="24">
      <pivotArea outline="0" fieldPosition="0">
        <references count="1">
          <reference field="4294967294" count="2" selected="0">
            <x v="7"/>
            <x v="8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5F0DE4-70BE-4260-ADE5-6658612394F2}" name="TablaDinámica5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16:M21" firstHeaderRow="0" firstDataRow="1" firstDataCol="2" rowPageCount="2" colPageCount="1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h="1" x="0"/>
        <item h="1" x="1"/>
        <item x="2"/>
        <item h="1" x="3"/>
        <item h="1" x="4"/>
        <item h="1" m="1" x="6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34">
        <item x="17"/>
        <item x="30"/>
        <item x="24"/>
        <item x="22"/>
        <item x="27"/>
        <item x="0"/>
        <item x="7"/>
        <item x="4"/>
        <item x="28"/>
        <item x="11"/>
        <item x="2"/>
        <item x="1"/>
        <item x="6"/>
        <item x="18"/>
        <item x="15"/>
        <item x="31"/>
        <item x="12"/>
        <item x="8"/>
        <item x="26"/>
        <item x="21"/>
        <item x="20"/>
        <item x="23"/>
        <item x="13"/>
        <item x="9"/>
        <item x="3"/>
        <item x="14"/>
        <item x="5"/>
        <item x="25"/>
        <item x="10"/>
        <item x="16"/>
        <item x="19"/>
        <item x="29"/>
        <item m="1" x="32"/>
        <item t="default"/>
      </items>
    </pivotField>
    <pivotField axis="axisPage" compact="0" outline="0" showAll="0">
      <items count="75">
        <item x="57"/>
        <item x="60"/>
        <item m="1" x="71"/>
        <item x="41"/>
        <item x="67"/>
        <item x="56"/>
        <item x="52"/>
        <item x="61"/>
        <item x="49"/>
        <item x="35"/>
        <item x="0"/>
        <item x="7"/>
        <item x="9"/>
        <item x="17"/>
        <item x="23"/>
        <item x="18"/>
        <item x="4"/>
        <item x="14"/>
        <item x="63"/>
        <item x="58"/>
        <item x="19"/>
        <item x="12"/>
        <item x="5"/>
        <item x="16"/>
        <item x="2"/>
        <item x="1"/>
        <item x="28"/>
        <item x="38"/>
        <item x="8"/>
        <item x="37"/>
        <item x="20"/>
        <item m="1" x="72"/>
        <item x="48"/>
        <item x="42"/>
        <item x="55"/>
        <item x="64"/>
        <item x="54"/>
        <item x="39"/>
        <item x="70"/>
        <item x="36"/>
        <item x="22"/>
        <item x="26"/>
        <item x="10"/>
        <item x="59"/>
        <item x="46"/>
        <item x="44"/>
        <item x="47"/>
        <item x="50"/>
        <item x="27"/>
        <item x="34"/>
        <item x="11"/>
        <item x="13"/>
        <item x="21"/>
        <item x="31"/>
        <item x="3"/>
        <item x="29"/>
        <item x="30"/>
        <item x="62"/>
        <item x="6"/>
        <item x="45"/>
        <item x="53"/>
        <item x="32"/>
        <item x="24"/>
        <item x="51"/>
        <item x="33"/>
        <item x="25"/>
        <item x="15"/>
        <item x="43"/>
        <item x="40"/>
        <item x="69"/>
        <item x="68"/>
        <item x="65"/>
        <item x="66"/>
        <item m="1" x="73"/>
        <item t="default"/>
      </items>
    </pivotField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1"/>
  </rowFields>
  <rowItems count="5">
    <i>
      <x v="4"/>
      <x/>
    </i>
    <i r="1">
      <x v="1"/>
    </i>
    <i r="1">
      <x v="2"/>
    </i>
    <i t="default"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5" hier="-1"/>
    <pageField fld="6" hier="-1"/>
  </pageFields>
  <dataFields count="10">
    <dataField name="Volumen disponible" fld="15" baseField="0" baseItem="0"/>
    <dataField name=" Atraso a facturar" fld="18" baseField="0" baseItem="0"/>
    <dataField name=" Venta nueva a facturar" fld="22" baseField="0" baseItem="0"/>
    <dataField name=" En puerto a facturar" fld="27" baseField="0" baseItem="0"/>
    <dataField name=" Plan Irrestricto" fld="28" baseField="0" baseItem="0"/>
    <dataField name=" Plan ajustado" fld="29" baseField="1" baseItem="1"/>
    <dataField name=" Plan Marzo" fld="39" baseField="0" baseItem="0"/>
    <dataField name=" Plan Abril" fld="40" baseField="1" baseItem="1"/>
    <dataField name=" Plan Mayo" fld="41" baseField="0" baseItem="0"/>
    <dataField name="Suma de Neto" fld="34" baseField="1" baseItem="0"/>
  </dataFields>
  <formats count="6">
    <format dxfId="33">
      <pivotArea field="2" type="button" dataOnly="0" labelOnly="1" outline="0" axis="axisRow" fieldPosition="0"/>
    </format>
    <format dxfId="32">
      <pivotArea outline="0" collapsedLevelsAreSubtotals="1" fieldPosition="0"/>
    </format>
    <format dxfId="31">
      <pivotArea dataOnly="0" labelOnly="1" outline="0" fieldPosition="0">
        <references count="1">
          <reference field="4294967294" count="2">
            <x v="7"/>
            <x v="8"/>
          </reference>
        </references>
      </pivotArea>
    </format>
    <format dxfId="30">
      <pivotArea outline="0" fieldPosition="0">
        <references count="1">
          <reference field="4294967294" count="2" selected="0">
            <x v="7"/>
            <x v="8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A8A2D2-31F7-42B2-9BF8-B6249508CA60}" name="TablaDinámica11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23:K41" firstHeaderRow="0" firstDataRow="1" firstDataCol="3"/>
  <pivotFields count="55">
    <pivotField compact="0" outline="0" showAll="0"/>
    <pivotField axis="axisRow" compact="0" outline="0" showAll="0">
      <items count="5">
        <item x="0"/>
        <item sd="0" x="1"/>
        <item sd="0" x="2"/>
        <item x="3"/>
        <item t="default"/>
      </items>
    </pivotField>
    <pivotField axis="axisRow" compact="0" outline="0" showAll="0">
      <items count="9">
        <item h="1" m="1" x="7"/>
        <item h="1" x="5"/>
        <item h="1" x="0"/>
        <item h="1" x="1"/>
        <item h="1" x="2"/>
        <item x="3"/>
        <item h="1" x="4"/>
        <item h="1" m="1" x="6"/>
        <item t="default"/>
      </items>
    </pivotField>
    <pivotField compact="0" outline="0" showAll="0"/>
    <pivotField compact="0" outline="0" showAll="0"/>
    <pivotField axis="axisRow" compact="0" outline="0" showAll="0">
      <items count="34">
        <item x="17"/>
        <item x="24"/>
        <item x="22"/>
        <item x="27"/>
        <item x="0"/>
        <item x="7"/>
        <item x="4"/>
        <item x="11"/>
        <item x="2"/>
        <item x="1"/>
        <item x="6"/>
        <item x="18"/>
        <item x="15"/>
        <item x="12"/>
        <item x="8"/>
        <item x="26"/>
        <item x="21"/>
        <item x="20"/>
        <item x="23"/>
        <item x="13"/>
        <item x="9"/>
        <item x="3"/>
        <item x="14"/>
        <item x="5"/>
        <item x="25"/>
        <item x="10"/>
        <item x="16"/>
        <item x="19"/>
        <item m="1" x="32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3">
    <field x="2"/>
    <field x="1"/>
    <field x="5"/>
  </rowFields>
  <rowItems count="18">
    <i>
      <x v="5"/>
      <x/>
      <x v="4"/>
    </i>
    <i r="2">
      <x v="6"/>
    </i>
    <i r="2">
      <x v="8"/>
    </i>
    <i r="2">
      <x v="9"/>
    </i>
    <i r="2">
      <x v="10"/>
    </i>
    <i r="2">
      <x v="13"/>
    </i>
    <i r="2">
      <x v="14"/>
    </i>
    <i r="2">
      <x v="19"/>
    </i>
    <i r="2">
      <x v="20"/>
    </i>
    <i r="2">
      <x v="23"/>
    </i>
    <i r="2">
      <x v="25"/>
    </i>
    <i r="2">
      <x v="30"/>
    </i>
    <i r="2">
      <x v="31"/>
    </i>
    <i t="default" r="1">
      <x/>
    </i>
    <i r="1">
      <x v="1"/>
    </i>
    <i r="1">
      <x v="2"/>
    </i>
    <i t="default"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lan Irrestricto" fld="28" baseField="2" baseItem="2" numFmtId="3"/>
    <dataField name=" Plan ajustado" fld="29" baseField="2" baseItem="2" numFmtId="3"/>
    <dataField name=" Plan Enero" fld="37" baseField="2" baseItem="1" numFmtId="3"/>
    <dataField name=" Plan Febrero" fld="38" baseField="2" baseItem="2" numFmtId="3"/>
    <dataField name=" Plan Marzo" fld="39" baseField="2" baseItem="2" numFmtId="3"/>
    <dataField name=" Plan Abril" fld="40" baseField="2" baseItem="3" numFmtId="3"/>
    <dataField name=" Plan Mayo" fld="41" baseField="2" baseItem="0" numFmtId="3"/>
  </dataFields>
  <formats count="5">
    <format dxfId="15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14">
      <pivotArea outline="0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  <format dxfId="13">
      <pivotArea outline="0" fieldPosition="0">
        <references count="3">
          <reference field="1" count="1" selected="0">
            <x v="0"/>
          </reference>
          <reference field="2" count="0" selected="0"/>
          <reference field="5" count="1" selected="0">
            <x v="8"/>
          </reference>
        </references>
      </pivotArea>
    </format>
    <format dxfId="12">
      <pivotArea outline="0" fieldPosition="0">
        <references count="3">
          <reference field="1" count="1" selected="0">
            <x v="0"/>
          </reference>
          <reference field="2" count="0" selected="0"/>
          <reference field="5" count="1" selected="0">
            <x v="13"/>
          </reference>
        </references>
      </pivotArea>
    </format>
    <format dxfId="11">
      <pivotArea outline="0" fieldPosition="0">
        <references count="3">
          <reference field="1" count="1" selected="0">
            <x v="0"/>
          </reference>
          <reference field="2" count="0" selected="0"/>
          <reference field="5" count="1" selected="0">
            <x v="2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92D56-B987-42A6-9373-3EA855143424}" name="TablaDinámica8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12:J17" firstHeaderRow="0" firstDataRow="1" firstDataCol="2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h="1" x="0"/>
        <item h="1" x="1"/>
        <item h="1" x="2"/>
        <item x="3"/>
        <item h="1" x="4"/>
        <item h="1" m="1"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1"/>
  </rowFields>
  <rowItems count="5">
    <i>
      <x v="5"/>
      <x/>
    </i>
    <i r="1">
      <x v="1"/>
    </i>
    <i r="1">
      <x v="2"/>
    </i>
    <i t="default"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lan Irrestricto" fld="28" baseField="2" baseItem="2" numFmtId="3"/>
    <dataField name=" Plan ajustado" fld="29" baseField="2" baseItem="2" numFmtId="3"/>
    <dataField name=" Plan Enero" fld="37" baseField="2" baseItem="1" numFmtId="3"/>
    <dataField name=" Plan Febrero" fld="38" baseField="2" baseItem="2" numFmtId="3"/>
    <dataField name=" Plan Marzo" fld="39" baseField="2" baseItem="2" numFmtId="3"/>
    <dataField name=" Plan Abril" fld="40" baseField="2" baseItem="3" numFmtId="3"/>
    <dataField name=" Plan Mayo" fld="41" baseField="2" baseItem="0" numFmtId="3"/>
  </dataFields>
  <formats count="2">
    <format dxfId="17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16">
      <pivotArea outline="0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2BD6E-C800-4C3E-A40C-EBFD31D3C088}" name="TablaDinámica6" cacheId="295" applyNumberFormats="0" applyBorderFormats="0" applyFontFormats="0" applyPatternFormats="0" applyAlignmentFormats="0" applyWidthHeightFormats="1" dataCaption="Valores" updatedVersion="8" minRefreshableVersion="3" itemPrintTitles="1" createdVersion="7" indent="0" outline="1" outlineData="1" multipleFieldFilters="0">
  <location ref="B4:I6" firstHeaderRow="0" firstDataRow="1" firstDataCol="1"/>
  <pivotFields count="55">
    <pivotField showAll="0"/>
    <pivotField showAll="0"/>
    <pivotField axis="axisRow" showAll="0">
      <items count="9">
        <item h="1" m="1" x="7"/>
        <item h="1" x="5"/>
        <item h="1" x="0"/>
        <item h="1" x="1"/>
        <item h="1" x="2"/>
        <item x="3"/>
        <item h="1" x="4"/>
        <item h="1" m="1" x="6"/>
        <item t="default"/>
      </items>
    </pivotField>
    <pivotField showAll="0"/>
    <pivotField showAll="0"/>
    <pivotField showAll="0"/>
    <pivotField showAll="0"/>
    <pivotField showAll="0"/>
    <pivotField numFmtId="41" showAll="0"/>
    <pivotField numFmtId="41" showAll="0"/>
    <pivotField numFmtId="9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showAll="0"/>
    <pivotField numFmtId="41" showAll="0"/>
    <pivotField numFmtId="41" showAll="0"/>
    <pivotField numFmtId="41" showAll="0"/>
    <pivotField showAll="0"/>
    <pivotField numFmtId="41" showAll="0"/>
    <pivotField numFmtId="41" showAll="0"/>
    <pivotField showAll="0"/>
    <pivotField numFmtId="41" showAll="0"/>
    <pivotField dataField="1" numFmtId="41" showAll="0"/>
    <pivotField dataField="1" numFmtId="41" showAll="0"/>
    <pivotField showAll="0"/>
    <pivotField numFmtId="164" showAll="0"/>
    <pivotField showAll="0"/>
    <pivotField numFmtId="164" showAll="0"/>
    <pivotField numFmtId="164" showAll="0"/>
    <pivotField showAll="0"/>
    <pivotField showAll="0"/>
    <pivotField dataField="1" numFmtId="41" showAll="0"/>
    <pivotField dataField="1" numFmtId="41" showAll="0"/>
    <pivotField dataField="1" numFmtId="41" showAll="0"/>
    <pivotField dataField="1" numFmtId="41" showAll="0"/>
    <pivotField dataField="1" numFmtId="41" showAll="0"/>
    <pivotField numFmtId="41" showAll="0"/>
    <pivotField numFmtId="42" showAll="0"/>
    <pivotField showAll="0"/>
    <pivotField showAll="0"/>
    <pivotField showAll="0"/>
    <pivotField showAll="0"/>
    <pivotField showAll="0"/>
    <pivotField showAll="0"/>
    <pivotField numFmtId="41"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2"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lan Irrestricto" fld="28" baseField="2" baseItem="2" numFmtId="3"/>
    <dataField name=" Plan ajustado" fld="29" baseField="2" baseItem="2" numFmtId="3"/>
    <dataField name=" Plan Enero" fld="37" baseField="2" baseItem="1" numFmtId="3"/>
    <dataField name=" Plan Febrero" fld="38" baseField="2" baseItem="2" numFmtId="3"/>
    <dataField name=" Plan Marzo" fld="39" baseField="2" baseItem="2" numFmtId="3"/>
    <dataField name=" Plan Abril" fld="40" baseField="2" baseItem="3" numFmtId="3"/>
    <dataField name=" Plan Mayo" fld="41" baseField="2" baseItem="0" numFmtId="3"/>
  </dataFields>
  <formats count="2">
    <format dxfId="19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18">
      <pivotArea outline="0" collapsedLevelsAreSubtotals="1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1C683-D385-4E14-B69D-B5A3D11A00E2}" name="TablaDinámica12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49:M83" firstHeaderRow="0" firstDataRow="1" firstDataCol="5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h="1" x="0"/>
        <item h="1" x="1"/>
        <item h="1" x="2"/>
        <item x="3"/>
        <item h="1" x="4"/>
        <item h="1" m="1" x="6"/>
        <item t="default"/>
      </items>
    </pivotField>
    <pivotField axis="axisRow" compact="0" outline="0" showAll="0" defaultSubtotal="0">
      <items count="305">
        <item x="203"/>
        <item x="204"/>
        <item x="205"/>
        <item m="1" x="295"/>
        <item x="206"/>
        <item x="207"/>
        <item x="208"/>
        <item x="209"/>
        <item x="210"/>
        <item x="229"/>
        <item x="211"/>
        <item x="231"/>
        <item x="212"/>
        <item x="213"/>
        <item x="232"/>
        <item x="227"/>
        <item x="214"/>
        <item x="215"/>
        <item x="216"/>
        <item x="233"/>
        <item x="217"/>
        <item x="234"/>
        <item x="235"/>
        <item x="236"/>
        <item x="237"/>
        <item x="238"/>
        <item x="239"/>
        <item x="218"/>
        <item x="219"/>
        <item x="240"/>
        <item x="220"/>
        <item x="228"/>
        <item x="230"/>
        <item x="221"/>
        <item x="222"/>
        <item x="223"/>
        <item x="224"/>
        <item x="225"/>
        <item x="241"/>
        <item x="226"/>
        <item x="0"/>
        <item x="137"/>
        <item x="138"/>
        <item x="139"/>
        <item x="140"/>
        <item x="2"/>
        <item x="3"/>
        <item x="4"/>
        <item x="5"/>
        <item x="6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m="1" x="304"/>
        <item x="8"/>
        <item x="63"/>
        <item x="64"/>
        <item x="9"/>
        <item x="10"/>
        <item x="65"/>
        <item x="66"/>
        <item x="158"/>
        <item x="11"/>
        <item x="12"/>
        <item x="13"/>
        <item x="159"/>
        <item x="160"/>
        <item x="67"/>
        <item x="14"/>
        <item x="15"/>
        <item x="68"/>
        <item x="69"/>
        <item x="16"/>
        <item x="17"/>
        <item x="18"/>
        <item x="19"/>
        <item x="20"/>
        <item x="21"/>
        <item x="22"/>
        <item x="23"/>
        <item x="24"/>
        <item x="105"/>
        <item x="161"/>
        <item x="70"/>
        <item x="71"/>
        <item x="72"/>
        <item x="73"/>
        <item x="74"/>
        <item x="25"/>
        <item x="75"/>
        <item x="26"/>
        <item x="27"/>
        <item x="28"/>
        <item x="29"/>
        <item x="30"/>
        <item x="76"/>
        <item x="162"/>
        <item x="31"/>
        <item x="163"/>
        <item x="164"/>
        <item x="32"/>
        <item x="33"/>
        <item x="34"/>
        <item x="77"/>
        <item x="78"/>
        <item x="79"/>
        <item x="106"/>
        <item x="107"/>
        <item x="108"/>
        <item x="109"/>
        <item x="110"/>
        <item x="35"/>
        <item x="36"/>
        <item x="97"/>
        <item x="37"/>
        <item x="38"/>
        <item x="245"/>
        <item x="246"/>
        <item x="39"/>
        <item x="111"/>
        <item x="40"/>
        <item x="112"/>
        <item x="113"/>
        <item x="114"/>
        <item x="41"/>
        <item x="42"/>
        <item x="80"/>
        <item x="115"/>
        <item x="116"/>
        <item x="43"/>
        <item x="44"/>
        <item x="98"/>
        <item x="99"/>
        <item x="45"/>
        <item x="100"/>
        <item x="165"/>
        <item x="81"/>
        <item x="117"/>
        <item x="166"/>
        <item x="167"/>
        <item x="168"/>
        <item x="169"/>
        <item x="118"/>
        <item x="119"/>
        <item x="120"/>
        <item x="121"/>
        <item x="46"/>
        <item x="122"/>
        <item x="47"/>
        <item x="48"/>
        <item x="123"/>
        <item x="124"/>
        <item x="125"/>
        <item x="247"/>
        <item x="170"/>
        <item x="171"/>
        <item x="126"/>
        <item x="49"/>
        <item x="172"/>
        <item x="173"/>
        <item x="248"/>
        <item x="82"/>
        <item x="127"/>
        <item x="50"/>
        <item x="174"/>
        <item x="51"/>
        <item x="52"/>
        <item x="128"/>
        <item m="1" x="303"/>
        <item x="289"/>
        <item x="290"/>
        <item x="291"/>
        <item x="293"/>
        <item x="175"/>
        <item x="249"/>
        <item x="250"/>
        <item x="53"/>
        <item x="129"/>
        <item x="54"/>
        <item x="130"/>
        <item x="176"/>
        <item x="83"/>
        <item x="84"/>
        <item x="177"/>
        <item x="178"/>
        <item x="55"/>
        <item x="56"/>
        <item x="57"/>
        <item x="58"/>
        <item x="85"/>
        <item x="179"/>
        <item x="251"/>
        <item x="131"/>
        <item x="86"/>
        <item x="87"/>
        <item x="180"/>
        <item x="181"/>
        <item x="252"/>
        <item x="59"/>
        <item x="132"/>
        <item x="88"/>
        <item x="89"/>
        <item x="182"/>
        <item x="183"/>
        <item x="90"/>
        <item x="133"/>
        <item x="253"/>
        <item x="134"/>
        <item x="135"/>
        <item x="91"/>
        <item x="184"/>
        <item x="92"/>
        <item x="185"/>
        <item m="1" x="296"/>
        <item x="93"/>
        <item x="294"/>
        <item x="186"/>
        <item x="94"/>
        <item x="136"/>
        <item x="95"/>
        <item x="60"/>
        <item x="96"/>
        <item x="101"/>
        <item x="61"/>
        <item x="102"/>
        <item x="103"/>
        <item x="187"/>
        <item x="188"/>
        <item x="189"/>
        <item x="190"/>
        <item x="62"/>
        <item x="254"/>
        <item x="255"/>
        <item x="256"/>
        <item x="257"/>
        <item x="191"/>
        <item x="243"/>
        <item x="200"/>
        <item x="192"/>
        <item m="1" x="297"/>
        <item x="193"/>
        <item x="242"/>
        <item x="201"/>
        <item x="202"/>
        <item x="194"/>
        <item x="195"/>
        <item x="244"/>
        <item x="196"/>
        <item x="197"/>
        <item x="198"/>
        <item m="1" x="300"/>
        <item x="199"/>
        <item x="258"/>
        <item x="259"/>
        <item x="260"/>
        <item x="261"/>
        <item x="262"/>
        <item x="263"/>
        <item x="264"/>
        <item x="292"/>
        <item m="1" x="301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m="1" x="299"/>
        <item m="1" x="302"/>
        <item m="1" x="298"/>
        <item x="280"/>
        <item x="281"/>
        <item x="282"/>
        <item x="283"/>
        <item x="284"/>
        <item x="285"/>
        <item x="286"/>
        <item x="287"/>
        <item x="288"/>
        <item x="1"/>
        <item x="7"/>
        <item x="104"/>
        <item x="279"/>
      </items>
    </pivotField>
    <pivotField axis="axisRow" compact="0" outline="0" showAll="0">
      <items count="284">
        <item x="92"/>
        <item x="222"/>
        <item x="198"/>
        <item x="194"/>
        <item x="143"/>
        <item x="31"/>
        <item x="32"/>
        <item x="47"/>
        <item x="44"/>
        <item x="109"/>
        <item x="157"/>
        <item x="155"/>
        <item x="150"/>
        <item x="169"/>
        <item x="149"/>
        <item x="0"/>
        <item x="51"/>
        <item x="168"/>
        <item x="6"/>
        <item x="37"/>
        <item x="21"/>
        <item x="117"/>
        <item x="231"/>
        <item x="9"/>
        <item x="108"/>
        <item x="4"/>
        <item x="227"/>
        <item x="25"/>
        <item x="28"/>
        <item x="54"/>
        <item x="111"/>
        <item x="89"/>
        <item x="15"/>
        <item x="24"/>
        <item x="94"/>
        <item x="72"/>
        <item x="162"/>
        <item x="33"/>
        <item x="147"/>
        <item x="127"/>
        <item x="56"/>
        <item x="134"/>
        <item x="116"/>
        <item x="41"/>
        <item x="129"/>
        <item x="130"/>
        <item x="142"/>
        <item x="16"/>
        <item x="107"/>
        <item x="19"/>
        <item x="29"/>
        <item x="5"/>
        <item x="14"/>
        <item x="53"/>
        <item x="87"/>
        <item x="52"/>
        <item x="118"/>
        <item x="91"/>
        <item x="12"/>
        <item x="69"/>
        <item x="68"/>
        <item x="112"/>
        <item x="159"/>
        <item x="70"/>
        <item x="8"/>
        <item x="34"/>
        <item x="153"/>
        <item x="232"/>
        <item x="132"/>
        <item x="170"/>
        <item x="120"/>
        <item x="163"/>
        <item x="90"/>
        <item x="27"/>
        <item x="2"/>
        <item x="126"/>
        <item x="167"/>
        <item x="125"/>
        <item x="156"/>
        <item x="57"/>
        <item x="35"/>
        <item x="165"/>
        <item x="158"/>
        <item x="166"/>
        <item x="80"/>
        <item x="154"/>
        <item x="137"/>
        <item x="59"/>
        <item x="60"/>
        <item x="83"/>
        <item x="75"/>
        <item x="138"/>
        <item x="148"/>
        <item x="113"/>
        <item x="49"/>
        <item x="133"/>
        <item x="146"/>
        <item x="121"/>
        <item x="151"/>
        <item x="161"/>
        <item x="124"/>
        <item x="88"/>
        <item x="114"/>
        <item x="23"/>
        <item x="62"/>
        <item x="61"/>
        <item x="141"/>
        <item x="145"/>
        <item x="79"/>
        <item x="81"/>
        <item x="84"/>
        <item x="82"/>
        <item x="78"/>
        <item x="77"/>
        <item x="172"/>
        <item x="139"/>
        <item x="152"/>
        <item x="136"/>
        <item x="233"/>
        <item x="135"/>
        <item x="160"/>
        <item x="164"/>
        <item x="128"/>
        <item x="173"/>
        <item x="10"/>
        <item x="85"/>
        <item x="63"/>
        <item x="3"/>
        <item x="45"/>
        <item x="98"/>
        <item x="97"/>
        <item x="86"/>
        <item x="74"/>
        <item x="73"/>
        <item x="103"/>
        <item x="64"/>
        <item x="65"/>
        <item x="100"/>
        <item x="71"/>
        <item x="95"/>
        <item x="101"/>
        <item x="40"/>
        <item x="76"/>
        <item x="234"/>
        <item x="42"/>
        <item x="11"/>
        <item x="235"/>
        <item x="119"/>
        <item x="122"/>
        <item x="131"/>
        <item x="106"/>
        <item x="38"/>
        <item x="123"/>
        <item x="36"/>
        <item x="50"/>
        <item x="96"/>
        <item x="13"/>
        <item x="58"/>
        <item x="22"/>
        <item x="115"/>
        <item x="93"/>
        <item x="104"/>
        <item m="1" x="269"/>
        <item x="110"/>
        <item x="229"/>
        <item x="140"/>
        <item x="102"/>
        <item x="105"/>
        <item x="99"/>
        <item x="67"/>
        <item x="66"/>
        <item x="144"/>
        <item x="43"/>
        <item x="18"/>
        <item x="26"/>
        <item x="17"/>
        <item x="30"/>
        <item x="20"/>
        <item x="48"/>
        <item x="230"/>
        <item x="39"/>
        <item m="1" x="271"/>
        <item x="267"/>
        <item x="268"/>
        <item m="1" x="278"/>
        <item x="263"/>
        <item x="264"/>
        <item x="265"/>
        <item m="1" x="275"/>
        <item x="228"/>
        <item x="46"/>
        <item x="55"/>
        <item x="171"/>
        <item x="210"/>
        <item x="203"/>
        <item x="214"/>
        <item x="218"/>
        <item x="202"/>
        <item x="212"/>
        <item x="200"/>
        <item x="209"/>
        <item x="213"/>
        <item x="197"/>
        <item x="219"/>
        <item x="204"/>
        <item x="217"/>
        <item x="215"/>
        <item x="220"/>
        <item x="221"/>
        <item x="186"/>
        <item x="208"/>
        <item x="199"/>
        <item x="207"/>
        <item x="192"/>
        <item x="190"/>
        <item x="188"/>
        <item x="189"/>
        <item m="1" x="277"/>
        <item x="201"/>
        <item x="216"/>
        <item x="195"/>
        <item x="191"/>
        <item x="211"/>
        <item x="193"/>
        <item x="206"/>
        <item x="223"/>
        <item x="187"/>
        <item x="205"/>
        <item x="196"/>
        <item m="1" x="273"/>
        <item x="183"/>
        <item x="176"/>
        <item m="1" x="281"/>
        <item x="181"/>
        <item x="182"/>
        <item x="180"/>
        <item x="178"/>
        <item x="185"/>
        <item x="179"/>
        <item x="225"/>
        <item m="1" x="280"/>
        <item x="224"/>
        <item x="175"/>
        <item m="1" x="276"/>
        <item x="226"/>
        <item x="184"/>
        <item x="174"/>
        <item x="177"/>
        <item x="236"/>
        <item x="237"/>
        <item x="238"/>
        <item x="239"/>
        <item x="240"/>
        <item x="241"/>
        <item x="242"/>
        <item x="266"/>
        <item m="1" x="279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m="1" x="272"/>
        <item m="1" x="274"/>
        <item m="1" x="282"/>
        <item m="1" x="270"/>
        <item x="255"/>
        <item x="256"/>
        <item x="257"/>
        <item x="258"/>
        <item x="259"/>
        <item x="260"/>
        <item x="261"/>
        <item x="262"/>
        <item x="1"/>
        <item x="7"/>
        <item x="254"/>
        <item t="default"/>
      </items>
    </pivotField>
    <pivotField axis="axisRow" compact="0" outline="0" showAll="0" defaultSubtotal="0">
      <items count="33">
        <item sd="0" x="17"/>
        <item sd="0" x="24"/>
        <item sd="0" x="22"/>
        <item sd="0" x="27"/>
        <item sd="0" x="0"/>
        <item sd="0" x="7"/>
        <item sd="0" x="4"/>
        <item sd="0" x="11"/>
        <item x="2"/>
        <item sd="0" x="1"/>
        <item sd="0" x="6"/>
        <item sd="0" x="18"/>
        <item sd="0" x="15"/>
        <item sd="0" x="12"/>
        <item sd="0" x="8"/>
        <item sd="0" x="26"/>
        <item sd="0" x="21"/>
        <item sd="0" x="20"/>
        <item sd="0" x="23"/>
        <item sd="0" x="13"/>
        <item sd="0" x="9"/>
        <item sd="0" x="3"/>
        <item sd="0" x="14"/>
        <item sd="0" x="5"/>
        <item sd="0" x="25"/>
        <item sd="0" x="10"/>
        <item sd="0" x="16"/>
        <item sd="0" x="19"/>
        <item sd="0" m="1" x="32"/>
        <item x="28"/>
        <item x="29"/>
        <item x="30"/>
        <item x="31"/>
      </items>
    </pivotField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5">
    <field x="2"/>
    <field x="1"/>
    <field x="5"/>
    <field x="3"/>
    <field x="4"/>
  </rowFields>
  <rowItems count="34">
    <i>
      <x v="5"/>
      <x/>
      <x v="4"/>
    </i>
    <i r="2">
      <x v="6"/>
    </i>
    <i r="2">
      <x v="8"/>
      <x v="133"/>
      <x v="74"/>
    </i>
    <i r="3">
      <x v="135"/>
      <x v="94"/>
    </i>
    <i r="3">
      <x v="159"/>
      <x v="48"/>
    </i>
    <i r="3">
      <x v="170"/>
      <x v="160"/>
    </i>
    <i r="3">
      <x v="193"/>
      <x v="159"/>
    </i>
    <i r="3">
      <x v="206"/>
      <x v="94"/>
    </i>
    <i r="3">
      <x v="220"/>
      <x v="143"/>
    </i>
    <i r="3">
      <x v="221"/>
      <x v="56"/>
    </i>
    <i r="3">
      <x v="284"/>
      <x v="264"/>
    </i>
    <i r="3">
      <x v="303"/>
      <x v="160"/>
    </i>
    <i r="2">
      <x v="9"/>
    </i>
    <i r="2">
      <x v="10"/>
    </i>
    <i r="2">
      <x v="13"/>
    </i>
    <i r="2">
      <x v="14"/>
    </i>
    <i r="2">
      <x v="19"/>
    </i>
    <i r="2">
      <x v="20"/>
    </i>
    <i r="2">
      <x v="23"/>
    </i>
    <i r="2">
      <x v="25"/>
    </i>
    <i r="2">
      <x v="30"/>
      <x v="281"/>
      <x v="261"/>
    </i>
    <i r="3">
      <x v="282"/>
      <x v="262"/>
    </i>
    <i r="3">
      <x v="287"/>
      <x v="267"/>
    </i>
    <i r="2">
      <x v="31"/>
      <x v="286"/>
      <x v="266"/>
    </i>
    <i t="default" r="1">
      <x/>
    </i>
    <i r="1">
      <x v="1"/>
      <x/>
    </i>
    <i r="2">
      <x v="11"/>
    </i>
    <i t="default" r="1">
      <x v="1"/>
    </i>
    <i r="1">
      <x v="2"/>
      <x/>
    </i>
    <i r="2">
      <x v="12"/>
    </i>
    <i r="2">
      <x v="15"/>
    </i>
    <i t="default" r="1">
      <x v="2"/>
    </i>
    <i t="default"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lan Irrestricto" fld="28" baseField="2" baseItem="2" numFmtId="3"/>
    <dataField name=" Plan ajustado" fld="29" baseField="2" baseItem="2" numFmtId="3"/>
    <dataField name=" Plan Enero" fld="37" baseField="2" baseItem="1" numFmtId="3"/>
    <dataField name=" Plan Febrero" fld="38" baseField="2" baseItem="2" numFmtId="3"/>
    <dataField name=" Plan Marzo" fld="39" baseField="2" baseItem="2" numFmtId="3"/>
    <dataField name=" Plan Abril" fld="40" baseField="2" baseItem="3" numFmtId="3"/>
    <dataField name=" Plan Mayo" fld="41" baseField="2" baseItem="0" numFmtId="3"/>
  </dataFields>
  <formats count="2">
    <format dxfId="21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20">
      <pivotArea outline="0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01FC2-65AB-41DC-88BB-921F3261D00A}" name="TablaDinámica2" cacheId="29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J5:L89" firstHeaderRow="0" firstDataRow="1" firstDataCol="1" rowPageCount="3" colPageCount="1"/>
  <pivotFields count="16">
    <pivotField axis="axisPage" compact="0" outline="0" showAll="0" defaultSubtotal="0">
      <items count="6">
        <item x="1"/>
        <item x="4"/>
        <item x="0"/>
        <item x="3"/>
        <item x="2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97">
        <item x="48"/>
        <item x="0"/>
        <item x="49"/>
        <item x="1"/>
        <item x="50"/>
        <item x="51"/>
        <item x="52"/>
        <item x="53"/>
        <item x="54"/>
        <item x="17"/>
        <item x="18"/>
        <item x="19"/>
        <item x="20"/>
        <item x="21"/>
        <item x="55"/>
        <item x="154"/>
        <item x="56"/>
        <item x="57"/>
        <item x="58"/>
        <item x="355"/>
        <item x="356"/>
        <item x="59"/>
        <item x="60"/>
        <item x="139"/>
        <item x="61"/>
        <item x="62"/>
        <item x="63"/>
        <item x="64"/>
        <item x="65"/>
        <item x="66"/>
        <item x="22"/>
        <item x="23"/>
        <item x="24"/>
        <item x="25"/>
        <item x="26"/>
        <item x="27"/>
        <item x="28"/>
        <item x="110"/>
        <item x="67"/>
        <item x="68"/>
        <item x="69"/>
        <item x="70"/>
        <item x="71"/>
        <item x="72"/>
        <item x="334"/>
        <item x="73"/>
        <item x="357"/>
        <item x="358"/>
        <item x="359"/>
        <item x="360"/>
        <item x="361"/>
        <item x="74"/>
        <item x="155"/>
        <item x="140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75"/>
        <item x="168"/>
        <item x="362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9"/>
        <item x="76"/>
        <item x="77"/>
        <item x="78"/>
        <item x="79"/>
        <item x="80"/>
        <item x="363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30"/>
        <item x="81"/>
        <item x="169"/>
        <item x="141"/>
        <item x="31"/>
        <item x="170"/>
        <item x="32"/>
        <item x="33"/>
        <item x="34"/>
        <item x="35"/>
        <item x="36"/>
        <item x="37"/>
        <item x="82"/>
        <item x="38"/>
        <item x="171"/>
        <item x="172"/>
        <item x="142"/>
        <item x="143"/>
        <item x="144"/>
        <item x="145"/>
        <item x="146"/>
        <item x="147"/>
        <item x="148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32"/>
        <item x="333"/>
        <item x="149"/>
        <item x="150"/>
        <item x="39"/>
        <item x="40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151"/>
        <item x="152"/>
        <item x="314"/>
        <item x="315"/>
        <item x="316"/>
        <item x="317"/>
        <item x="318"/>
        <item x="319"/>
        <item x="153"/>
        <item x="83"/>
        <item x="109"/>
        <item x="84"/>
        <item x="85"/>
        <item x="86"/>
        <item x="87"/>
        <item x="88"/>
        <item x="41"/>
        <item x="15"/>
        <item x="16"/>
        <item x="89"/>
        <item x="42"/>
        <item x="43"/>
        <item x="90"/>
        <item x="91"/>
        <item x="44"/>
        <item x="92"/>
        <item x="93"/>
        <item x="94"/>
        <item x="95"/>
        <item x="96"/>
        <item x="45"/>
        <item x="97"/>
        <item x="98"/>
        <item x="99"/>
        <item x="100"/>
        <item x="101"/>
        <item x="102"/>
        <item x="103"/>
        <item x="104"/>
        <item x="105"/>
        <item x="106"/>
        <item x="320"/>
        <item x="321"/>
        <item x="322"/>
        <item x="323"/>
        <item x="324"/>
        <item x="325"/>
        <item x="46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64"/>
        <item x="349"/>
        <item x="350"/>
        <item x="351"/>
        <item x="352"/>
        <item x="353"/>
        <item x="354"/>
        <item x="365"/>
        <item x="366"/>
        <item x="326"/>
        <item x="327"/>
        <item x="328"/>
        <item x="329"/>
        <item x="330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7"/>
        <item x="382"/>
        <item x="383"/>
        <item x="384"/>
        <item x="385"/>
        <item x="386"/>
        <item x="107"/>
        <item x="108"/>
        <item x="387"/>
        <item x="388"/>
        <item x="389"/>
        <item x="390"/>
        <item x="122"/>
        <item x="123"/>
        <item x="124"/>
        <item x="391"/>
        <item x="392"/>
        <item x="393"/>
        <item x="39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331"/>
        <item x="39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11">
        <item h="1" x="7"/>
        <item x="1"/>
        <item x="6"/>
        <item x="2"/>
        <item x="3"/>
        <item x="4"/>
        <item x="8"/>
        <item x="5"/>
        <item h="1" x="9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84">
    <i>
      <x v="1"/>
    </i>
    <i>
      <x v="3"/>
    </i>
    <i>
      <x v="5"/>
    </i>
    <i>
      <x v="7"/>
    </i>
    <i>
      <x v="8"/>
    </i>
    <i>
      <x v="15"/>
    </i>
    <i>
      <x v="24"/>
    </i>
    <i>
      <x v="25"/>
    </i>
    <i>
      <x v="30"/>
    </i>
    <i>
      <x v="32"/>
    </i>
    <i>
      <x v="37"/>
    </i>
    <i>
      <x v="42"/>
    </i>
    <i>
      <x v="43"/>
    </i>
    <i>
      <x v="49"/>
    </i>
    <i>
      <x v="66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6"/>
    </i>
    <i>
      <x v="112"/>
    </i>
    <i>
      <x v="113"/>
    </i>
    <i>
      <x v="174"/>
    </i>
    <i>
      <x v="175"/>
    </i>
    <i>
      <x v="209"/>
    </i>
    <i>
      <x v="254"/>
    </i>
    <i>
      <x v="261"/>
    </i>
    <i>
      <x v="262"/>
    </i>
    <i>
      <x v="287"/>
    </i>
    <i>
      <x v="288"/>
    </i>
    <i>
      <x v="293"/>
    </i>
    <i>
      <x v="294"/>
    </i>
    <i>
      <x v="302"/>
    </i>
    <i>
      <x v="310"/>
    </i>
    <i>
      <x v="333"/>
    </i>
    <i>
      <x v="334"/>
    </i>
    <i>
      <x v="335"/>
    </i>
    <i>
      <x v="336"/>
    </i>
    <i>
      <x v="337"/>
    </i>
    <i>
      <x v="368"/>
    </i>
    <i>
      <x v="373"/>
    </i>
    <i>
      <x v="374"/>
    </i>
    <i>
      <x v="375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5"/>
    </i>
    <i t="grand">
      <x/>
    </i>
  </rowItems>
  <colFields count="1">
    <field x="-2"/>
  </colFields>
  <colItems count="2">
    <i>
      <x/>
    </i>
    <i i="1">
      <x v="1"/>
    </i>
  </colItems>
  <pageFields count="3">
    <pageField fld="15" hier="-1"/>
    <pageField fld="0" hier="-1"/>
    <pageField fld="3" hier="-1"/>
  </pageFields>
  <dataFields count="2">
    <dataField name="Suma de Total Kilos" fld="14" baseField="6" baseItem="4" numFmtId="3"/>
    <dataField name="Suma de Kilos producción mes n" fld="13" baseField="6" baseItem="1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3A287-1522-4644-B316-1829922A4B12}" name="TablaDinámica10" cacheId="29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B4:E30" firstHeaderRow="0" firstDataRow="1" firstDataCol="2" rowPageCount="2" colPageCount="1"/>
  <pivotFields count="16">
    <pivotField axis="axisRow" compact="0" outline="0" showAll="0" defaultSubtotal="0">
      <items count="5">
        <item x="1"/>
        <item x="4"/>
        <item x="0"/>
        <item x="3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51">
        <item x="10"/>
        <item x="12"/>
        <item x="8"/>
        <item x="5"/>
        <item x="6"/>
        <item x="82"/>
        <item x="79"/>
        <item x="80"/>
        <item x="84"/>
        <item x="9"/>
        <item x="11"/>
        <item x="78"/>
        <item x="85"/>
        <item x="81"/>
        <item x="83"/>
        <item x="13"/>
        <item x="131"/>
        <item x="7"/>
        <item x="48"/>
        <item x="39"/>
        <item x="68"/>
        <item x="60"/>
        <item x="29"/>
        <item x="20"/>
        <item x="25"/>
        <item x="26"/>
        <item x="49"/>
        <item x="40"/>
        <item x="63"/>
        <item x="41"/>
        <item x="42"/>
        <item x="58"/>
        <item x="74"/>
        <item x="69"/>
        <item x="59"/>
        <item x="43"/>
        <item x="67"/>
        <item x="56"/>
        <item x="44"/>
        <item x="22"/>
        <item x="135"/>
        <item x="145"/>
        <item x="65"/>
        <item x="28"/>
        <item x="70"/>
        <item x="75"/>
        <item x="149"/>
        <item x="37"/>
        <item x="32"/>
        <item x="139"/>
        <item x="27"/>
        <item x="19"/>
        <item x="31"/>
        <item x="24"/>
        <item x="33"/>
        <item x="146"/>
        <item x="16"/>
        <item x="134"/>
        <item x="62"/>
        <item x="52"/>
        <item x="14"/>
        <item x="140"/>
        <item x="133"/>
        <item x="89"/>
        <item x="112"/>
        <item x="91"/>
        <item x="113"/>
        <item x="102"/>
        <item x="119"/>
        <item x="109"/>
        <item x="115"/>
        <item x="21"/>
        <item x="103"/>
        <item x="23"/>
        <item x="122"/>
        <item x="96"/>
        <item x="95"/>
        <item x="99"/>
        <item x="108"/>
        <item x="30"/>
        <item x="121"/>
        <item x="93"/>
        <item x="125"/>
        <item x="87"/>
        <item x="123"/>
        <item x="3"/>
        <item x="0"/>
        <item x="4"/>
        <item x="127"/>
        <item x="77"/>
        <item x="54"/>
        <item x="71"/>
        <item x="76"/>
        <item x="98"/>
        <item x="126"/>
        <item x="100"/>
        <item x="94"/>
        <item x="34"/>
        <item x="97"/>
        <item x="117"/>
        <item x="51"/>
        <item x="64"/>
        <item x="111"/>
        <item x="110"/>
        <item x="53"/>
        <item x="114"/>
        <item x="120"/>
        <item x="124"/>
        <item x="86"/>
        <item x="72"/>
        <item x="35"/>
        <item x="92"/>
        <item x="90"/>
        <item x="15"/>
        <item x="17"/>
        <item x="101"/>
        <item x="147"/>
        <item x="148"/>
        <item x="45"/>
        <item x="61"/>
        <item x="73"/>
        <item x="104"/>
        <item x="116"/>
        <item x="136"/>
        <item x="137"/>
        <item x="88"/>
        <item x="129"/>
        <item x="141"/>
        <item x="66"/>
        <item x="144"/>
        <item x="46"/>
        <item x="132"/>
        <item x="128"/>
        <item x="47"/>
        <item x="118"/>
        <item x="142"/>
        <item x="143"/>
        <item x="18"/>
        <item x="2"/>
        <item x="1"/>
        <item x="55"/>
        <item x="57"/>
        <item x="50"/>
        <item x="36"/>
        <item x="105"/>
        <item x="106"/>
        <item x="107"/>
        <item x="138"/>
        <item x="130"/>
        <item x="3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11">
        <item h="1" x="7"/>
        <item x="1"/>
        <item x="6"/>
        <item x="2"/>
        <item x="3"/>
        <item x="4"/>
        <item x="8"/>
        <item x="5"/>
        <item h="1" x="9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6"/>
  </rowFields>
  <rowItems count="26">
    <i>
      <x/>
      <x/>
    </i>
    <i r="1">
      <x v="2"/>
    </i>
    <i r="1">
      <x v="4"/>
    </i>
    <i r="1">
      <x v="9"/>
    </i>
    <i r="1">
      <x v="10"/>
    </i>
    <i r="1">
      <x v="17"/>
    </i>
    <i r="1">
      <x v="22"/>
    </i>
    <i r="1">
      <x v="43"/>
    </i>
    <i r="1">
      <x v="51"/>
    </i>
    <i r="1">
      <x v="56"/>
    </i>
    <i r="1">
      <x v="79"/>
    </i>
    <i r="1">
      <x v="97"/>
    </i>
    <i r="1">
      <x v="114"/>
    </i>
    <i>
      <x v="1"/>
      <x v="123"/>
    </i>
    <i r="1">
      <x v="124"/>
    </i>
    <i>
      <x v="2"/>
      <x v="85"/>
    </i>
    <i r="1">
      <x v="87"/>
    </i>
    <i r="1">
      <x v="138"/>
    </i>
    <i>
      <x v="3"/>
      <x v="76"/>
    </i>
    <i r="1">
      <x v="80"/>
    </i>
    <i r="1">
      <x v="105"/>
    </i>
    <i r="1">
      <x v="108"/>
    </i>
    <i r="1">
      <x v="144"/>
    </i>
    <i r="1">
      <x v="145"/>
    </i>
    <i r="1">
      <x v="146"/>
    </i>
    <i t="grand">
      <x/>
    </i>
  </rowItems>
  <colFields count="1">
    <field x="-2"/>
  </colFields>
  <colItems count="2">
    <i>
      <x/>
    </i>
    <i i="1">
      <x v="1"/>
    </i>
  </colItems>
  <pageFields count="2">
    <pageField fld="15" hier="-1"/>
    <pageField fld="3" hier="-1"/>
  </pageFields>
  <dataFields count="2">
    <dataField name="Suma de Total Kilos" fld="14" baseField="6" baseItem="4" numFmtId="3"/>
    <dataField name="Suma de Kilos producción mes n" fld="13" baseField="6" baseItem="1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32FE0A-846C-4D27-AE69-95083DBADA20}" name="TablaDinámica8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16:J26" firstHeaderRow="0" firstDataRow="1" firstDataCol="2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x="0"/>
        <item h="1" x="1"/>
        <item x="2"/>
        <item h="1" x="3"/>
        <item h="1" x="4"/>
        <item h="1" m="1"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1"/>
  </rowFields>
  <rowItems count="10">
    <i>
      <x v="2"/>
      <x/>
    </i>
    <i r="1">
      <x v="1"/>
    </i>
    <i r="1">
      <x v="2"/>
    </i>
    <i r="1">
      <x v="3"/>
    </i>
    <i t="default">
      <x v="2"/>
    </i>
    <i>
      <x v="4"/>
      <x/>
    </i>
    <i r="1">
      <x v="1"/>
    </i>
    <i r="1">
      <x v="2"/>
    </i>
    <i t="default"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lan Irrestricto" fld="28" baseField="2" baseItem="2" numFmtId="3"/>
    <dataField name=" Plan ajustado" fld="29" baseField="2" baseItem="2" numFmtId="3"/>
    <dataField name=" Plan Enero" fld="37" baseField="2" baseItem="1" numFmtId="3"/>
    <dataField name=" Plan Febrero" fld="38" baseField="2" baseItem="2" numFmtId="3"/>
    <dataField name=" Plan Marzo" fld="39" baseField="2" baseItem="2" numFmtId="3"/>
    <dataField name=" Plan Abril" fld="40" baseField="2" baseItem="3" numFmtId="3"/>
    <dataField name=" Plan Mayo" fld="41" baseField="2" baseItem="0" numFmtId="3"/>
  </dataFields>
  <formats count="2">
    <format dxfId="3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2">
      <pivotArea outline="0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62EE9-BF93-450C-A84C-0B4EF255A2E6}" name="TablaDinámica19" cacheId="295" applyNumberFormats="0" applyBorderFormats="0" applyFontFormats="0" applyPatternFormats="0" applyAlignmentFormats="0" applyWidthHeightFormats="1" dataCaption="Valores" updatedVersion="8" minRefreshableVersion="3" itemPrintTitles="1" createdVersion="7" indent="0" compact="0" compactData="0" multipleFieldFilters="0">
  <location ref="B30:K76" firstHeaderRow="0" firstDataRow="1" firstDataCol="3"/>
  <pivotFields count="5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h="1" m="1" x="7"/>
        <item h="1" x="5"/>
        <item x="0"/>
        <item h="1" x="1"/>
        <item x="2"/>
        <item h="1" x="3"/>
        <item h="1" x="4"/>
        <item h="1" m="1" x="6"/>
        <item t="default"/>
      </items>
    </pivotField>
    <pivotField compact="0" outline="0" showAll="0" defaultSubtotal="0"/>
    <pivotField compact="0" outline="0" showAll="0"/>
    <pivotField axis="axisRow" compact="0" outline="0" showAll="0">
      <items count="34">
        <item x="17"/>
        <item x="24"/>
        <item x="22"/>
        <item x="27"/>
        <item x="0"/>
        <item x="7"/>
        <item x="4"/>
        <item x="11"/>
        <item x="2"/>
        <item x="1"/>
        <item x="6"/>
        <item x="18"/>
        <item x="15"/>
        <item x="12"/>
        <item x="8"/>
        <item x="26"/>
        <item x="21"/>
        <item x="20"/>
        <item x="23"/>
        <item x="13"/>
        <item x="9"/>
        <item x="3"/>
        <item x="14"/>
        <item x="5"/>
        <item x="25"/>
        <item x="10"/>
        <item x="16"/>
        <item x="19"/>
        <item m="1" x="32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numFmtId="41" outline="0" showAll="0"/>
    <pivotField compact="0" numFmtId="41" outline="0" showAll="0"/>
    <pivotField compact="0" numFmtId="9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compact="0" numFmtId="41" outline="0" showAll="0"/>
    <pivotField compact="0" outline="0" showAll="0"/>
    <pivotField compact="0" numFmtId="41" outline="0" showAll="0"/>
    <pivotField dataField="1" compact="0" numFmtId="41" outline="0" showAll="0"/>
    <pivotField dataField="1" compact="0" numFmtId="41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dataField="1" compact="0" numFmtId="41" outline="0" showAll="0"/>
    <pivotField compact="0" numFmtId="41" outline="0" showAll="0"/>
    <pivotField compact="0" numFmtId="4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3">
    <field x="2"/>
    <field x="1"/>
    <field x="5"/>
  </rowFields>
  <rowItems count="46">
    <i>
      <x v="2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3"/>
    </i>
    <i r="2">
      <x v="14"/>
    </i>
    <i r="2">
      <x v="20"/>
    </i>
    <i r="2">
      <x v="21"/>
    </i>
    <i r="2">
      <x v="23"/>
    </i>
    <i r="2">
      <x v="25"/>
    </i>
    <i t="default" r="1">
      <x/>
    </i>
    <i r="1">
      <x v="1"/>
      <x/>
    </i>
    <i r="2">
      <x v="11"/>
    </i>
    <i r="2">
      <x v="16"/>
    </i>
    <i r="2">
      <x v="17"/>
    </i>
    <i r="2">
      <x v="23"/>
    </i>
    <i r="2">
      <x v="26"/>
    </i>
    <i r="2">
      <x v="27"/>
    </i>
    <i t="default" r="1">
      <x v="1"/>
    </i>
    <i r="1">
      <x v="2"/>
      <x/>
    </i>
    <i r="2">
      <x v="1"/>
    </i>
    <i r="2">
      <x v="2"/>
    </i>
    <i r="2">
      <x v="7"/>
    </i>
    <i r="2">
      <x v="11"/>
    </i>
    <i r="2">
      <x v="12"/>
    </i>
    <i r="2">
      <x v="18"/>
    </i>
    <i r="2">
      <x v="24"/>
    </i>
    <i r="2">
      <x v="25"/>
    </i>
    <i r="2">
      <x v="26"/>
    </i>
    <i t="default" r="1">
      <x v="2"/>
    </i>
    <i r="1">
      <x v="3"/>
      <x v="29"/>
    </i>
    <i t="default" r="1">
      <x v="3"/>
    </i>
    <i t="default">
      <x v="2"/>
    </i>
    <i>
      <x v="4"/>
      <x/>
      <x v="6"/>
    </i>
    <i r="2">
      <x v="8"/>
    </i>
    <i r="2">
      <x v="25"/>
    </i>
    <i t="default" r="1">
      <x/>
    </i>
    <i r="1">
      <x v="1"/>
      <x v="17"/>
    </i>
    <i t="default" r="1">
      <x v="1"/>
    </i>
    <i r="1">
      <x v="2"/>
      <x v="11"/>
    </i>
    <i t="default" r="1">
      <x v="2"/>
    </i>
    <i t="default"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lan Irrestricto" fld="28" baseField="2" baseItem="2" numFmtId="3"/>
    <dataField name=" Plan ajustado" fld="29" baseField="2" baseItem="2" numFmtId="3"/>
    <dataField name=" Plan Enero" fld="37" baseField="2" baseItem="1" numFmtId="3"/>
    <dataField name=" Plan Febrero" fld="38" baseField="2" baseItem="2" numFmtId="3"/>
    <dataField name=" Plan Marzo" fld="39" baseField="2" baseItem="2" numFmtId="3"/>
    <dataField name=" Plan Abril" fld="40" baseField="2" baseItem="3" numFmtId="3"/>
    <dataField name=" Plan Mayo" fld="41" baseField="2" baseItem="0" numFmtId="3"/>
  </dataFields>
  <formats count="2">
    <format dxfId="5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4">
      <pivotArea outline="0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FBB61-0617-4817-B8AD-BC47BAF77E76}" name="TablaDinámica6" cacheId="295" applyNumberFormats="0" applyBorderFormats="0" applyFontFormats="0" applyPatternFormats="0" applyAlignmentFormats="0" applyWidthHeightFormats="1" dataCaption="Valores" updatedVersion="8" minRefreshableVersion="3" itemPrintTitles="1" createdVersion="7" indent="0" outline="1" outlineData="1" multipleFieldFilters="0">
  <location ref="B4:K7" firstHeaderRow="0" firstDataRow="1" firstDataCol="1"/>
  <pivotFields count="55">
    <pivotField showAll="0"/>
    <pivotField showAll="0"/>
    <pivotField axis="axisRow" showAll="0">
      <items count="9">
        <item h="1" m="1" x="7"/>
        <item h="1" x="5"/>
        <item x="0"/>
        <item h="1" x="1"/>
        <item x="2"/>
        <item h="1" x="3"/>
        <item h="1" x="4"/>
        <item h="1" m="1" x="6"/>
        <item t="default"/>
      </items>
    </pivotField>
    <pivotField showAll="0"/>
    <pivotField showAll="0"/>
    <pivotField showAll="0"/>
    <pivotField showAll="0"/>
    <pivotField showAll="0"/>
    <pivotField dataField="1" numFmtId="41" showAll="0"/>
    <pivotField dataField="1" numFmtId="41" showAll="0"/>
    <pivotField numFmtId="9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showAll="0"/>
    <pivotField numFmtId="41" showAll="0"/>
    <pivotField numFmtId="41" showAll="0"/>
    <pivotField numFmtId="41" showAll="0"/>
    <pivotField showAll="0"/>
    <pivotField numFmtId="41" showAll="0"/>
    <pivotField numFmtId="41" showAll="0"/>
    <pivotField showAll="0"/>
    <pivotField numFmtId="41" showAll="0"/>
    <pivotField dataField="1" numFmtId="41" showAll="0"/>
    <pivotField dataField="1" numFmtId="41" showAll="0"/>
    <pivotField showAll="0"/>
    <pivotField numFmtId="164" showAll="0"/>
    <pivotField showAll="0"/>
    <pivotField numFmtId="164" showAll="0"/>
    <pivotField numFmtId="164" showAll="0"/>
    <pivotField showAll="0"/>
    <pivotField showAll="0"/>
    <pivotField dataField="1" numFmtId="41" showAll="0"/>
    <pivotField dataField="1" numFmtId="41" showAll="0"/>
    <pivotField dataField="1" numFmtId="41" showAll="0"/>
    <pivotField dataField="1" numFmtId="41" showAll="0"/>
    <pivotField dataField="1" numFmtId="41" showAll="0"/>
    <pivotField numFmtId="41" showAll="0"/>
    <pivotField numFmtId="42" showAll="0"/>
    <pivotField showAll="0"/>
    <pivotField showAll="0"/>
    <pivotField showAll="0"/>
    <pivotField showAll="0"/>
    <pivotField showAll="0"/>
    <pivotField showAll="0"/>
    <pivotField numFmtId="41"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3">
    <i>
      <x v="2"/>
    </i>
    <i>
      <x v="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 Plan Irrestricto" fld="28" baseField="2" baseItem="2" numFmtId="3"/>
    <dataField name=" Plan ajustado" fld="29" baseField="2" baseItem="2" numFmtId="3"/>
    <dataField name=" Plan Enero" fld="37" baseField="2" baseItem="1" numFmtId="3"/>
    <dataField name=" Plan Febrero" fld="38" baseField="2" baseItem="2" numFmtId="3"/>
    <dataField name=" Plan Marzo" fld="39" baseField="2" baseItem="2" numFmtId="3"/>
    <dataField name=" Plan Abril" fld="40" baseField="2" baseItem="3" numFmtId="3"/>
    <dataField name=" Plan Mayo" fld="41" baseField="2" baseItem="0" numFmtId="3"/>
    <dataField name="Suma de  RV Producción mes n+1" fld="8" baseField="2" baseItem="2" numFmtId="3"/>
    <dataField name="Suma de  RV  Venta mes n+1" fld="9" baseField="2" baseItem="4" numFmtId="3"/>
  </dataFields>
  <formats count="4">
    <format dxfId="9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8">
      <pivotArea outline="0" collapsedLevelsAreSubtotals="1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  <format dxfId="7">
      <pivotArea outline="0" fieldPosition="0">
        <references count="1">
          <reference field="4294967294" count="1">
            <x v="7"/>
          </reference>
        </references>
      </pivotArea>
    </format>
    <format dxfId="6">
      <pivotArea outline="0" fieldPosition="0">
        <references count="1">
          <reference field="4294967294" count="1">
            <x v="8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C95F0-DE40-4A38-852C-53A246BBCD7E}" name="TablaDinámica1" cacheId="291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compact="0" compactData="0" multipleFieldFilters="0">
  <location ref="K6:L38" firstHeaderRow="1" firstDataRow="1" firstDataCol="1" rowPageCount="3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3"/>
        <item h="1" x="6"/>
        <item h="1" x="4"/>
        <item x="2"/>
        <item x="0"/>
        <item x="1"/>
        <item h="1" x="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71">
        <item x="298"/>
        <item x="101"/>
        <item x="100"/>
        <item x="387"/>
        <item x="386"/>
        <item x="297"/>
        <item x="181"/>
        <item x="352"/>
        <item x="351"/>
        <item x="350"/>
        <item x="180"/>
        <item x="349"/>
        <item x="385"/>
        <item x="348"/>
        <item x="347"/>
        <item x="346"/>
        <item x="345"/>
        <item x="344"/>
        <item x="343"/>
        <item x="99"/>
        <item x="430"/>
        <item x="431"/>
        <item x="397"/>
        <item x="296"/>
        <item x="429"/>
        <item x="179"/>
        <item x="139"/>
        <item x="98"/>
        <item x="97"/>
        <item x="96"/>
        <item x="95"/>
        <item x="94"/>
        <item x="138"/>
        <item x="137"/>
        <item x="136"/>
        <item x="135"/>
        <item x="134"/>
        <item x="133"/>
        <item x="428"/>
        <item x="235"/>
        <item x="93"/>
        <item x="178"/>
        <item x="295"/>
        <item x="177"/>
        <item x="427"/>
        <item x="132"/>
        <item x="131"/>
        <item x="342"/>
        <item x="92"/>
        <item x="432"/>
        <item x="341"/>
        <item x="340"/>
        <item x="339"/>
        <item x="91"/>
        <item x="314"/>
        <item x="313"/>
        <item x="176"/>
        <item x="175"/>
        <item x="174"/>
        <item x="234"/>
        <item x="173"/>
        <item x="338"/>
        <item x="392"/>
        <item x="433"/>
        <item x="434"/>
        <item x="294"/>
        <item x="293"/>
        <item x="384"/>
        <item x="391"/>
        <item x="90"/>
        <item x="89"/>
        <item x="188"/>
        <item x="130"/>
        <item x="88"/>
        <item x="87"/>
        <item x="86"/>
        <item x="233"/>
        <item x="383"/>
        <item x="382"/>
        <item x="85"/>
        <item x="232"/>
        <item x="231"/>
        <item x="435"/>
        <item x="84"/>
        <item x="172"/>
        <item x="171"/>
        <item x="170"/>
        <item x="83"/>
        <item x="230"/>
        <item x="82"/>
        <item x="169"/>
        <item x="229"/>
        <item x="81"/>
        <item x="80"/>
        <item x="228"/>
        <item x="227"/>
        <item x="168"/>
        <item x="337"/>
        <item x="426"/>
        <item x="390"/>
        <item x="336"/>
        <item x="381"/>
        <item x="226"/>
        <item x="79"/>
        <item x="225"/>
        <item x="292"/>
        <item x="425"/>
        <item x="312"/>
        <item x="291"/>
        <item x="335"/>
        <item x="424"/>
        <item x="290"/>
        <item x="334"/>
        <item x="333"/>
        <item x="423"/>
        <item x="422"/>
        <item x="289"/>
        <item x="436"/>
        <item x="78"/>
        <item x="332"/>
        <item x="331"/>
        <item x="405"/>
        <item x="421"/>
        <item x="288"/>
        <item x="404"/>
        <item x="311"/>
        <item x="403"/>
        <item x="396"/>
        <item x="380"/>
        <item x="420"/>
        <item x="419"/>
        <item x="418"/>
        <item x="379"/>
        <item x="77"/>
        <item x="287"/>
        <item x="76"/>
        <item x="75"/>
        <item x="74"/>
        <item x="73"/>
        <item x="129"/>
        <item x="72"/>
        <item x="167"/>
        <item x="71"/>
        <item x="330"/>
        <item x="329"/>
        <item x="328"/>
        <item x="70"/>
        <item x="310"/>
        <item x="187"/>
        <item x="69"/>
        <item x="68"/>
        <item x="67"/>
        <item x="128"/>
        <item x="286"/>
        <item x="285"/>
        <item x="284"/>
        <item x="283"/>
        <item x="282"/>
        <item x="327"/>
        <item x="281"/>
        <item x="280"/>
        <item x="279"/>
        <item x="224"/>
        <item x="166"/>
        <item x="66"/>
        <item x="309"/>
        <item x="437"/>
        <item x="389"/>
        <item x="308"/>
        <item x="417"/>
        <item x="65"/>
        <item x="127"/>
        <item x="126"/>
        <item x="125"/>
        <item x="124"/>
        <item x="123"/>
        <item x="64"/>
        <item x="63"/>
        <item x="326"/>
        <item x="438"/>
        <item x="165"/>
        <item x="164"/>
        <item x="163"/>
        <item x="162"/>
        <item x="161"/>
        <item x="223"/>
        <item x="439"/>
        <item x="160"/>
        <item x="222"/>
        <item x="221"/>
        <item x="220"/>
        <item x="219"/>
        <item x="62"/>
        <item x="218"/>
        <item x="61"/>
        <item x="159"/>
        <item x="378"/>
        <item x="377"/>
        <item x="376"/>
        <item x="375"/>
        <item x="374"/>
        <item x="158"/>
        <item x="440"/>
        <item x="157"/>
        <item x="373"/>
        <item x="156"/>
        <item x="155"/>
        <item x="154"/>
        <item x="217"/>
        <item x="372"/>
        <item x="60"/>
        <item x="216"/>
        <item x="441"/>
        <item x="153"/>
        <item x="152"/>
        <item x="151"/>
        <item x="371"/>
        <item x="370"/>
        <item x="215"/>
        <item x="150"/>
        <item x="59"/>
        <item x="58"/>
        <item x="214"/>
        <item x="213"/>
        <item x="212"/>
        <item x="211"/>
        <item x="210"/>
        <item x="209"/>
        <item x="208"/>
        <item x="207"/>
        <item x="149"/>
        <item x="369"/>
        <item x="442"/>
        <item x="57"/>
        <item x="368"/>
        <item x="56"/>
        <item x="55"/>
        <item x="206"/>
        <item x="205"/>
        <item x="54"/>
        <item x="367"/>
        <item x="366"/>
        <item x="365"/>
        <item x="364"/>
        <item x="53"/>
        <item x="363"/>
        <item x="204"/>
        <item x="203"/>
        <item x="52"/>
        <item x="148"/>
        <item x="362"/>
        <item x="202"/>
        <item x="201"/>
        <item x="443"/>
        <item x="147"/>
        <item x="146"/>
        <item x="51"/>
        <item x="361"/>
        <item x="360"/>
        <item x="145"/>
        <item x="359"/>
        <item x="200"/>
        <item x="50"/>
        <item x="144"/>
        <item x="143"/>
        <item x="278"/>
        <item x="277"/>
        <item x="276"/>
        <item x="275"/>
        <item x="274"/>
        <item x="416"/>
        <item x="402"/>
        <item x="273"/>
        <item x="395"/>
        <item x="401"/>
        <item x="272"/>
        <item x="271"/>
        <item x="270"/>
        <item x="415"/>
        <item x="269"/>
        <item x="325"/>
        <item x="307"/>
        <item x="268"/>
        <item x="267"/>
        <item x="306"/>
        <item x="414"/>
        <item x="413"/>
        <item x="266"/>
        <item x="265"/>
        <item x="264"/>
        <item x="412"/>
        <item x="324"/>
        <item x="323"/>
        <item x="322"/>
        <item x="400"/>
        <item x="263"/>
        <item x="411"/>
        <item x="394"/>
        <item x="393"/>
        <item x="262"/>
        <item x="261"/>
        <item x="321"/>
        <item x="444"/>
        <item x="260"/>
        <item x="410"/>
        <item x="445"/>
        <item x="259"/>
        <item x="258"/>
        <item x="399"/>
        <item x="446"/>
        <item x="320"/>
        <item x="319"/>
        <item x="318"/>
        <item x="447"/>
        <item x="257"/>
        <item x="256"/>
        <item x="448"/>
        <item x="317"/>
        <item x="316"/>
        <item x="255"/>
        <item x="254"/>
        <item x="122"/>
        <item x="449"/>
        <item x="121"/>
        <item x="49"/>
        <item x="120"/>
        <item x="48"/>
        <item x="119"/>
        <item x="47"/>
        <item x="118"/>
        <item x="46"/>
        <item x="117"/>
        <item x="45"/>
        <item x="44"/>
        <item x="116"/>
        <item x="43"/>
        <item x="115"/>
        <item x="42"/>
        <item x="114"/>
        <item x="41"/>
        <item x="450"/>
        <item x="40"/>
        <item x="451"/>
        <item x="39"/>
        <item x="38"/>
        <item x="113"/>
        <item x="112"/>
        <item x="111"/>
        <item x="37"/>
        <item x="186"/>
        <item x="36"/>
        <item x="110"/>
        <item x="35"/>
        <item x="34"/>
        <item x="33"/>
        <item x="185"/>
        <item x="32"/>
        <item x="109"/>
        <item x="31"/>
        <item x="305"/>
        <item x="108"/>
        <item x="107"/>
        <item x="30"/>
        <item x="29"/>
        <item x="28"/>
        <item x="106"/>
        <item x="105"/>
        <item x="452"/>
        <item x="27"/>
        <item x="26"/>
        <item x="25"/>
        <item x="24"/>
        <item x="23"/>
        <item x="22"/>
        <item x="104"/>
        <item x="184"/>
        <item x="21"/>
        <item x="183"/>
        <item x="20"/>
        <item x="19"/>
        <item x="103"/>
        <item x="182"/>
        <item x="18"/>
        <item x="453"/>
        <item x="17"/>
        <item x="16"/>
        <item x="454"/>
        <item x="315"/>
        <item x="15"/>
        <item x="409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398"/>
        <item x="14"/>
        <item x="455"/>
        <item x="304"/>
        <item x="303"/>
        <item x="302"/>
        <item x="456"/>
        <item x="408"/>
        <item x="407"/>
        <item x="358"/>
        <item x="102"/>
        <item x="13"/>
        <item x="12"/>
        <item x="457"/>
        <item x="301"/>
        <item x="458"/>
        <item x="388"/>
        <item x="459"/>
        <item x="460"/>
        <item x="461"/>
        <item x="462"/>
        <item x="463"/>
        <item x="142"/>
        <item x="141"/>
        <item x="357"/>
        <item x="356"/>
        <item x="355"/>
        <item x="354"/>
        <item x="353"/>
        <item x="11"/>
        <item x="464"/>
        <item x="199"/>
        <item x="10"/>
        <item x="9"/>
        <item x="8"/>
        <item x="198"/>
        <item x="197"/>
        <item x="196"/>
        <item x="195"/>
        <item x="194"/>
        <item x="465"/>
        <item x="466"/>
        <item x="7"/>
        <item x="238"/>
        <item x="6"/>
        <item x="5"/>
        <item x="193"/>
        <item x="192"/>
        <item x="140"/>
        <item x="4"/>
        <item x="3"/>
        <item x="191"/>
        <item x="2"/>
        <item x="1"/>
        <item x="0"/>
        <item x="190"/>
        <item x="406"/>
        <item x="189"/>
        <item x="467"/>
        <item x="300"/>
        <item x="237"/>
        <item x="236"/>
        <item x="299"/>
        <item x="468"/>
        <item x="46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98">
        <item x="140"/>
        <item x="133"/>
        <item x="177"/>
        <item x="147"/>
        <item x="195"/>
        <item x="21"/>
        <item x="19"/>
        <item x="178"/>
        <item x="153"/>
        <item x="159"/>
        <item x="175"/>
        <item x="80"/>
        <item x="137"/>
        <item x="148"/>
        <item x="170"/>
        <item x="92"/>
        <item x="181"/>
        <item x="146"/>
        <item x="123"/>
        <item x="122"/>
        <item x="134"/>
        <item x="149"/>
        <item x="186"/>
        <item x="121"/>
        <item x="119"/>
        <item x="131"/>
        <item x="116"/>
        <item x="115"/>
        <item x="113"/>
        <item x="114"/>
        <item x="132"/>
        <item x="120"/>
        <item x="139"/>
        <item x="20"/>
        <item x="193"/>
        <item x="59"/>
        <item x="91"/>
        <item x="96"/>
        <item x="79"/>
        <item x="127"/>
        <item x="142"/>
        <item x="90"/>
        <item x="51"/>
        <item x="136"/>
        <item x="135"/>
        <item x="183"/>
        <item x="150"/>
        <item x="169"/>
        <item x="145"/>
        <item x="57"/>
        <item x="190"/>
        <item x="124"/>
        <item x="77"/>
        <item x="160"/>
        <item x="143"/>
        <item x="144"/>
        <item x="151"/>
        <item x="6"/>
        <item x="35"/>
        <item x="174"/>
        <item x="18"/>
        <item x="14"/>
        <item x="8"/>
        <item x="158"/>
        <item x="36"/>
        <item x="0"/>
        <item x="128"/>
        <item x="74"/>
        <item x="152"/>
        <item x="187"/>
        <item x="99"/>
        <item x="108"/>
        <item x="104"/>
        <item x="176"/>
        <item x="76"/>
        <item x="161"/>
        <item x="17"/>
        <item x="16"/>
        <item x="155"/>
        <item x="141"/>
        <item x="157"/>
        <item x="130"/>
        <item x="15"/>
        <item x="71"/>
        <item x="163"/>
        <item x="164"/>
        <item x="166"/>
        <item x="52"/>
        <item x="50"/>
        <item x="31"/>
        <item x="22"/>
        <item x="95"/>
        <item x="30"/>
        <item x="88"/>
        <item x="86"/>
        <item x="13"/>
        <item x="27"/>
        <item x="46"/>
        <item x="45"/>
        <item x="44"/>
        <item x="60"/>
        <item x="34"/>
        <item x="61"/>
        <item x="58"/>
        <item x="64"/>
        <item x="110"/>
        <item x="93"/>
        <item x="87"/>
        <item x="75"/>
        <item x="94"/>
        <item x="69"/>
        <item x="37"/>
        <item x="53"/>
        <item x="78"/>
        <item x="82"/>
        <item x="97"/>
        <item x="106"/>
        <item x="165"/>
        <item x="84"/>
        <item x="38"/>
        <item x="65"/>
        <item x="105"/>
        <item x="83"/>
        <item x="39"/>
        <item x="23"/>
        <item x="63"/>
        <item x="66"/>
        <item x="112"/>
        <item x="7"/>
        <item x="48"/>
        <item x="191"/>
        <item x="24"/>
        <item x="29"/>
        <item x="109"/>
        <item x="192"/>
        <item x="25"/>
        <item x="40"/>
        <item x="111"/>
        <item x="33"/>
        <item x="26"/>
        <item x="126"/>
        <item x="41"/>
        <item x="42"/>
        <item x="43"/>
        <item x="62"/>
        <item x="4"/>
        <item x="2"/>
        <item x="70"/>
        <item x="32"/>
        <item x="49"/>
        <item x="3"/>
        <item x="89"/>
        <item x="56"/>
        <item x="172"/>
        <item x="73"/>
        <item x="54"/>
        <item x="1"/>
        <item x="102"/>
        <item x="85"/>
        <item x="72"/>
        <item x="194"/>
        <item x="107"/>
        <item x="67"/>
        <item x="68"/>
        <item x="117"/>
        <item x="47"/>
        <item x="185"/>
        <item x="184"/>
        <item x="171"/>
        <item x="98"/>
        <item x="12"/>
        <item x="55"/>
        <item x="173"/>
        <item x="101"/>
        <item x="11"/>
        <item x="125"/>
        <item x="138"/>
        <item x="182"/>
        <item x="162"/>
        <item x="10"/>
        <item x="156"/>
        <item x="189"/>
        <item x="129"/>
        <item x="168"/>
        <item x="167"/>
        <item x="103"/>
        <item x="9"/>
        <item x="154"/>
        <item x="28"/>
        <item x="81"/>
        <item x="5"/>
        <item x="118"/>
        <item x="188"/>
        <item x="100"/>
        <item x="180"/>
        <item x="179"/>
        <item x="19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21">
        <item m="1" x="13"/>
        <item m="1" x="18"/>
        <item m="1" x="19"/>
        <item m="1" x="17"/>
        <item m="1" x="16"/>
        <item m="1" x="15"/>
        <item m="1" x="14"/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2">
    <i>
      <x v="12"/>
    </i>
    <i>
      <x v="20"/>
    </i>
    <i>
      <x v="21"/>
    </i>
    <i>
      <x v="49"/>
    </i>
    <i>
      <x v="63"/>
    </i>
    <i>
      <x v="64"/>
    </i>
    <i>
      <x v="82"/>
    </i>
    <i>
      <x v="101"/>
    </i>
    <i>
      <x v="128"/>
    </i>
    <i>
      <x v="166"/>
    </i>
    <i>
      <x v="186"/>
    </i>
    <i>
      <x v="193"/>
    </i>
    <i>
      <x v="202"/>
    </i>
    <i>
      <x v="212"/>
    </i>
    <i>
      <x v="232"/>
    </i>
    <i>
      <x v="253"/>
    </i>
    <i>
      <x v="258"/>
    </i>
    <i>
      <x v="302"/>
    </i>
    <i>
      <x v="309"/>
    </i>
    <i>
      <x v="407"/>
    </i>
    <i>
      <x v="411"/>
    </i>
    <i>
      <x v="418"/>
    </i>
    <i>
      <x v="420"/>
    </i>
    <i>
      <x v="422"/>
    </i>
    <i>
      <x v="423"/>
    </i>
    <i>
      <x v="424"/>
    </i>
    <i>
      <x v="425"/>
    </i>
    <i>
      <x v="426"/>
    </i>
    <i>
      <x v="435"/>
    </i>
    <i>
      <x v="445"/>
    </i>
    <i>
      <x v="446"/>
    </i>
    <i>
      <x v="463"/>
    </i>
  </rowItems>
  <colItems count="1">
    <i/>
  </colItems>
  <pageFields count="3">
    <pageField fld="8" hier="-1"/>
    <pageField fld="11" item="0" hier="-1"/>
    <pageField fld="1" hier="-1"/>
  </pageFields>
  <dataFields count="1">
    <dataField name="Suma de Kilos" fld="10" baseField="1" baseItem="4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FA1437-C5D4-4F7D-BE88-EF108F0313E9}" name="TablaDinámica9" cacheId="29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B6:G98" firstHeaderRow="1" firstDataRow="2" firstDataCol="2" rowPageCount="1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h="1" x="3"/>
        <item h="1" x="6"/>
        <item h="1" x="4"/>
        <item x="2"/>
        <item x="0"/>
        <item x="1"/>
        <item h="1" x="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98">
        <item x="140"/>
        <item x="133"/>
        <item x="177"/>
        <item x="147"/>
        <item x="195"/>
        <item x="21"/>
        <item x="19"/>
        <item x="178"/>
        <item x="153"/>
        <item x="159"/>
        <item x="175"/>
        <item x="80"/>
        <item x="137"/>
        <item x="148"/>
        <item x="170"/>
        <item x="92"/>
        <item x="181"/>
        <item x="146"/>
        <item x="123"/>
        <item x="122"/>
        <item x="134"/>
        <item x="149"/>
        <item x="186"/>
        <item x="121"/>
        <item x="119"/>
        <item x="131"/>
        <item x="116"/>
        <item x="115"/>
        <item x="113"/>
        <item x="114"/>
        <item x="132"/>
        <item x="120"/>
        <item x="139"/>
        <item x="20"/>
        <item x="193"/>
        <item x="59"/>
        <item x="91"/>
        <item x="96"/>
        <item x="79"/>
        <item x="127"/>
        <item x="142"/>
        <item x="90"/>
        <item x="51"/>
        <item x="136"/>
        <item x="135"/>
        <item x="183"/>
        <item x="150"/>
        <item x="169"/>
        <item x="145"/>
        <item x="57"/>
        <item x="190"/>
        <item x="124"/>
        <item x="77"/>
        <item x="160"/>
        <item x="143"/>
        <item x="144"/>
        <item x="151"/>
        <item x="6"/>
        <item x="35"/>
        <item x="174"/>
        <item x="18"/>
        <item x="14"/>
        <item x="8"/>
        <item x="158"/>
        <item x="36"/>
        <item x="0"/>
        <item x="128"/>
        <item x="74"/>
        <item x="152"/>
        <item x="187"/>
        <item x="99"/>
        <item x="108"/>
        <item x="104"/>
        <item x="176"/>
        <item x="76"/>
        <item x="161"/>
        <item x="17"/>
        <item x="16"/>
        <item x="155"/>
        <item x="141"/>
        <item x="157"/>
        <item x="130"/>
        <item x="15"/>
        <item x="71"/>
        <item x="163"/>
        <item x="164"/>
        <item x="166"/>
        <item x="52"/>
        <item x="50"/>
        <item x="31"/>
        <item x="22"/>
        <item x="95"/>
        <item x="30"/>
        <item x="88"/>
        <item x="86"/>
        <item x="13"/>
        <item x="27"/>
        <item x="46"/>
        <item x="45"/>
        <item x="44"/>
        <item x="60"/>
        <item x="34"/>
        <item x="61"/>
        <item x="58"/>
        <item x="64"/>
        <item x="110"/>
        <item x="93"/>
        <item x="87"/>
        <item x="75"/>
        <item x="94"/>
        <item x="69"/>
        <item x="37"/>
        <item x="53"/>
        <item x="78"/>
        <item x="82"/>
        <item x="97"/>
        <item x="106"/>
        <item x="165"/>
        <item x="84"/>
        <item x="38"/>
        <item x="65"/>
        <item x="105"/>
        <item x="83"/>
        <item x="39"/>
        <item x="23"/>
        <item x="63"/>
        <item x="66"/>
        <item x="112"/>
        <item x="7"/>
        <item x="48"/>
        <item x="191"/>
        <item x="24"/>
        <item x="29"/>
        <item x="109"/>
        <item x="192"/>
        <item x="25"/>
        <item x="40"/>
        <item x="111"/>
        <item x="33"/>
        <item x="26"/>
        <item x="126"/>
        <item x="41"/>
        <item x="42"/>
        <item x="43"/>
        <item x="62"/>
        <item x="4"/>
        <item x="2"/>
        <item x="70"/>
        <item x="32"/>
        <item x="49"/>
        <item x="3"/>
        <item x="89"/>
        <item x="56"/>
        <item x="172"/>
        <item x="73"/>
        <item x="54"/>
        <item x="1"/>
        <item x="102"/>
        <item x="85"/>
        <item x="72"/>
        <item x="194"/>
        <item x="107"/>
        <item x="67"/>
        <item x="68"/>
        <item x="117"/>
        <item x="47"/>
        <item x="185"/>
        <item x="184"/>
        <item x="171"/>
        <item x="98"/>
        <item x="12"/>
        <item x="55"/>
        <item x="173"/>
        <item x="101"/>
        <item x="11"/>
        <item x="125"/>
        <item x="138"/>
        <item x="182"/>
        <item x="162"/>
        <item x="10"/>
        <item x="156"/>
        <item x="189"/>
        <item x="129"/>
        <item x="168"/>
        <item x="167"/>
        <item x="103"/>
        <item x="9"/>
        <item x="154"/>
        <item x="28"/>
        <item x="81"/>
        <item x="5"/>
        <item x="118"/>
        <item x="188"/>
        <item x="100"/>
        <item x="180"/>
        <item x="179"/>
        <item x="19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21">
        <item m="1" x="13"/>
        <item m="1" x="18"/>
        <item m="1" x="19"/>
        <item m="1" x="17"/>
        <item m="1" x="16"/>
        <item m="1" x="15"/>
        <item m="1" x="14"/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5"/>
  </rowFields>
  <rowItems count="91">
    <i>
      <x v="3"/>
      <x/>
    </i>
    <i r="1">
      <x v="8"/>
    </i>
    <i r="1">
      <x v="9"/>
    </i>
    <i r="1">
      <x v="10"/>
    </i>
    <i r="1">
      <x v="34"/>
    </i>
    <i r="1">
      <x v="50"/>
    </i>
    <i r="1">
      <x v="53"/>
    </i>
    <i r="1">
      <x v="57"/>
    </i>
    <i r="1">
      <x v="59"/>
    </i>
    <i r="1">
      <x v="61"/>
    </i>
    <i r="1">
      <x v="64"/>
    </i>
    <i r="1">
      <x v="66"/>
    </i>
    <i r="1">
      <x v="68"/>
    </i>
    <i r="1">
      <x v="69"/>
    </i>
    <i r="1">
      <x v="73"/>
    </i>
    <i r="1">
      <x v="75"/>
    </i>
    <i r="1">
      <x v="78"/>
    </i>
    <i r="1">
      <x v="84"/>
    </i>
    <i r="1">
      <x v="85"/>
    </i>
    <i r="1">
      <x v="86"/>
    </i>
    <i r="1">
      <x v="103"/>
    </i>
    <i r="1">
      <x v="117"/>
    </i>
    <i r="1">
      <x v="134"/>
    </i>
    <i r="1">
      <x v="176"/>
    </i>
    <i r="1">
      <x v="187"/>
    </i>
    <i>
      <x v="4"/>
      <x v="52"/>
    </i>
    <i r="1">
      <x v="65"/>
    </i>
    <i r="1">
      <x v="71"/>
    </i>
    <i r="1">
      <x v="72"/>
    </i>
    <i r="1">
      <x v="87"/>
    </i>
    <i r="1">
      <x v="127"/>
    </i>
    <i r="1">
      <x v="145"/>
    </i>
    <i r="1">
      <x v="146"/>
    </i>
    <i r="1">
      <x v="150"/>
    </i>
    <i r="1">
      <x v="156"/>
    </i>
    <i r="1">
      <x v="157"/>
    </i>
    <i r="1">
      <x v="168"/>
    </i>
    <i r="1">
      <x v="172"/>
    </i>
    <i r="1">
      <x v="185"/>
    </i>
    <i>
      <x v="5"/>
      <x v="11"/>
    </i>
    <i r="1">
      <x v="14"/>
    </i>
    <i r="1">
      <x v="15"/>
    </i>
    <i r="1">
      <x v="36"/>
    </i>
    <i r="1">
      <x v="37"/>
    </i>
    <i r="1">
      <x v="38"/>
    </i>
    <i r="1">
      <x v="41"/>
    </i>
    <i r="1">
      <x v="47"/>
    </i>
    <i r="1">
      <x v="70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105"/>
    </i>
    <i r="1">
      <x v="106"/>
    </i>
    <i r="1">
      <x v="107"/>
    </i>
    <i r="1">
      <x v="109"/>
    </i>
    <i r="1">
      <x v="112"/>
    </i>
    <i r="1">
      <x v="113"/>
    </i>
    <i r="1">
      <x v="114"/>
    </i>
    <i r="1">
      <x v="115"/>
    </i>
    <i r="1">
      <x v="116"/>
    </i>
    <i r="1">
      <x v="118"/>
    </i>
    <i r="1">
      <x v="121"/>
    </i>
    <i r="1">
      <x v="122"/>
    </i>
    <i r="1">
      <x v="124"/>
    </i>
    <i r="1">
      <x v="130"/>
    </i>
    <i r="1">
      <x v="131"/>
    </i>
    <i r="1">
      <x v="132"/>
    </i>
    <i r="1">
      <x v="133"/>
    </i>
    <i r="1">
      <x v="135"/>
    </i>
    <i r="1">
      <x v="137"/>
    </i>
    <i r="1">
      <x v="139"/>
    </i>
    <i r="1">
      <x v="151"/>
    </i>
    <i r="1">
      <x v="152"/>
    </i>
    <i r="1">
      <x v="153"/>
    </i>
    <i r="1">
      <x v="155"/>
    </i>
    <i r="1">
      <x v="158"/>
    </i>
    <i r="1">
      <x v="160"/>
    </i>
    <i r="1">
      <x v="161"/>
    </i>
    <i r="1">
      <x v="169"/>
    </i>
    <i r="1">
      <x v="171"/>
    </i>
    <i r="1">
      <x v="183"/>
    </i>
    <i r="1">
      <x v="188"/>
    </i>
    <i r="1">
      <x v="189"/>
    </i>
    <i r="1">
      <x v="190"/>
    </i>
    <i>
      <x v="7"/>
      <x v="196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pageFields count="1">
    <pageField fld="8" hier="-1"/>
  </pageFields>
  <dataFields count="1">
    <dataField name="Suma de Kilos" fld="10" baseField="1" baseItem="4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8FE70850-AD3C-4FA7-8EF3-3981B3C933EB}" sourceName="Sector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ficina1" xr10:uid="{9EA03477-5C29-4B4E-BB48-C139DFE2527D}" sourceName="Oficina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2" xr10:uid="{B453DC1A-0F98-4F34-99AC-1D1CD842C6B5}" sourceName="Sector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ficina2" xr10:uid="{83627258-0518-45CA-8CA7-C5B730BBCF47}" sourceName="Oficina">
  <extLst>
    <x:ext xmlns:x15="http://schemas.microsoft.com/office/spreadsheetml/2010/11/main" uri="{2F2917AC-EB37-4324-AD4E-5DD8C200BD13}">
      <x15:tableSlicerCache tableId="3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ctor 1" xr10:uid="{7F034B3E-59E5-4C31-8C9D-6929A1E20DE9}" cache="SegmentaciónDeDatos_Sector1" caption="Sector" columnCount="3" style="SlicerStyleDark2" rowHeight="324000"/>
  <slicer name="Oficina 1" xr10:uid="{2C5BEF71-846F-43CF-9C7E-BAD920909FAC}" cache="SegmentaciónDeDatos_Oficina1" caption="Oficina" columnCount="3" style="SlicerStyleDark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ctor 2" xr10:uid="{59EA0E06-3E3A-4957-9872-E91CCD696BF0}" cache="SegmentaciónDeDatos_Sector2" caption="Sector" columnCount="3" style="SlicerStyleDark2" rowHeight="324000"/>
  <slicer name="Oficina 2" xr10:uid="{31B4CC09-69B6-4BAD-9F7B-71FF23C1101F}" cache="SegmentaciónDeDatos_Oficina2" caption="Oficina" columnCount="3" style="SlicerStyleDark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E623C-70B3-40BB-849D-72535C6B7716}" name="Tabla13" displayName="Tabla13" ref="B9:AF292" totalsRowShown="0" headerRowDxfId="140">
  <autoFilter ref="B9:AF292" xr:uid="{A4C1E6EB-CE18-49E7-895E-CADD47765CD3}">
    <filterColumn colId="1">
      <filters>
        <filter val="Pollo"/>
      </filters>
    </filterColumn>
    <filterColumn colId="2">
      <filters>
        <filter val="Agrosuper Asia"/>
      </filters>
    </filterColumn>
  </autoFilter>
  <tableColumns count="31">
    <tableColumn id="8" xr3:uid="{9BF9FD07-50B5-4B20-A93F-0A042E92FEF9}" name="Llave">
      <calculatedColumnFormula>Tabla13[[#This Row],[Oficina]]&amp;Tabla13[[#This Row],[Material]]</calculatedColumnFormula>
    </tableColumn>
    <tableColumn id="1" xr3:uid="{9524D5FE-834D-48C8-A5AE-09FA622F2596}" name="Sector"/>
    <tableColumn id="3" xr3:uid="{1D7DEAD2-F60C-4DE7-A3DB-83EDE2F7A031}" name="Oficina"/>
    <tableColumn id="4" xr3:uid="{4E119247-63BA-480D-8255-E0EAD3438E00}" name="Material"/>
    <tableColumn id="5" xr3:uid="{910331E0-E196-4E9B-A448-0C115EB169B5}" name="Descripción"/>
    <tableColumn id="6" xr3:uid="{7DB1BA9E-BC31-443B-BD9A-9CBD4EAA1C4E}" name="Nivel Jer. 2"/>
    <tableColumn id="7" xr3:uid="{3B28A59D-FF30-4D71-8437-90A7A266E451}" name="Nivel Jer. 3"/>
    <tableColumn id="9" xr3:uid="{80B9901E-2035-4277-B1A6-62FC6AC28EA2}" name=" RV Producción mes n+1" dataDxfId="139" dataCellStyle="Millares [0]">
      <calculatedColumnFormula>IFERROR(VLOOKUP(Tabla13[[#This Row],[Llave]],'[1]Consolidado RV'!$B:$H,6,FALSE),0)</calculatedColumnFormula>
    </tableColumn>
    <tableColumn id="10" xr3:uid="{6D8CF474-FAF3-4A5D-B990-E1ED94F344F2}" name=" RV  Venta mes n+1" dataDxfId="138">
      <calculatedColumnFormula>IFERROR(VLOOKUP(Tabla13[[#This Row],[Llave]],'[1]Consolidado RV'!$B:$H,7,FALSE),0)</calculatedColumnFormula>
    </tableColumn>
    <tableColumn id="11" xr3:uid="{4AA15788-3B31-4558-8B04-3895166D9641}" name="% Uti. producción" dataDxfId="137" dataCellStyle="Porcentaje">
      <calculatedColumnFormula>IFERROR(VLOOKUP(Tabla13[[#This Row],[Oficina]],#REF!,2,FALSE),0)</calculatedColumnFormula>
    </tableColumn>
    <tableColumn id="12" xr3:uid="{DEEAD948-1E05-44D1-A1E1-526A6DE8ECBA}" name="Producción disponible" dataCellStyle="Millares [0]">
      <calculatedColumnFormula>+Tabla13[[#This Row],[ RV Producción mes n+1]]*Tabla13[[#This Row],[% Uti. producción]]</calculatedColumnFormula>
    </tableColumn>
    <tableColumn id="13" xr3:uid="{C06DC476-1FB2-40F1-9F62-B0B28696A7E2}" name="Stock al día" dataCellStyle="Millares [0]">
      <calculatedColumnFormula>IFERROR(VLOOKUP(Tabla13[[#This Row],[Material]],#REF!,2,FALSE),0)</calculatedColumnFormula>
    </tableColumn>
    <tableColumn id="19" xr3:uid="{498B2FC6-5801-4DE5-974B-16D245A738B1}" name="Stock por despachar N" dataDxfId="136" dataCellStyle="Millares [0]">
      <calculatedColumnFormula>IFERROR(VLOOKUP(Tabla13[[#This Row],[Llave]],'En puerto-Programado'!A:D,4,FALSE)+VLOOKUP(Tabla13[[#This Row],[Llave]],'Por despachar'!A:F,6,FALSE),0)</calculatedColumnFormula>
    </tableColumn>
    <tableColumn id="14" xr3:uid="{D940BED2-0F90-48FF-8AC9-617FD55416E4}" name="Por producir Abr." dataCellStyle="Millares [0]">
      <calculatedColumnFormula>IFERROR(VLOOKUP(Tabla13[[#This Row],[Material]],[2]Consolidado!$C:$D,2,FALSE),0)</calculatedColumnFormula>
    </tableColumn>
    <tableColumn id="20" xr3:uid="{0A3C51B8-DE7B-4F5B-8E3B-44A904491B43}" name="Producción por despachar mes N" dataCellStyle="Millares [0]">
      <calculatedColumnFormula>IFERROR(VLOOKUP(Tabla13[[#This Row],[Llave]],'Por despachar'!A:E,5,FALSE),0)</calculatedColumnFormula>
    </tableColumn>
    <tableColumn id="17" xr3:uid="{0064BD7D-3D41-4974-B3FB-01641FA7761C}" name="Total disponible" dataDxfId="135" dataCellStyle="Millares [0]">
      <calculatedColumnFormula>SUM(Tabla13[[#This Row],[Producción disponible]],Tabla13[[#This Row],[Stock al día]],Tabla13[[#This Row],[Por producir Abr.]])-SUM(Tabla13[[#This Row],[Stock por despachar N]],Tabla13[[#This Row],[Producción por despachar mes N]])</calculatedColumnFormula>
    </tableColumn>
    <tableColumn id="21" xr3:uid="{8D9EE469-EAFA-4DD8-9CBE-5EBA6877F427}" name="Delay" dataCellStyle="Millares [0]">
      <calculatedColumnFormula>IFERROR(VLOOKUP(Tabla13[[#This Row],[Llave]],[3]Hoja2!$A:$D,4,FALSE),0)</calculatedColumnFormula>
    </tableColumn>
    <tableColumn id="22" xr3:uid="{0AFB4629-5CBC-49AB-AC2B-11461134C772}" name="Vol. prom. Por contenedor" dataDxfId="134" dataCellStyle="Millares [0]">
      <calculatedColumnFormula>IFERROR(VLOOKUP(Tabla13[[#This Row],[Material]],[4]Hoja1!$B:$C,2,FALSE),0)</calculatedColumnFormula>
    </tableColumn>
    <tableColumn id="23" xr3:uid="{E36765C7-F9EF-427B-A560-4183EED4D26B}" name="Atraso a facturar" dataDxfId="133" dataCellStyle="Millares [0]">
      <calculatedColumnFormula>IF(AND(Q10&gt;R10,R10&gt;0),R10,IF(AND(Q10&lt;R10,R10&gt;0),(ROUNDDOWN(Q10/S10,0)*S10),0))</calculatedColumnFormula>
    </tableColumn>
    <tableColumn id="24" xr3:uid="{74D762AE-B001-4480-AB95-B0E6276D6632}" name="Producción Disponible2" dataDxfId="132">
      <calculatedColumnFormula>+Tabla13[[#This Row],[Total disponible]]-Tabla13[[#This Row],[Atraso a facturar]]</calculatedColumnFormula>
    </tableColumn>
    <tableColumn id="25" xr3:uid="{56AC6A6A-80BC-45F6-A39A-69BFC4A08C66}" name="Venta del mes" dataDxfId="131">
      <calculatedColumnFormula>IFERROR(IF(AND(U10&gt;S10,J10&gt;S10),ROUNDDOWN(U10/S10,0)*S10,0),0)</calculatedColumnFormula>
    </tableColumn>
    <tableColumn id="29" xr3:uid="{76240037-6939-4316-857F-063CF7EF3759}" name="Warning venta" dataDxfId="130">
      <calculatedColumnFormula>IF(Tabla13[[#This Row],[Venta del mes]]&gt;Tabla13[[#This Row],[ RV  Venta mes n+1]],"Falta venta","-")</calculatedColumnFormula>
    </tableColumn>
    <tableColumn id="26" xr3:uid="{2FE17227-62D4-43DD-AF06-A93955402214}" name="Ajuste" dataCellStyle="Millares [0]"/>
    <tableColumn id="28" xr3:uid="{4BAE204D-9F77-4618-8CC0-5624B9A94409}" name="En puerto a facturar" dataDxfId="129" dataCellStyle="Millares [0]"/>
    <tableColumn id="2" xr3:uid="{8285059C-59C4-4655-B7C6-5E77B7E26F1A}" name="Plan ajustado" dataDxfId="128" dataCellStyle="Millares [0]">
      <calculatedColumnFormula>+Tabla13[[#This Row],[Atraso a facturar]]+Tabla13[[#This Row],[Venta del mes]]+Tabla13[[#This Row],[Ajuste]]</calculatedColumnFormula>
    </tableColumn>
    <tableColumn id="27" xr3:uid="{7DD69F0D-40DB-4B23-BAC0-FD84930212A5}" name="Plan Irrestricto" dataDxfId="127">
      <calculatedColumnFormula>+Tabla13[[#This Row],[Atraso a facturar]]+Tabla13[[#This Row],[Venta del mes]]+Tabla13[[#This Row],[En puerto a facturar]]</calculatedColumnFormula>
    </tableColumn>
    <tableColumn id="15" xr3:uid="{D0E45215-3754-4383-B052-65DBBD1DB9A4}" name="Plan Enero" dataDxfId="126" dataCellStyle="Millares [0]">
      <calculatedColumnFormula>IFERROR(VLOOKUP(Tabla13[[#This Row],[Llave]],'[5]Consolidación planes'!$A:$M,9,FALSE),0)</calculatedColumnFormula>
    </tableColumn>
    <tableColumn id="16" xr3:uid="{9AA3B64B-EC0C-4C7A-A6E8-007887021C9F}" name="Plan Febrero" dataDxfId="125" dataCellStyle="Millares [0]">
      <calculatedColumnFormula>IFERROR(VLOOKUP(Tabla13[[#This Row],[Llave]],'[5]Consolidación planes'!$A:$M,10,FALSE),0)</calculatedColumnFormula>
    </tableColumn>
    <tableColumn id="18" xr3:uid="{B673C0BF-B830-4A34-9EE8-E9AD5FFD4644}" name="Plan Marzo" dataDxfId="124" dataCellStyle="Millares [0]">
      <calculatedColumnFormula>IFERROR(VLOOKUP(Tabla13[[#This Row],[Llave]],'[5]Consolidación planes'!$A:$M,11,FALSE),0)</calculatedColumnFormula>
    </tableColumn>
    <tableColumn id="30" xr3:uid="{C6FA2749-5B8A-4E5B-8B9C-7C450CAB2AD4}" name="Plan Abril" dataDxfId="123" dataCellStyle="Millares [0]">
      <calculatedColumnFormula>IFERROR(VLOOKUP(Tabla13[[#This Row],[Llave]],'[5]Consolidación planes'!$A:$M,12,FALSE),0)</calculatedColumnFormula>
    </tableColumn>
    <tableColumn id="31" xr3:uid="{8753FAF0-27D2-4C8B-AEF5-4D55CCAB552B}" name="Plan Mayo" dataDxfId="122" dataCellStyle="Millares [0]">
      <calculatedColumnFormula>IFERROR(VLOOKUP(Tabla13[[#This Row],[Llave]],'[5]Consolidación planes'!$A:$M,13,FALSE),0)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F7083-3C09-4ECD-99CF-3D8B9B9DBDDB}" name="Tabla14" displayName="Tabla14" ref="B9:AM344" totalsRowShown="0" headerRowDxfId="93">
  <autoFilter ref="B9:AM344" xr:uid="{A4C1E6EB-CE18-49E7-895E-CADD47765CD3}">
    <filterColumn colId="2">
      <filters>
        <filter val="Agro Sudamerica"/>
      </filters>
    </filterColumn>
  </autoFilter>
  <sortState xmlns:xlrd2="http://schemas.microsoft.com/office/spreadsheetml/2017/richdata2" ref="B10:AI147">
    <sortCondition descending="1" ref="Y9:Y344"/>
  </sortState>
  <tableColumns count="38">
    <tableColumn id="8" xr3:uid="{EA635C38-0CA3-443D-B2D1-9E3EC9D4F951}" name="Llave">
      <calculatedColumnFormula>Tabla14[[#This Row],[Oficina]]&amp;Tabla14[[#This Row],[Material]]</calculatedColumnFormula>
    </tableColumn>
    <tableColumn id="1" xr3:uid="{D4F7741E-F471-4339-9A18-31FAC8E92741}" name="Sector"/>
    <tableColumn id="3" xr3:uid="{A0447A71-AA3E-45F1-914B-849D062BE325}" name="Oficina"/>
    <tableColumn id="4" xr3:uid="{2453CAE8-56A8-487D-946E-19FC5162C62B}" name="Material"/>
    <tableColumn id="5" xr3:uid="{F0CE2F45-7DC1-4900-9CD5-83AF46BA768B}" name="Descripción"/>
    <tableColumn id="6" xr3:uid="{FA2E8508-F8F3-4F2A-8DAF-865821CC9A6A}" name="Nivel Jer. 2"/>
    <tableColumn id="7" xr3:uid="{6F9F0551-5B4B-45AA-B485-08EDAE4D4F26}" name="Nivel Jer. 3"/>
    <tableColumn id="9" xr3:uid="{60C0460F-C87F-4F7C-A325-31F3C511BE49}" name=" RV Producción mes n+1" dataDxfId="92" dataCellStyle="Millares [0]"/>
    <tableColumn id="10" xr3:uid="{CF310EDD-A74A-4573-A980-FB6EF481C752}" name=" RV  Venta mes n+1" dataDxfId="91" dataCellStyle="Millares [0]"/>
    <tableColumn id="11" xr3:uid="{CEC29608-BA91-4833-AD50-B524AA37E0D1}" name="% Uti. producción" dataDxfId="90" dataCellStyle="Porcentaje"/>
    <tableColumn id="12" xr3:uid="{6386B5F9-A317-48F8-9553-67953AD64321}" name="Producción disponible" dataCellStyle="Millares [0]"/>
    <tableColumn id="13" xr3:uid="{FCBB8CBA-5526-4EB0-838A-6B10735287A6}" name="Stock al día" dataDxfId="89" dataCellStyle="Millares [0]"/>
    <tableColumn id="14" xr3:uid="{9A0DD481-2EDC-42A3-B8B3-6BD40F699C16}" name="Por producir mes N" dataDxfId="88" dataCellStyle="Millares [0]"/>
    <tableColumn id="20" xr3:uid="{D7F0547C-8456-4BC5-9C92-B01D537D1C64}" name="Producción por despachar mes N" dataDxfId="87" dataCellStyle="Millares [0]"/>
    <tableColumn id="17" xr3:uid="{84CDF5F7-93E2-440A-A37E-CC432A6DE646}" name="Total disponible" dataDxfId="86" dataCellStyle="Millares [0]"/>
    <tableColumn id="21" xr3:uid="{141159FA-E6B9-4920-BFE4-F0334EFD7F70}" name="Delay" dataDxfId="85" dataCellStyle="Millares [0]"/>
    <tableColumn id="22" xr3:uid="{A0A4DDCE-8CCB-44CF-BFCD-1C810CE2E99B}" name="Vol. prom. Por contenedor" dataDxfId="84"/>
    <tableColumn id="23" xr3:uid="{B6D380B7-3F56-4F23-845E-631D812EE353}" name="Atraso a facturar" dataDxfId="83" dataCellStyle="Millares [0]">
      <calculatedColumnFormula>IF(AND(P10&gt;Q10,Q10&gt;0),Q10,IF(AND(P10&lt;Q10,Q10&gt;0),(ROUNDDOWN(P10/R10,0)*R10),0))</calculatedColumnFormula>
    </tableColumn>
    <tableColumn id="38" xr3:uid="{48075F95-66D4-4C2B-AC5A-54310F4141F1}" name="Ajuste atraso" dataDxfId="82" dataCellStyle="Millares [0]"/>
    <tableColumn id="19" xr3:uid="{EB44D6AB-1969-42CC-BF47-71FA112F0FAF}" name="Facturación atraso" dataDxfId="81" dataCellStyle="Millares [0]">
      <calculatedColumnFormula>+Tabla14[[#This Row],[Atraso a facturar]]+Tabla14[[#This Row],[Ajuste atraso]]</calculatedColumnFormula>
    </tableColumn>
    <tableColumn id="24" xr3:uid="{0C2FFB07-5BF4-4774-9A33-B85AF37D9309}" name="Producción para venta nueva" dataDxfId="80">
      <calculatedColumnFormula>+Tabla14[[#This Row],[Total disponible]]-Tabla14[[#This Row],[Facturación atraso]]</calculatedColumnFormula>
    </tableColumn>
    <tableColumn id="25" xr3:uid="{5BCD1038-F673-45F7-8F38-A8F669CE19AE}" name="Venta del mes" dataDxfId="79">
      <calculatedColumnFormula>IFERROR(IF(AND(V10&gt;R10,J10&gt;=R10),ROUNDDOWN((Tabla14[[#This Row],[Producción para venta nueva]])/R10,0)*R10,0),0)</calculatedColumnFormula>
    </tableColumn>
    <tableColumn id="39" xr3:uid="{501EC12A-7C17-4AD3-B838-86B520685427}" name="Ajuste venta nueva" dataDxfId="78" dataCellStyle="Millares [0]"/>
    <tableColumn id="44" xr3:uid="{B129934B-F28C-494D-97DE-CAC8CA34065B}" name="Facturación Venta nueva" dataDxfId="77">
      <calculatedColumnFormula>IF(Tabla14[[#This Row],[Venta del mes]]&gt;0,Tabla14[[#This Row],[Venta del mes]]+Tabla14[[#This Row],[Ajuste venta nueva]],0)</calculatedColumnFormula>
    </tableColumn>
    <tableColumn id="46" xr3:uid="{A76D3BC9-FA96-43CE-9E65-64A2FB2A2DFD}" name="Saldo Volumen disponible" dataDxfId="76">
      <calculatedColumnFormula>+Tabla14[[#This Row],[Producción para venta nueva]]-Tabla14[[#This Row],[Facturación Venta nueva]]</calculatedColumnFormula>
    </tableColumn>
    <tableColumn id="47" xr3:uid="{46065D57-1B00-4F0C-9F66-A1AE26B272C4}" name="Disponible stock sin venta" dataDxfId="75">
      <calculatedColumnFormula>IF(AND(A10=1,Tabla14[[#This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calculatedColumnFormula>
    </tableColumn>
    <tableColumn id="68" xr3:uid="{C38D32CC-9464-4838-ADD5-8239748B56D1}" name="Ajuste stock sin venta" dataDxfId="74"/>
    <tableColumn id="37" xr3:uid="{70A35B73-7096-4609-8571-C5D711E67F10}" name="Facturación stock" dataDxfId="73">
      <calculatedColumnFormula>IF(Tabla14[[#This Row],[Disponible stock sin venta]]&gt;0,Tabla14[[#This Row],[Disponible stock sin venta]]+Tabla14[[#This Row],[Ajuste stock sin venta]],0)</calculatedColumnFormula>
    </tableColumn>
    <tableColumn id="49" xr3:uid="{5FB4B781-5E27-4A8E-80A2-09D1312237E8}" name="En puerto a facturar" dataDxfId="72">
      <calculatedColumnFormula>IFERROR(VLOOKUP(Tabla14[[#This Row],[Llave]],'[6]Din puerto'!$A:$D,4,FALSE),0)</calculatedColumnFormula>
    </tableColumn>
    <tableColumn id="70" xr3:uid="{49CDAB27-CECE-4C44-95C5-DB7962AB10CC}" name="Plan Irrestricto Inicial" dataDxfId="71" dataCellStyle="Millares [0]">
      <calculatedColumnFormula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calculatedColumnFormula>
    </tableColumn>
    <tableColumn id="48" xr3:uid="{AAF00C6F-4644-4045-97C1-35D69C2EC1CB}" name="Plan Irrestricto (DATO)" dataDxfId="70"/>
    <tableColumn id="50" xr3:uid="{0B75B2D0-9FE3-4767-90B6-291878D05B63}" name="Plan Ajustado" dataDxfId="69">
      <calculatedColumnFormula>IF(Tabla14[[#This Row],[Plan Irrestricto (DATO)]]&gt;0,SUM(Tabla14[[#This Row],[Facturación atraso]],Tabla14[[#This Row],[Facturación Venta nueva]],Tabla14[[#This Row],[Facturación stock]],Tabla14[[#This Row],[En puerto a facturar]]),0)</calculatedColumnFormula>
    </tableColumn>
    <tableColumn id="62" xr3:uid="{8D0B9D93-5249-4C70-BEBA-663C8695506F}" name="Motivo Ajuste" dataDxfId="68"/>
    <tableColumn id="59" xr3:uid="{FD5DEFBF-37B9-4699-BAE9-D9C502AA3450}" name="OBS" dataDxfId="67"/>
    <tableColumn id="2" xr3:uid="{12B7FB86-1733-4B2C-A3B6-7AA6ED3DC65D}" name="Ajuste Market"/>
    <tableColumn id="15" xr3:uid="{1B136CF1-2282-4FAD-9375-1965C5B3E0B0}" name="Comentario Market2"/>
    <tableColumn id="16" xr3:uid="{C510FDDC-CCEB-4B4F-8DA1-B9CB6DA9B1E0}" name="Comentario Market3" dataDxfId="1">
      <calculatedColumnFormula>VLOOKUP(Tabla14[[#This Row],[Llave]],'[8]BASE PLAN MES N'!$B:$AG,32,FALSE)</calculatedColumnFormula>
    </tableColumn>
    <tableColumn id="18" xr3:uid="{46EEC21E-787C-4C92-B55E-E55CCDCF90D4}" name="Comentario Market4" dataDxfId="0">
      <calculatedColumnFormula>+Tabla14[[#This Row],[Comentario Market3]]-Tabla14[[#This Row],[Plan Ajustado]]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4.bin"/><Relationship Id="rId5" Type="http://schemas.openxmlformats.org/officeDocument/2006/relationships/customProperty" Target="../customProperty3.bin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2.bin"/><Relationship Id="rId6" Type="http://schemas.microsoft.com/office/2007/relationships/slicer" Target="../slicers/slicer2.xml"/><Relationship Id="rId5" Type="http://schemas.openxmlformats.org/officeDocument/2006/relationships/table" Target="../tables/table2.x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customProperty" Target="../customProperty14.bin"/><Relationship Id="rId4" Type="http://schemas.openxmlformats.org/officeDocument/2006/relationships/customProperty" Target="../customProperty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5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customProperty" Target="../customProperty1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8.bin"/><Relationship Id="rId1" Type="http://schemas.openxmlformats.org/officeDocument/2006/relationships/customProperty" Target="../customProperty1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2.bin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5" Type="http://schemas.openxmlformats.org/officeDocument/2006/relationships/customProperty" Target="../customProperty24.bin"/><Relationship Id="rId4" Type="http://schemas.openxmlformats.org/officeDocument/2006/relationships/customProperty" Target="../customProperty2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26.bin"/><Relationship Id="rId5" Type="http://schemas.openxmlformats.org/officeDocument/2006/relationships/customProperty" Target="../customProperty25.bin"/><Relationship Id="rId4" Type="http://schemas.openxmlformats.org/officeDocument/2006/relationships/pivotTable" Target="../pivotTables/pivotTable1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5" Type="http://schemas.openxmlformats.org/officeDocument/2006/relationships/customProperty" Target="../customProperty28.bin"/><Relationship Id="rId4" Type="http://schemas.openxmlformats.org/officeDocument/2006/relationships/customProperty" Target="../customProperty2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5" Type="http://schemas.openxmlformats.org/officeDocument/2006/relationships/customProperty" Target="../customProperty30.bin"/><Relationship Id="rId4" Type="http://schemas.openxmlformats.org/officeDocument/2006/relationships/customProperty" Target="../customProperty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1.bin"/><Relationship Id="rId2" Type="http://schemas.openxmlformats.org/officeDocument/2006/relationships/pivotTable" Target="../pivotTables/pivotTable25.xml"/><Relationship Id="rId1" Type="http://schemas.openxmlformats.org/officeDocument/2006/relationships/pivotTable" Target="../pivotTables/pivotTable24.xml"/><Relationship Id="rId4" Type="http://schemas.openxmlformats.org/officeDocument/2006/relationships/customProperty" Target="../customProperty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A9B3-F78F-4315-8C9B-A9F44A53F5CA}">
  <sheetPr>
    <tabColor rgb="FFFF0000"/>
  </sheetPr>
  <dimension ref="B8:AF324"/>
  <sheetViews>
    <sheetView showGridLines="0" topLeftCell="C1" zoomScale="70" zoomScaleNormal="70" workbookViewId="0">
      <selection activeCell="F297" sqref="F297"/>
    </sheetView>
  </sheetViews>
  <sheetFormatPr baseColWidth="10" defaultRowHeight="14.5" x14ac:dyDescent="0.35"/>
  <cols>
    <col min="1" max="1" width="0.6328125" customWidth="1"/>
    <col min="2" max="2" width="24.6328125" hidden="1" customWidth="1"/>
    <col min="3" max="3" width="10.26953125" bestFit="1" customWidth="1"/>
    <col min="4" max="4" width="17.54296875" bestFit="1" customWidth="1"/>
    <col min="5" max="5" width="11" bestFit="1" customWidth="1"/>
    <col min="6" max="6" width="36.7265625" bestFit="1" customWidth="1"/>
    <col min="7" max="7" width="16.1796875" bestFit="1" customWidth="1"/>
    <col min="8" max="8" width="20.81640625" bestFit="1" customWidth="1"/>
    <col min="9" max="22" width="15.6328125" customWidth="1"/>
    <col min="23" max="23" width="15.6328125" hidden="1" customWidth="1"/>
    <col min="24" max="26" width="15.6328125" customWidth="1"/>
    <col min="27" max="27" width="15.6328125" hidden="1" customWidth="1"/>
  </cols>
  <sheetData>
    <row r="8" spans="2:32" ht="15.5" x14ac:dyDescent="0.35">
      <c r="I8" s="16" t="e">
        <f>SUBTOTAL(9,Tabla13 #REF! )</f>
        <v>#NAME?</v>
      </c>
      <c r="J8" s="16" t="e">
        <f>SUBTOTAL(9,Tabla13 #REF! )</f>
        <v>#NAME?</v>
      </c>
      <c r="K8" s="16"/>
      <c r="L8" s="16">
        <f>SUBTOTAL(9,Tabla13[Producción disponible])</f>
        <v>0</v>
      </c>
      <c r="M8" s="16">
        <f>SUBTOTAL(9,Tabla13[Stock al día])</f>
        <v>0</v>
      </c>
      <c r="N8" s="16">
        <f>SUBTOTAL(9,Tabla13[Stock por despachar N])</f>
        <v>125000</v>
      </c>
      <c r="O8" s="16">
        <f>SUBTOTAL(9,Tabla13[Por producir Abr.] )</f>
        <v>299000</v>
      </c>
      <c r="P8" s="16">
        <f>SUBTOTAL(9,Tabla13[Producción por despachar mes N] )</f>
        <v>0</v>
      </c>
      <c r="Q8" s="16">
        <f>SUBTOTAL(9,Tabla13[Total disponible])</f>
        <v>174000</v>
      </c>
      <c r="R8" s="16">
        <f>SUBTOTAL(9,Tabla13[Delay])</f>
        <v>869958.04799999995</v>
      </c>
      <c r="S8" s="16">
        <f>SUBTOTAL(9,Tabla13[Vol. prom. Por contenedor])</f>
        <v>47000</v>
      </c>
      <c r="T8" s="16">
        <f>SUBTOTAL(9,Tabla13[Atraso a facturar])</f>
        <v>150000</v>
      </c>
      <c r="U8" s="16">
        <f>SUBTOTAL(9,Tabla13[Producción Disponible2])</f>
        <v>24000</v>
      </c>
      <c r="V8" s="16">
        <f>SUBTOTAL(9,Tabla13[Venta del mes] )</f>
        <v>0</v>
      </c>
      <c r="W8" s="16">
        <f>SUBTOTAL(9,Tabla13[Warning venta])</f>
        <v>0</v>
      </c>
      <c r="X8" s="16">
        <f>SUBTOTAL(9,Tabla13[Ajuste])</f>
        <v>0</v>
      </c>
      <c r="Y8" s="16">
        <f>SUBTOTAL(9,Tabla13[En puerto a facturar])</f>
        <v>0</v>
      </c>
      <c r="Z8" s="16"/>
      <c r="AA8" s="16">
        <f>SUBTOTAL(9,Tabla13[Plan Irrestricto])</f>
        <v>150000</v>
      </c>
    </row>
    <row r="9" spans="2:32" ht="34" customHeight="1" x14ac:dyDescent="0.35">
      <c r="B9" s="2" t="s">
        <v>330</v>
      </c>
      <c r="C9" s="2" t="s">
        <v>0</v>
      </c>
      <c r="D9" s="2" t="s">
        <v>1</v>
      </c>
      <c r="E9" s="2" t="s">
        <v>4</v>
      </c>
      <c r="F9" s="2" t="s">
        <v>5</v>
      </c>
      <c r="G9" s="2" t="s">
        <v>2</v>
      </c>
      <c r="H9" s="2" t="s">
        <v>3</v>
      </c>
      <c r="I9" s="2" t="s">
        <v>335</v>
      </c>
      <c r="J9" s="2" t="s">
        <v>336</v>
      </c>
      <c r="K9" s="2" t="s">
        <v>331</v>
      </c>
      <c r="L9" s="2" t="s">
        <v>332</v>
      </c>
      <c r="M9" s="2" t="s">
        <v>333</v>
      </c>
      <c r="N9" s="2" t="s">
        <v>337</v>
      </c>
      <c r="O9" s="2" t="s">
        <v>334</v>
      </c>
      <c r="P9" s="2" t="s">
        <v>338</v>
      </c>
      <c r="Q9" s="2" t="s">
        <v>339</v>
      </c>
      <c r="R9" s="2" t="s">
        <v>340</v>
      </c>
      <c r="S9" s="2" t="s">
        <v>341</v>
      </c>
      <c r="T9" s="22" t="s">
        <v>342</v>
      </c>
      <c r="U9" s="2" t="s">
        <v>343</v>
      </c>
      <c r="V9" s="22" t="s">
        <v>344</v>
      </c>
      <c r="W9" s="2" t="s">
        <v>347</v>
      </c>
      <c r="X9" s="2" t="s">
        <v>345</v>
      </c>
      <c r="Y9" s="22" t="s">
        <v>346</v>
      </c>
      <c r="Z9" s="19" t="s">
        <v>411</v>
      </c>
      <c r="AA9" s="4" t="s">
        <v>410</v>
      </c>
      <c r="AB9" s="21" t="s">
        <v>414</v>
      </c>
      <c r="AC9" s="21" t="s">
        <v>415</v>
      </c>
      <c r="AD9" s="21" t="s">
        <v>416</v>
      </c>
      <c r="AE9" s="21" t="s">
        <v>417</v>
      </c>
      <c r="AF9" s="21" t="s">
        <v>418</v>
      </c>
    </row>
    <row r="10" spans="2:32" ht="15.75" hidden="1" x14ac:dyDescent="0.35">
      <c r="B10" t="str">
        <f>Tabla13[[#This Row],[Oficina]]&amp;Tabla13[[#This Row],[Material]]</f>
        <v>Agro Sudamerica1020017</v>
      </c>
      <c r="C10" t="s">
        <v>6</v>
      </c>
      <c r="D10" t="s">
        <v>17</v>
      </c>
      <c r="E10">
        <v>1020017</v>
      </c>
      <c r="F10" t="s">
        <v>20</v>
      </c>
      <c r="G10" t="s">
        <v>18</v>
      </c>
      <c r="H10" t="s">
        <v>19</v>
      </c>
      <c r="I10" s="7">
        <f>IFERROR(VLOOKUP(Tabla13[[#This Row],[Llave]],'[1]Consolidado RV'!$B:$H,6,FALSE),0)</f>
        <v>0</v>
      </c>
      <c r="J10" s="7">
        <f>IFERROR(VLOOKUP(Tabla13[[#This Row],[Llave]],'[1]Consolidado RV'!$B:$H,7,FALSE),0)</f>
        <v>0</v>
      </c>
      <c r="K10" s="8">
        <f>IFERROR(VLOOKUP(Tabla13[[#This Row],[Oficina]],#REF!,2,FALSE),0)</f>
        <v>0</v>
      </c>
      <c r="L10" s="7">
        <f>+Tabla13[[#This Row],[ RV Producción mes n+1]]*Tabla13[[#This Row],[% Uti. producción]]</f>
        <v>0</v>
      </c>
      <c r="M10" s="7">
        <f>IFERROR(VLOOKUP(Tabla13[[#This Row],[Material]],#REF!,2,FALSE),0)</f>
        <v>0</v>
      </c>
      <c r="N10" s="7">
        <f>IFERROR(VLOOKUP(Tabla13[[#This Row],[Llave]],'En puerto-Programado'!A:D,4,FALSE)+VLOOKUP(Tabla13[[#This Row],[Llave]],'Por despachar'!A:F,6,FALSE),0)</f>
        <v>0</v>
      </c>
      <c r="O10" s="7">
        <f>IFERROR(VLOOKUP(Tabla13[[#This Row],[Material]],[2]Consolidado!$C:$D,2,FALSE),0)</f>
        <v>0</v>
      </c>
      <c r="P10" s="7">
        <f>IFERROR(VLOOKUP(Tabla13[[#This Row],[Llave]],'Por despachar'!A:E,5,FALSE),0)</f>
        <v>0</v>
      </c>
      <c r="Q1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0" s="7">
        <f>IFERROR(VLOOKUP(Tabla13[[#This Row],[Llave]],[3]Hoja2!$A:$D,4,FALSE),0)</f>
        <v>17000</v>
      </c>
      <c r="S10" s="9">
        <f>IFERROR(VLOOKUP(Tabla13[[#This Row],[Material]],[4]Hoja1!$B:$C,2,FALSE),0)</f>
        <v>24000</v>
      </c>
      <c r="T10" s="5">
        <f>IF(AND(Q10&gt;R10,R10&gt;0),R10,IF(AND(Q10&lt;R10,R10&gt;0),(ROUNDDOWN(Q10/S10,0)*S10),0))</f>
        <v>0</v>
      </c>
      <c r="U10" s="3">
        <f>+Tabla13[[#This Row],[Total disponible]]-Tabla13[[#This Row],[Atraso a facturar]]</f>
        <v>0</v>
      </c>
      <c r="V10" s="6">
        <f t="shared" ref="V10:V73" si="0">IFERROR(IF(AND(U10&gt;S10,J10&gt;S10),ROUNDDOWN(U10/S10,0)*S10,0),0)</f>
        <v>0</v>
      </c>
      <c r="W10" s="3" t="str">
        <f>IF(Tabla13[[#This Row],[Venta del mes]]&gt;Tabla13[[#This Row],[ RV  Venta mes n+1]],"Falta venta","-")</f>
        <v>-</v>
      </c>
      <c r="X10" s="7"/>
      <c r="Y10" s="18">
        <v>0</v>
      </c>
      <c r="Z10" s="5">
        <f>+Tabla13[[#This Row],[Atraso a facturar]]+Tabla13[[#This Row],[Venta del mes]]+Tabla13[[#This Row],[Ajuste]]</f>
        <v>0</v>
      </c>
      <c r="AA10" s="6">
        <f>+Tabla13[[#This Row],[Atraso a facturar]]+Tabla13[[#This Row],[Venta del mes]]+Tabla13[[#This Row],[En puerto a facturar]]</f>
        <v>0</v>
      </c>
      <c r="AB10" s="20">
        <f>IFERROR(VLOOKUP(Tabla13[[#This Row],[Llave]],'[5]Consolidación planes'!$A:$M,9,FALSE),0)</f>
        <v>192000</v>
      </c>
      <c r="AC10" s="20">
        <f>IFERROR(VLOOKUP(Tabla13[[#This Row],[Llave]],'[5]Consolidación planes'!$A:$M,10,FALSE),0)</f>
        <v>108000</v>
      </c>
      <c r="AD10" s="20">
        <f>IFERROR(VLOOKUP(Tabla13[[#This Row],[Llave]],'[5]Consolidación planes'!$A:$M,11,FALSE),0)</f>
        <v>132000</v>
      </c>
      <c r="AE10" s="20">
        <f>IFERROR(VLOOKUP(Tabla13[[#This Row],[Llave]],'[5]Consolidación planes'!$A:$M,12,FALSE),0)</f>
        <v>96000</v>
      </c>
      <c r="AF10" s="20">
        <f>IFERROR(VLOOKUP(Tabla13[[#This Row],[Llave]],'[5]Consolidación planes'!$A:$M,13,FALSE),0)</f>
        <v>37000</v>
      </c>
    </row>
    <row r="11" spans="2:32" ht="15.75" hidden="1" x14ac:dyDescent="0.35">
      <c r="B11" t="str">
        <f>Tabla13[[#This Row],[Oficina]]&amp;Tabla13[[#This Row],[Material]]</f>
        <v>Agro Sudamerica1020339</v>
      </c>
      <c r="C11" t="s">
        <v>6</v>
      </c>
      <c r="D11" t="s">
        <v>17</v>
      </c>
      <c r="E11">
        <v>1020339</v>
      </c>
      <c r="F11" t="s">
        <v>49</v>
      </c>
      <c r="G11" t="s">
        <v>11</v>
      </c>
      <c r="H11" t="s">
        <v>15</v>
      </c>
      <c r="I11" s="7">
        <f>IFERROR(VLOOKUP(Tabla13[[#This Row],[Llave]],'[1]Consolidado RV'!$B:$H,6,FALSE),0)</f>
        <v>24001.524000000001</v>
      </c>
      <c r="J11" s="3">
        <f>IFERROR(VLOOKUP(Tabla13[[#This Row],[Llave]],'[1]Consolidado RV'!$B:$H,7,FALSE),0)</f>
        <v>0</v>
      </c>
      <c r="K11" s="8">
        <f>IFERROR(VLOOKUP(Tabla13[[#This Row],[Oficina]],#REF!,2,FALSE),0)</f>
        <v>0</v>
      </c>
      <c r="L11" s="7">
        <f>+Tabla13[[#This Row],[ RV Producción mes n+1]]*Tabla13[[#This Row],[% Uti. producción]]</f>
        <v>0</v>
      </c>
      <c r="M11" s="7">
        <f>IFERROR(VLOOKUP(Tabla13[[#This Row],[Material]],#REF!,2,FALSE),0)</f>
        <v>0</v>
      </c>
      <c r="N11" s="7">
        <f>IFERROR(VLOOKUP(Tabla13[[#This Row],[Llave]],'En puerto-Programado'!A:D,4,FALSE)+VLOOKUP(Tabla13[[#This Row],[Llave]],'Por despachar'!A:F,6,FALSE),0)</f>
        <v>0</v>
      </c>
      <c r="O11" s="7">
        <f>IFERROR(VLOOKUP(Tabla13[[#This Row],[Material]],[2]Consolidado!$C:$D,2,FALSE),0)</f>
        <v>25927.153281614366</v>
      </c>
      <c r="P11" s="7">
        <f>IFERROR(VLOOKUP(Tabla13[[#This Row],[Llave]],'Por despachar'!A:E,5,FALSE),0)</f>
        <v>0</v>
      </c>
      <c r="Q11" s="14">
        <f>SUM(Tabla13[[#This Row],[Producción disponible]],Tabla13[[#This Row],[Stock al día]],Tabla13[[#This Row],[Por producir Abr.]])-SUM(Tabla13[[#This Row],[Stock por despachar N]],Tabla13[[#This Row],[Producción por despachar mes N]])</f>
        <v>25927.153281614366</v>
      </c>
      <c r="R11" s="7">
        <f>IFERROR(VLOOKUP(Tabla13[[#This Row],[Llave]],[3]Hoja2!$A:$D,4,FALSE),0)</f>
        <v>257500</v>
      </c>
      <c r="S11" s="9">
        <f>IFERROR(VLOOKUP(Tabla13[[#This Row],[Material]],[4]Hoja1!$B:$C,2,FALSE),0)</f>
        <v>24000</v>
      </c>
      <c r="T11" s="5">
        <f t="shared" ref="T11:T74" si="1">IF(AND(Q11&gt;R11,R11&gt;0),R11,IF(AND(Q11&lt;R11,R11&gt;0),(ROUNDDOWN(Q11/S11,0)*S11),0))</f>
        <v>24000</v>
      </c>
      <c r="U11" s="3">
        <f>+Tabla13[[#This Row],[Total disponible]]-Tabla13[[#This Row],[Atraso a facturar]]</f>
        <v>1927.1532816143663</v>
      </c>
      <c r="V11" s="6">
        <f t="shared" si="0"/>
        <v>0</v>
      </c>
      <c r="W11" s="3" t="str">
        <f>IF(Tabla13[[#This Row],[Venta del mes]]&gt;Tabla13[[#This Row],[ RV  Venta mes n+1]],"Falta venta","-")</f>
        <v>-</v>
      </c>
      <c r="X11" s="7"/>
      <c r="Y11" s="18">
        <v>0</v>
      </c>
      <c r="Z11" s="5">
        <f>+Tabla13[[#This Row],[Atraso a facturar]]+Tabla13[[#This Row],[Venta del mes]]+Tabla13[[#This Row],[Ajuste]]</f>
        <v>24000</v>
      </c>
      <c r="AA11" s="6">
        <f>+Tabla13[[#This Row],[Atraso a facturar]]+Tabla13[[#This Row],[Venta del mes]]+Tabla13[[#This Row],[En puerto a facturar]]</f>
        <v>24000</v>
      </c>
      <c r="AB11" s="20">
        <f>IFERROR(VLOOKUP(Tabla13[[#This Row],[Llave]],'[5]Consolidación planes'!$A:$M,9,FALSE),0)</f>
        <v>34000</v>
      </c>
      <c r="AC11" s="20">
        <f>IFERROR(VLOOKUP(Tabla13[[#This Row],[Llave]],'[5]Consolidación planes'!$A:$M,10,FALSE),0)</f>
        <v>95000</v>
      </c>
      <c r="AD11" s="20">
        <f>IFERROR(VLOOKUP(Tabla13[[#This Row],[Llave]],'[5]Consolidación planes'!$A:$M,11,FALSE),0)</f>
        <v>85000</v>
      </c>
      <c r="AE11" s="20">
        <f>IFERROR(VLOOKUP(Tabla13[[#This Row],[Llave]],'[5]Consolidación planes'!$A:$M,12,FALSE),0)</f>
        <v>98500</v>
      </c>
      <c r="AF11" s="20">
        <f>IFERROR(VLOOKUP(Tabla13[[#This Row],[Llave]],'[5]Consolidación planes'!$A:$M,13,FALSE),0)</f>
        <v>130881</v>
      </c>
    </row>
    <row r="12" spans="2:32" ht="15.75" hidden="1" x14ac:dyDescent="0.35">
      <c r="B12" t="str">
        <f>Tabla13[[#This Row],[Oficina]]&amp;Tabla13[[#This Row],[Material]]</f>
        <v>Agro Sudamerica1020349</v>
      </c>
      <c r="C12" t="s">
        <v>6</v>
      </c>
      <c r="D12" t="s">
        <v>17</v>
      </c>
      <c r="E12">
        <v>1020349</v>
      </c>
      <c r="F12" t="s">
        <v>69</v>
      </c>
      <c r="G12" t="s">
        <v>67</v>
      </c>
      <c r="H12" t="s">
        <v>68</v>
      </c>
      <c r="I12" s="7">
        <f>IFERROR(VLOOKUP(Tabla13[[#This Row],[Llave]],'[1]Consolidado RV'!$B:$H,6,FALSE),0)</f>
        <v>76680.255999999994</v>
      </c>
      <c r="J12" s="3">
        <f>IFERROR(VLOOKUP(Tabla13[[#This Row],[Llave]],'[1]Consolidado RV'!$B:$H,7,FALSE),0)</f>
        <v>97250.041999999987</v>
      </c>
      <c r="K12" s="8">
        <f>IFERROR(VLOOKUP(Tabla13[[#This Row],[Oficina]],#REF!,2,FALSE),0)</f>
        <v>0</v>
      </c>
      <c r="L12" s="7">
        <f>+Tabla13[[#This Row],[ RV Producción mes n+1]]*Tabla13[[#This Row],[% Uti. producción]]</f>
        <v>0</v>
      </c>
      <c r="M12" s="7">
        <f>IFERROR(VLOOKUP(Tabla13[[#This Row],[Material]],#REF!,2,FALSE),0)</f>
        <v>0</v>
      </c>
      <c r="N12" s="7">
        <f>IFERROR(VLOOKUP(Tabla13[[#This Row],[Llave]],'En puerto-Programado'!A:D,4,FALSE)+VLOOKUP(Tabla13[[#This Row],[Llave]],'Por despachar'!A:F,6,FALSE),0)</f>
        <v>48000</v>
      </c>
      <c r="O12" s="7">
        <f>IFERROR(VLOOKUP(Tabla13[[#This Row],[Material]],[2]Consolidado!$C:$D,2,FALSE),0)</f>
        <v>0</v>
      </c>
      <c r="P12" s="7">
        <f>IFERROR(VLOOKUP(Tabla13[[#This Row],[Llave]],'Por despachar'!A:E,5,FALSE),0)</f>
        <v>0</v>
      </c>
      <c r="Q12" s="14">
        <f>SUM(Tabla13[[#This Row],[Producción disponible]],Tabla13[[#This Row],[Stock al día]],Tabla13[[#This Row],[Por producir Abr.]])-SUM(Tabla13[[#This Row],[Stock por despachar N]],Tabla13[[#This Row],[Producción por despachar mes N]])</f>
        <v>-48000</v>
      </c>
      <c r="R12" s="7">
        <f>IFERROR(VLOOKUP(Tabla13[[#This Row],[Llave]],[3]Hoja2!$A:$D,4,FALSE),0)</f>
        <v>120000</v>
      </c>
      <c r="S12" s="9">
        <f>IFERROR(VLOOKUP(Tabla13[[#This Row],[Material]],[4]Hoja1!$B:$C,2,FALSE),0)</f>
        <v>24000</v>
      </c>
      <c r="T12" s="5">
        <f t="shared" si="1"/>
        <v>-48000</v>
      </c>
      <c r="U12" s="3">
        <f>+Tabla13[[#This Row],[Total disponible]]-Tabla13[[#This Row],[Atraso a facturar]]</f>
        <v>0</v>
      </c>
      <c r="V12" s="6">
        <f t="shared" si="0"/>
        <v>0</v>
      </c>
      <c r="W12" s="3" t="str">
        <f>IF(Tabla13[[#This Row],[Venta del mes]]&gt;Tabla13[[#This Row],[ RV  Venta mes n+1]],"Falta venta","-")</f>
        <v>-</v>
      </c>
      <c r="X12" s="7"/>
      <c r="Y12" s="18">
        <v>0</v>
      </c>
      <c r="Z12" s="5">
        <f>+Tabla13[[#This Row],[Atraso a facturar]]+Tabla13[[#This Row],[Venta del mes]]+Tabla13[[#This Row],[Ajuste]]</f>
        <v>-48000</v>
      </c>
      <c r="AA12" s="6">
        <f>+Tabla13[[#This Row],[Atraso a facturar]]+Tabla13[[#This Row],[Venta del mes]]+Tabla13[[#This Row],[En puerto a facturar]]</f>
        <v>-48000</v>
      </c>
      <c r="AB12" s="20">
        <f>IFERROR(VLOOKUP(Tabla13[[#This Row],[Llave]],'[5]Consolidación planes'!$A:$M,9,FALSE),0)</f>
        <v>120000</v>
      </c>
      <c r="AC12" s="20">
        <f>IFERROR(VLOOKUP(Tabla13[[#This Row],[Llave]],'[5]Consolidación planes'!$A:$M,10,FALSE),0)</f>
        <v>156000</v>
      </c>
      <c r="AD12" s="20">
        <f>IFERROR(VLOOKUP(Tabla13[[#This Row],[Llave]],'[5]Consolidación planes'!$A:$M,11,FALSE),0)</f>
        <v>228000</v>
      </c>
      <c r="AE12" s="20">
        <f>IFERROR(VLOOKUP(Tabla13[[#This Row],[Llave]],'[5]Consolidación planes'!$A:$M,12,FALSE),0)</f>
        <v>192000</v>
      </c>
      <c r="AF12" s="20">
        <f>IFERROR(VLOOKUP(Tabla13[[#This Row],[Llave]],'[5]Consolidación planes'!$A:$M,13,FALSE),0)</f>
        <v>0</v>
      </c>
    </row>
    <row r="13" spans="2:32" ht="15.75" hidden="1" x14ac:dyDescent="0.35">
      <c r="B13" t="str">
        <f>Tabla13[[#This Row],[Oficina]]&amp;Tabla13[[#This Row],[Material]]</f>
        <v>Agro Sudamerica1020352</v>
      </c>
      <c r="C13" t="s">
        <v>6</v>
      </c>
      <c r="D13" t="s">
        <v>17</v>
      </c>
      <c r="E13">
        <v>1020352</v>
      </c>
      <c r="F13" t="s">
        <v>35</v>
      </c>
      <c r="G13" t="s">
        <v>8</v>
      </c>
      <c r="H13" t="s">
        <v>34</v>
      </c>
      <c r="I13" s="7">
        <f>IFERROR(VLOOKUP(Tabla13[[#This Row],[Llave]],'[1]Consolidado RV'!$B:$H,6,FALSE),0)</f>
        <v>58231.566999999995</v>
      </c>
      <c r="J13" s="3">
        <f>IFERROR(VLOOKUP(Tabla13[[#This Row],[Llave]],'[1]Consolidado RV'!$B:$H,7,FALSE),0)</f>
        <v>54437.850999999995</v>
      </c>
      <c r="K13" s="8">
        <f>IFERROR(VLOOKUP(Tabla13[[#This Row],[Oficina]],#REF!,2,FALSE),0)</f>
        <v>0</v>
      </c>
      <c r="L13" s="7">
        <f>+Tabla13[[#This Row],[ RV Producción mes n+1]]*Tabla13[[#This Row],[% Uti. producción]]</f>
        <v>0</v>
      </c>
      <c r="M13" s="7">
        <f>IFERROR(VLOOKUP(Tabla13[[#This Row],[Material]],#REF!,2,FALSE),0)</f>
        <v>0</v>
      </c>
      <c r="N13" s="7">
        <f>IFERROR(VLOOKUP(Tabla13[[#This Row],[Llave]],'En puerto-Programado'!A:D,4,FALSE)+VLOOKUP(Tabla13[[#This Row],[Llave]],'Por despachar'!A:F,6,FALSE),0)</f>
        <v>0</v>
      </c>
      <c r="O13" s="7">
        <f>IFERROR(VLOOKUP(Tabla13[[#This Row],[Material]],[2]Consolidado!$C:$D,2,FALSE),0)</f>
        <v>14306.400000000001</v>
      </c>
      <c r="P13" s="7">
        <f>IFERROR(VLOOKUP(Tabla13[[#This Row],[Llave]],'Por despachar'!A:E,5,FALSE),0)</f>
        <v>0</v>
      </c>
      <c r="Q13" s="14">
        <f>SUM(Tabla13[[#This Row],[Producción disponible]],Tabla13[[#This Row],[Stock al día]],Tabla13[[#This Row],[Por producir Abr.]])-SUM(Tabla13[[#This Row],[Stock por despachar N]],Tabla13[[#This Row],[Producción por despachar mes N]])</f>
        <v>14306.400000000001</v>
      </c>
      <c r="R13" s="7">
        <f>IFERROR(VLOOKUP(Tabla13[[#This Row],[Llave]],[3]Hoja2!$A:$D,4,FALSE),0)</f>
        <v>104000</v>
      </c>
      <c r="S13" s="9">
        <f>IFERROR(VLOOKUP(Tabla13[[#This Row],[Material]],[4]Hoja1!$B:$C,2,FALSE),0)</f>
        <v>24000</v>
      </c>
      <c r="T13" s="5">
        <f t="shared" si="1"/>
        <v>0</v>
      </c>
      <c r="U13" s="3">
        <f>+Tabla13[[#This Row],[Total disponible]]-Tabla13[[#This Row],[Atraso a facturar]]</f>
        <v>14306.400000000001</v>
      </c>
      <c r="V13" s="6">
        <f t="shared" si="0"/>
        <v>0</v>
      </c>
      <c r="W13" s="3" t="str">
        <f>IF(Tabla13[[#This Row],[Venta del mes]]&gt;Tabla13[[#This Row],[ RV  Venta mes n+1]],"Falta venta","-")</f>
        <v>-</v>
      </c>
      <c r="X13" s="7"/>
      <c r="Y13" s="18">
        <v>0</v>
      </c>
      <c r="Z13" s="5">
        <f>+Tabla13[[#This Row],[Atraso a facturar]]+Tabla13[[#This Row],[Venta del mes]]+Tabla13[[#This Row],[Ajuste]]</f>
        <v>0</v>
      </c>
      <c r="AA13" s="6">
        <f>+Tabla13[[#This Row],[Atraso a facturar]]+Tabla13[[#This Row],[Venta del mes]]+Tabla13[[#This Row],[En puerto a facturar]]</f>
        <v>0</v>
      </c>
      <c r="AB13" s="20">
        <f>IFERROR(VLOOKUP(Tabla13[[#This Row],[Llave]],'[5]Consolidación planes'!$A:$M,9,FALSE),0)</f>
        <v>35000</v>
      </c>
      <c r="AC13" s="20">
        <f>IFERROR(VLOOKUP(Tabla13[[#This Row],[Llave]],'[5]Consolidación planes'!$A:$M,10,FALSE),0)</f>
        <v>0</v>
      </c>
      <c r="AD13" s="20">
        <f>IFERROR(VLOOKUP(Tabla13[[#This Row],[Llave]],'[5]Consolidación planes'!$A:$M,11,FALSE),0)</f>
        <v>48000</v>
      </c>
      <c r="AE13" s="20">
        <f>IFERROR(VLOOKUP(Tabla13[[#This Row],[Llave]],'[5]Consolidación planes'!$A:$M,12,FALSE),0)</f>
        <v>48000</v>
      </c>
      <c r="AF13" s="20">
        <f>IFERROR(VLOOKUP(Tabla13[[#This Row],[Llave]],'[5]Consolidación planes'!$A:$M,13,FALSE),0)</f>
        <v>24000</v>
      </c>
    </row>
    <row r="14" spans="2:32" ht="15.75" hidden="1" x14ac:dyDescent="0.35">
      <c r="B14" t="str">
        <f>Tabla13[[#This Row],[Oficina]]&amp;Tabla13[[#This Row],[Material]]</f>
        <v>Agro Sudamerica1020367</v>
      </c>
      <c r="C14" t="s">
        <v>6</v>
      </c>
      <c r="D14" t="s">
        <v>17</v>
      </c>
      <c r="E14">
        <v>1020367</v>
      </c>
      <c r="F14" t="s">
        <v>42</v>
      </c>
      <c r="G14" t="s">
        <v>11</v>
      </c>
      <c r="H14" t="s">
        <v>41</v>
      </c>
      <c r="I14" s="7">
        <f>IFERROR(VLOOKUP(Tabla13[[#This Row],[Llave]],'[1]Consolidado RV'!$B:$H,6,FALSE),0)</f>
        <v>201358.26772376476</v>
      </c>
      <c r="J14" s="3">
        <f>IFERROR(VLOOKUP(Tabla13[[#This Row],[Llave]],'[1]Consolidado RV'!$B:$H,7,FALSE),0)</f>
        <v>216000</v>
      </c>
      <c r="K14" s="8">
        <f>IFERROR(VLOOKUP(Tabla13[[#This Row],[Oficina]],#REF!,2,FALSE),0)</f>
        <v>0</v>
      </c>
      <c r="L14" s="7">
        <f>+Tabla13[[#This Row],[ RV Producción mes n+1]]*Tabla13[[#This Row],[% Uti. producción]]</f>
        <v>0</v>
      </c>
      <c r="M14" s="7">
        <f>IFERROR(VLOOKUP(Tabla13[[#This Row],[Material]],#REF!,2,FALSE),0)</f>
        <v>0</v>
      </c>
      <c r="N14" s="7">
        <f>IFERROR(VLOOKUP(Tabla13[[#This Row],[Llave]],'En puerto-Programado'!A:D,4,FALSE)+VLOOKUP(Tabla13[[#This Row],[Llave]],'Por despachar'!A:F,6,FALSE),0)</f>
        <v>0</v>
      </c>
      <c r="O14" s="7">
        <f>IFERROR(VLOOKUP(Tabla13[[#This Row],[Material]],[2]Consolidado!$C:$D,2,FALSE),0)</f>
        <v>78448.202702865208</v>
      </c>
      <c r="P14" s="7">
        <f>IFERROR(VLOOKUP(Tabla13[[#This Row],[Llave]],'Por despachar'!A:E,5,FALSE),0)</f>
        <v>0</v>
      </c>
      <c r="Q14" s="14">
        <f>SUM(Tabla13[[#This Row],[Producción disponible]],Tabla13[[#This Row],[Stock al día]],Tabla13[[#This Row],[Por producir Abr.]])-SUM(Tabla13[[#This Row],[Stock por despachar N]],Tabla13[[#This Row],[Producción por despachar mes N]])</f>
        <v>78448.202702865208</v>
      </c>
      <c r="R14" s="7">
        <f>IFERROR(VLOOKUP(Tabla13[[#This Row],[Llave]],[3]Hoja2!$A:$D,4,FALSE),0)</f>
        <v>102000</v>
      </c>
      <c r="S14" s="9">
        <f>IFERROR(VLOOKUP(Tabla13[[#This Row],[Material]],[4]Hoja1!$B:$C,2,FALSE),0)</f>
        <v>24000</v>
      </c>
      <c r="T14" s="5">
        <f t="shared" si="1"/>
        <v>72000</v>
      </c>
      <c r="U14" s="3">
        <f>+Tabla13[[#This Row],[Total disponible]]-Tabla13[[#This Row],[Atraso a facturar]]</f>
        <v>6448.2027028652083</v>
      </c>
      <c r="V14" s="6">
        <f t="shared" si="0"/>
        <v>0</v>
      </c>
      <c r="W14" s="3" t="str">
        <f>IF(Tabla13[[#This Row],[Venta del mes]]&gt;Tabla13[[#This Row],[ RV  Venta mes n+1]],"Falta venta","-")</f>
        <v>-</v>
      </c>
      <c r="X14" s="7"/>
      <c r="Y14" s="18">
        <v>0</v>
      </c>
      <c r="Z14" s="5">
        <f>+Tabla13[[#This Row],[Atraso a facturar]]+Tabla13[[#This Row],[Venta del mes]]+Tabla13[[#This Row],[Ajuste]]</f>
        <v>72000</v>
      </c>
      <c r="AA14" s="6">
        <f>+Tabla13[[#This Row],[Atraso a facturar]]+Tabla13[[#This Row],[Venta del mes]]+Tabla13[[#This Row],[En puerto a facturar]]</f>
        <v>72000</v>
      </c>
      <c r="AB14" s="20">
        <f>IFERROR(VLOOKUP(Tabla13[[#This Row],[Llave]],'[5]Consolidación planes'!$A:$M,9,FALSE),0)</f>
        <v>48000</v>
      </c>
      <c r="AC14" s="20">
        <f>IFERROR(VLOOKUP(Tabla13[[#This Row],[Llave]],'[5]Consolidación planes'!$A:$M,10,FALSE),0)</f>
        <v>72000</v>
      </c>
      <c r="AD14" s="20">
        <f>IFERROR(VLOOKUP(Tabla13[[#This Row],[Llave]],'[5]Consolidación planes'!$A:$M,11,FALSE),0)</f>
        <v>24000</v>
      </c>
      <c r="AE14" s="20">
        <f>IFERROR(VLOOKUP(Tabla13[[#This Row],[Llave]],'[5]Consolidación planes'!$A:$M,12,FALSE),0)</f>
        <v>48100</v>
      </c>
      <c r="AF14" s="20">
        <f>IFERROR(VLOOKUP(Tabla13[[#This Row],[Llave]],'[5]Consolidación planes'!$A:$M,13,FALSE),0)</f>
        <v>72000</v>
      </c>
    </row>
    <row r="15" spans="2:32" ht="15.75" hidden="1" x14ac:dyDescent="0.35">
      <c r="B15" t="str">
        <f>Tabla13[[#This Row],[Oficina]]&amp;Tabla13[[#This Row],[Material]]</f>
        <v>Agro Sudamerica1020412</v>
      </c>
      <c r="C15" t="s">
        <v>6</v>
      </c>
      <c r="D15" t="s">
        <v>17</v>
      </c>
      <c r="E15">
        <v>1020412</v>
      </c>
      <c r="F15" t="s">
        <v>73</v>
      </c>
      <c r="G15" t="s">
        <v>71</v>
      </c>
      <c r="H15" t="s">
        <v>72</v>
      </c>
      <c r="I15" s="7">
        <f>IFERROR(VLOOKUP(Tabla13[[#This Row],[Llave]],'[1]Consolidado RV'!$B:$H,6,FALSE),0)</f>
        <v>173986.71400000001</v>
      </c>
      <c r="J15" s="3">
        <f>IFERROR(VLOOKUP(Tabla13[[#This Row],[Llave]],'[1]Consolidado RV'!$B:$H,7,FALSE),0)</f>
        <v>144000</v>
      </c>
      <c r="K15" s="8">
        <f>IFERROR(VLOOKUP(Tabla13[[#This Row],[Oficina]],#REF!,2,FALSE),0)</f>
        <v>0</v>
      </c>
      <c r="L15" s="7">
        <f>+Tabla13[[#This Row],[ RV Producción mes n+1]]*Tabla13[[#This Row],[% Uti. producción]]</f>
        <v>0</v>
      </c>
      <c r="M15" s="7">
        <f>IFERROR(VLOOKUP(Tabla13[[#This Row],[Material]],#REF!,2,FALSE),0)</f>
        <v>0</v>
      </c>
      <c r="N15" s="7">
        <f>IFERROR(VLOOKUP(Tabla13[[#This Row],[Llave]],'En puerto-Programado'!A:D,4,FALSE)+VLOOKUP(Tabla13[[#This Row],[Llave]],'Por despachar'!A:F,6,FALSE),0)</f>
        <v>0</v>
      </c>
      <c r="O15" s="7">
        <f>IFERROR(VLOOKUP(Tabla13[[#This Row],[Material]],[2]Consolidado!$C:$D,2,FALSE),0)</f>
        <v>19358.659279250336</v>
      </c>
      <c r="P15" s="7">
        <f>IFERROR(VLOOKUP(Tabla13[[#This Row],[Llave]],'Por despachar'!A:E,5,FALSE),0)</f>
        <v>0</v>
      </c>
      <c r="Q15" s="14">
        <f>SUM(Tabla13[[#This Row],[Producción disponible]],Tabla13[[#This Row],[Stock al día]],Tabla13[[#This Row],[Por producir Abr.]])-SUM(Tabla13[[#This Row],[Stock por despachar N]],Tabla13[[#This Row],[Producción por despachar mes N]])</f>
        <v>19358.659279250336</v>
      </c>
      <c r="R15" s="7">
        <f>IFERROR(VLOOKUP(Tabla13[[#This Row],[Llave]],[3]Hoja2!$A:$D,4,FALSE),0)</f>
        <v>81000</v>
      </c>
      <c r="S15" s="9">
        <f>IFERROR(VLOOKUP(Tabla13[[#This Row],[Material]],[4]Hoja1!$B:$C,2,FALSE),0)</f>
        <v>24000</v>
      </c>
      <c r="T15" s="5">
        <f t="shared" si="1"/>
        <v>0</v>
      </c>
      <c r="U15" s="3">
        <f>+Tabla13[[#This Row],[Total disponible]]-Tabla13[[#This Row],[Atraso a facturar]]</f>
        <v>19358.659279250336</v>
      </c>
      <c r="V15" s="6">
        <f t="shared" si="0"/>
        <v>0</v>
      </c>
      <c r="W15" s="3" t="str">
        <f>IF(Tabla13[[#This Row],[Venta del mes]]&gt;Tabla13[[#This Row],[ RV  Venta mes n+1]],"Falta venta","-")</f>
        <v>-</v>
      </c>
      <c r="X15" s="7"/>
      <c r="Y15" s="18">
        <v>0</v>
      </c>
      <c r="Z15" s="5">
        <f>+Tabla13[[#This Row],[Atraso a facturar]]+Tabla13[[#This Row],[Venta del mes]]+Tabla13[[#This Row],[Ajuste]]</f>
        <v>0</v>
      </c>
      <c r="AA15" s="6">
        <f>+Tabla13[[#This Row],[Atraso a facturar]]+Tabla13[[#This Row],[Venta del mes]]+Tabla13[[#This Row],[En puerto a facturar]]</f>
        <v>0</v>
      </c>
      <c r="AB15" s="20">
        <f>IFERROR(VLOOKUP(Tabla13[[#This Row],[Llave]],'[5]Consolidación planes'!$A:$M,9,FALSE),0)</f>
        <v>48000</v>
      </c>
      <c r="AC15" s="20">
        <f>IFERROR(VLOOKUP(Tabla13[[#This Row],[Llave]],'[5]Consolidación planes'!$A:$M,10,FALSE),0)</f>
        <v>73000</v>
      </c>
      <c r="AD15" s="20">
        <f>IFERROR(VLOOKUP(Tabla13[[#This Row],[Llave]],'[5]Consolidación planes'!$A:$M,11,FALSE),0)</f>
        <v>96000</v>
      </c>
      <c r="AE15" s="20">
        <f>IFERROR(VLOOKUP(Tabla13[[#This Row],[Llave]],'[5]Consolidación planes'!$A:$M,12,FALSE),0)</f>
        <v>72000</v>
      </c>
      <c r="AF15" s="20">
        <f>IFERROR(VLOOKUP(Tabla13[[#This Row],[Llave]],'[5]Consolidación planes'!$A:$M,13,FALSE),0)</f>
        <v>72000</v>
      </c>
    </row>
    <row r="16" spans="2:32" ht="15.75" hidden="1" x14ac:dyDescent="0.35">
      <c r="B16" t="str">
        <f>Tabla13[[#This Row],[Oficina]]&amp;Tabla13[[#This Row],[Material]]</f>
        <v>Agro Sudamerica1020828</v>
      </c>
      <c r="C16" t="s">
        <v>6</v>
      </c>
      <c r="D16" t="s">
        <v>17</v>
      </c>
      <c r="E16">
        <v>1020828</v>
      </c>
      <c r="F16" t="s">
        <v>22</v>
      </c>
      <c r="G16" t="s">
        <v>18</v>
      </c>
      <c r="H16" t="s">
        <v>21</v>
      </c>
      <c r="I16" s="7">
        <f>IFERROR(VLOOKUP(Tabla13[[#This Row],[Llave]],'[1]Consolidado RV'!$B:$H,6,FALSE),0)</f>
        <v>0</v>
      </c>
      <c r="J16" s="3">
        <f>IFERROR(VLOOKUP(Tabla13[[#This Row],[Llave]],'[1]Consolidado RV'!$B:$H,7,FALSE),0)</f>
        <v>0</v>
      </c>
      <c r="K16" s="8">
        <f>IFERROR(VLOOKUP(Tabla13[[#This Row],[Oficina]],#REF!,2,FALSE),0)</f>
        <v>0</v>
      </c>
      <c r="L16" s="7">
        <f>+Tabla13[[#This Row],[ RV Producción mes n+1]]*Tabla13[[#This Row],[% Uti. producción]]</f>
        <v>0</v>
      </c>
      <c r="M16" s="7">
        <f>IFERROR(VLOOKUP(Tabla13[[#This Row],[Material]],#REF!,2,FALSE),0)</f>
        <v>0</v>
      </c>
      <c r="N16" s="7">
        <f>IFERROR(VLOOKUP(Tabla13[[#This Row],[Llave]],'En puerto-Programado'!A:D,4,FALSE)+VLOOKUP(Tabla13[[#This Row],[Llave]],'Por despachar'!A:F,6,FALSE),0)</f>
        <v>0</v>
      </c>
      <c r="O16" s="7">
        <f>IFERROR(VLOOKUP(Tabla13[[#This Row],[Material]],[2]Consolidado!$C:$D,2,FALSE),0)</f>
        <v>28367.740913616472</v>
      </c>
      <c r="P16" s="7">
        <f>IFERROR(VLOOKUP(Tabla13[[#This Row],[Llave]],'Por despachar'!A:E,5,FALSE),0)</f>
        <v>0</v>
      </c>
      <c r="Q16" s="14">
        <f>SUM(Tabla13[[#This Row],[Producción disponible]],Tabla13[[#This Row],[Stock al día]],Tabla13[[#This Row],[Por producir Abr.]])-SUM(Tabla13[[#This Row],[Stock por despachar N]],Tabla13[[#This Row],[Producción por despachar mes N]])</f>
        <v>28367.740913616472</v>
      </c>
      <c r="R16" s="7">
        <f>IFERROR(VLOOKUP(Tabla13[[#This Row],[Llave]],[3]Hoja2!$A:$D,4,FALSE),0)</f>
        <v>0</v>
      </c>
      <c r="S16" s="9">
        <f>IFERROR(VLOOKUP(Tabla13[[#This Row],[Material]],[4]Hoja1!$B:$C,2,FALSE),0)</f>
        <v>24000</v>
      </c>
      <c r="T16" s="5">
        <f t="shared" si="1"/>
        <v>0</v>
      </c>
      <c r="U16" s="3">
        <f>+Tabla13[[#This Row],[Total disponible]]-Tabla13[[#This Row],[Atraso a facturar]]</f>
        <v>28367.740913616472</v>
      </c>
      <c r="V16" s="6">
        <f t="shared" si="0"/>
        <v>0</v>
      </c>
      <c r="W16" s="3" t="str">
        <f>IF(Tabla13[[#This Row],[Venta del mes]]&gt;Tabla13[[#This Row],[ RV  Venta mes n+1]],"Falta venta","-")</f>
        <v>-</v>
      </c>
      <c r="X16" s="7"/>
      <c r="Y16" s="18">
        <v>0</v>
      </c>
      <c r="Z16" s="5">
        <f>+Tabla13[[#This Row],[Atraso a facturar]]+Tabla13[[#This Row],[Venta del mes]]+Tabla13[[#This Row],[Ajuste]]</f>
        <v>0</v>
      </c>
      <c r="AA16" s="6">
        <f>+Tabla13[[#This Row],[Atraso a facturar]]+Tabla13[[#This Row],[Venta del mes]]+Tabla13[[#This Row],[En puerto a facturar]]</f>
        <v>0</v>
      </c>
      <c r="AB16" s="20">
        <f>IFERROR(VLOOKUP(Tabla13[[#This Row],[Llave]],'[5]Consolidación planes'!$A:$M,9,FALSE),0)</f>
        <v>0</v>
      </c>
      <c r="AC16" s="20">
        <f>IFERROR(VLOOKUP(Tabla13[[#This Row],[Llave]],'[5]Consolidación planes'!$A:$M,10,FALSE),0)</f>
        <v>0</v>
      </c>
      <c r="AD16" s="20">
        <f>IFERROR(VLOOKUP(Tabla13[[#This Row],[Llave]],'[5]Consolidación planes'!$A:$M,11,FALSE),0)</f>
        <v>0</v>
      </c>
      <c r="AE16" s="20">
        <f>IFERROR(VLOOKUP(Tabla13[[#This Row],[Llave]],'[5]Consolidación planes'!$A:$M,12,FALSE),0)</f>
        <v>0</v>
      </c>
      <c r="AF16" s="20">
        <f>IFERROR(VLOOKUP(Tabla13[[#This Row],[Llave]],'[5]Consolidación planes'!$A:$M,13,FALSE),0)</f>
        <v>0</v>
      </c>
    </row>
    <row r="17" spans="2:32" ht="15.75" hidden="1" x14ac:dyDescent="0.35">
      <c r="B17" t="str">
        <f>Tabla13[[#This Row],[Oficina]]&amp;Tabla13[[#This Row],[Material]]</f>
        <v>Agro Sudamerica1020848</v>
      </c>
      <c r="C17" t="s">
        <v>6</v>
      </c>
      <c r="D17" t="s">
        <v>17</v>
      </c>
      <c r="E17">
        <v>1020848</v>
      </c>
      <c r="F17" t="s">
        <v>52</v>
      </c>
      <c r="G17" t="s">
        <v>50</v>
      </c>
      <c r="H17" t="s">
        <v>51</v>
      </c>
      <c r="I17" s="7">
        <f>IFERROR(VLOOKUP(Tabla13[[#This Row],[Llave]],'[1]Consolidado RV'!$B:$H,6,FALSE),0)</f>
        <v>104.49632</v>
      </c>
      <c r="J17" s="3">
        <f>IFERROR(VLOOKUP(Tabla13[[#This Row],[Llave]],'[1]Consolidado RV'!$B:$H,7,FALSE),0)</f>
        <v>8.8658433128330216E-7</v>
      </c>
      <c r="K17" s="8">
        <f>IFERROR(VLOOKUP(Tabla13[[#This Row],[Oficina]],#REF!,2,FALSE),0)</f>
        <v>0</v>
      </c>
      <c r="L17" s="7">
        <f>+Tabla13[[#This Row],[ RV Producción mes n+1]]*Tabla13[[#This Row],[% Uti. producción]]</f>
        <v>0</v>
      </c>
      <c r="M17" s="7">
        <f>IFERROR(VLOOKUP(Tabla13[[#This Row],[Material]],#REF!,2,FALSE),0)</f>
        <v>0</v>
      </c>
      <c r="N17" s="7">
        <f>IFERROR(VLOOKUP(Tabla13[[#This Row],[Llave]],'En puerto-Programado'!A:D,4,FALSE)+VLOOKUP(Tabla13[[#This Row],[Llave]],'Por despachar'!A:F,6,FALSE),0)</f>
        <v>0</v>
      </c>
      <c r="O17" s="7">
        <f>IFERROR(VLOOKUP(Tabla13[[#This Row],[Material]],[2]Consolidado!$C:$D,2,FALSE),0)</f>
        <v>17763.235191435484</v>
      </c>
      <c r="P17" s="7">
        <f>IFERROR(VLOOKUP(Tabla13[[#This Row],[Llave]],'Por despachar'!A:E,5,FALSE),0)</f>
        <v>0</v>
      </c>
      <c r="Q17" s="14">
        <f>SUM(Tabla13[[#This Row],[Producción disponible]],Tabla13[[#This Row],[Stock al día]],Tabla13[[#This Row],[Por producir Abr.]])-SUM(Tabla13[[#This Row],[Stock por despachar N]],Tabla13[[#This Row],[Producción por despachar mes N]])</f>
        <v>17763.235191435484</v>
      </c>
      <c r="R17" s="7">
        <f>IFERROR(VLOOKUP(Tabla13[[#This Row],[Llave]],[3]Hoja2!$A:$D,4,FALSE),0)</f>
        <v>72000</v>
      </c>
      <c r="S17" s="9">
        <f>IFERROR(VLOOKUP(Tabla13[[#This Row],[Material]],[4]Hoja1!$B:$C,2,FALSE),0)</f>
        <v>24000</v>
      </c>
      <c r="T17" s="5">
        <f t="shared" si="1"/>
        <v>0</v>
      </c>
      <c r="U17" s="3">
        <f>+Tabla13[[#This Row],[Total disponible]]-Tabla13[[#This Row],[Atraso a facturar]]</f>
        <v>17763.235191435484</v>
      </c>
      <c r="V17" s="6">
        <f t="shared" si="0"/>
        <v>0</v>
      </c>
      <c r="W17" s="3" t="str">
        <f>IF(Tabla13[[#This Row],[Venta del mes]]&gt;Tabla13[[#This Row],[ RV  Venta mes n+1]],"Falta venta","-")</f>
        <v>-</v>
      </c>
      <c r="X17" s="7"/>
      <c r="Y17" s="18">
        <v>0</v>
      </c>
      <c r="Z17" s="5">
        <f>+Tabla13[[#This Row],[Atraso a facturar]]+Tabla13[[#This Row],[Venta del mes]]+Tabla13[[#This Row],[Ajuste]]</f>
        <v>0</v>
      </c>
      <c r="AA17" s="6">
        <f>+Tabla13[[#This Row],[Atraso a facturar]]+Tabla13[[#This Row],[Venta del mes]]+Tabla13[[#This Row],[En puerto a facturar]]</f>
        <v>0</v>
      </c>
      <c r="AB17" s="20">
        <f>IFERROR(VLOOKUP(Tabla13[[#This Row],[Llave]],'[5]Consolidación planes'!$A:$M,9,FALSE),0)</f>
        <v>240000</v>
      </c>
      <c r="AC17" s="20">
        <f>IFERROR(VLOOKUP(Tabla13[[#This Row],[Llave]],'[5]Consolidación planes'!$A:$M,10,FALSE),0)</f>
        <v>147000</v>
      </c>
      <c r="AD17" s="20">
        <f>IFERROR(VLOOKUP(Tabla13[[#This Row],[Llave]],'[5]Consolidación planes'!$A:$M,11,FALSE),0)</f>
        <v>360000</v>
      </c>
      <c r="AE17" s="20">
        <f>IFERROR(VLOOKUP(Tabla13[[#This Row],[Llave]],'[5]Consolidación planes'!$A:$M,12,FALSE),0)</f>
        <v>192000</v>
      </c>
      <c r="AF17" s="20">
        <f>IFERROR(VLOOKUP(Tabla13[[#This Row],[Llave]],'[5]Consolidación planes'!$A:$M,13,FALSE),0)</f>
        <v>72000</v>
      </c>
    </row>
    <row r="18" spans="2:32" ht="15.75" hidden="1" x14ac:dyDescent="0.35">
      <c r="B18" t="str">
        <f>Tabla13[[#This Row],[Oficina]]&amp;Tabla13[[#This Row],[Material]]</f>
        <v>Agro Sudamerica1020869</v>
      </c>
      <c r="C18" t="s">
        <v>6</v>
      </c>
      <c r="D18" t="s">
        <v>17</v>
      </c>
      <c r="E18">
        <v>1020869</v>
      </c>
      <c r="F18" t="s">
        <v>27</v>
      </c>
      <c r="G18" t="s">
        <v>25</v>
      </c>
      <c r="H18" t="s">
        <v>26</v>
      </c>
      <c r="I18" s="7">
        <f>IFERROR(VLOOKUP(Tabla13[[#This Row],[Llave]],'[1]Consolidado RV'!$B:$H,6,FALSE),0)</f>
        <v>34000</v>
      </c>
      <c r="J18" s="3">
        <f>IFERROR(VLOOKUP(Tabla13[[#This Row],[Llave]],'[1]Consolidado RV'!$B:$H,7,FALSE),0)</f>
        <v>34000</v>
      </c>
      <c r="K18" s="8">
        <f>IFERROR(VLOOKUP(Tabla13[[#This Row],[Oficina]],#REF!,2,FALSE),0)</f>
        <v>0</v>
      </c>
      <c r="L18" s="7">
        <f>+Tabla13[[#This Row],[ RV Producción mes n+1]]*Tabla13[[#This Row],[% Uti. producción]]</f>
        <v>0</v>
      </c>
      <c r="M18" s="7">
        <f>IFERROR(VLOOKUP(Tabla13[[#This Row],[Material]],#REF!,2,FALSE),0)</f>
        <v>0</v>
      </c>
      <c r="N18" s="7">
        <f>IFERROR(VLOOKUP(Tabla13[[#This Row],[Llave]],'En puerto-Programado'!A:D,4,FALSE)+VLOOKUP(Tabla13[[#This Row],[Llave]],'Por despachar'!A:F,6,FALSE),0)</f>
        <v>0</v>
      </c>
      <c r="O18" s="7">
        <f>IFERROR(VLOOKUP(Tabla13[[#This Row],[Material]],[2]Consolidado!$C:$D,2,FALSE),0)</f>
        <v>0</v>
      </c>
      <c r="P18" s="7">
        <f>IFERROR(VLOOKUP(Tabla13[[#This Row],[Llave]],'Por despachar'!A:E,5,FALSE),0)</f>
        <v>0</v>
      </c>
      <c r="Q1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8" s="7">
        <f>IFERROR(VLOOKUP(Tabla13[[#This Row],[Llave]],[3]Hoja2!$A:$D,4,FALSE),0)</f>
        <v>9000</v>
      </c>
      <c r="S18" s="9">
        <f>IFERROR(VLOOKUP(Tabla13[[#This Row],[Material]],[4]Hoja1!$B:$C,2,FALSE),0)</f>
        <v>24000</v>
      </c>
      <c r="T18" s="5">
        <f t="shared" si="1"/>
        <v>0</v>
      </c>
      <c r="U18" s="3">
        <f>+Tabla13[[#This Row],[Total disponible]]-Tabla13[[#This Row],[Atraso a facturar]]</f>
        <v>0</v>
      </c>
      <c r="V18" s="6">
        <f t="shared" si="0"/>
        <v>0</v>
      </c>
      <c r="W18" s="3" t="str">
        <f>IF(Tabla13[[#This Row],[Venta del mes]]&gt;Tabla13[[#This Row],[ RV  Venta mes n+1]],"Falta venta","-")</f>
        <v>-</v>
      </c>
      <c r="X18" s="7"/>
      <c r="Y18" s="18">
        <v>0</v>
      </c>
      <c r="Z18" s="5">
        <f>+Tabla13[[#This Row],[Atraso a facturar]]+Tabla13[[#This Row],[Venta del mes]]+Tabla13[[#This Row],[Ajuste]]</f>
        <v>0</v>
      </c>
      <c r="AA18" s="6">
        <f>+Tabla13[[#This Row],[Atraso a facturar]]+Tabla13[[#This Row],[Venta del mes]]+Tabla13[[#This Row],[En puerto a facturar]]</f>
        <v>0</v>
      </c>
      <c r="AB18" s="20">
        <f>IFERROR(VLOOKUP(Tabla13[[#This Row],[Llave]],'[5]Consolidación planes'!$A:$M,9,FALSE),0)</f>
        <v>0</v>
      </c>
      <c r="AC18" s="20">
        <f>IFERROR(VLOOKUP(Tabla13[[#This Row],[Llave]],'[5]Consolidación planes'!$A:$M,10,FALSE),0)</f>
        <v>0</v>
      </c>
      <c r="AD18" s="20">
        <f>IFERROR(VLOOKUP(Tabla13[[#This Row],[Llave]],'[5]Consolidación planes'!$A:$M,11,FALSE),0)</f>
        <v>24000</v>
      </c>
      <c r="AE18" s="20">
        <f>IFERROR(VLOOKUP(Tabla13[[#This Row],[Llave]],'[5]Consolidación planes'!$A:$M,12,FALSE),0)</f>
        <v>0</v>
      </c>
      <c r="AF18" s="20">
        <f>IFERROR(VLOOKUP(Tabla13[[#This Row],[Llave]],'[5]Consolidación planes'!$A:$M,13,FALSE),0)</f>
        <v>0</v>
      </c>
    </row>
    <row r="19" spans="2:32" ht="15.75" hidden="1" x14ac:dyDescent="0.35">
      <c r="B19" t="str">
        <f>Tabla13[[#This Row],[Oficina]]&amp;Tabla13[[#This Row],[Material]]</f>
        <v>Agro Sudamerica1020886</v>
      </c>
      <c r="C19" t="s">
        <v>6</v>
      </c>
      <c r="D19" t="s">
        <v>17</v>
      </c>
      <c r="E19">
        <v>1020886</v>
      </c>
      <c r="F19" t="s">
        <v>282</v>
      </c>
      <c r="G19" t="s">
        <v>56</v>
      </c>
      <c r="H19" t="s">
        <v>57</v>
      </c>
      <c r="I19" s="7">
        <f>IFERROR(VLOOKUP(Tabla13[[#This Row],[Llave]],'[1]Consolidado RV'!$B:$H,6,FALSE),0)</f>
        <v>22576.052</v>
      </c>
      <c r="J19" s="3">
        <f>IFERROR(VLOOKUP(Tabla13[[#This Row],[Llave]],'[1]Consolidado RV'!$B:$H,7,FALSE),0)</f>
        <v>24000</v>
      </c>
      <c r="K19" s="8">
        <f>IFERROR(VLOOKUP(Tabla13[[#This Row],[Oficina]],#REF!,2,FALSE),0)</f>
        <v>0</v>
      </c>
      <c r="L19" s="7">
        <f>+Tabla13[[#This Row],[ RV Producción mes n+1]]*Tabla13[[#This Row],[% Uti. producción]]</f>
        <v>0</v>
      </c>
      <c r="M19" s="7">
        <f>IFERROR(VLOOKUP(Tabla13[[#This Row],[Material]],#REF!,2,FALSE),0)</f>
        <v>0</v>
      </c>
      <c r="N19" s="7">
        <f>IFERROR(VLOOKUP(Tabla13[[#This Row],[Llave]],'En puerto-Programado'!A:D,4,FALSE)+VLOOKUP(Tabla13[[#This Row],[Llave]],'Por despachar'!A:F,6,FALSE),0)</f>
        <v>0</v>
      </c>
      <c r="O19" s="7">
        <f>IFERROR(VLOOKUP(Tabla13[[#This Row],[Material]],[2]Consolidado!$C:$D,2,FALSE),0)</f>
        <v>0</v>
      </c>
      <c r="P19" s="7">
        <f>IFERROR(VLOOKUP(Tabla13[[#This Row],[Llave]],'Por despachar'!A:E,5,FALSE),0)</f>
        <v>0</v>
      </c>
      <c r="Q1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9" s="7">
        <f>IFERROR(VLOOKUP(Tabla13[[#This Row],[Llave]],[3]Hoja2!$A:$D,4,FALSE),0)</f>
        <v>0</v>
      </c>
      <c r="S19" s="9">
        <f>IFERROR(VLOOKUP(Tabla13[[#This Row],[Material]],[4]Hoja1!$B:$C,2,FALSE),0)</f>
        <v>24000</v>
      </c>
      <c r="T19" s="5">
        <f t="shared" si="1"/>
        <v>0</v>
      </c>
      <c r="U19" s="3">
        <f>+Tabla13[[#This Row],[Total disponible]]-Tabla13[[#This Row],[Atraso a facturar]]</f>
        <v>0</v>
      </c>
      <c r="V19" s="6">
        <f t="shared" si="0"/>
        <v>0</v>
      </c>
      <c r="W19" s="3" t="str">
        <f>IF(Tabla13[[#This Row],[Venta del mes]]&gt;Tabla13[[#This Row],[ RV  Venta mes n+1]],"Falta venta","-")</f>
        <v>-</v>
      </c>
      <c r="X19" s="7"/>
      <c r="Y19" s="18">
        <v>0</v>
      </c>
      <c r="Z19" s="5">
        <f>+Tabla13[[#This Row],[Atraso a facturar]]+Tabla13[[#This Row],[Venta del mes]]+Tabla13[[#This Row],[Ajuste]]</f>
        <v>0</v>
      </c>
      <c r="AA19" s="6">
        <f>+Tabla13[[#This Row],[Atraso a facturar]]+Tabla13[[#This Row],[Venta del mes]]+Tabla13[[#This Row],[En puerto a facturar]]</f>
        <v>0</v>
      </c>
      <c r="AB19" s="20">
        <f>IFERROR(VLOOKUP(Tabla13[[#This Row],[Llave]],'[5]Consolidación planes'!$A:$M,9,FALSE),0)</f>
        <v>0</v>
      </c>
      <c r="AC19" s="20">
        <f>IFERROR(VLOOKUP(Tabla13[[#This Row],[Llave]],'[5]Consolidación planes'!$A:$M,10,FALSE),0)</f>
        <v>10000</v>
      </c>
      <c r="AD19" s="20">
        <f>IFERROR(VLOOKUP(Tabla13[[#This Row],[Llave]],'[5]Consolidación planes'!$A:$M,11,FALSE),0)</f>
        <v>0</v>
      </c>
      <c r="AE19" s="20">
        <f>IFERROR(VLOOKUP(Tabla13[[#This Row],[Llave]],'[5]Consolidación planes'!$A:$M,12,FALSE),0)</f>
        <v>0</v>
      </c>
      <c r="AF19" s="20">
        <f>IFERROR(VLOOKUP(Tabla13[[#This Row],[Llave]],'[5]Consolidación planes'!$A:$M,13,FALSE),0)</f>
        <v>0</v>
      </c>
    </row>
    <row r="20" spans="2:32" ht="15.75" hidden="1" x14ac:dyDescent="0.35">
      <c r="B20" t="str">
        <f>Tabla13[[#This Row],[Oficina]]&amp;Tabla13[[#This Row],[Material]]</f>
        <v>Agro Sudamerica1020915</v>
      </c>
      <c r="C20" t="s">
        <v>6</v>
      </c>
      <c r="D20" t="s">
        <v>17</v>
      </c>
      <c r="E20">
        <v>1020915</v>
      </c>
      <c r="F20" t="s">
        <v>61</v>
      </c>
      <c r="G20" t="s">
        <v>59</v>
      </c>
      <c r="H20" t="s">
        <v>60</v>
      </c>
      <c r="I20" s="7">
        <f>IFERROR(VLOOKUP(Tabla13[[#This Row],[Llave]],'[1]Consolidado RV'!$B:$H,6,FALSE),0)</f>
        <v>4000</v>
      </c>
      <c r="J20" s="3">
        <f>IFERROR(VLOOKUP(Tabla13[[#This Row],[Llave]],'[1]Consolidado RV'!$B:$H,7,FALSE),0)</f>
        <v>0</v>
      </c>
      <c r="K20" s="8">
        <f>IFERROR(VLOOKUP(Tabla13[[#This Row],[Oficina]],#REF!,2,FALSE),0)</f>
        <v>0</v>
      </c>
      <c r="L20" s="7">
        <f>+Tabla13[[#This Row],[ RV Producción mes n+1]]*Tabla13[[#This Row],[% Uti. producción]]</f>
        <v>0</v>
      </c>
      <c r="M20" s="7">
        <f>IFERROR(VLOOKUP(Tabla13[[#This Row],[Material]],#REF!,2,FALSE),0)</f>
        <v>0</v>
      </c>
      <c r="N20" s="7">
        <f>IFERROR(VLOOKUP(Tabla13[[#This Row],[Llave]],'En puerto-Programado'!A:D,4,FALSE)+VLOOKUP(Tabla13[[#This Row],[Llave]],'Por despachar'!A:F,6,FALSE),0)</f>
        <v>0</v>
      </c>
      <c r="O20" s="7">
        <f>IFERROR(VLOOKUP(Tabla13[[#This Row],[Material]],[2]Consolidado!$C:$D,2,FALSE),0)</f>
        <v>0</v>
      </c>
      <c r="P20" s="7">
        <f>IFERROR(VLOOKUP(Tabla13[[#This Row],[Llave]],'Por despachar'!A:E,5,FALSE),0)</f>
        <v>0</v>
      </c>
      <c r="Q2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0" s="7">
        <f>IFERROR(VLOOKUP(Tabla13[[#This Row],[Llave]],[3]Hoja2!$A:$D,4,FALSE),0)</f>
        <v>4000</v>
      </c>
      <c r="S20" s="9">
        <f>IFERROR(VLOOKUP(Tabla13[[#This Row],[Material]],[4]Hoja1!$B:$C,2,FALSE),0)</f>
        <v>24000</v>
      </c>
      <c r="T20" s="5">
        <f t="shared" si="1"/>
        <v>0</v>
      </c>
      <c r="U20" s="3">
        <f>+Tabla13[[#This Row],[Total disponible]]-Tabla13[[#This Row],[Atraso a facturar]]</f>
        <v>0</v>
      </c>
      <c r="V20" s="6">
        <f t="shared" si="0"/>
        <v>0</v>
      </c>
      <c r="W20" s="3" t="str">
        <f>IF(Tabla13[[#This Row],[Venta del mes]]&gt;Tabla13[[#This Row],[ RV  Venta mes n+1]],"Falta venta","-")</f>
        <v>-</v>
      </c>
      <c r="X20" s="7"/>
      <c r="Y20" s="18">
        <v>0</v>
      </c>
      <c r="Z20" s="5">
        <f>+Tabla13[[#This Row],[Atraso a facturar]]+Tabla13[[#This Row],[Venta del mes]]+Tabla13[[#This Row],[Ajuste]]</f>
        <v>0</v>
      </c>
      <c r="AA20" s="6">
        <f>+Tabla13[[#This Row],[Atraso a facturar]]+Tabla13[[#This Row],[Venta del mes]]+Tabla13[[#This Row],[En puerto a facturar]]</f>
        <v>0</v>
      </c>
      <c r="AB20" s="20">
        <f>IFERROR(VLOOKUP(Tabla13[[#This Row],[Llave]],'[5]Consolidación planes'!$A:$M,9,FALSE),0)</f>
        <v>10000</v>
      </c>
      <c r="AC20" s="20">
        <f>IFERROR(VLOOKUP(Tabla13[[#This Row],[Llave]],'[5]Consolidación planes'!$A:$M,10,FALSE),0)</f>
        <v>2000</v>
      </c>
      <c r="AD20" s="20">
        <f>IFERROR(VLOOKUP(Tabla13[[#This Row],[Llave]],'[5]Consolidación planes'!$A:$M,11,FALSE),0)</f>
        <v>0</v>
      </c>
      <c r="AE20" s="20">
        <f>IFERROR(VLOOKUP(Tabla13[[#This Row],[Llave]],'[5]Consolidación planes'!$A:$M,12,FALSE),0)</f>
        <v>0</v>
      </c>
      <c r="AF20" s="20">
        <f>IFERROR(VLOOKUP(Tabla13[[#This Row],[Llave]],'[5]Consolidación planes'!$A:$M,13,FALSE),0)</f>
        <v>0</v>
      </c>
    </row>
    <row r="21" spans="2:32" ht="15.75" hidden="1" x14ac:dyDescent="0.35">
      <c r="B21" t="str">
        <f>Tabla13[[#This Row],[Oficina]]&amp;Tabla13[[#This Row],[Material]]</f>
        <v>Agro Sudamerica1020925</v>
      </c>
      <c r="C21" t="s">
        <v>6</v>
      </c>
      <c r="D21" t="s">
        <v>17</v>
      </c>
      <c r="E21">
        <v>1020925</v>
      </c>
      <c r="F21" t="s">
        <v>13</v>
      </c>
      <c r="G21" t="s">
        <v>11</v>
      </c>
      <c r="H21" t="s">
        <v>12</v>
      </c>
      <c r="I21" s="7">
        <f>IFERROR(VLOOKUP(Tabla13[[#This Row],[Llave]],'[1]Consolidado RV'!$B:$H,6,FALSE),0)</f>
        <v>110242.02499999999</v>
      </c>
      <c r="J21" s="3">
        <f>IFERROR(VLOOKUP(Tabla13[[#This Row],[Llave]],'[1]Consolidado RV'!$B:$H,7,FALSE),0)</f>
        <v>96000.000107973465</v>
      </c>
      <c r="K21" s="8">
        <f>IFERROR(VLOOKUP(Tabla13[[#This Row],[Oficina]],#REF!,2,FALSE),0)</f>
        <v>0</v>
      </c>
      <c r="L21" s="7">
        <f>+Tabla13[[#This Row],[ RV Producción mes n+1]]*Tabla13[[#This Row],[% Uti. producción]]</f>
        <v>0</v>
      </c>
      <c r="M21" s="7">
        <f>IFERROR(VLOOKUP(Tabla13[[#This Row],[Material]],#REF!,2,FALSE),0)</f>
        <v>0</v>
      </c>
      <c r="N21" s="7">
        <f>IFERROR(VLOOKUP(Tabla13[[#This Row],[Llave]],'En puerto-Programado'!A:D,4,FALSE)+VLOOKUP(Tabla13[[#This Row],[Llave]],'Por despachar'!A:F,6,FALSE),0)</f>
        <v>0</v>
      </c>
      <c r="O21" s="7">
        <f>IFERROR(VLOOKUP(Tabla13[[#This Row],[Material]],[2]Consolidado!$C:$D,2,FALSE),0)</f>
        <v>11623.372885275685</v>
      </c>
      <c r="P21" s="7">
        <f>IFERROR(VLOOKUP(Tabla13[[#This Row],[Llave]],'Por despachar'!A:E,5,FALSE),0)</f>
        <v>0</v>
      </c>
      <c r="Q21" s="14">
        <f>SUM(Tabla13[[#This Row],[Producción disponible]],Tabla13[[#This Row],[Stock al día]],Tabla13[[#This Row],[Por producir Abr.]])-SUM(Tabla13[[#This Row],[Stock por despachar N]],Tabla13[[#This Row],[Producción por despachar mes N]])</f>
        <v>11623.372885275685</v>
      </c>
      <c r="R21" s="7">
        <f>IFERROR(VLOOKUP(Tabla13[[#This Row],[Llave]],[3]Hoja2!$A:$D,4,FALSE),0)</f>
        <v>72000</v>
      </c>
      <c r="S21" s="9">
        <f>IFERROR(VLOOKUP(Tabla13[[#This Row],[Material]],[4]Hoja1!$B:$C,2,FALSE),0)</f>
        <v>24000</v>
      </c>
      <c r="T21" s="5">
        <f t="shared" si="1"/>
        <v>0</v>
      </c>
      <c r="U21" s="3">
        <f>+Tabla13[[#This Row],[Total disponible]]-Tabla13[[#This Row],[Atraso a facturar]]</f>
        <v>11623.372885275685</v>
      </c>
      <c r="V21" s="6">
        <f t="shared" si="0"/>
        <v>0</v>
      </c>
      <c r="W21" s="3" t="str">
        <f>IF(Tabla13[[#This Row],[Venta del mes]]&gt;Tabla13[[#This Row],[ RV  Venta mes n+1]],"Falta venta","-")</f>
        <v>-</v>
      </c>
      <c r="X21" s="7"/>
      <c r="Y21" s="18">
        <v>0</v>
      </c>
      <c r="Z21" s="5">
        <f>+Tabla13[[#This Row],[Atraso a facturar]]+Tabla13[[#This Row],[Venta del mes]]+Tabla13[[#This Row],[Ajuste]]</f>
        <v>0</v>
      </c>
      <c r="AA21" s="6">
        <f>+Tabla13[[#This Row],[Atraso a facturar]]+Tabla13[[#This Row],[Venta del mes]]+Tabla13[[#This Row],[En puerto a facturar]]</f>
        <v>0</v>
      </c>
      <c r="AB21" s="20">
        <f>IFERROR(VLOOKUP(Tabla13[[#This Row],[Llave]],'[5]Consolidación planes'!$A:$M,9,FALSE),0)</f>
        <v>0</v>
      </c>
      <c r="AC21" s="20">
        <f>IFERROR(VLOOKUP(Tabla13[[#This Row],[Llave]],'[5]Consolidación planes'!$A:$M,10,FALSE),0)</f>
        <v>3000</v>
      </c>
      <c r="AD21" s="20">
        <f>IFERROR(VLOOKUP(Tabla13[[#This Row],[Llave]],'[5]Consolidación planes'!$A:$M,11,FALSE),0)</f>
        <v>14000</v>
      </c>
      <c r="AE21" s="20">
        <f>IFERROR(VLOOKUP(Tabla13[[#This Row],[Llave]],'[5]Consolidación planes'!$A:$M,12,FALSE),0)</f>
        <v>38000</v>
      </c>
      <c r="AF21" s="20">
        <f>IFERROR(VLOOKUP(Tabla13[[#This Row],[Llave]],'[5]Consolidación planes'!$A:$M,13,FALSE),0)</f>
        <v>48000</v>
      </c>
    </row>
    <row r="22" spans="2:32" ht="15.75" hidden="1" x14ac:dyDescent="0.35">
      <c r="B22" t="str">
        <f>Tabla13[[#This Row],[Oficina]]&amp;Tabla13[[#This Row],[Material]]</f>
        <v>Agro Sudamerica1020944</v>
      </c>
      <c r="C22" t="s">
        <v>6</v>
      </c>
      <c r="D22" t="s">
        <v>17</v>
      </c>
      <c r="E22">
        <v>1020944</v>
      </c>
      <c r="F22" t="s">
        <v>63</v>
      </c>
      <c r="G22" t="s">
        <v>59</v>
      </c>
      <c r="H22" t="s">
        <v>62</v>
      </c>
      <c r="I22" s="7">
        <f>IFERROR(VLOOKUP(Tabla13[[#This Row],[Llave]],'[1]Consolidado RV'!$B:$H,6,FALSE),0)</f>
        <v>264000</v>
      </c>
      <c r="J22" s="3">
        <f>IFERROR(VLOOKUP(Tabla13[[#This Row],[Llave]],'[1]Consolidado RV'!$B:$H,7,FALSE),0)</f>
        <v>336000</v>
      </c>
      <c r="K22" s="8">
        <f>IFERROR(VLOOKUP(Tabla13[[#This Row],[Oficina]],#REF!,2,FALSE),0)</f>
        <v>0</v>
      </c>
      <c r="L22" s="7">
        <f>+Tabla13[[#This Row],[ RV Producción mes n+1]]*Tabla13[[#This Row],[% Uti. producción]]</f>
        <v>0</v>
      </c>
      <c r="M22" s="7">
        <f>IFERROR(VLOOKUP(Tabla13[[#This Row],[Material]],#REF!,2,FALSE),0)</f>
        <v>0</v>
      </c>
      <c r="N22" s="7">
        <f>IFERROR(VLOOKUP(Tabla13[[#This Row],[Llave]],'En puerto-Programado'!A:D,4,FALSE)+VLOOKUP(Tabla13[[#This Row],[Llave]],'Por despachar'!A:F,6,FALSE),0)</f>
        <v>120000</v>
      </c>
      <c r="O22" s="7">
        <f>IFERROR(VLOOKUP(Tabla13[[#This Row],[Material]],[2]Consolidado!$C:$D,2,FALSE),0)</f>
        <v>149836.81481969776</v>
      </c>
      <c r="P22" s="7">
        <f>IFERROR(VLOOKUP(Tabla13[[#This Row],[Llave]],'Por despachar'!A:E,5,FALSE),0)</f>
        <v>0</v>
      </c>
      <c r="Q22" s="14">
        <f>SUM(Tabla13[[#This Row],[Producción disponible]],Tabla13[[#This Row],[Stock al día]],Tabla13[[#This Row],[Por producir Abr.]])-SUM(Tabla13[[#This Row],[Stock por despachar N]],Tabla13[[#This Row],[Producción por despachar mes N]])</f>
        <v>29836.814819697756</v>
      </c>
      <c r="R22" s="7">
        <f>IFERROR(VLOOKUP(Tabla13[[#This Row],[Llave]],[3]Hoja2!$A:$D,4,FALSE),0)</f>
        <v>288000</v>
      </c>
      <c r="S22" s="9">
        <f>IFERROR(VLOOKUP(Tabla13[[#This Row],[Material]],[4]Hoja1!$B:$C,2,FALSE),0)</f>
        <v>24000</v>
      </c>
      <c r="T22" s="5">
        <f t="shared" si="1"/>
        <v>24000</v>
      </c>
      <c r="U22" s="3">
        <f>+Tabla13[[#This Row],[Total disponible]]-Tabla13[[#This Row],[Atraso a facturar]]</f>
        <v>5836.8148196977563</v>
      </c>
      <c r="V22" s="6">
        <f t="shared" si="0"/>
        <v>0</v>
      </c>
      <c r="W22" s="3" t="str">
        <f>IF(Tabla13[[#This Row],[Venta del mes]]&gt;Tabla13[[#This Row],[ RV  Venta mes n+1]],"Falta venta","-")</f>
        <v>-</v>
      </c>
      <c r="X22" s="7"/>
      <c r="Y22" s="18">
        <v>0</v>
      </c>
      <c r="Z22" s="5">
        <f>+Tabla13[[#This Row],[Atraso a facturar]]+Tabla13[[#This Row],[Venta del mes]]+Tabla13[[#This Row],[Ajuste]]</f>
        <v>24000</v>
      </c>
      <c r="AA22" s="6">
        <f>+Tabla13[[#This Row],[Atraso a facturar]]+Tabla13[[#This Row],[Venta del mes]]+Tabla13[[#This Row],[En puerto a facturar]]</f>
        <v>24000</v>
      </c>
      <c r="AB22" s="20">
        <f>IFERROR(VLOOKUP(Tabla13[[#This Row],[Llave]],'[5]Consolidación planes'!$A:$M,9,FALSE),0)</f>
        <v>480000</v>
      </c>
      <c r="AC22" s="20">
        <f>IFERROR(VLOOKUP(Tabla13[[#This Row],[Llave]],'[5]Consolidación planes'!$A:$M,10,FALSE),0)</f>
        <v>508001</v>
      </c>
      <c r="AD22" s="20">
        <f>IFERROR(VLOOKUP(Tabla13[[#This Row],[Llave]],'[5]Consolidación planes'!$A:$M,11,FALSE),0)</f>
        <v>384000</v>
      </c>
      <c r="AE22" s="20">
        <f>IFERROR(VLOOKUP(Tabla13[[#This Row],[Llave]],'[5]Consolidación planes'!$A:$M,12,FALSE),0)</f>
        <v>188000</v>
      </c>
      <c r="AF22" s="20">
        <f>IFERROR(VLOOKUP(Tabla13[[#This Row],[Llave]],'[5]Consolidación planes'!$A:$M,13,FALSE),0)</f>
        <v>504000</v>
      </c>
    </row>
    <row r="23" spans="2:32" ht="15.75" hidden="1" x14ac:dyDescent="0.35">
      <c r="B23" t="str">
        <f>Tabla13[[#This Row],[Oficina]]&amp;Tabla13[[#This Row],[Material]]</f>
        <v>Agro Sudamerica1021023</v>
      </c>
      <c r="C23" t="s">
        <v>6</v>
      </c>
      <c r="D23" t="s">
        <v>17</v>
      </c>
      <c r="E23">
        <v>1021023</v>
      </c>
      <c r="F23" t="s">
        <v>43</v>
      </c>
      <c r="G23" t="s">
        <v>11</v>
      </c>
      <c r="H23" t="s">
        <v>41</v>
      </c>
      <c r="I23" s="7">
        <f>IFERROR(VLOOKUP(Tabla13[[#This Row],[Llave]],'[1]Consolidado RV'!$B:$H,6,FALSE),0)</f>
        <v>69094.3428655022</v>
      </c>
      <c r="J23" s="3">
        <f>IFERROR(VLOOKUP(Tabla13[[#This Row],[Llave]],'[1]Consolidado RV'!$B:$H,7,FALSE),0)</f>
        <v>93456.038</v>
      </c>
      <c r="K23" s="8">
        <f>IFERROR(VLOOKUP(Tabla13[[#This Row],[Oficina]],#REF!,2,FALSE),0)</f>
        <v>0</v>
      </c>
      <c r="L23" s="7">
        <f>+Tabla13[[#This Row],[ RV Producción mes n+1]]*Tabla13[[#This Row],[% Uti. producción]]</f>
        <v>0</v>
      </c>
      <c r="M23" s="7">
        <f>IFERROR(VLOOKUP(Tabla13[[#This Row],[Material]],#REF!,2,FALSE),0)</f>
        <v>0</v>
      </c>
      <c r="N23" s="7">
        <f>IFERROR(VLOOKUP(Tabla13[[#This Row],[Llave]],'En puerto-Programado'!A:D,4,FALSE)+VLOOKUP(Tabla13[[#This Row],[Llave]],'Por despachar'!A:F,6,FALSE),0)</f>
        <v>0</v>
      </c>
      <c r="O23" s="7">
        <f>IFERROR(VLOOKUP(Tabla13[[#This Row],[Material]],[2]Consolidado!$C:$D,2,FALSE),0)</f>
        <v>70972.186814442321</v>
      </c>
      <c r="P23" s="7">
        <f>IFERROR(VLOOKUP(Tabla13[[#This Row],[Llave]],'Por despachar'!A:E,5,FALSE),0)</f>
        <v>0</v>
      </c>
      <c r="Q23" s="14">
        <f>SUM(Tabla13[[#This Row],[Producción disponible]],Tabla13[[#This Row],[Stock al día]],Tabla13[[#This Row],[Por producir Abr.]])-SUM(Tabla13[[#This Row],[Stock por despachar N]],Tabla13[[#This Row],[Producción por despachar mes N]])</f>
        <v>70972.186814442321</v>
      </c>
      <c r="R23" s="7">
        <f>IFERROR(VLOOKUP(Tabla13[[#This Row],[Llave]],[3]Hoja2!$A:$D,4,FALSE),0)</f>
        <v>96000</v>
      </c>
      <c r="S23" s="9">
        <f>IFERROR(VLOOKUP(Tabla13[[#This Row],[Material]],[4]Hoja1!$B:$C,2,FALSE),0)</f>
        <v>24000</v>
      </c>
      <c r="T23" s="5">
        <f t="shared" si="1"/>
        <v>48000</v>
      </c>
      <c r="U23" s="3">
        <f>+Tabla13[[#This Row],[Total disponible]]-Tabla13[[#This Row],[Atraso a facturar]]</f>
        <v>22972.186814442321</v>
      </c>
      <c r="V23" s="6">
        <f t="shared" si="0"/>
        <v>0</v>
      </c>
      <c r="W23" s="3" t="str">
        <f>IF(Tabla13[[#This Row],[Venta del mes]]&gt;Tabla13[[#This Row],[ RV  Venta mes n+1]],"Falta venta","-")</f>
        <v>-</v>
      </c>
      <c r="X23" s="7"/>
      <c r="Y23" s="18">
        <v>0</v>
      </c>
      <c r="Z23" s="5">
        <f>+Tabla13[[#This Row],[Atraso a facturar]]+Tabla13[[#This Row],[Venta del mes]]+Tabla13[[#This Row],[Ajuste]]</f>
        <v>48000</v>
      </c>
      <c r="AA23" s="6">
        <f>+Tabla13[[#This Row],[Atraso a facturar]]+Tabla13[[#This Row],[Venta del mes]]+Tabla13[[#This Row],[En puerto a facturar]]</f>
        <v>48000</v>
      </c>
      <c r="AB23" s="20">
        <f>IFERROR(VLOOKUP(Tabla13[[#This Row],[Llave]],'[5]Consolidación planes'!$A:$M,9,FALSE),0)</f>
        <v>120000</v>
      </c>
      <c r="AC23" s="20">
        <f>IFERROR(VLOOKUP(Tabla13[[#This Row],[Llave]],'[5]Consolidación planes'!$A:$M,10,FALSE),0)</f>
        <v>216000</v>
      </c>
      <c r="AD23" s="20">
        <f>IFERROR(VLOOKUP(Tabla13[[#This Row],[Llave]],'[5]Consolidación planes'!$A:$M,11,FALSE),0)</f>
        <v>264000</v>
      </c>
      <c r="AE23" s="20">
        <f>IFERROR(VLOOKUP(Tabla13[[#This Row],[Llave]],'[5]Consolidación planes'!$A:$M,12,FALSE),0)</f>
        <v>167000</v>
      </c>
      <c r="AF23" s="20">
        <f>IFERROR(VLOOKUP(Tabla13[[#This Row],[Llave]],'[5]Consolidación planes'!$A:$M,13,FALSE),0)</f>
        <v>96000</v>
      </c>
    </row>
    <row r="24" spans="2:32" ht="15.75" hidden="1" x14ac:dyDescent="0.35">
      <c r="B24" t="str">
        <f>Tabla13[[#This Row],[Oficina]]&amp;Tabla13[[#This Row],[Material]]</f>
        <v>Agro Sudamerica1021039</v>
      </c>
      <c r="C24" t="s">
        <v>6</v>
      </c>
      <c r="D24" t="s">
        <v>17</v>
      </c>
      <c r="E24">
        <v>1021039</v>
      </c>
      <c r="F24" t="s">
        <v>36</v>
      </c>
      <c r="G24" t="s">
        <v>8</v>
      </c>
      <c r="H24" t="s">
        <v>9</v>
      </c>
      <c r="I24" s="7">
        <f>IFERROR(VLOOKUP(Tabla13[[#This Row],[Llave]],'[1]Consolidado RV'!$B:$H,6,FALSE),0)</f>
        <v>9382.3430000000008</v>
      </c>
      <c r="J24" s="3">
        <f>IFERROR(VLOOKUP(Tabla13[[#This Row],[Llave]],'[1]Consolidado RV'!$B:$H,7,FALSE),0)</f>
        <v>0</v>
      </c>
      <c r="K24" s="8">
        <f>IFERROR(VLOOKUP(Tabla13[[#This Row],[Oficina]],#REF!,2,FALSE),0)</f>
        <v>0</v>
      </c>
      <c r="L24" s="7">
        <f>+Tabla13[[#This Row],[ RV Producción mes n+1]]*Tabla13[[#This Row],[% Uti. producción]]</f>
        <v>0</v>
      </c>
      <c r="M24" s="7">
        <f>IFERROR(VLOOKUP(Tabla13[[#This Row],[Material]],#REF!,2,FALSE),0)</f>
        <v>0</v>
      </c>
      <c r="N24" s="7">
        <f>IFERROR(VLOOKUP(Tabla13[[#This Row],[Llave]],'En puerto-Programado'!A:D,4,FALSE)+VLOOKUP(Tabla13[[#This Row],[Llave]],'Por despachar'!A:F,6,FALSE),0)</f>
        <v>0</v>
      </c>
      <c r="O24" s="7">
        <f>IFERROR(VLOOKUP(Tabla13[[#This Row],[Material]],[2]Consolidado!$C:$D,2,FALSE),0)</f>
        <v>37050.291166290168</v>
      </c>
      <c r="P24" s="7">
        <f>IFERROR(VLOOKUP(Tabla13[[#This Row],[Llave]],'Por despachar'!A:E,5,FALSE),0)</f>
        <v>0</v>
      </c>
      <c r="Q24" s="14">
        <f>SUM(Tabla13[[#This Row],[Producción disponible]],Tabla13[[#This Row],[Stock al día]],Tabla13[[#This Row],[Por producir Abr.]])-SUM(Tabla13[[#This Row],[Stock por despachar N]],Tabla13[[#This Row],[Producción por despachar mes N]])</f>
        <v>37050.291166290168</v>
      </c>
      <c r="R24" s="7">
        <f>IFERROR(VLOOKUP(Tabla13[[#This Row],[Llave]],[3]Hoja2!$A:$D,4,FALSE),0)</f>
        <v>168000</v>
      </c>
      <c r="S24" s="9">
        <f>IFERROR(VLOOKUP(Tabla13[[#This Row],[Material]],[4]Hoja1!$B:$C,2,FALSE),0)</f>
        <v>24000</v>
      </c>
      <c r="T24" s="5">
        <f t="shared" si="1"/>
        <v>24000</v>
      </c>
      <c r="U24" s="3">
        <f>+Tabla13[[#This Row],[Total disponible]]-Tabla13[[#This Row],[Atraso a facturar]]</f>
        <v>13050.291166290168</v>
      </c>
      <c r="V24" s="6">
        <f t="shared" si="0"/>
        <v>0</v>
      </c>
      <c r="W24" s="3" t="str">
        <f>IF(Tabla13[[#This Row],[Venta del mes]]&gt;Tabla13[[#This Row],[ RV  Venta mes n+1]],"Falta venta","-")</f>
        <v>-</v>
      </c>
      <c r="X24" s="7"/>
      <c r="Y24" s="18">
        <v>0</v>
      </c>
      <c r="Z24" s="5">
        <f>+Tabla13[[#This Row],[Atraso a facturar]]+Tabla13[[#This Row],[Venta del mes]]+Tabla13[[#This Row],[Ajuste]]</f>
        <v>24000</v>
      </c>
      <c r="AA24" s="6">
        <f>+Tabla13[[#This Row],[Atraso a facturar]]+Tabla13[[#This Row],[Venta del mes]]+Tabla13[[#This Row],[En puerto a facturar]]</f>
        <v>24000</v>
      </c>
      <c r="AB24" s="20">
        <f>IFERROR(VLOOKUP(Tabla13[[#This Row],[Llave]],'[5]Consolidación planes'!$A:$M,9,FALSE),0)</f>
        <v>24000</v>
      </c>
      <c r="AC24" s="20">
        <f>IFERROR(VLOOKUP(Tabla13[[#This Row],[Llave]],'[5]Consolidación planes'!$A:$M,10,FALSE),0)</f>
        <v>24000</v>
      </c>
      <c r="AD24" s="20">
        <f>IFERROR(VLOOKUP(Tabla13[[#This Row],[Llave]],'[5]Consolidación planes'!$A:$M,11,FALSE),0)</f>
        <v>72000</v>
      </c>
      <c r="AE24" s="20">
        <f>IFERROR(VLOOKUP(Tabla13[[#This Row],[Llave]],'[5]Consolidación planes'!$A:$M,12,FALSE),0)</f>
        <v>0</v>
      </c>
      <c r="AF24" s="20">
        <f>IFERROR(VLOOKUP(Tabla13[[#This Row],[Llave]],'[5]Consolidación planes'!$A:$M,13,FALSE),0)</f>
        <v>48000</v>
      </c>
    </row>
    <row r="25" spans="2:32" ht="15.75" hidden="1" x14ac:dyDescent="0.35">
      <c r="B25" t="str">
        <f>Tabla13[[#This Row],[Oficina]]&amp;Tabla13[[#This Row],[Material]]</f>
        <v>Agro Sudamerica1021077</v>
      </c>
      <c r="C25" t="s">
        <v>6</v>
      </c>
      <c r="D25" t="s">
        <v>17</v>
      </c>
      <c r="E25">
        <v>1021077</v>
      </c>
      <c r="F25" t="s">
        <v>45</v>
      </c>
      <c r="G25" t="s">
        <v>11</v>
      </c>
      <c r="H25" t="s">
        <v>41</v>
      </c>
      <c r="I25" s="7">
        <f>IFERROR(VLOOKUP(Tabla13[[#This Row],[Llave]],'[1]Consolidado RV'!$B:$H,6,FALSE),0)</f>
        <v>80881.936000000002</v>
      </c>
      <c r="J25" s="3">
        <f>IFERROR(VLOOKUP(Tabla13[[#This Row],[Llave]],'[1]Consolidado RV'!$B:$H,7,FALSE),0)</f>
        <v>0</v>
      </c>
      <c r="K25" s="8">
        <f>IFERROR(VLOOKUP(Tabla13[[#This Row],[Oficina]],#REF!,2,FALSE),0)</f>
        <v>0</v>
      </c>
      <c r="L25" s="7">
        <f>+Tabla13[[#This Row],[ RV Producción mes n+1]]*Tabla13[[#This Row],[% Uti. producción]]</f>
        <v>0</v>
      </c>
      <c r="M25" s="7">
        <f>IFERROR(VLOOKUP(Tabla13[[#This Row],[Material]],#REF!,2,FALSE),0)</f>
        <v>0</v>
      </c>
      <c r="N25" s="7">
        <f>IFERROR(VLOOKUP(Tabla13[[#This Row],[Llave]],'En puerto-Programado'!A:D,4,FALSE)+VLOOKUP(Tabla13[[#This Row],[Llave]],'Por despachar'!A:F,6,FALSE),0)</f>
        <v>0</v>
      </c>
      <c r="O25" s="7">
        <f>IFERROR(VLOOKUP(Tabla13[[#This Row],[Material]],[2]Consolidado!$C:$D,2,FALSE),0)</f>
        <v>0</v>
      </c>
      <c r="P25" s="7">
        <f>IFERROR(VLOOKUP(Tabla13[[#This Row],[Llave]],'Por despachar'!A:E,5,FALSE),0)</f>
        <v>0</v>
      </c>
      <c r="Q2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5" s="7">
        <f>IFERROR(VLOOKUP(Tabla13[[#This Row],[Llave]],[3]Hoja2!$A:$D,4,FALSE),0)</f>
        <v>72000</v>
      </c>
      <c r="S25" s="9">
        <f>IFERROR(VLOOKUP(Tabla13[[#This Row],[Material]],[4]Hoja1!$B:$C,2,FALSE),0)</f>
        <v>24000</v>
      </c>
      <c r="T25" s="5">
        <f t="shared" si="1"/>
        <v>0</v>
      </c>
      <c r="U25" s="3">
        <f>+Tabla13[[#This Row],[Total disponible]]-Tabla13[[#This Row],[Atraso a facturar]]</f>
        <v>0</v>
      </c>
      <c r="V25" s="6">
        <f t="shared" si="0"/>
        <v>0</v>
      </c>
      <c r="W25" s="3" t="str">
        <f>IF(Tabla13[[#This Row],[Venta del mes]]&gt;Tabla13[[#This Row],[ RV  Venta mes n+1]],"Falta venta","-")</f>
        <v>-</v>
      </c>
      <c r="X25" s="7"/>
      <c r="Y25" s="18">
        <v>0</v>
      </c>
      <c r="Z25" s="5">
        <f>+Tabla13[[#This Row],[Atraso a facturar]]+Tabla13[[#This Row],[Venta del mes]]+Tabla13[[#This Row],[Ajuste]]</f>
        <v>0</v>
      </c>
      <c r="AA25" s="6">
        <f>+Tabla13[[#This Row],[Atraso a facturar]]+Tabla13[[#This Row],[Venta del mes]]+Tabla13[[#This Row],[En puerto a facturar]]</f>
        <v>0</v>
      </c>
      <c r="AB25" s="20">
        <f>IFERROR(VLOOKUP(Tabla13[[#This Row],[Llave]],'[5]Consolidación planes'!$A:$M,9,FALSE),0)</f>
        <v>0</v>
      </c>
      <c r="AC25" s="20">
        <f>IFERROR(VLOOKUP(Tabla13[[#This Row],[Llave]],'[5]Consolidación planes'!$A:$M,10,FALSE),0)</f>
        <v>24000</v>
      </c>
      <c r="AD25" s="20">
        <f>IFERROR(VLOOKUP(Tabla13[[#This Row],[Llave]],'[5]Consolidación planes'!$A:$M,11,FALSE),0)</f>
        <v>0</v>
      </c>
      <c r="AE25" s="20">
        <f>IFERROR(VLOOKUP(Tabla13[[#This Row],[Llave]],'[5]Consolidación planes'!$A:$M,12,FALSE),0)</f>
        <v>48000</v>
      </c>
      <c r="AF25" s="20">
        <f>IFERROR(VLOOKUP(Tabla13[[#This Row],[Llave]],'[5]Consolidación planes'!$A:$M,13,FALSE),0)</f>
        <v>0</v>
      </c>
    </row>
    <row r="26" spans="2:32" ht="15.75" hidden="1" x14ac:dyDescent="0.35">
      <c r="B26" t="str">
        <f>Tabla13[[#This Row],[Oficina]]&amp;Tabla13[[#This Row],[Material]]</f>
        <v>Agro Sudamerica1021078</v>
      </c>
      <c r="C26" t="s">
        <v>6</v>
      </c>
      <c r="D26" t="s">
        <v>17</v>
      </c>
      <c r="E26">
        <v>1021078</v>
      </c>
      <c r="F26" t="s">
        <v>74</v>
      </c>
      <c r="G26" t="s">
        <v>71</v>
      </c>
      <c r="H26" t="s">
        <v>72</v>
      </c>
      <c r="I26" s="7">
        <f>IFERROR(VLOOKUP(Tabla13[[#This Row],[Llave]],'[1]Consolidado RV'!$B:$H,6,FALSE),0)</f>
        <v>80034.146030383825</v>
      </c>
      <c r="J26" s="3">
        <f>IFERROR(VLOOKUP(Tabla13[[#This Row],[Llave]],'[1]Consolidado RV'!$B:$H,7,FALSE),0)</f>
        <v>144000.00030000001</v>
      </c>
      <c r="K26" s="8">
        <f>IFERROR(VLOOKUP(Tabla13[[#This Row],[Oficina]],#REF!,2,FALSE),0)</f>
        <v>0</v>
      </c>
      <c r="L26" s="7">
        <f>+Tabla13[[#This Row],[ RV Producción mes n+1]]*Tabla13[[#This Row],[% Uti. producción]]</f>
        <v>0</v>
      </c>
      <c r="M26" s="7">
        <f>IFERROR(VLOOKUP(Tabla13[[#This Row],[Material]],#REF!,2,FALSE),0)</f>
        <v>0</v>
      </c>
      <c r="N26" s="7">
        <f>IFERROR(VLOOKUP(Tabla13[[#This Row],[Llave]],'En puerto-Programado'!A:D,4,FALSE)+VLOOKUP(Tabla13[[#This Row],[Llave]],'Por despachar'!A:F,6,FALSE),0)</f>
        <v>48000</v>
      </c>
      <c r="O26" s="7">
        <f>IFERROR(VLOOKUP(Tabla13[[#This Row],[Material]],[2]Consolidado!$C:$D,2,FALSE),0)</f>
        <v>30744.914219040471</v>
      </c>
      <c r="P26" s="7">
        <f>IFERROR(VLOOKUP(Tabla13[[#This Row],[Llave]],'Por despachar'!A:E,5,FALSE),0)</f>
        <v>0</v>
      </c>
      <c r="Q26" s="14">
        <f>SUM(Tabla13[[#This Row],[Producción disponible]],Tabla13[[#This Row],[Stock al día]],Tabla13[[#This Row],[Por producir Abr.]])-SUM(Tabla13[[#This Row],[Stock por despachar N]],Tabla13[[#This Row],[Producción por despachar mes N]])</f>
        <v>-17255.085780959529</v>
      </c>
      <c r="R26" s="7">
        <f>IFERROR(VLOOKUP(Tabla13[[#This Row],[Llave]],[3]Hoja2!$A:$D,4,FALSE),0)</f>
        <v>48000</v>
      </c>
      <c r="S26" s="9">
        <f>IFERROR(VLOOKUP(Tabla13[[#This Row],[Material]],[4]Hoja1!$B:$C,2,FALSE),0)</f>
        <v>24000</v>
      </c>
      <c r="T26" s="5">
        <f t="shared" si="1"/>
        <v>0</v>
      </c>
      <c r="U26" s="3">
        <f>+Tabla13[[#This Row],[Total disponible]]-Tabla13[[#This Row],[Atraso a facturar]]</f>
        <v>-17255.085780959529</v>
      </c>
      <c r="V26" s="6">
        <f t="shared" si="0"/>
        <v>0</v>
      </c>
      <c r="W26" s="3" t="str">
        <f>IF(Tabla13[[#This Row],[Venta del mes]]&gt;Tabla13[[#This Row],[ RV  Venta mes n+1]],"Falta venta","-")</f>
        <v>-</v>
      </c>
      <c r="X26" s="7"/>
      <c r="Y26" s="18">
        <v>0</v>
      </c>
      <c r="Z26" s="5">
        <f>+Tabla13[[#This Row],[Atraso a facturar]]+Tabla13[[#This Row],[Venta del mes]]+Tabla13[[#This Row],[Ajuste]]</f>
        <v>0</v>
      </c>
      <c r="AA26" s="6">
        <f>+Tabla13[[#This Row],[Atraso a facturar]]+Tabla13[[#This Row],[Venta del mes]]+Tabla13[[#This Row],[En puerto a facturar]]</f>
        <v>0</v>
      </c>
      <c r="AB26" s="20">
        <f>IFERROR(VLOOKUP(Tabla13[[#This Row],[Llave]],'[5]Consolidación planes'!$A:$M,9,FALSE),0)</f>
        <v>48000</v>
      </c>
      <c r="AC26" s="20">
        <f>IFERROR(VLOOKUP(Tabla13[[#This Row],[Llave]],'[5]Consolidación planes'!$A:$M,10,FALSE),0)</f>
        <v>107000</v>
      </c>
      <c r="AD26" s="20">
        <f>IFERROR(VLOOKUP(Tabla13[[#This Row],[Llave]],'[5]Consolidación planes'!$A:$M,11,FALSE),0)</f>
        <v>143000</v>
      </c>
      <c r="AE26" s="20">
        <f>IFERROR(VLOOKUP(Tabla13[[#This Row],[Llave]],'[5]Consolidación planes'!$A:$M,12,FALSE),0)</f>
        <v>96000</v>
      </c>
      <c r="AF26" s="20">
        <f>IFERROR(VLOOKUP(Tabla13[[#This Row],[Llave]],'[5]Consolidación planes'!$A:$M,13,FALSE),0)</f>
        <v>96000</v>
      </c>
    </row>
    <row r="27" spans="2:32" ht="15.75" hidden="1" x14ac:dyDescent="0.35">
      <c r="B27" t="str">
        <f>Tabla13[[#This Row],[Oficina]]&amp;Tabla13[[#This Row],[Material]]</f>
        <v>Agro Sudamerica1021082</v>
      </c>
      <c r="C27" t="s">
        <v>6</v>
      </c>
      <c r="D27" t="s">
        <v>17</v>
      </c>
      <c r="E27">
        <v>1021082</v>
      </c>
      <c r="F27" t="s">
        <v>283</v>
      </c>
      <c r="G27" t="s">
        <v>71</v>
      </c>
      <c r="H27" t="s">
        <v>72</v>
      </c>
      <c r="I27" s="7">
        <f>IFERROR(VLOOKUP(Tabla13[[#This Row],[Llave]],'[1]Consolidado RV'!$B:$H,6,FALSE),0)</f>
        <v>65820.892000000022</v>
      </c>
      <c r="J27" s="3">
        <f>IFERROR(VLOOKUP(Tabla13[[#This Row],[Llave]],'[1]Consolidado RV'!$B:$H,7,FALSE),0)</f>
        <v>72000</v>
      </c>
      <c r="K27" s="8">
        <f>IFERROR(VLOOKUP(Tabla13[[#This Row],[Oficina]],#REF!,2,FALSE),0)</f>
        <v>0</v>
      </c>
      <c r="L27" s="7">
        <f>+Tabla13[[#This Row],[ RV Producción mes n+1]]*Tabla13[[#This Row],[% Uti. producción]]</f>
        <v>0</v>
      </c>
      <c r="M27" s="7">
        <f>IFERROR(VLOOKUP(Tabla13[[#This Row],[Material]],#REF!,2,FALSE),0)</f>
        <v>0</v>
      </c>
      <c r="N27" s="7">
        <f>IFERROR(VLOOKUP(Tabla13[[#This Row],[Llave]],'En puerto-Programado'!A:D,4,FALSE)+VLOOKUP(Tabla13[[#This Row],[Llave]],'Por despachar'!A:F,6,FALSE),0)</f>
        <v>0</v>
      </c>
      <c r="O27" s="7">
        <f>IFERROR(VLOOKUP(Tabla13[[#This Row],[Material]],[2]Consolidado!$C:$D,2,FALSE),0)</f>
        <v>29151.200000000001</v>
      </c>
      <c r="P27" s="7">
        <f>IFERROR(VLOOKUP(Tabla13[[#This Row],[Llave]],'Por despachar'!A:E,5,FALSE),0)</f>
        <v>0</v>
      </c>
      <c r="Q27" s="14">
        <f>SUM(Tabla13[[#This Row],[Producción disponible]],Tabla13[[#This Row],[Stock al día]],Tabla13[[#This Row],[Por producir Abr.]])-SUM(Tabla13[[#This Row],[Stock por despachar N]],Tabla13[[#This Row],[Producción por despachar mes N]])</f>
        <v>29151.200000000001</v>
      </c>
      <c r="R27" s="7">
        <f>IFERROR(VLOOKUP(Tabla13[[#This Row],[Llave]],[3]Hoja2!$A:$D,4,FALSE),0)</f>
        <v>73500</v>
      </c>
      <c r="S27" s="9">
        <f>IFERROR(VLOOKUP(Tabla13[[#This Row],[Material]],[4]Hoja1!$B:$C,2,FALSE),0)</f>
        <v>24000</v>
      </c>
      <c r="T27" s="5">
        <f t="shared" si="1"/>
        <v>24000</v>
      </c>
      <c r="U27" s="3">
        <f>+Tabla13[[#This Row],[Total disponible]]-Tabla13[[#This Row],[Atraso a facturar]]</f>
        <v>5151.2000000000007</v>
      </c>
      <c r="V27" s="6">
        <f t="shared" si="0"/>
        <v>0</v>
      </c>
      <c r="W27" s="3" t="str">
        <f>IF(Tabla13[[#This Row],[Venta del mes]]&gt;Tabla13[[#This Row],[ RV  Venta mes n+1]],"Falta venta","-")</f>
        <v>-</v>
      </c>
      <c r="X27" s="7"/>
      <c r="Y27" s="18">
        <v>0</v>
      </c>
      <c r="Z27" s="5">
        <f>+Tabla13[[#This Row],[Atraso a facturar]]+Tabla13[[#This Row],[Venta del mes]]+Tabla13[[#This Row],[Ajuste]]</f>
        <v>24000</v>
      </c>
      <c r="AA27" s="6">
        <f>+Tabla13[[#This Row],[Atraso a facturar]]+Tabla13[[#This Row],[Venta del mes]]+Tabla13[[#This Row],[En puerto a facturar]]</f>
        <v>24000</v>
      </c>
      <c r="AB27" s="20">
        <f>IFERROR(VLOOKUP(Tabla13[[#This Row],[Llave]],'[5]Consolidación planes'!$A:$M,9,FALSE),0)</f>
        <v>0</v>
      </c>
      <c r="AC27" s="20">
        <f>IFERROR(VLOOKUP(Tabla13[[#This Row],[Llave]],'[5]Consolidación planes'!$A:$M,10,FALSE),0)</f>
        <v>0</v>
      </c>
      <c r="AD27" s="20">
        <f>IFERROR(VLOOKUP(Tabla13[[#This Row],[Llave]],'[5]Consolidación planes'!$A:$M,11,FALSE),0)</f>
        <v>0</v>
      </c>
      <c r="AE27" s="20">
        <f>IFERROR(VLOOKUP(Tabla13[[#This Row],[Llave]],'[5]Consolidación planes'!$A:$M,12,FALSE),0)</f>
        <v>0</v>
      </c>
      <c r="AF27" s="20">
        <f>IFERROR(VLOOKUP(Tabla13[[#This Row],[Llave]],'[5]Consolidación planes'!$A:$M,13,FALSE),0)</f>
        <v>2500</v>
      </c>
    </row>
    <row r="28" spans="2:32" ht="15.75" hidden="1" x14ac:dyDescent="0.35">
      <c r="B28" t="str">
        <f>Tabla13[[#This Row],[Oficina]]&amp;Tabla13[[#This Row],[Material]]</f>
        <v>Agro Sudamerica1021085</v>
      </c>
      <c r="C28" t="s">
        <v>6</v>
      </c>
      <c r="D28" t="s">
        <v>17</v>
      </c>
      <c r="E28">
        <v>1021085</v>
      </c>
      <c r="F28" t="s">
        <v>44</v>
      </c>
      <c r="G28" t="s">
        <v>11</v>
      </c>
      <c r="H28" t="s">
        <v>41</v>
      </c>
      <c r="I28" s="7">
        <f>IFERROR(VLOOKUP(Tabla13[[#This Row],[Llave]],'[1]Consolidado RV'!$B:$H,6,FALSE),0)</f>
        <v>52876.822</v>
      </c>
      <c r="J28" s="3">
        <f>IFERROR(VLOOKUP(Tabla13[[#This Row],[Llave]],'[1]Consolidado RV'!$B:$H,7,FALSE),0)</f>
        <v>48000</v>
      </c>
      <c r="K28" s="8">
        <f>IFERROR(VLOOKUP(Tabla13[[#This Row],[Oficina]],#REF!,2,FALSE),0)</f>
        <v>0</v>
      </c>
      <c r="L28" s="7">
        <f>+Tabla13[[#This Row],[ RV Producción mes n+1]]*Tabla13[[#This Row],[% Uti. producción]]</f>
        <v>0</v>
      </c>
      <c r="M28" s="7">
        <f>IFERROR(VLOOKUP(Tabla13[[#This Row],[Material]],#REF!,2,FALSE),0)</f>
        <v>0</v>
      </c>
      <c r="N28" s="7">
        <f>IFERROR(VLOOKUP(Tabla13[[#This Row],[Llave]],'En puerto-Programado'!A:D,4,FALSE)+VLOOKUP(Tabla13[[#This Row],[Llave]],'Por despachar'!A:F,6,FALSE),0)</f>
        <v>0</v>
      </c>
      <c r="O28" s="7">
        <f>IFERROR(VLOOKUP(Tabla13[[#This Row],[Material]],[2]Consolidado!$C:$D,2,FALSE),0)</f>
        <v>13506.766547883322</v>
      </c>
      <c r="P28" s="7">
        <f>IFERROR(VLOOKUP(Tabla13[[#This Row],[Llave]],'Por despachar'!A:E,5,FALSE),0)</f>
        <v>0</v>
      </c>
      <c r="Q28" s="14">
        <f>SUM(Tabla13[[#This Row],[Producción disponible]],Tabla13[[#This Row],[Stock al día]],Tabla13[[#This Row],[Por producir Abr.]])-SUM(Tabla13[[#This Row],[Stock por despachar N]],Tabla13[[#This Row],[Producción por despachar mes N]])</f>
        <v>13506.766547883322</v>
      </c>
      <c r="R28" s="7">
        <f>IFERROR(VLOOKUP(Tabla13[[#This Row],[Llave]],[3]Hoja2!$A:$D,4,FALSE),0)</f>
        <v>24000</v>
      </c>
      <c r="S28" s="9">
        <f>IFERROR(VLOOKUP(Tabla13[[#This Row],[Material]],[4]Hoja1!$B:$C,2,FALSE),0)</f>
        <v>24000</v>
      </c>
      <c r="T28" s="5">
        <f t="shared" si="1"/>
        <v>0</v>
      </c>
      <c r="U28" s="3">
        <f>+Tabla13[[#This Row],[Total disponible]]-Tabla13[[#This Row],[Atraso a facturar]]</f>
        <v>13506.766547883322</v>
      </c>
      <c r="V28" s="6">
        <f t="shared" si="0"/>
        <v>0</v>
      </c>
      <c r="W28" s="3" t="str">
        <f>IF(Tabla13[[#This Row],[Venta del mes]]&gt;Tabla13[[#This Row],[ RV  Venta mes n+1]],"Falta venta","-")</f>
        <v>-</v>
      </c>
      <c r="X28" s="7"/>
      <c r="Y28" s="18">
        <v>0</v>
      </c>
      <c r="Z28" s="5">
        <f>+Tabla13[[#This Row],[Atraso a facturar]]+Tabla13[[#This Row],[Venta del mes]]+Tabla13[[#This Row],[Ajuste]]</f>
        <v>0</v>
      </c>
      <c r="AA28" s="6">
        <f>+Tabla13[[#This Row],[Atraso a facturar]]+Tabla13[[#This Row],[Venta del mes]]+Tabla13[[#This Row],[En puerto a facturar]]</f>
        <v>0</v>
      </c>
      <c r="AB28" s="20">
        <f>IFERROR(VLOOKUP(Tabla13[[#This Row],[Llave]],'[5]Consolidación planes'!$A:$M,9,FALSE),0)</f>
        <v>24000</v>
      </c>
      <c r="AC28" s="20">
        <f>IFERROR(VLOOKUP(Tabla13[[#This Row],[Llave]],'[5]Consolidación planes'!$A:$M,10,FALSE),0)</f>
        <v>24000</v>
      </c>
      <c r="AD28" s="20">
        <f>IFERROR(VLOOKUP(Tabla13[[#This Row],[Llave]],'[5]Consolidación planes'!$A:$M,11,FALSE),0)</f>
        <v>0</v>
      </c>
      <c r="AE28" s="20">
        <f>IFERROR(VLOOKUP(Tabla13[[#This Row],[Llave]],'[5]Consolidación planes'!$A:$M,12,FALSE),0)</f>
        <v>0</v>
      </c>
      <c r="AF28" s="20">
        <f>IFERROR(VLOOKUP(Tabla13[[#This Row],[Llave]],'[5]Consolidación planes'!$A:$M,13,FALSE),0)</f>
        <v>24000</v>
      </c>
    </row>
    <row r="29" spans="2:32" ht="15.75" hidden="1" x14ac:dyDescent="0.35">
      <c r="B29" t="str">
        <f>Tabla13[[#This Row],[Oficina]]&amp;Tabla13[[#This Row],[Material]]</f>
        <v>Agro Sudamerica1021092</v>
      </c>
      <c r="C29" t="s">
        <v>6</v>
      </c>
      <c r="D29" t="s">
        <v>17</v>
      </c>
      <c r="E29">
        <v>1021092</v>
      </c>
      <c r="F29" t="s">
        <v>75</v>
      </c>
      <c r="G29" t="s">
        <v>71</v>
      </c>
      <c r="H29" t="s">
        <v>72</v>
      </c>
      <c r="I29" s="7">
        <f>IFERROR(VLOOKUP(Tabla13[[#This Row],[Llave]],'[1]Consolidado RV'!$B:$H,6,FALSE),0)</f>
        <v>4399.2172</v>
      </c>
      <c r="J29" s="3">
        <f>IFERROR(VLOOKUP(Tabla13[[#This Row],[Llave]],'[1]Consolidado RV'!$B:$H,7,FALSE),0)</f>
        <v>4399.2172</v>
      </c>
      <c r="K29" s="8">
        <f>IFERROR(VLOOKUP(Tabla13[[#This Row],[Oficina]],#REF!,2,FALSE),0)</f>
        <v>0</v>
      </c>
      <c r="L29" s="7">
        <f>+Tabla13[[#This Row],[ RV Producción mes n+1]]*Tabla13[[#This Row],[% Uti. producción]]</f>
        <v>0</v>
      </c>
      <c r="M29" s="7">
        <f>IFERROR(VLOOKUP(Tabla13[[#This Row],[Material]],#REF!,2,FALSE),0)</f>
        <v>0</v>
      </c>
      <c r="N29" s="7">
        <f>IFERROR(VLOOKUP(Tabla13[[#This Row],[Llave]],'En puerto-Programado'!A:D,4,FALSE)+VLOOKUP(Tabla13[[#This Row],[Llave]],'Por despachar'!A:F,6,FALSE),0)</f>
        <v>0</v>
      </c>
      <c r="O29" s="7">
        <f>IFERROR(VLOOKUP(Tabla13[[#This Row],[Material]],[2]Consolidado!$C:$D,2,FALSE),0)</f>
        <v>42049.932554461469</v>
      </c>
      <c r="P29" s="7">
        <f>IFERROR(VLOOKUP(Tabla13[[#This Row],[Llave]],'Por despachar'!A:E,5,FALSE),0)</f>
        <v>0</v>
      </c>
      <c r="Q29" s="14">
        <f>SUM(Tabla13[[#This Row],[Producción disponible]],Tabla13[[#This Row],[Stock al día]],Tabla13[[#This Row],[Por producir Abr.]])-SUM(Tabla13[[#This Row],[Stock por despachar N]],Tabla13[[#This Row],[Producción por despachar mes N]])</f>
        <v>42049.932554461469</v>
      </c>
      <c r="R29" s="7">
        <f>IFERROR(VLOOKUP(Tabla13[[#This Row],[Llave]],[3]Hoja2!$A:$D,4,FALSE),0)</f>
        <v>74000</v>
      </c>
      <c r="S29" s="9">
        <f>IFERROR(VLOOKUP(Tabla13[[#This Row],[Material]],[4]Hoja1!$B:$C,2,FALSE),0)</f>
        <v>24000</v>
      </c>
      <c r="T29" s="5">
        <f t="shared" si="1"/>
        <v>24000</v>
      </c>
      <c r="U29" s="3">
        <f>+Tabla13[[#This Row],[Total disponible]]-Tabla13[[#This Row],[Atraso a facturar]]</f>
        <v>18049.932554461469</v>
      </c>
      <c r="V29" s="6">
        <f t="shared" si="0"/>
        <v>0</v>
      </c>
      <c r="W29" s="3" t="str">
        <f>IF(Tabla13[[#This Row],[Venta del mes]]&gt;Tabla13[[#This Row],[ RV  Venta mes n+1]],"Falta venta","-")</f>
        <v>-</v>
      </c>
      <c r="X29" s="7"/>
      <c r="Y29" s="18">
        <v>0</v>
      </c>
      <c r="Z29" s="5">
        <f>+Tabla13[[#This Row],[Atraso a facturar]]+Tabla13[[#This Row],[Venta del mes]]+Tabla13[[#This Row],[Ajuste]]</f>
        <v>24000</v>
      </c>
      <c r="AA29" s="6">
        <f>+Tabla13[[#This Row],[Atraso a facturar]]+Tabla13[[#This Row],[Venta del mes]]+Tabla13[[#This Row],[En puerto a facturar]]</f>
        <v>24000</v>
      </c>
      <c r="AB29" s="20">
        <f>IFERROR(VLOOKUP(Tabla13[[#This Row],[Llave]],'[5]Consolidación planes'!$A:$M,9,FALSE),0)</f>
        <v>48000</v>
      </c>
      <c r="AC29" s="20">
        <f>IFERROR(VLOOKUP(Tabla13[[#This Row],[Llave]],'[5]Consolidación planes'!$A:$M,10,FALSE),0)</f>
        <v>79070</v>
      </c>
      <c r="AD29" s="20">
        <f>IFERROR(VLOOKUP(Tabla13[[#This Row],[Llave]],'[5]Consolidación planes'!$A:$M,11,FALSE),0)</f>
        <v>0</v>
      </c>
      <c r="AE29" s="20">
        <f>IFERROR(VLOOKUP(Tabla13[[#This Row],[Llave]],'[5]Consolidación planes'!$A:$M,12,FALSE),0)</f>
        <v>72000</v>
      </c>
      <c r="AF29" s="20">
        <f>IFERROR(VLOOKUP(Tabla13[[#This Row],[Llave]],'[5]Consolidación planes'!$A:$M,13,FALSE),0)</f>
        <v>144000</v>
      </c>
    </row>
    <row r="30" spans="2:32" ht="15.75" hidden="1" x14ac:dyDescent="0.35">
      <c r="B30" t="str">
        <f>Tabla13[[#This Row],[Oficina]]&amp;Tabla13[[#This Row],[Material]]</f>
        <v>Agro Sudamerica1021101</v>
      </c>
      <c r="C30" t="s">
        <v>6</v>
      </c>
      <c r="D30" t="s">
        <v>17</v>
      </c>
      <c r="E30">
        <v>1021101</v>
      </c>
      <c r="F30" t="s">
        <v>85</v>
      </c>
      <c r="G30" t="s">
        <v>76</v>
      </c>
      <c r="H30" t="s">
        <v>84</v>
      </c>
      <c r="I30" s="7">
        <f>IFERROR(VLOOKUP(Tabla13[[#This Row],[Llave]],'[1]Consolidado RV'!$B:$H,6,FALSE),0)</f>
        <v>9256.6</v>
      </c>
      <c r="J30" s="3">
        <f>IFERROR(VLOOKUP(Tabla13[[#This Row],[Llave]],'[1]Consolidado RV'!$B:$H,7,FALSE),0)</f>
        <v>1.8189894035458565E-12</v>
      </c>
      <c r="K30" s="8">
        <f>IFERROR(VLOOKUP(Tabla13[[#This Row],[Oficina]],#REF!,2,FALSE),0)</f>
        <v>0</v>
      </c>
      <c r="L30" s="7">
        <f>+Tabla13[[#This Row],[ RV Producción mes n+1]]*Tabla13[[#This Row],[% Uti. producción]]</f>
        <v>0</v>
      </c>
      <c r="M30" s="7">
        <f>IFERROR(VLOOKUP(Tabla13[[#This Row],[Material]],#REF!,2,FALSE),0)</f>
        <v>0</v>
      </c>
      <c r="N30" s="7">
        <f>IFERROR(VLOOKUP(Tabla13[[#This Row],[Llave]],'En puerto-Programado'!A:D,4,FALSE)+VLOOKUP(Tabla13[[#This Row],[Llave]],'Por despachar'!A:F,6,FALSE),0)</f>
        <v>0</v>
      </c>
      <c r="O30" s="7">
        <f>IFERROR(VLOOKUP(Tabla13[[#This Row],[Material]],[2]Consolidado!$C:$D,2,FALSE),0)</f>
        <v>14364.800000000001</v>
      </c>
      <c r="P30" s="7">
        <f>IFERROR(VLOOKUP(Tabla13[[#This Row],[Llave]],'Por despachar'!A:E,5,FALSE),0)</f>
        <v>0</v>
      </c>
      <c r="Q30" s="14">
        <f>SUM(Tabla13[[#This Row],[Producción disponible]],Tabla13[[#This Row],[Stock al día]],Tabla13[[#This Row],[Por producir Abr.]])-SUM(Tabla13[[#This Row],[Stock por despachar N]],Tabla13[[#This Row],[Producción por despachar mes N]])</f>
        <v>14364.800000000001</v>
      </c>
      <c r="R30" s="7">
        <f>IFERROR(VLOOKUP(Tabla13[[#This Row],[Llave]],[3]Hoja2!$A:$D,4,FALSE),0)</f>
        <v>29000</v>
      </c>
      <c r="S30" s="9">
        <f>IFERROR(VLOOKUP(Tabla13[[#This Row],[Material]],[4]Hoja1!$B:$C,2,FALSE),0)</f>
        <v>24000</v>
      </c>
      <c r="T30" s="5">
        <f t="shared" si="1"/>
        <v>0</v>
      </c>
      <c r="U30" s="3">
        <f>+Tabla13[[#This Row],[Total disponible]]-Tabla13[[#This Row],[Atraso a facturar]]</f>
        <v>14364.800000000001</v>
      </c>
      <c r="V30" s="6">
        <f t="shared" si="0"/>
        <v>0</v>
      </c>
      <c r="W30" s="3" t="str">
        <f>IF(Tabla13[[#This Row],[Venta del mes]]&gt;Tabla13[[#This Row],[ RV  Venta mes n+1]],"Falta venta","-")</f>
        <v>-</v>
      </c>
      <c r="X30" s="7"/>
      <c r="Y30" s="18">
        <v>0</v>
      </c>
      <c r="Z30" s="5">
        <f>+Tabla13[[#This Row],[Atraso a facturar]]+Tabla13[[#This Row],[Venta del mes]]+Tabla13[[#This Row],[Ajuste]]</f>
        <v>0</v>
      </c>
      <c r="AA30" s="6">
        <f>+Tabla13[[#This Row],[Atraso a facturar]]+Tabla13[[#This Row],[Venta del mes]]+Tabla13[[#This Row],[En puerto a facturar]]</f>
        <v>0</v>
      </c>
      <c r="AB30" s="20">
        <f>IFERROR(VLOOKUP(Tabla13[[#This Row],[Llave]],'[5]Consolidación planes'!$A:$M,9,FALSE),0)</f>
        <v>12000</v>
      </c>
      <c r="AC30" s="20">
        <f>IFERROR(VLOOKUP(Tabla13[[#This Row],[Llave]],'[5]Consolidación planes'!$A:$M,10,FALSE),0)</f>
        <v>48000</v>
      </c>
      <c r="AD30" s="20">
        <f>IFERROR(VLOOKUP(Tabla13[[#This Row],[Llave]],'[5]Consolidación planes'!$A:$M,11,FALSE),0)</f>
        <v>24000</v>
      </c>
      <c r="AE30" s="20">
        <f>IFERROR(VLOOKUP(Tabla13[[#This Row],[Llave]],'[5]Consolidación planes'!$A:$M,12,FALSE),0)</f>
        <v>24000</v>
      </c>
      <c r="AF30" s="20">
        <f>IFERROR(VLOOKUP(Tabla13[[#This Row],[Llave]],'[5]Consolidación planes'!$A:$M,13,FALSE),0)</f>
        <v>28000</v>
      </c>
    </row>
    <row r="31" spans="2:32" ht="15.75" hidden="1" x14ac:dyDescent="0.35">
      <c r="B31" t="str">
        <f>Tabla13[[#This Row],[Oficina]]&amp;Tabla13[[#This Row],[Material]]</f>
        <v>Agro Sudamerica1021105</v>
      </c>
      <c r="C31" t="s">
        <v>6</v>
      </c>
      <c r="D31" t="s">
        <v>17</v>
      </c>
      <c r="E31">
        <v>1021105</v>
      </c>
      <c r="F31" t="s">
        <v>86</v>
      </c>
      <c r="G31" t="s">
        <v>76</v>
      </c>
      <c r="H31" t="s">
        <v>84</v>
      </c>
      <c r="I31" s="7">
        <f>IFERROR(VLOOKUP(Tabla13[[#This Row],[Llave]],'[1]Consolidado RV'!$B:$H,6,FALSE),0)</f>
        <v>0</v>
      </c>
      <c r="J31" s="3">
        <f>IFERROR(VLOOKUP(Tabla13[[#This Row],[Llave]],'[1]Consolidado RV'!$B:$H,7,FALSE),0)</f>
        <v>6265.5169999999998</v>
      </c>
      <c r="K31" s="8">
        <f>IFERROR(VLOOKUP(Tabla13[[#This Row],[Oficina]],#REF!,2,FALSE),0)</f>
        <v>0</v>
      </c>
      <c r="L31" s="7">
        <f>+Tabla13[[#This Row],[ RV Producción mes n+1]]*Tabla13[[#This Row],[% Uti. producción]]</f>
        <v>0</v>
      </c>
      <c r="M31" s="7">
        <f>IFERROR(VLOOKUP(Tabla13[[#This Row],[Material]],#REF!,2,FALSE),0)</f>
        <v>0</v>
      </c>
      <c r="N31" s="7">
        <f>IFERROR(VLOOKUP(Tabla13[[#This Row],[Llave]],'En puerto-Programado'!A:D,4,FALSE)+VLOOKUP(Tabla13[[#This Row],[Llave]],'Por despachar'!A:F,6,FALSE),0)</f>
        <v>0</v>
      </c>
      <c r="O31" s="7">
        <f>IFERROR(VLOOKUP(Tabla13[[#This Row],[Material]],[2]Consolidado!$C:$D,2,FALSE),0)</f>
        <v>0</v>
      </c>
      <c r="P31" s="7">
        <f>IFERROR(VLOOKUP(Tabla13[[#This Row],[Llave]],'Por despachar'!A:E,5,FALSE),0)</f>
        <v>0</v>
      </c>
      <c r="Q3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31" s="7">
        <f>IFERROR(VLOOKUP(Tabla13[[#This Row],[Llave]],[3]Hoja2!$A:$D,4,FALSE),0)</f>
        <v>0</v>
      </c>
      <c r="S31" s="9">
        <f>IFERROR(VLOOKUP(Tabla13[[#This Row],[Material]],[4]Hoja1!$B:$C,2,FALSE),0)</f>
        <v>24000</v>
      </c>
      <c r="T31" s="5">
        <f t="shared" si="1"/>
        <v>0</v>
      </c>
      <c r="U31" s="3">
        <f>+Tabla13[[#This Row],[Total disponible]]-Tabla13[[#This Row],[Atraso a facturar]]</f>
        <v>0</v>
      </c>
      <c r="V31" s="6">
        <f t="shared" si="0"/>
        <v>0</v>
      </c>
      <c r="W31" s="3" t="str">
        <f>IF(Tabla13[[#This Row],[Venta del mes]]&gt;Tabla13[[#This Row],[ RV  Venta mes n+1]],"Falta venta","-")</f>
        <v>-</v>
      </c>
      <c r="X31" s="7"/>
      <c r="Y31" s="18">
        <v>0</v>
      </c>
      <c r="Z31" s="5">
        <f>+Tabla13[[#This Row],[Atraso a facturar]]+Tabla13[[#This Row],[Venta del mes]]+Tabla13[[#This Row],[Ajuste]]</f>
        <v>0</v>
      </c>
      <c r="AA31" s="6">
        <f>+Tabla13[[#This Row],[Atraso a facturar]]+Tabla13[[#This Row],[Venta del mes]]+Tabla13[[#This Row],[En puerto a facturar]]</f>
        <v>0</v>
      </c>
      <c r="AB31" s="20">
        <f>IFERROR(VLOOKUP(Tabla13[[#This Row],[Llave]],'[5]Consolidación planes'!$A:$M,9,FALSE),0)</f>
        <v>24000</v>
      </c>
      <c r="AC31" s="20">
        <f>IFERROR(VLOOKUP(Tabla13[[#This Row],[Llave]],'[5]Consolidación planes'!$A:$M,10,FALSE),0)</f>
        <v>24000</v>
      </c>
      <c r="AD31" s="20">
        <f>IFERROR(VLOOKUP(Tabla13[[#This Row],[Llave]],'[5]Consolidación planes'!$A:$M,11,FALSE),0)</f>
        <v>24000</v>
      </c>
      <c r="AE31" s="20">
        <f>IFERROR(VLOOKUP(Tabla13[[#This Row],[Llave]],'[5]Consolidación planes'!$A:$M,12,FALSE),0)</f>
        <v>24000</v>
      </c>
      <c r="AF31" s="20">
        <f>IFERROR(VLOOKUP(Tabla13[[#This Row],[Llave]],'[5]Consolidación planes'!$A:$M,13,FALSE),0)</f>
        <v>0</v>
      </c>
    </row>
    <row r="32" spans="2:32" ht="15.75" hidden="1" x14ac:dyDescent="0.35">
      <c r="B32" t="str">
        <f>Tabla13[[#This Row],[Oficina]]&amp;Tabla13[[#This Row],[Material]]</f>
        <v>Agro Sudamerica1021106</v>
      </c>
      <c r="C32" t="s">
        <v>6</v>
      </c>
      <c r="D32" t="s">
        <v>17</v>
      </c>
      <c r="E32">
        <v>1021106</v>
      </c>
      <c r="F32" t="s">
        <v>87</v>
      </c>
      <c r="G32" t="s">
        <v>76</v>
      </c>
      <c r="H32" t="s">
        <v>84</v>
      </c>
      <c r="I32" s="7">
        <f>IFERROR(VLOOKUP(Tabla13[[#This Row],[Llave]],'[1]Consolidado RV'!$B:$H,6,FALSE),0)</f>
        <v>96000</v>
      </c>
      <c r="J32" s="3">
        <f>IFERROR(VLOOKUP(Tabla13[[#This Row],[Llave]],'[1]Consolidado RV'!$B:$H,7,FALSE),0)</f>
        <v>117505.193</v>
      </c>
      <c r="K32" s="8">
        <f>IFERROR(VLOOKUP(Tabla13[[#This Row],[Oficina]],#REF!,2,FALSE),0)</f>
        <v>0</v>
      </c>
      <c r="L32" s="7">
        <f>+Tabla13[[#This Row],[ RV Producción mes n+1]]*Tabla13[[#This Row],[% Uti. producción]]</f>
        <v>0</v>
      </c>
      <c r="M32" s="7">
        <f>IFERROR(VLOOKUP(Tabla13[[#This Row],[Material]],#REF!,2,FALSE),0)</f>
        <v>0</v>
      </c>
      <c r="N32" s="7">
        <f>IFERROR(VLOOKUP(Tabla13[[#This Row],[Llave]],'En puerto-Programado'!A:D,4,FALSE)+VLOOKUP(Tabla13[[#This Row],[Llave]],'Por despachar'!A:F,6,FALSE),0)</f>
        <v>0</v>
      </c>
      <c r="O32" s="7">
        <f>IFERROR(VLOOKUP(Tabla13[[#This Row],[Material]],[2]Consolidado!$C:$D,2,FALSE),0)</f>
        <v>27083.581669228934</v>
      </c>
      <c r="P32" s="7">
        <f>IFERROR(VLOOKUP(Tabla13[[#This Row],[Llave]],'Por despachar'!A:E,5,FALSE),0)</f>
        <v>0</v>
      </c>
      <c r="Q32" s="14">
        <f>SUM(Tabla13[[#This Row],[Producción disponible]],Tabla13[[#This Row],[Stock al día]],Tabla13[[#This Row],[Por producir Abr.]])-SUM(Tabla13[[#This Row],[Stock por despachar N]],Tabla13[[#This Row],[Producción por despachar mes N]])</f>
        <v>27083.581669228934</v>
      </c>
      <c r="R32" s="7">
        <f>IFERROR(VLOOKUP(Tabla13[[#This Row],[Llave]],[3]Hoja2!$A:$D,4,FALSE),0)</f>
        <v>0</v>
      </c>
      <c r="S32" s="9">
        <f>IFERROR(VLOOKUP(Tabla13[[#This Row],[Material]],[4]Hoja1!$B:$C,2,FALSE),0)</f>
        <v>24000</v>
      </c>
      <c r="T32" s="5">
        <f t="shared" si="1"/>
        <v>0</v>
      </c>
      <c r="U32" s="3">
        <f>+Tabla13[[#This Row],[Total disponible]]-Tabla13[[#This Row],[Atraso a facturar]]</f>
        <v>27083.581669228934</v>
      </c>
      <c r="V32" s="6">
        <f t="shared" si="0"/>
        <v>24000</v>
      </c>
      <c r="W32" s="3" t="str">
        <f>IF(Tabla13[[#This Row],[Venta del mes]]&gt;Tabla13[[#This Row],[ RV  Venta mes n+1]],"Falta venta","-")</f>
        <v>-</v>
      </c>
      <c r="X32" s="7"/>
      <c r="Y32" s="18">
        <v>0</v>
      </c>
      <c r="Z32" s="5">
        <f>+Tabla13[[#This Row],[Atraso a facturar]]+Tabla13[[#This Row],[Venta del mes]]+Tabla13[[#This Row],[Ajuste]]</f>
        <v>24000</v>
      </c>
      <c r="AA32" s="6">
        <f>+Tabla13[[#This Row],[Atraso a facturar]]+Tabla13[[#This Row],[Venta del mes]]+Tabla13[[#This Row],[En puerto a facturar]]</f>
        <v>24000</v>
      </c>
      <c r="AB32" s="20">
        <f>IFERROR(VLOOKUP(Tabla13[[#This Row],[Llave]],'[5]Consolidación planes'!$A:$M,9,FALSE),0)</f>
        <v>96000</v>
      </c>
      <c r="AC32" s="20">
        <f>IFERROR(VLOOKUP(Tabla13[[#This Row],[Llave]],'[5]Consolidación planes'!$A:$M,10,FALSE),0)</f>
        <v>144000</v>
      </c>
      <c r="AD32" s="20">
        <f>IFERROR(VLOOKUP(Tabla13[[#This Row],[Llave]],'[5]Consolidación planes'!$A:$M,11,FALSE),0)</f>
        <v>96000</v>
      </c>
      <c r="AE32" s="20">
        <f>IFERROR(VLOOKUP(Tabla13[[#This Row],[Llave]],'[5]Consolidación planes'!$A:$M,12,FALSE),0)</f>
        <v>120000</v>
      </c>
      <c r="AF32" s="20">
        <f>IFERROR(VLOOKUP(Tabla13[[#This Row],[Llave]],'[5]Consolidación planes'!$A:$M,13,FALSE),0)</f>
        <v>48000</v>
      </c>
    </row>
    <row r="33" spans="2:32" ht="15.75" hidden="1" x14ac:dyDescent="0.35">
      <c r="B33" t="str">
        <f>Tabla13[[#This Row],[Oficina]]&amp;Tabla13[[#This Row],[Material]]</f>
        <v>Agro Sudamerica1021111</v>
      </c>
      <c r="C33" t="s">
        <v>6</v>
      </c>
      <c r="D33" t="s">
        <v>17</v>
      </c>
      <c r="E33">
        <v>1021111</v>
      </c>
      <c r="F33" t="s">
        <v>48</v>
      </c>
      <c r="G33" t="s">
        <v>11</v>
      </c>
      <c r="H33" t="s">
        <v>47</v>
      </c>
      <c r="I33" s="7">
        <f>IFERROR(VLOOKUP(Tabla13[[#This Row],[Llave]],'[1]Consolidado RV'!$B:$H,6,FALSE),0)</f>
        <v>0</v>
      </c>
      <c r="J33" s="3">
        <f>IFERROR(VLOOKUP(Tabla13[[#This Row],[Llave]],'[1]Consolidado RV'!$B:$H,7,FALSE),0)</f>
        <v>2877.6419999999998</v>
      </c>
      <c r="K33" s="8">
        <f>IFERROR(VLOOKUP(Tabla13[[#This Row],[Oficina]],#REF!,2,FALSE),0)</f>
        <v>0</v>
      </c>
      <c r="L33" s="7">
        <f>+Tabla13[[#This Row],[ RV Producción mes n+1]]*Tabla13[[#This Row],[% Uti. producción]]</f>
        <v>0</v>
      </c>
      <c r="M33" s="7">
        <f>IFERROR(VLOOKUP(Tabla13[[#This Row],[Material]],#REF!,2,FALSE),0)</f>
        <v>0</v>
      </c>
      <c r="N33" s="7">
        <f>IFERROR(VLOOKUP(Tabla13[[#This Row],[Llave]],'En puerto-Programado'!A:D,4,FALSE)+VLOOKUP(Tabla13[[#This Row],[Llave]],'Por despachar'!A:F,6,FALSE),0)</f>
        <v>0</v>
      </c>
      <c r="O33" s="7">
        <f>IFERROR(VLOOKUP(Tabla13[[#This Row],[Material]],[2]Consolidado!$C:$D,2,FALSE),0)</f>
        <v>1328</v>
      </c>
      <c r="P33" s="7">
        <f>IFERROR(VLOOKUP(Tabla13[[#This Row],[Llave]],'Por despachar'!A:E,5,FALSE),0)</f>
        <v>0</v>
      </c>
      <c r="Q33" s="14">
        <f>SUM(Tabla13[[#This Row],[Producción disponible]],Tabla13[[#This Row],[Stock al día]],Tabla13[[#This Row],[Por producir Abr.]])-SUM(Tabla13[[#This Row],[Stock por despachar N]],Tabla13[[#This Row],[Producción por despachar mes N]])</f>
        <v>1328</v>
      </c>
      <c r="R33" s="7">
        <f>IFERROR(VLOOKUP(Tabla13[[#This Row],[Llave]],[3]Hoja2!$A:$D,4,FALSE),0)</f>
        <v>0</v>
      </c>
      <c r="S33" s="9">
        <f>IFERROR(VLOOKUP(Tabla13[[#This Row],[Material]],[4]Hoja1!$B:$C,2,FALSE),0)</f>
        <v>24000</v>
      </c>
      <c r="T33" s="5">
        <f t="shared" si="1"/>
        <v>0</v>
      </c>
      <c r="U33" s="3">
        <f>+Tabla13[[#This Row],[Total disponible]]-Tabla13[[#This Row],[Atraso a facturar]]</f>
        <v>1328</v>
      </c>
      <c r="V33" s="6">
        <f t="shared" si="0"/>
        <v>0</v>
      </c>
      <c r="W33" s="3" t="str">
        <f>IF(Tabla13[[#This Row],[Venta del mes]]&gt;Tabla13[[#This Row],[ RV  Venta mes n+1]],"Falta venta","-")</f>
        <v>-</v>
      </c>
      <c r="X33" s="7"/>
      <c r="Y33" s="18">
        <v>0</v>
      </c>
      <c r="Z33" s="5">
        <f>+Tabla13[[#This Row],[Atraso a facturar]]+Tabla13[[#This Row],[Venta del mes]]+Tabla13[[#This Row],[Ajuste]]</f>
        <v>0</v>
      </c>
      <c r="AA33" s="6">
        <f>+Tabla13[[#This Row],[Atraso a facturar]]+Tabla13[[#This Row],[Venta del mes]]+Tabla13[[#This Row],[En puerto a facturar]]</f>
        <v>0</v>
      </c>
      <c r="AB33" s="20">
        <f>IFERROR(VLOOKUP(Tabla13[[#This Row],[Llave]],'[5]Consolidación planes'!$A:$M,9,FALSE),0)</f>
        <v>3000</v>
      </c>
      <c r="AC33" s="20">
        <f>IFERROR(VLOOKUP(Tabla13[[#This Row],[Llave]],'[5]Consolidación planes'!$A:$M,10,FALSE),0)</f>
        <v>2500</v>
      </c>
      <c r="AD33" s="20">
        <f>IFERROR(VLOOKUP(Tabla13[[#This Row],[Llave]],'[5]Consolidación planes'!$A:$M,11,FALSE),0)</f>
        <v>0</v>
      </c>
      <c r="AE33" s="20">
        <f>IFERROR(VLOOKUP(Tabla13[[#This Row],[Llave]],'[5]Consolidación planes'!$A:$M,12,FALSE),0)</f>
        <v>0</v>
      </c>
      <c r="AF33" s="20">
        <f>IFERROR(VLOOKUP(Tabla13[[#This Row],[Llave]],'[5]Consolidación planes'!$A:$M,13,FALSE),0)</f>
        <v>0</v>
      </c>
    </row>
    <row r="34" spans="2:32" ht="15.75" hidden="1" x14ac:dyDescent="0.35">
      <c r="B34" t="str">
        <f>Tabla13[[#This Row],[Oficina]]&amp;Tabla13[[#This Row],[Material]]</f>
        <v>Agro Sudamerica1021187</v>
      </c>
      <c r="C34" t="s">
        <v>6</v>
      </c>
      <c r="D34" t="s">
        <v>17</v>
      </c>
      <c r="E34">
        <v>1021187</v>
      </c>
      <c r="F34" t="s">
        <v>29</v>
      </c>
      <c r="G34" t="s">
        <v>8</v>
      </c>
      <c r="H34" t="s">
        <v>28</v>
      </c>
      <c r="I34" s="7">
        <f>IFERROR(VLOOKUP(Tabla13[[#This Row],[Llave]],'[1]Consolidado RV'!$B:$H,6,FALSE),0)</f>
        <v>138833.41511569128</v>
      </c>
      <c r="J34" s="3">
        <f>IFERROR(VLOOKUP(Tabla13[[#This Row],[Llave]],'[1]Consolidado RV'!$B:$H,7,FALSE),0)</f>
        <v>144000</v>
      </c>
      <c r="K34" s="8">
        <f>IFERROR(VLOOKUP(Tabla13[[#This Row],[Oficina]],#REF!,2,FALSE),0)</f>
        <v>0</v>
      </c>
      <c r="L34" s="7">
        <f>+Tabla13[[#This Row],[ RV Producción mes n+1]]*Tabla13[[#This Row],[% Uti. producción]]</f>
        <v>0</v>
      </c>
      <c r="M34" s="7">
        <f>IFERROR(VLOOKUP(Tabla13[[#This Row],[Material]],#REF!,2,FALSE),0)</f>
        <v>0</v>
      </c>
      <c r="N34" s="7">
        <f>IFERROR(VLOOKUP(Tabla13[[#This Row],[Llave]],'En puerto-Programado'!A:D,4,FALSE)+VLOOKUP(Tabla13[[#This Row],[Llave]],'Por despachar'!A:F,6,FALSE),0)</f>
        <v>0</v>
      </c>
      <c r="O34" s="7">
        <f>IFERROR(VLOOKUP(Tabla13[[#This Row],[Material]],[2]Consolidado!$C:$D,2,FALSE),0)</f>
        <v>25757.027488569533</v>
      </c>
      <c r="P34" s="7">
        <f>IFERROR(VLOOKUP(Tabla13[[#This Row],[Llave]],'Por despachar'!A:E,5,FALSE),0)</f>
        <v>0</v>
      </c>
      <c r="Q34" s="14">
        <f>SUM(Tabla13[[#This Row],[Producción disponible]],Tabla13[[#This Row],[Stock al día]],Tabla13[[#This Row],[Por producir Abr.]])-SUM(Tabla13[[#This Row],[Stock por despachar N]],Tabla13[[#This Row],[Producción por despachar mes N]])</f>
        <v>25757.027488569533</v>
      </c>
      <c r="R34" s="7">
        <f>IFERROR(VLOOKUP(Tabla13[[#This Row],[Llave]],[3]Hoja2!$A:$D,4,FALSE),0)</f>
        <v>61000</v>
      </c>
      <c r="S34" s="9">
        <f>IFERROR(VLOOKUP(Tabla13[[#This Row],[Material]],[4]Hoja1!$B:$C,2,FALSE),0)</f>
        <v>24000</v>
      </c>
      <c r="T34" s="5">
        <f t="shared" si="1"/>
        <v>24000</v>
      </c>
      <c r="U34" s="3">
        <f>+Tabla13[[#This Row],[Total disponible]]-Tabla13[[#This Row],[Atraso a facturar]]</f>
        <v>1757.0274885695326</v>
      </c>
      <c r="V34" s="6">
        <f t="shared" si="0"/>
        <v>0</v>
      </c>
      <c r="W34" s="3" t="str">
        <f>IF(Tabla13[[#This Row],[Venta del mes]]&gt;Tabla13[[#This Row],[ RV  Venta mes n+1]],"Falta venta","-")</f>
        <v>-</v>
      </c>
      <c r="X34" s="7"/>
      <c r="Y34" s="18">
        <v>0</v>
      </c>
      <c r="Z34" s="5">
        <f>+Tabla13[[#This Row],[Atraso a facturar]]+Tabla13[[#This Row],[Venta del mes]]+Tabla13[[#This Row],[Ajuste]]</f>
        <v>24000</v>
      </c>
      <c r="AA34" s="6">
        <f>+Tabla13[[#This Row],[Atraso a facturar]]+Tabla13[[#This Row],[Venta del mes]]+Tabla13[[#This Row],[En puerto a facturar]]</f>
        <v>24000</v>
      </c>
      <c r="AB34" s="20">
        <f>IFERROR(VLOOKUP(Tabla13[[#This Row],[Llave]],'[5]Consolidación planes'!$A:$M,9,FALSE),0)</f>
        <v>72000</v>
      </c>
      <c r="AC34" s="20">
        <f>IFERROR(VLOOKUP(Tabla13[[#This Row],[Llave]],'[5]Consolidación planes'!$A:$M,10,FALSE),0)</f>
        <v>24000</v>
      </c>
      <c r="AD34" s="20">
        <f>IFERROR(VLOOKUP(Tabla13[[#This Row],[Llave]],'[5]Consolidación planes'!$A:$M,11,FALSE),0)</f>
        <v>48000</v>
      </c>
      <c r="AE34" s="20">
        <f>IFERROR(VLOOKUP(Tabla13[[#This Row],[Llave]],'[5]Consolidación planes'!$A:$M,12,FALSE),0)</f>
        <v>24000</v>
      </c>
      <c r="AF34" s="20">
        <f>IFERROR(VLOOKUP(Tabla13[[#This Row],[Llave]],'[5]Consolidación planes'!$A:$M,13,FALSE),0)</f>
        <v>88000</v>
      </c>
    </row>
    <row r="35" spans="2:32" ht="15.75" hidden="1" x14ac:dyDescent="0.35">
      <c r="B35" t="str">
        <f>Tabla13[[#This Row],[Oficina]]&amp;Tabla13[[#This Row],[Material]]</f>
        <v>Agro Sudamerica1021204</v>
      </c>
      <c r="C35" t="s">
        <v>6</v>
      </c>
      <c r="D35" t="s">
        <v>17</v>
      </c>
      <c r="E35">
        <v>1021204</v>
      </c>
      <c r="F35" t="s">
        <v>49</v>
      </c>
      <c r="G35" t="s">
        <v>11</v>
      </c>
      <c r="H35" t="s">
        <v>15</v>
      </c>
      <c r="I35" s="7">
        <f>IFERROR(VLOOKUP(Tabla13[[#This Row],[Llave]],'[1]Consolidado RV'!$B:$H,6,FALSE),0)</f>
        <v>0</v>
      </c>
      <c r="J35" s="3">
        <f>IFERROR(VLOOKUP(Tabla13[[#This Row],[Llave]],'[1]Consolidado RV'!$B:$H,7,FALSE),0)</f>
        <v>0</v>
      </c>
      <c r="K35" s="8">
        <f>IFERROR(VLOOKUP(Tabla13[[#This Row],[Oficina]],#REF!,2,FALSE),0)</f>
        <v>0</v>
      </c>
      <c r="L35" s="7">
        <f>+Tabla13[[#This Row],[ RV Producción mes n+1]]*Tabla13[[#This Row],[% Uti. producción]]</f>
        <v>0</v>
      </c>
      <c r="M35" s="7">
        <f>IFERROR(VLOOKUP(Tabla13[[#This Row],[Material]],#REF!,2,FALSE),0)</f>
        <v>0</v>
      </c>
      <c r="N35" s="7">
        <f>IFERROR(VLOOKUP(Tabla13[[#This Row],[Llave]],'En puerto-Programado'!A:D,4,FALSE)+VLOOKUP(Tabla13[[#This Row],[Llave]],'Por despachar'!A:F,6,FALSE),0)</f>
        <v>0</v>
      </c>
      <c r="O35" s="7">
        <f>IFERROR(VLOOKUP(Tabla13[[#This Row],[Material]],[2]Consolidado!$C:$D,2,FALSE),0)</f>
        <v>25610.933333333338</v>
      </c>
      <c r="P35" s="7">
        <f>IFERROR(VLOOKUP(Tabla13[[#This Row],[Llave]],'Por despachar'!A:E,5,FALSE),0)</f>
        <v>0</v>
      </c>
      <c r="Q35" s="14">
        <f>SUM(Tabla13[[#This Row],[Producción disponible]],Tabla13[[#This Row],[Stock al día]],Tabla13[[#This Row],[Por producir Abr.]])-SUM(Tabla13[[#This Row],[Stock por despachar N]],Tabla13[[#This Row],[Producción por despachar mes N]])</f>
        <v>25610.933333333338</v>
      </c>
      <c r="R35" s="7">
        <f>IFERROR(VLOOKUP(Tabla13[[#This Row],[Llave]],[3]Hoja2!$A:$D,4,FALSE),0)</f>
        <v>0</v>
      </c>
      <c r="S35" s="9">
        <f>IFERROR(VLOOKUP(Tabla13[[#This Row],[Material]],[4]Hoja1!$B:$C,2,FALSE),0)</f>
        <v>24000</v>
      </c>
      <c r="T35" s="5">
        <f t="shared" si="1"/>
        <v>0</v>
      </c>
      <c r="U35" s="3">
        <f>+Tabla13[[#This Row],[Total disponible]]-Tabla13[[#This Row],[Atraso a facturar]]</f>
        <v>25610.933333333338</v>
      </c>
      <c r="V35" s="6">
        <f t="shared" si="0"/>
        <v>0</v>
      </c>
      <c r="W35" s="3" t="str">
        <f>IF(Tabla13[[#This Row],[Venta del mes]]&gt;Tabla13[[#This Row],[ RV  Venta mes n+1]],"Falta venta","-")</f>
        <v>-</v>
      </c>
      <c r="X35" s="7"/>
      <c r="Y35" s="18">
        <v>0</v>
      </c>
      <c r="Z35" s="5">
        <f>+Tabla13[[#This Row],[Atraso a facturar]]+Tabla13[[#This Row],[Venta del mes]]+Tabla13[[#This Row],[Ajuste]]</f>
        <v>0</v>
      </c>
      <c r="AA35" s="6">
        <f>+Tabla13[[#This Row],[Atraso a facturar]]+Tabla13[[#This Row],[Venta del mes]]+Tabla13[[#This Row],[En puerto a facturar]]</f>
        <v>0</v>
      </c>
      <c r="AB35" s="20">
        <f>IFERROR(VLOOKUP(Tabla13[[#This Row],[Llave]],'[5]Consolidación planes'!$A:$M,9,FALSE),0)</f>
        <v>0</v>
      </c>
      <c r="AC35" s="20">
        <f>IFERROR(VLOOKUP(Tabla13[[#This Row],[Llave]],'[5]Consolidación planes'!$A:$M,10,FALSE),0)</f>
        <v>0</v>
      </c>
      <c r="AD35" s="20">
        <f>IFERROR(VLOOKUP(Tabla13[[#This Row],[Llave]],'[5]Consolidación planes'!$A:$M,11,FALSE),0)</f>
        <v>0</v>
      </c>
      <c r="AE35" s="20">
        <f>IFERROR(VLOOKUP(Tabla13[[#This Row],[Llave]],'[5]Consolidación planes'!$A:$M,12,FALSE),0)</f>
        <v>0</v>
      </c>
      <c r="AF35" s="20">
        <f>IFERROR(VLOOKUP(Tabla13[[#This Row],[Llave]],'[5]Consolidación planes'!$A:$M,13,FALSE),0)</f>
        <v>23040</v>
      </c>
    </row>
    <row r="36" spans="2:32" ht="15.75" hidden="1" x14ac:dyDescent="0.35">
      <c r="B36" t="str">
        <f>Tabla13[[#This Row],[Oficina]]&amp;Tabla13[[#This Row],[Material]]</f>
        <v>Agro Sudamerica1021237</v>
      </c>
      <c r="C36" t="s">
        <v>6</v>
      </c>
      <c r="D36" t="s">
        <v>17</v>
      </c>
      <c r="E36">
        <v>1021237</v>
      </c>
      <c r="F36" t="s">
        <v>313</v>
      </c>
      <c r="G36" t="s">
        <v>71</v>
      </c>
      <c r="H36" t="s">
        <v>72</v>
      </c>
      <c r="I36" s="7">
        <f>IFERROR(VLOOKUP(Tabla13[[#This Row],[Llave]],'[1]Consolidado RV'!$B:$H,6,FALSE),0)</f>
        <v>0</v>
      </c>
      <c r="J36" s="3">
        <f>IFERROR(VLOOKUP(Tabla13[[#This Row],[Llave]],'[1]Consolidado RV'!$B:$H,7,FALSE),0)</f>
        <v>0</v>
      </c>
      <c r="K36" s="8">
        <f>IFERROR(VLOOKUP(Tabla13[[#This Row],[Oficina]],#REF!,2,FALSE),0)</f>
        <v>0</v>
      </c>
      <c r="L36" s="7">
        <f>+Tabla13[[#This Row],[ RV Producción mes n+1]]*Tabla13[[#This Row],[% Uti. producción]]</f>
        <v>0</v>
      </c>
      <c r="M36" s="7">
        <f>IFERROR(VLOOKUP(Tabla13[[#This Row],[Material]],#REF!,2,FALSE),0)</f>
        <v>0</v>
      </c>
      <c r="N36" s="7">
        <f>IFERROR(VLOOKUP(Tabla13[[#This Row],[Llave]],'En puerto-Programado'!A:D,4,FALSE)+VLOOKUP(Tabla13[[#This Row],[Llave]],'Por despachar'!A:F,6,FALSE),0)</f>
        <v>0</v>
      </c>
      <c r="O36" s="7">
        <f>IFERROR(VLOOKUP(Tabla13[[#This Row],[Material]],[2]Consolidado!$C:$D,2,FALSE),0)</f>
        <v>0</v>
      </c>
      <c r="P36" s="7">
        <f>IFERROR(VLOOKUP(Tabla13[[#This Row],[Llave]],'Por despachar'!A:E,5,FALSE),0)</f>
        <v>0</v>
      </c>
      <c r="Q3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36" s="7">
        <f>IFERROR(VLOOKUP(Tabla13[[#This Row],[Llave]],[3]Hoja2!$A:$D,4,FALSE),0)</f>
        <v>0</v>
      </c>
      <c r="S36" s="9">
        <f>IFERROR(VLOOKUP(Tabla13[[#This Row],[Material]],[4]Hoja1!$B:$C,2,FALSE),0)</f>
        <v>24000</v>
      </c>
      <c r="T36" s="5">
        <f t="shared" si="1"/>
        <v>0</v>
      </c>
      <c r="U36" s="3">
        <f>+Tabla13[[#This Row],[Total disponible]]-Tabla13[[#This Row],[Atraso a facturar]]</f>
        <v>0</v>
      </c>
      <c r="V36" s="6">
        <f t="shared" si="0"/>
        <v>0</v>
      </c>
      <c r="W36" s="3" t="str">
        <f>IF(Tabla13[[#This Row],[Venta del mes]]&gt;Tabla13[[#This Row],[ RV  Venta mes n+1]],"Falta venta","-")</f>
        <v>-</v>
      </c>
      <c r="X36" s="7"/>
      <c r="Y36" s="18">
        <v>0</v>
      </c>
      <c r="Z36" s="5">
        <f>+Tabla13[[#This Row],[Atraso a facturar]]+Tabla13[[#This Row],[Venta del mes]]+Tabla13[[#This Row],[Ajuste]]</f>
        <v>0</v>
      </c>
      <c r="AA36" s="6">
        <f>+Tabla13[[#This Row],[Atraso a facturar]]+Tabla13[[#This Row],[Venta del mes]]+Tabla13[[#This Row],[En puerto a facturar]]</f>
        <v>0</v>
      </c>
      <c r="AB36" s="20">
        <f>IFERROR(VLOOKUP(Tabla13[[#This Row],[Llave]],'[5]Consolidación planes'!$A:$M,9,FALSE),0)</f>
        <v>0</v>
      </c>
      <c r="AC36" s="20">
        <f>IFERROR(VLOOKUP(Tabla13[[#This Row],[Llave]],'[5]Consolidación planes'!$A:$M,10,FALSE),0)</f>
        <v>0</v>
      </c>
      <c r="AD36" s="20">
        <f>IFERROR(VLOOKUP(Tabla13[[#This Row],[Llave]],'[5]Consolidación planes'!$A:$M,11,FALSE),0)</f>
        <v>0</v>
      </c>
      <c r="AE36" s="20">
        <f>IFERROR(VLOOKUP(Tabla13[[#This Row],[Llave]],'[5]Consolidación planes'!$A:$M,12,FALSE),0)</f>
        <v>61042</v>
      </c>
      <c r="AF36" s="20">
        <f>IFERROR(VLOOKUP(Tabla13[[#This Row],[Llave]],'[5]Consolidación planes'!$A:$M,13,FALSE),0)</f>
        <v>13042</v>
      </c>
    </row>
    <row r="37" spans="2:32" ht="15.75" hidden="1" x14ac:dyDescent="0.35">
      <c r="B37" t="str">
        <f>Tabla13[[#This Row],[Oficina]]&amp;Tabla13[[#This Row],[Material]]</f>
        <v>Agro Sudamerica1021263</v>
      </c>
      <c r="C37" t="s">
        <v>6</v>
      </c>
      <c r="D37" t="s">
        <v>17</v>
      </c>
      <c r="E37">
        <v>1021263</v>
      </c>
      <c r="F37" t="s">
        <v>63</v>
      </c>
      <c r="G37" t="s">
        <v>59</v>
      </c>
      <c r="H37" t="s">
        <v>62</v>
      </c>
      <c r="I37" s="7">
        <f>IFERROR(VLOOKUP(Tabla13[[#This Row],[Llave]],'[1]Consolidado RV'!$B:$H,6,FALSE),0)</f>
        <v>0</v>
      </c>
      <c r="J37" s="3">
        <f>IFERROR(VLOOKUP(Tabla13[[#This Row],[Llave]],'[1]Consolidado RV'!$B:$H,7,FALSE),0)</f>
        <v>0</v>
      </c>
      <c r="K37" s="8">
        <f>IFERROR(VLOOKUP(Tabla13[[#This Row],[Oficina]],#REF!,2,FALSE),0)</f>
        <v>0</v>
      </c>
      <c r="L37" s="7">
        <f>+Tabla13[[#This Row],[ RV Producción mes n+1]]*Tabla13[[#This Row],[% Uti. producción]]</f>
        <v>0</v>
      </c>
      <c r="M37" s="7">
        <f>IFERROR(VLOOKUP(Tabla13[[#This Row],[Material]],#REF!,2,FALSE),0)</f>
        <v>0</v>
      </c>
      <c r="N37" s="7">
        <f>IFERROR(VLOOKUP(Tabla13[[#This Row],[Llave]],'En puerto-Programado'!A:D,4,FALSE)+VLOOKUP(Tabla13[[#This Row],[Llave]],'Por despachar'!A:F,6,FALSE),0)</f>
        <v>0</v>
      </c>
      <c r="O37" s="7">
        <f>IFERROR(VLOOKUP(Tabla13[[#This Row],[Material]],[2]Consolidado!$C:$D,2,FALSE),0)</f>
        <v>0</v>
      </c>
      <c r="P37" s="7">
        <f>IFERROR(VLOOKUP(Tabla13[[#This Row],[Llave]],'Por despachar'!A:E,5,FALSE),0)</f>
        <v>0</v>
      </c>
      <c r="Q3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37" s="7">
        <f>IFERROR(VLOOKUP(Tabla13[[#This Row],[Llave]],[3]Hoja2!$A:$D,4,FALSE),0)</f>
        <v>24000</v>
      </c>
      <c r="S37" s="9">
        <f>IFERROR(VLOOKUP(Tabla13[[#This Row],[Material]],[4]Hoja1!$B:$C,2,FALSE),0)</f>
        <v>24000</v>
      </c>
      <c r="T37" s="5">
        <f t="shared" si="1"/>
        <v>0</v>
      </c>
      <c r="U37" s="3">
        <f>+Tabla13[[#This Row],[Total disponible]]-Tabla13[[#This Row],[Atraso a facturar]]</f>
        <v>0</v>
      </c>
      <c r="V37" s="6">
        <f t="shared" si="0"/>
        <v>0</v>
      </c>
      <c r="W37" s="3" t="str">
        <f>IF(Tabla13[[#This Row],[Venta del mes]]&gt;Tabla13[[#This Row],[ RV  Venta mes n+1]],"Falta venta","-")</f>
        <v>-</v>
      </c>
      <c r="X37" s="7"/>
      <c r="Y37" s="18">
        <v>0</v>
      </c>
      <c r="Z37" s="5">
        <f>+Tabla13[[#This Row],[Atraso a facturar]]+Tabla13[[#This Row],[Venta del mes]]+Tabla13[[#This Row],[Ajuste]]</f>
        <v>0</v>
      </c>
      <c r="AA37" s="6">
        <f>+Tabla13[[#This Row],[Atraso a facturar]]+Tabla13[[#This Row],[Venta del mes]]+Tabla13[[#This Row],[En puerto a facturar]]</f>
        <v>0</v>
      </c>
      <c r="AB37" s="20">
        <f>IFERROR(VLOOKUP(Tabla13[[#This Row],[Llave]],'[5]Consolidación planes'!$A:$M,9,FALSE),0)</f>
        <v>0</v>
      </c>
      <c r="AC37" s="20">
        <f>IFERROR(VLOOKUP(Tabla13[[#This Row],[Llave]],'[5]Consolidación planes'!$A:$M,10,FALSE),0)</f>
        <v>0</v>
      </c>
      <c r="AD37" s="20">
        <f>IFERROR(VLOOKUP(Tabla13[[#This Row],[Llave]],'[5]Consolidación planes'!$A:$M,11,FALSE),0)</f>
        <v>0</v>
      </c>
      <c r="AE37" s="20">
        <f>IFERROR(VLOOKUP(Tabla13[[#This Row],[Llave]],'[5]Consolidación planes'!$A:$M,12,FALSE),0)</f>
        <v>72000</v>
      </c>
      <c r="AF37" s="20">
        <f>IFERROR(VLOOKUP(Tabla13[[#This Row],[Llave]],'[5]Consolidación planes'!$A:$M,13,FALSE),0)</f>
        <v>48000</v>
      </c>
    </row>
    <row r="38" spans="2:32" ht="15.75" hidden="1" x14ac:dyDescent="0.35">
      <c r="B38" t="str">
        <f>Tabla13[[#This Row],[Oficina]]&amp;Tabla13[[#This Row],[Material]]</f>
        <v>Agro Sudamerica1021287</v>
      </c>
      <c r="C38" t="s">
        <v>6</v>
      </c>
      <c r="D38" t="s">
        <v>17</v>
      </c>
      <c r="E38">
        <v>1021287</v>
      </c>
      <c r="F38" t="s">
        <v>280</v>
      </c>
      <c r="G38" t="s">
        <v>11</v>
      </c>
      <c r="H38" t="s">
        <v>15</v>
      </c>
      <c r="I38" s="7">
        <f>IFERROR(VLOOKUP(Tabla13[[#This Row],[Llave]],'[1]Consolidado RV'!$B:$H,6,FALSE),0)</f>
        <v>0</v>
      </c>
      <c r="J38" s="3">
        <f>IFERROR(VLOOKUP(Tabla13[[#This Row],[Llave]],'[1]Consolidado RV'!$B:$H,7,FALSE),0)</f>
        <v>0</v>
      </c>
      <c r="K38" s="8">
        <f>IFERROR(VLOOKUP(Tabla13[[#This Row],[Oficina]],#REF!,2,FALSE),0)</f>
        <v>0</v>
      </c>
      <c r="L38" s="7">
        <f>+Tabla13[[#This Row],[ RV Producción mes n+1]]*Tabla13[[#This Row],[% Uti. producción]]</f>
        <v>0</v>
      </c>
      <c r="M38" s="7">
        <f>IFERROR(VLOOKUP(Tabla13[[#This Row],[Material]],#REF!,2,FALSE),0)</f>
        <v>0</v>
      </c>
      <c r="N38" s="7">
        <f>IFERROR(VLOOKUP(Tabla13[[#This Row],[Llave]],'En puerto-Programado'!A:D,4,FALSE)+VLOOKUP(Tabla13[[#This Row],[Llave]],'Por despachar'!A:F,6,FALSE),0)</f>
        <v>0</v>
      </c>
      <c r="O38" s="7">
        <f>IFERROR(VLOOKUP(Tabla13[[#This Row],[Material]],[2]Consolidado!$C:$D,2,FALSE),0)</f>
        <v>0</v>
      </c>
      <c r="P38" s="7">
        <f>IFERROR(VLOOKUP(Tabla13[[#This Row],[Llave]],'Por despachar'!A:E,5,FALSE),0)</f>
        <v>0</v>
      </c>
      <c r="Q3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38" s="7">
        <f>IFERROR(VLOOKUP(Tabla13[[#This Row],[Llave]],[3]Hoja2!$A:$D,4,FALSE),0)</f>
        <v>0</v>
      </c>
      <c r="S38" s="9">
        <f>IFERROR(VLOOKUP(Tabla13[[#This Row],[Material]],[4]Hoja1!$B:$C,2,FALSE),0)</f>
        <v>24000</v>
      </c>
      <c r="T38" s="5">
        <f t="shared" si="1"/>
        <v>0</v>
      </c>
      <c r="U38" s="3">
        <f>+Tabla13[[#This Row],[Total disponible]]-Tabla13[[#This Row],[Atraso a facturar]]</f>
        <v>0</v>
      </c>
      <c r="V38" s="6">
        <f t="shared" si="0"/>
        <v>0</v>
      </c>
      <c r="W38" s="3" t="str">
        <f>IF(Tabla13[[#This Row],[Venta del mes]]&gt;Tabla13[[#This Row],[ RV  Venta mes n+1]],"Falta venta","-")</f>
        <v>-</v>
      </c>
      <c r="X38" s="7"/>
      <c r="Y38" s="18">
        <v>0</v>
      </c>
      <c r="Z38" s="5">
        <f>+Tabla13[[#This Row],[Atraso a facturar]]+Tabla13[[#This Row],[Venta del mes]]+Tabla13[[#This Row],[Ajuste]]</f>
        <v>0</v>
      </c>
      <c r="AA38" s="6">
        <f>+Tabla13[[#This Row],[Atraso a facturar]]+Tabla13[[#This Row],[Venta del mes]]+Tabla13[[#This Row],[En puerto a facturar]]</f>
        <v>0</v>
      </c>
      <c r="AB38" s="20">
        <f>IFERROR(VLOOKUP(Tabla13[[#This Row],[Llave]],'[5]Consolidación planes'!$A:$M,9,FALSE),0)</f>
        <v>0</v>
      </c>
      <c r="AC38" s="20">
        <f>IFERROR(VLOOKUP(Tabla13[[#This Row],[Llave]],'[5]Consolidación planes'!$A:$M,10,FALSE),0)</f>
        <v>5000</v>
      </c>
      <c r="AD38" s="20">
        <f>IFERROR(VLOOKUP(Tabla13[[#This Row],[Llave]],'[5]Consolidación planes'!$A:$M,11,FALSE),0)</f>
        <v>0</v>
      </c>
      <c r="AE38" s="20">
        <f>IFERROR(VLOOKUP(Tabla13[[#This Row],[Llave]],'[5]Consolidación planes'!$A:$M,12,FALSE),0)</f>
        <v>0</v>
      </c>
      <c r="AF38" s="20">
        <f>IFERROR(VLOOKUP(Tabla13[[#This Row],[Llave]],'[5]Consolidación planes'!$A:$M,13,FALSE),0)</f>
        <v>0</v>
      </c>
    </row>
    <row r="39" spans="2:32" ht="15.75" hidden="1" x14ac:dyDescent="0.35">
      <c r="B39" t="str">
        <f>Tabla13[[#This Row],[Oficina]]&amp;Tabla13[[#This Row],[Material]]</f>
        <v>Agro Sudamerica1021385</v>
      </c>
      <c r="C39" t="s">
        <v>6</v>
      </c>
      <c r="D39" t="s">
        <v>17</v>
      </c>
      <c r="E39">
        <v>1021385</v>
      </c>
      <c r="F39" t="s">
        <v>33</v>
      </c>
      <c r="G39" t="s">
        <v>8</v>
      </c>
      <c r="H39" t="s">
        <v>32</v>
      </c>
      <c r="I39" s="7">
        <f>IFERROR(VLOOKUP(Tabla13[[#This Row],[Llave]],'[1]Consolidado RV'!$B:$H,6,FALSE),0)</f>
        <v>96000</v>
      </c>
      <c r="J39" s="3">
        <f>IFERROR(VLOOKUP(Tabla13[[#This Row],[Llave]],'[1]Consolidado RV'!$B:$H,7,FALSE),0)</f>
        <v>144000</v>
      </c>
      <c r="K39" s="8">
        <f>IFERROR(VLOOKUP(Tabla13[[#This Row],[Oficina]],#REF!,2,FALSE),0)</f>
        <v>0</v>
      </c>
      <c r="L39" s="7">
        <f>+Tabla13[[#This Row],[ RV Producción mes n+1]]*Tabla13[[#This Row],[% Uti. producción]]</f>
        <v>0</v>
      </c>
      <c r="M39" s="7">
        <f>IFERROR(VLOOKUP(Tabla13[[#This Row],[Material]],#REF!,2,FALSE),0)</f>
        <v>0</v>
      </c>
      <c r="N39" s="7">
        <f>IFERROR(VLOOKUP(Tabla13[[#This Row],[Llave]],'En puerto-Programado'!A:D,4,FALSE)+VLOOKUP(Tabla13[[#This Row],[Llave]],'Por despachar'!A:F,6,FALSE),0)</f>
        <v>48000</v>
      </c>
      <c r="O39" s="7">
        <f>IFERROR(VLOOKUP(Tabla13[[#This Row],[Material]],[2]Consolidado!$C:$D,2,FALSE),0)</f>
        <v>49624.800000000003</v>
      </c>
      <c r="P39" s="7">
        <f>IFERROR(VLOOKUP(Tabla13[[#This Row],[Llave]],'Por despachar'!A:E,5,FALSE),0)</f>
        <v>0</v>
      </c>
      <c r="Q39" s="14">
        <f>SUM(Tabla13[[#This Row],[Producción disponible]],Tabla13[[#This Row],[Stock al día]],Tabla13[[#This Row],[Por producir Abr.]])-SUM(Tabla13[[#This Row],[Stock por despachar N]],Tabla13[[#This Row],[Producción por despachar mes N]])</f>
        <v>1624.8000000000029</v>
      </c>
      <c r="R39" s="7">
        <f>IFERROR(VLOOKUP(Tabla13[[#This Row],[Llave]],[3]Hoja2!$A:$D,4,FALSE),0)</f>
        <v>192000</v>
      </c>
      <c r="S39" s="9">
        <f>IFERROR(VLOOKUP(Tabla13[[#This Row],[Material]],[4]Hoja1!$B:$C,2,FALSE),0)</f>
        <v>24000</v>
      </c>
      <c r="T39" s="5">
        <f t="shared" si="1"/>
        <v>0</v>
      </c>
      <c r="U39" s="3">
        <f>+Tabla13[[#This Row],[Total disponible]]-Tabla13[[#This Row],[Atraso a facturar]]</f>
        <v>1624.8000000000029</v>
      </c>
      <c r="V39" s="6">
        <f t="shared" si="0"/>
        <v>0</v>
      </c>
      <c r="W39" s="3" t="str">
        <f>IF(Tabla13[[#This Row],[Venta del mes]]&gt;Tabla13[[#This Row],[ RV  Venta mes n+1]],"Falta venta","-")</f>
        <v>-</v>
      </c>
      <c r="X39" s="7"/>
      <c r="Y39" s="18">
        <v>0</v>
      </c>
      <c r="Z39" s="5">
        <f>+Tabla13[[#This Row],[Atraso a facturar]]+Tabla13[[#This Row],[Venta del mes]]+Tabla13[[#This Row],[Ajuste]]</f>
        <v>0</v>
      </c>
      <c r="AA39" s="6">
        <f>+Tabla13[[#This Row],[Atraso a facturar]]+Tabla13[[#This Row],[Venta del mes]]+Tabla13[[#This Row],[En puerto a facturar]]</f>
        <v>0</v>
      </c>
      <c r="AB39" s="20">
        <f>IFERROR(VLOOKUP(Tabla13[[#This Row],[Llave]],'[5]Consolidación planes'!$A:$M,9,FALSE),0)</f>
        <v>120000</v>
      </c>
      <c r="AC39" s="20">
        <f>IFERROR(VLOOKUP(Tabla13[[#This Row],[Llave]],'[5]Consolidación planes'!$A:$M,10,FALSE),0)</f>
        <v>96000</v>
      </c>
      <c r="AD39" s="20">
        <f>IFERROR(VLOOKUP(Tabla13[[#This Row],[Llave]],'[5]Consolidación planes'!$A:$M,11,FALSE),0)</f>
        <v>144000</v>
      </c>
      <c r="AE39" s="20">
        <f>IFERROR(VLOOKUP(Tabla13[[#This Row],[Llave]],'[5]Consolidación planes'!$A:$M,12,FALSE),0)</f>
        <v>24000</v>
      </c>
      <c r="AF39" s="20">
        <f>IFERROR(VLOOKUP(Tabla13[[#This Row],[Llave]],'[5]Consolidación planes'!$A:$M,13,FALSE),0)</f>
        <v>144000</v>
      </c>
    </row>
    <row r="40" spans="2:32" ht="15.75" hidden="1" x14ac:dyDescent="0.35">
      <c r="B40" t="str">
        <f>Tabla13[[#This Row],[Oficina]]&amp;Tabla13[[#This Row],[Material]]</f>
        <v>Agro Sudamerica1021435</v>
      </c>
      <c r="C40" t="s">
        <v>6</v>
      </c>
      <c r="D40" t="s">
        <v>17</v>
      </c>
      <c r="E40">
        <v>1021435</v>
      </c>
      <c r="F40" t="s">
        <v>279</v>
      </c>
      <c r="G40" t="s">
        <v>11</v>
      </c>
      <c r="H40" t="s">
        <v>41</v>
      </c>
      <c r="I40" s="7">
        <f>IFERROR(VLOOKUP(Tabla13[[#This Row],[Llave]],'[1]Consolidado RV'!$B:$H,6,FALSE),0)</f>
        <v>0</v>
      </c>
      <c r="J40" s="3">
        <f>IFERROR(VLOOKUP(Tabla13[[#This Row],[Llave]],'[1]Consolidado RV'!$B:$H,7,FALSE),0)</f>
        <v>0</v>
      </c>
      <c r="K40" s="8">
        <f>IFERROR(VLOOKUP(Tabla13[[#This Row],[Oficina]],#REF!,2,FALSE),0)</f>
        <v>0</v>
      </c>
      <c r="L40" s="7">
        <f>+Tabla13[[#This Row],[ RV Producción mes n+1]]*Tabla13[[#This Row],[% Uti. producción]]</f>
        <v>0</v>
      </c>
      <c r="M40" s="7">
        <f>IFERROR(VLOOKUP(Tabla13[[#This Row],[Material]],#REF!,2,FALSE),0)</f>
        <v>0</v>
      </c>
      <c r="N40" s="7">
        <f>IFERROR(VLOOKUP(Tabla13[[#This Row],[Llave]],'En puerto-Programado'!A:D,4,FALSE)+VLOOKUP(Tabla13[[#This Row],[Llave]],'Por despachar'!A:F,6,FALSE),0)</f>
        <v>0</v>
      </c>
      <c r="O40" s="7">
        <f>IFERROR(VLOOKUP(Tabla13[[#This Row],[Material]],[2]Consolidado!$C:$D,2,FALSE),0)</f>
        <v>0</v>
      </c>
      <c r="P40" s="7">
        <f>IFERROR(VLOOKUP(Tabla13[[#This Row],[Llave]],'Por despachar'!A:E,5,FALSE),0)</f>
        <v>0</v>
      </c>
      <c r="Q4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0" s="7">
        <f>IFERROR(VLOOKUP(Tabla13[[#This Row],[Llave]],[3]Hoja2!$A:$D,4,FALSE),0)</f>
        <v>0</v>
      </c>
      <c r="S40" s="9">
        <f>IFERROR(VLOOKUP(Tabla13[[#This Row],[Material]],[4]Hoja1!$B:$C,2,FALSE),0)</f>
        <v>24000</v>
      </c>
      <c r="T40" s="5">
        <f t="shared" si="1"/>
        <v>0</v>
      </c>
      <c r="U40" s="3">
        <f>+Tabla13[[#This Row],[Total disponible]]-Tabla13[[#This Row],[Atraso a facturar]]</f>
        <v>0</v>
      </c>
      <c r="V40" s="6">
        <f t="shared" si="0"/>
        <v>0</v>
      </c>
      <c r="W40" s="3" t="str">
        <f>IF(Tabla13[[#This Row],[Venta del mes]]&gt;Tabla13[[#This Row],[ RV  Venta mes n+1]],"Falta venta","-")</f>
        <v>-</v>
      </c>
      <c r="X40" s="7"/>
      <c r="Y40" s="18">
        <v>0</v>
      </c>
      <c r="Z40" s="5">
        <f>+Tabla13[[#This Row],[Atraso a facturar]]+Tabla13[[#This Row],[Venta del mes]]+Tabla13[[#This Row],[Ajuste]]</f>
        <v>0</v>
      </c>
      <c r="AA40" s="6">
        <f>+Tabla13[[#This Row],[Atraso a facturar]]+Tabla13[[#This Row],[Venta del mes]]+Tabla13[[#This Row],[En puerto a facturar]]</f>
        <v>0</v>
      </c>
      <c r="AB40" s="20">
        <f>IFERROR(VLOOKUP(Tabla13[[#This Row],[Llave]],'[5]Consolidación planes'!$A:$M,9,FALSE),0)</f>
        <v>0</v>
      </c>
      <c r="AC40" s="20">
        <f>IFERROR(VLOOKUP(Tabla13[[#This Row],[Llave]],'[5]Consolidación planes'!$A:$M,10,FALSE),0)</f>
        <v>24000</v>
      </c>
      <c r="AD40" s="20">
        <f>IFERROR(VLOOKUP(Tabla13[[#This Row],[Llave]],'[5]Consolidación planes'!$A:$M,11,FALSE),0)</f>
        <v>0</v>
      </c>
      <c r="AE40" s="20">
        <f>IFERROR(VLOOKUP(Tabla13[[#This Row],[Llave]],'[5]Consolidación planes'!$A:$M,12,FALSE),0)</f>
        <v>12000</v>
      </c>
      <c r="AF40" s="20">
        <f>IFERROR(VLOOKUP(Tabla13[[#This Row],[Llave]],'[5]Consolidación planes'!$A:$M,13,FALSE),0)</f>
        <v>0</v>
      </c>
    </row>
    <row r="41" spans="2:32" ht="15.75" hidden="1" x14ac:dyDescent="0.35">
      <c r="B41" t="str">
        <f>Tabla13[[#This Row],[Oficina]]&amp;Tabla13[[#This Row],[Material]]</f>
        <v>Agro Sudamerica1021550</v>
      </c>
      <c r="C41" t="s">
        <v>6</v>
      </c>
      <c r="D41" t="s">
        <v>17</v>
      </c>
      <c r="E41">
        <v>1021550</v>
      </c>
      <c r="F41" t="s">
        <v>284</v>
      </c>
      <c r="G41" t="s">
        <v>71</v>
      </c>
      <c r="H41" t="s">
        <v>72</v>
      </c>
      <c r="I41" s="7">
        <f>IFERROR(VLOOKUP(Tabla13[[#This Row],[Llave]],'[1]Consolidado RV'!$B:$H,6,FALSE),0)</f>
        <v>0</v>
      </c>
      <c r="J41" s="3">
        <f>IFERROR(VLOOKUP(Tabla13[[#This Row],[Llave]],'[1]Consolidado RV'!$B:$H,7,FALSE),0)</f>
        <v>0</v>
      </c>
      <c r="K41" s="8">
        <f>IFERROR(VLOOKUP(Tabla13[[#This Row],[Oficina]],#REF!,2,FALSE),0)</f>
        <v>0</v>
      </c>
      <c r="L41" s="7">
        <f>+Tabla13[[#This Row],[ RV Producción mes n+1]]*Tabla13[[#This Row],[% Uti. producción]]</f>
        <v>0</v>
      </c>
      <c r="M41" s="7">
        <f>IFERROR(VLOOKUP(Tabla13[[#This Row],[Material]],#REF!,2,FALSE),0)</f>
        <v>0</v>
      </c>
      <c r="N41" s="7">
        <f>IFERROR(VLOOKUP(Tabla13[[#This Row],[Llave]],'En puerto-Programado'!A:D,4,FALSE)+VLOOKUP(Tabla13[[#This Row],[Llave]],'Por despachar'!A:F,6,FALSE),0)</f>
        <v>0</v>
      </c>
      <c r="O41" s="7">
        <f>IFERROR(VLOOKUP(Tabla13[[#This Row],[Material]],[2]Consolidado!$C:$D,2,FALSE),0)</f>
        <v>0</v>
      </c>
      <c r="P41" s="7">
        <f>IFERROR(VLOOKUP(Tabla13[[#This Row],[Llave]],'Por despachar'!A:E,5,FALSE),0)</f>
        <v>0</v>
      </c>
      <c r="Q4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1" s="7">
        <f>IFERROR(VLOOKUP(Tabla13[[#This Row],[Llave]],[3]Hoja2!$A:$D,4,FALSE),0)</f>
        <v>49160</v>
      </c>
      <c r="S41" s="9">
        <f>IFERROR(VLOOKUP(Tabla13[[#This Row],[Material]],[4]Hoja1!$B:$C,2,FALSE),0)</f>
        <v>24000</v>
      </c>
      <c r="T41" s="5">
        <f t="shared" si="1"/>
        <v>0</v>
      </c>
      <c r="U41" s="3">
        <f>+Tabla13[[#This Row],[Total disponible]]-Tabla13[[#This Row],[Atraso a facturar]]</f>
        <v>0</v>
      </c>
      <c r="V41" s="6">
        <f t="shared" si="0"/>
        <v>0</v>
      </c>
      <c r="W41" s="3" t="str">
        <f>IF(Tabla13[[#This Row],[Venta del mes]]&gt;Tabla13[[#This Row],[ RV  Venta mes n+1]],"Falta venta","-")</f>
        <v>-</v>
      </c>
      <c r="X41" s="7"/>
      <c r="Y41" s="18">
        <v>0</v>
      </c>
      <c r="Z41" s="5">
        <f>+Tabla13[[#This Row],[Atraso a facturar]]+Tabla13[[#This Row],[Venta del mes]]+Tabla13[[#This Row],[Ajuste]]</f>
        <v>0</v>
      </c>
      <c r="AA41" s="6">
        <f>+Tabla13[[#This Row],[Atraso a facturar]]+Tabla13[[#This Row],[Venta del mes]]+Tabla13[[#This Row],[En puerto a facturar]]</f>
        <v>0</v>
      </c>
      <c r="AB41" s="20">
        <f>IFERROR(VLOOKUP(Tabla13[[#This Row],[Llave]],'[5]Consolidación planes'!$A:$M,9,FALSE),0)</f>
        <v>0</v>
      </c>
      <c r="AC41" s="20">
        <f>IFERROR(VLOOKUP(Tabla13[[#This Row],[Llave]],'[5]Consolidación planes'!$A:$M,10,FALSE),0)</f>
        <v>5780</v>
      </c>
      <c r="AD41" s="20">
        <f>IFERROR(VLOOKUP(Tabla13[[#This Row],[Llave]],'[5]Consolidación planes'!$A:$M,11,FALSE),0)</f>
        <v>0</v>
      </c>
      <c r="AE41" s="20">
        <f>IFERROR(VLOOKUP(Tabla13[[#This Row],[Llave]],'[5]Consolidación planes'!$A:$M,12,FALSE),0)</f>
        <v>70958</v>
      </c>
      <c r="AF41" s="20">
        <f>IFERROR(VLOOKUP(Tabla13[[#This Row],[Llave]],'[5]Consolidación planes'!$A:$M,13,FALSE),0)</f>
        <v>34958</v>
      </c>
    </row>
    <row r="42" spans="2:32" ht="15.75" hidden="1" x14ac:dyDescent="0.35">
      <c r="B42" t="str">
        <f>Tabla13[[#This Row],[Oficina]]&amp;Tabla13[[#This Row],[Material]]</f>
        <v>Agro Sudamerica1021622</v>
      </c>
      <c r="C42" t="s">
        <v>6</v>
      </c>
      <c r="D42" t="s">
        <v>17</v>
      </c>
      <c r="E42">
        <v>1021622</v>
      </c>
      <c r="F42" t="s">
        <v>22</v>
      </c>
      <c r="G42" t="s">
        <v>18</v>
      </c>
      <c r="H42" t="s">
        <v>21</v>
      </c>
      <c r="I42" s="7">
        <f>IFERROR(VLOOKUP(Tabla13[[#This Row],[Llave]],'[1]Consolidado RV'!$B:$H,6,FALSE),0)</f>
        <v>0</v>
      </c>
      <c r="J42" s="3">
        <f>IFERROR(VLOOKUP(Tabla13[[#This Row],[Llave]],'[1]Consolidado RV'!$B:$H,7,FALSE),0)</f>
        <v>12000</v>
      </c>
      <c r="K42" s="8">
        <f>IFERROR(VLOOKUP(Tabla13[[#This Row],[Oficina]],#REF!,2,FALSE),0)</f>
        <v>0</v>
      </c>
      <c r="L42" s="7">
        <f>+Tabla13[[#This Row],[ RV Producción mes n+1]]*Tabla13[[#This Row],[% Uti. producción]]</f>
        <v>0</v>
      </c>
      <c r="M42" s="7">
        <f>IFERROR(VLOOKUP(Tabla13[[#This Row],[Material]],#REF!,2,FALSE),0)</f>
        <v>0</v>
      </c>
      <c r="N42" s="7">
        <f>IFERROR(VLOOKUP(Tabla13[[#This Row],[Llave]],'En puerto-Programado'!A:D,4,FALSE)+VLOOKUP(Tabla13[[#This Row],[Llave]],'Por despachar'!A:F,6,FALSE),0)</f>
        <v>0</v>
      </c>
      <c r="O42" s="7">
        <f>IFERROR(VLOOKUP(Tabla13[[#This Row],[Material]],[2]Consolidado!$C:$D,2,FALSE),0)</f>
        <v>0</v>
      </c>
      <c r="P42" s="7">
        <f>IFERROR(VLOOKUP(Tabla13[[#This Row],[Llave]],'Por despachar'!A:E,5,FALSE),0)</f>
        <v>0</v>
      </c>
      <c r="Q4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2" s="7">
        <f>IFERROR(VLOOKUP(Tabla13[[#This Row],[Llave]],[3]Hoja2!$A:$D,4,FALSE),0)</f>
        <v>0</v>
      </c>
      <c r="S42" s="9">
        <f>IFERROR(VLOOKUP(Tabla13[[#This Row],[Material]],[4]Hoja1!$B:$C,2,FALSE),0)</f>
        <v>24000</v>
      </c>
      <c r="T42" s="5">
        <f t="shared" si="1"/>
        <v>0</v>
      </c>
      <c r="U42" s="3">
        <f>+Tabla13[[#This Row],[Total disponible]]-Tabla13[[#This Row],[Atraso a facturar]]</f>
        <v>0</v>
      </c>
      <c r="V42" s="6">
        <f t="shared" si="0"/>
        <v>0</v>
      </c>
      <c r="W42" s="3" t="str">
        <f>IF(Tabla13[[#This Row],[Venta del mes]]&gt;Tabla13[[#This Row],[ RV  Venta mes n+1]],"Falta venta","-")</f>
        <v>-</v>
      </c>
      <c r="X42" s="7"/>
      <c r="Y42" s="18">
        <v>0</v>
      </c>
      <c r="Z42" s="5">
        <f>+Tabla13[[#This Row],[Atraso a facturar]]+Tabla13[[#This Row],[Venta del mes]]+Tabla13[[#This Row],[Ajuste]]</f>
        <v>0</v>
      </c>
      <c r="AA42" s="6">
        <f>+Tabla13[[#This Row],[Atraso a facturar]]+Tabla13[[#This Row],[Venta del mes]]+Tabla13[[#This Row],[En puerto a facturar]]</f>
        <v>0</v>
      </c>
      <c r="AB42" s="20">
        <f>IFERROR(VLOOKUP(Tabla13[[#This Row],[Llave]],'[5]Consolidación planes'!$A:$M,9,FALSE),0)</f>
        <v>0</v>
      </c>
      <c r="AC42" s="20">
        <f>IFERROR(VLOOKUP(Tabla13[[#This Row],[Llave]],'[5]Consolidación planes'!$A:$M,10,FALSE),0)</f>
        <v>6790</v>
      </c>
      <c r="AD42" s="20">
        <f>IFERROR(VLOOKUP(Tabla13[[#This Row],[Llave]],'[5]Consolidación planes'!$A:$M,11,FALSE),0)</f>
        <v>0</v>
      </c>
      <c r="AE42" s="20">
        <f>IFERROR(VLOOKUP(Tabla13[[#This Row],[Llave]],'[5]Consolidación planes'!$A:$M,12,FALSE),0)</f>
        <v>18000</v>
      </c>
      <c r="AF42" s="20">
        <f>IFERROR(VLOOKUP(Tabla13[[#This Row],[Llave]],'[5]Consolidación planes'!$A:$M,13,FALSE),0)</f>
        <v>110</v>
      </c>
    </row>
    <row r="43" spans="2:32" ht="15.75" hidden="1" x14ac:dyDescent="0.35">
      <c r="B43" t="str">
        <f>Tabla13[[#This Row],[Oficina]]&amp;Tabla13[[#This Row],[Material]]</f>
        <v>Agro Sudamerica1021623</v>
      </c>
      <c r="C43" t="s">
        <v>6</v>
      </c>
      <c r="D43" t="s">
        <v>17</v>
      </c>
      <c r="E43">
        <v>1021623</v>
      </c>
      <c r="F43" t="s">
        <v>23</v>
      </c>
      <c r="G43" t="s">
        <v>18</v>
      </c>
      <c r="H43" t="s">
        <v>21</v>
      </c>
      <c r="I43" s="7">
        <f>IFERROR(VLOOKUP(Tabla13[[#This Row],[Llave]],'[1]Consolidado RV'!$B:$H,6,FALSE),0)</f>
        <v>0</v>
      </c>
      <c r="J43" s="3">
        <f>IFERROR(VLOOKUP(Tabla13[[#This Row],[Llave]],'[1]Consolidado RV'!$B:$H,7,FALSE),0)</f>
        <v>0</v>
      </c>
      <c r="K43" s="8">
        <f>IFERROR(VLOOKUP(Tabla13[[#This Row],[Oficina]],#REF!,2,FALSE),0)</f>
        <v>0</v>
      </c>
      <c r="L43" s="7">
        <f>+Tabla13[[#This Row],[ RV Producción mes n+1]]*Tabla13[[#This Row],[% Uti. producción]]</f>
        <v>0</v>
      </c>
      <c r="M43" s="7">
        <f>IFERROR(VLOOKUP(Tabla13[[#This Row],[Material]],#REF!,2,FALSE),0)</f>
        <v>0</v>
      </c>
      <c r="N43" s="7">
        <f>IFERROR(VLOOKUP(Tabla13[[#This Row],[Llave]],'En puerto-Programado'!A:D,4,FALSE)+VLOOKUP(Tabla13[[#This Row],[Llave]],'Por despachar'!A:F,6,FALSE),0)</f>
        <v>0</v>
      </c>
      <c r="O43" s="7">
        <f>IFERROR(VLOOKUP(Tabla13[[#This Row],[Material]],[2]Consolidado!$C:$D,2,FALSE),0)</f>
        <v>0</v>
      </c>
      <c r="P43" s="7">
        <f>IFERROR(VLOOKUP(Tabla13[[#This Row],[Llave]],'Por despachar'!A:E,5,FALSE),0)</f>
        <v>0</v>
      </c>
      <c r="Q4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3" s="7">
        <f>IFERROR(VLOOKUP(Tabla13[[#This Row],[Llave]],[3]Hoja2!$A:$D,4,FALSE),0)</f>
        <v>0</v>
      </c>
      <c r="S43" s="9">
        <f>IFERROR(VLOOKUP(Tabla13[[#This Row],[Material]],[4]Hoja1!$B:$C,2,FALSE),0)</f>
        <v>24000</v>
      </c>
      <c r="T43" s="5">
        <f t="shared" si="1"/>
        <v>0</v>
      </c>
      <c r="U43" s="3">
        <f>+Tabla13[[#This Row],[Total disponible]]-Tabla13[[#This Row],[Atraso a facturar]]</f>
        <v>0</v>
      </c>
      <c r="V43" s="6">
        <f t="shared" si="0"/>
        <v>0</v>
      </c>
      <c r="W43" s="3" t="str">
        <f>IF(Tabla13[[#This Row],[Venta del mes]]&gt;Tabla13[[#This Row],[ RV  Venta mes n+1]],"Falta venta","-")</f>
        <v>-</v>
      </c>
      <c r="X43" s="7"/>
      <c r="Y43" s="18">
        <v>0</v>
      </c>
      <c r="Z43" s="5">
        <f>+Tabla13[[#This Row],[Atraso a facturar]]+Tabla13[[#This Row],[Venta del mes]]+Tabla13[[#This Row],[Ajuste]]</f>
        <v>0</v>
      </c>
      <c r="AA43" s="6">
        <f>+Tabla13[[#This Row],[Atraso a facturar]]+Tabla13[[#This Row],[Venta del mes]]+Tabla13[[#This Row],[En puerto a facturar]]</f>
        <v>0</v>
      </c>
      <c r="AB43" s="20">
        <f>IFERROR(VLOOKUP(Tabla13[[#This Row],[Llave]],'[5]Consolidación planes'!$A:$M,9,FALSE),0)</f>
        <v>2000</v>
      </c>
      <c r="AC43" s="20">
        <f>IFERROR(VLOOKUP(Tabla13[[#This Row],[Llave]],'[5]Consolidación planes'!$A:$M,10,FALSE),0)</f>
        <v>0</v>
      </c>
      <c r="AD43" s="20">
        <f>IFERROR(VLOOKUP(Tabla13[[#This Row],[Llave]],'[5]Consolidación planes'!$A:$M,11,FALSE),0)</f>
        <v>0</v>
      </c>
      <c r="AE43" s="20">
        <f>IFERROR(VLOOKUP(Tabla13[[#This Row],[Llave]],'[5]Consolidación planes'!$A:$M,12,FALSE),0)</f>
        <v>0</v>
      </c>
      <c r="AF43" s="20">
        <f>IFERROR(VLOOKUP(Tabla13[[#This Row],[Llave]],'[5]Consolidación planes'!$A:$M,13,FALSE),0)</f>
        <v>530</v>
      </c>
    </row>
    <row r="44" spans="2:32" ht="15.75" hidden="1" x14ac:dyDescent="0.35">
      <c r="B44" t="str">
        <f>Tabla13[[#This Row],[Oficina]]&amp;Tabla13[[#This Row],[Material]]</f>
        <v>Agro Sudamerica1021639</v>
      </c>
      <c r="C44" t="s">
        <v>6</v>
      </c>
      <c r="D44" t="s">
        <v>17</v>
      </c>
      <c r="E44">
        <v>1021639</v>
      </c>
      <c r="F44" t="s">
        <v>278</v>
      </c>
      <c r="G44" t="s">
        <v>37</v>
      </c>
      <c r="H44" t="s">
        <v>38</v>
      </c>
      <c r="I44" s="7">
        <f>IFERROR(VLOOKUP(Tabla13[[#This Row],[Llave]],'[1]Consolidado RV'!$B:$H,6,FALSE),0)</f>
        <v>0</v>
      </c>
      <c r="J44" s="3">
        <f>IFERROR(VLOOKUP(Tabla13[[#This Row],[Llave]],'[1]Consolidado RV'!$B:$H,7,FALSE),0)</f>
        <v>0</v>
      </c>
      <c r="K44" s="8">
        <f>IFERROR(VLOOKUP(Tabla13[[#This Row],[Oficina]],#REF!,2,FALSE),0)</f>
        <v>0</v>
      </c>
      <c r="L44" s="7">
        <f>+Tabla13[[#This Row],[ RV Producción mes n+1]]*Tabla13[[#This Row],[% Uti. producción]]</f>
        <v>0</v>
      </c>
      <c r="M44" s="7">
        <f>IFERROR(VLOOKUP(Tabla13[[#This Row],[Material]],#REF!,2,FALSE),0)</f>
        <v>0</v>
      </c>
      <c r="N44" s="7">
        <f>IFERROR(VLOOKUP(Tabla13[[#This Row],[Llave]],'En puerto-Programado'!A:D,4,FALSE)+VLOOKUP(Tabla13[[#This Row],[Llave]],'Por despachar'!A:F,6,FALSE),0)</f>
        <v>0</v>
      </c>
      <c r="O44" s="7">
        <f>IFERROR(VLOOKUP(Tabla13[[#This Row],[Material]],[2]Consolidado!$C:$D,2,FALSE),0)</f>
        <v>0</v>
      </c>
      <c r="P44" s="7">
        <f>IFERROR(VLOOKUP(Tabla13[[#This Row],[Llave]],'Por despachar'!A:E,5,FALSE),0)</f>
        <v>0</v>
      </c>
      <c r="Q4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4" s="7">
        <f>IFERROR(VLOOKUP(Tabla13[[#This Row],[Llave]],[3]Hoja2!$A:$D,4,FALSE),0)</f>
        <v>25000</v>
      </c>
      <c r="S44" s="9">
        <f>IFERROR(VLOOKUP(Tabla13[[#This Row],[Material]],[4]Hoja1!$B:$C,2,FALSE),0)</f>
        <v>24000</v>
      </c>
      <c r="T44" s="5">
        <f t="shared" si="1"/>
        <v>0</v>
      </c>
      <c r="U44" s="3">
        <f>+Tabla13[[#This Row],[Total disponible]]-Tabla13[[#This Row],[Atraso a facturar]]</f>
        <v>0</v>
      </c>
      <c r="V44" s="6">
        <f t="shared" si="0"/>
        <v>0</v>
      </c>
      <c r="W44" s="3" t="str">
        <f>IF(Tabla13[[#This Row],[Venta del mes]]&gt;Tabla13[[#This Row],[ RV  Venta mes n+1]],"Falta venta","-")</f>
        <v>-</v>
      </c>
      <c r="X44" s="7"/>
      <c r="Y44" s="18">
        <v>0</v>
      </c>
      <c r="Z44" s="5">
        <f>+Tabla13[[#This Row],[Atraso a facturar]]+Tabla13[[#This Row],[Venta del mes]]+Tabla13[[#This Row],[Ajuste]]</f>
        <v>0</v>
      </c>
      <c r="AA44" s="6">
        <f>+Tabla13[[#This Row],[Atraso a facturar]]+Tabla13[[#This Row],[Venta del mes]]+Tabla13[[#This Row],[En puerto a facturar]]</f>
        <v>0</v>
      </c>
      <c r="AB44" s="20">
        <f>IFERROR(VLOOKUP(Tabla13[[#This Row],[Llave]],'[5]Consolidación planes'!$A:$M,9,FALSE),0)</f>
        <v>0</v>
      </c>
      <c r="AC44" s="20">
        <f>IFERROR(VLOOKUP(Tabla13[[#This Row],[Llave]],'[5]Consolidación planes'!$A:$M,10,FALSE),0)</f>
        <v>48000</v>
      </c>
      <c r="AD44" s="20">
        <f>IFERROR(VLOOKUP(Tabla13[[#This Row],[Llave]],'[5]Consolidación planes'!$A:$M,11,FALSE),0)</f>
        <v>24000</v>
      </c>
      <c r="AE44" s="20">
        <f>IFERROR(VLOOKUP(Tabla13[[#This Row],[Llave]],'[5]Consolidación planes'!$A:$M,12,FALSE),0)</f>
        <v>24000</v>
      </c>
      <c r="AF44" s="20">
        <f>IFERROR(VLOOKUP(Tabla13[[#This Row],[Llave]],'[5]Consolidación planes'!$A:$M,13,FALSE),0)</f>
        <v>24000</v>
      </c>
    </row>
    <row r="45" spans="2:32" ht="15.75" hidden="1" x14ac:dyDescent="0.35">
      <c r="B45" t="str">
        <f>Tabla13[[#This Row],[Oficina]]&amp;Tabla13[[#This Row],[Material]]</f>
        <v>Agro Sudamerica1021819</v>
      </c>
      <c r="C45" t="s">
        <v>6</v>
      </c>
      <c r="D45" t="s">
        <v>17</v>
      </c>
      <c r="E45">
        <v>1021819</v>
      </c>
      <c r="F45" t="s">
        <v>311</v>
      </c>
      <c r="G45" t="s">
        <v>50</v>
      </c>
      <c r="H45" t="s">
        <v>51</v>
      </c>
      <c r="I45" s="7">
        <f>IFERROR(VLOOKUP(Tabla13[[#This Row],[Llave]],'[1]Consolidado RV'!$B:$H,6,FALSE),0)</f>
        <v>0</v>
      </c>
      <c r="J45" s="3">
        <f>IFERROR(VLOOKUP(Tabla13[[#This Row],[Llave]],'[1]Consolidado RV'!$B:$H,7,FALSE),0)</f>
        <v>0</v>
      </c>
      <c r="K45" s="8">
        <f>IFERROR(VLOOKUP(Tabla13[[#This Row],[Oficina]],#REF!,2,FALSE),0)</f>
        <v>0</v>
      </c>
      <c r="L45" s="7">
        <f>+Tabla13[[#This Row],[ RV Producción mes n+1]]*Tabla13[[#This Row],[% Uti. producción]]</f>
        <v>0</v>
      </c>
      <c r="M45" s="7">
        <f>IFERROR(VLOOKUP(Tabla13[[#This Row],[Material]],#REF!,2,FALSE),0)</f>
        <v>0</v>
      </c>
      <c r="N45" s="7">
        <f>IFERROR(VLOOKUP(Tabla13[[#This Row],[Llave]],'En puerto-Programado'!A:D,4,FALSE)+VLOOKUP(Tabla13[[#This Row],[Llave]],'Por despachar'!A:F,6,FALSE),0)</f>
        <v>0</v>
      </c>
      <c r="O45" s="7">
        <f>IFERROR(VLOOKUP(Tabla13[[#This Row],[Material]],[2]Consolidado!$C:$D,2,FALSE),0)</f>
        <v>0</v>
      </c>
      <c r="P45" s="7">
        <f>IFERROR(VLOOKUP(Tabla13[[#This Row],[Llave]],'Por despachar'!A:E,5,FALSE),0)</f>
        <v>0</v>
      </c>
      <c r="Q4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5" s="7">
        <f>IFERROR(VLOOKUP(Tabla13[[#This Row],[Llave]],[3]Hoja2!$A:$D,4,FALSE),0)</f>
        <v>72000</v>
      </c>
      <c r="S45" s="9">
        <f>IFERROR(VLOOKUP(Tabla13[[#This Row],[Material]],[4]Hoja1!$B:$C,2,FALSE),0)</f>
        <v>24000</v>
      </c>
      <c r="T45" s="5">
        <f t="shared" si="1"/>
        <v>0</v>
      </c>
      <c r="U45" s="3">
        <f>+Tabla13[[#This Row],[Total disponible]]-Tabla13[[#This Row],[Atraso a facturar]]</f>
        <v>0</v>
      </c>
      <c r="V45" s="6">
        <f t="shared" si="0"/>
        <v>0</v>
      </c>
      <c r="W45" s="3" t="str">
        <f>IF(Tabla13[[#This Row],[Venta del mes]]&gt;Tabla13[[#This Row],[ RV  Venta mes n+1]],"Falta venta","-")</f>
        <v>-</v>
      </c>
      <c r="X45" s="7"/>
      <c r="Y45" s="18">
        <v>0</v>
      </c>
      <c r="Z45" s="5">
        <f>+Tabla13[[#This Row],[Atraso a facturar]]+Tabla13[[#This Row],[Venta del mes]]+Tabla13[[#This Row],[Ajuste]]</f>
        <v>0</v>
      </c>
      <c r="AA45" s="6">
        <f>+Tabla13[[#This Row],[Atraso a facturar]]+Tabla13[[#This Row],[Venta del mes]]+Tabla13[[#This Row],[En puerto a facturar]]</f>
        <v>0</v>
      </c>
      <c r="AB45" s="20">
        <f>IFERROR(VLOOKUP(Tabla13[[#This Row],[Llave]],'[5]Consolidación planes'!$A:$M,9,FALSE),0)</f>
        <v>0</v>
      </c>
      <c r="AC45" s="20">
        <f>IFERROR(VLOOKUP(Tabla13[[#This Row],[Llave]],'[5]Consolidación planes'!$A:$M,10,FALSE),0)</f>
        <v>0</v>
      </c>
      <c r="AD45" s="20">
        <f>IFERROR(VLOOKUP(Tabla13[[#This Row],[Llave]],'[5]Consolidación planes'!$A:$M,11,FALSE),0)</f>
        <v>0</v>
      </c>
      <c r="AE45" s="20">
        <f>IFERROR(VLOOKUP(Tabla13[[#This Row],[Llave]],'[5]Consolidación planes'!$A:$M,12,FALSE),0)</f>
        <v>0</v>
      </c>
      <c r="AF45" s="20">
        <f>IFERROR(VLOOKUP(Tabla13[[#This Row],[Llave]],'[5]Consolidación planes'!$A:$M,13,FALSE),0)</f>
        <v>48000</v>
      </c>
    </row>
    <row r="46" spans="2:32" ht="15.75" hidden="1" x14ac:dyDescent="0.35">
      <c r="B46" t="str">
        <f>Tabla13[[#This Row],[Oficina]]&amp;Tabla13[[#This Row],[Material]]</f>
        <v>Agro Sudamerica1021820</v>
      </c>
      <c r="C46" t="s">
        <v>6</v>
      </c>
      <c r="D46" t="s">
        <v>17</v>
      </c>
      <c r="E46">
        <v>1021820</v>
      </c>
      <c r="F46" t="s">
        <v>312</v>
      </c>
      <c r="G46" t="s">
        <v>50</v>
      </c>
      <c r="H46" t="s">
        <v>110</v>
      </c>
      <c r="I46" s="7">
        <f>IFERROR(VLOOKUP(Tabla13[[#This Row],[Llave]],'[1]Consolidado RV'!$B:$H,6,FALSE),0)</f>
        <v>0</v>
      </c>
      <c r="J46" s="3">
        <f>IFERROR(VLOOKUP(Tabla13[[#This Row],[Llave]],'[1]Consolidado RV'!$B:$H,7,FALSE),0)</f>
        <v>0</v>
      </c>
      <c r="K46" s="8">
        <f>IFERROR(VLOOKUP(Tabla13[[#This Row],[Oficina]],#REF!,2,FALSE),0)</f>
        <v>0</v>
      </c>
      <c r="L46" s="7">
        <f>+Tabla13[[#This Row],[ RV Producción mes n+1]]*Tabla13[[#This Row],[% Uti. producción]]</f>
        <v>0</v>
      </c>
      <c r="M46" s="7">
        <f>IFERROR(VLOOKUP(Tabla13[[#This Row],[Material]],#REF!,2,FALSE),0)</f>
        <v>0</v>
      </c>
      <c r="N46" s="7">
        <f>IFERROR(VLOOKUP(Tabla13[[#This Row],[Llave]],'En puerto-Programado'!A:D,4,FALSE)+VLOOKUP(Tabla13[[#This Row],[Llave]],'Por despachar'!A:F,6,FALSE),0)</f>
        <v>0</v>
      </c>
      <c r="O46" s="7">
        <f>IFERROR(VLOOKUP(Tabla13[[#This Row],[Material]],[2]Consolidado!$C:$D,2,FALSE),0)</f>
        <v>0</v>
      </c>
      <c r="P46" s="7">
        <f>IFERROR(VLOOKUP(Tabla13[[#This Row],[Llave]],'Por despachar'!A:E,5,FALSE),0)</f>
        <v>0</v>
      </c>
      <c r="Q4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6" s="7">
        <f>IFERROR(VLOOKUP(Tabla13[[#This Row],[Llave]],[3]Hoja2!$A:$D,4,FALSE),0)</f>
        <v>14000</v>
      </c>
      <c r="S46" s="9">
        <f>IFERROR(VLOOKUP(Tabla13[[#This Row],[Material]],[4]Hoja1!$B:$C,2,FALSE),0)</f>
        <v>24000</v>
      </c>
      <c r="T46" s="5">
        <f t="shared" si="1"/>
        <v>0</v>
      </c>
      <c r="U46" s="3">
        <f>+Tabla13[[#This Row],[Total disponible]]-Tabla13[[#This Row],[Atraso a facturar]]</f>
        <v>0</v>
      </c>
      <c r="V46" s="6">
        <f t="shared" si="0"/>
        <v>0</v>
      </c>
      <c r="W46" s="3" t="str">
        <f>IF(Tabla13[[#This Row],[Venta del mes]]&gt;Tabla13[[#This Row],[ RV  Venta mes n+1]],"Falta venta","-")</f>
        <v>-</v>
      </c>
      <c r="X46" s="7"/>
      <c r="Y46" s="18">
        <v>0</v>
      </c>
      <c r="Z46" s="5">
        <f>+Tabla13[[#This Row],[Atraso a facturar]]+Tabla13[[#This Row],[Venta del mes]]+Tabla13[[#This Row],[Ajuste]]</f>
        <v>0</v>
      </c>
      <c r="AA46" s="6">
        <f>+Tabla13[[#This Row],[Atraso a facturar]]+Tabla13[[#This Row],[Venta del mes]]+Tabla13[[#This Row],[En puerto a facturar]]</f>
        <v>0</v>
      </c>
      <c r="AB46" s="20">
        <f>IFERROR(VLOOKUP(Tabla13[[#This Row],[Llave]],'[5]Consolidación planes'!$A:$M,9,FALSE),0)</f>
        <v>0</v>
      </c>
      <c r="AC46" s="20">
        <f>IFERROR(VLOOKUP(Tabla13[[#This Row],[Llave]],'[5]Consolidación planes'!$A:$M,10,FALSE),0)</f>
        <v>0</v>
      </c>
      <c r="AD46" s="20">
        <f>IFERROR(VLOOKUP(Tabla13[[#This Row],[Llave]],'[5]Consolidación planes'!$A:$M,11,FALSE),0)</f>
        <v>0</v>
      </c>
      <c r="AE46" s="20">
        <f>IFERROR(VLOOKUP(Tabla13[[#This Row],[Llave]],'[5]Consolidación planes'!$A:$M,12,FALSE),0)</f>
        <v>0</v>
      </c>
      <c r="AF46" s="20">
        <f>IFERROR(VLOOKUP(Tabla13[[#This Row],[Llave]],'[5]Consolidación planes'!$A:$M,13,FALSE),0)</f>
        <v>0</v>
      </c>
    </row>
    <row r="47" spans="2:32" ht="15.75" hidden="1" x14ac:dyDescent="0.35">
      <c r="B47" t="str">
        <f>Tabla13[[#This Row],[Oficina]]&amp;Tabla13[[#This Row],[Material]]</f>
        <v>Agro Sudamerica1021864</v>
      </c>
      <c r="C47" t="s">
        <v>6</v>
      </c>
      <c r="D47" t="s">
        <v>17</v>
      </c>
      <c r="E47">
        <v>1021864</v>
      </c>
      <c r="F47" t="s">
        <v>10</v>
      </c>
      <c r="G47" t="s">
        <v>8</v>
      </c>
      <c r="H47" t="s">
        <v>9</v>
      </c>
      <c r="I47" s="7">
        <f>IFERROR(VLOOKUP(Tabla13[[#This Row],[Llave]],'[1]Consolidado RV'!$B:$H,6,FALSE),0)</f>
        <v>0</v>
      </c>
      <c r="J47" s="3">
        <f>IFERROR(VLOOKUP(Tabla13[[#This Row],[Llave]],'[1]Consolidado RV'!$B:$H,7,FALSE),0)</f>
        <v>0</v>
      </c>
      <c r="K47" s="8">
        <f>IFERROR(VLOOKUP(Tabla13[[#This Row],[Oficina]],#REF!,2,FALSE),0)</f>
        <v>0</v>
      </c>
      <c r="L47" s="7">
        <f>+Tabla13[[#This Row],[ RV Producción mes n+1]]*Tabla13[[#This Row],[% Uti. producción]]</f>
        <v>0</v>
      </c>
      <c r="M47" s="7">
        <f>IFERROR(VLOOKUP(Tabla13[[#This Row],[Material]],#REF!,2,FALSE),0)</f>
        <v>0</v>
      </c>
      <c r="N47" s="7">
        <f>IFERROR(VLOOKUP(Tabla13[[#This Row],[Llave]],'En puerto-Programado'!A:D,4,FALSE)+VLOOKUP(Tabla13[[#This Row],[Llave]],'Por despachar'!A:F,6,FALSE),0)</f>
        <v>0</v>
      </c>
      <c r="O47" s="7">
        <f>IFERROR(VLOOKUP(Tabla13[[#This Row],[Material]],[2]Consolidado!$C:$D,2,FALSE),0)</f>
        <v>0</v>
      </c>
      <c r="P47" s="7">
        <f>IFERROR(VLOOKUP(Tabla13[[#This Row],[Llave]],'Por despachar'!A:E,5,FALSE),0)</f>
        <v>0</v>
      </c>
      <c r="Q4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7" s="7">
        <f>IFERROR(VLOOKUP(Tabla13[[#This Row],[Llave]],[3]Hoja2!$A:$D,4,FALSE),0)</f>
        <v>0</v>
      </c>
      <c r="S47" s="9">
        <f>IFERROR(VLOOKUP(Tabla13[[#This Row],[Material]],[4]Hoja1!$B:$C,2,FALSE),0)</f>
        <v>24000</v>
      </c>
      <c r="T47" s="5">
        <f t="shared" si="1"/>
        <v>0</v>
      </c>
      <c r="U47" s="3">
        <f>+Tabla13[[#This Row],[Total disponible]]-Tabla13[[#This Row],[Atraso a facturar]]</f>
        <v>0</v>
      </c>
      <c r="V47" s="6">
        <f t="shared" si="0"/>
        <v>0</v>
      </c>
      <c r="W47" s="3" t="str">
        <f>IF(Tabla13[[#This Row],[Venta del mes]]&gt;Tabla13[[#This Row],[ RV  Venta mes n+1]],"Falta venta","-")</f>
        <v>-</v>
      </c>
      <c r="X47" s="7"/>
      <c r="Y47" s="18">
        <v>0</v>
      </c>
      <c r="Z47" s="5">
        <f>+Tabla13[[#This Row],[Atraso a facturar]]+Tabla13[[#This Row],[Venta del mes]]+Tabla13[[#This Row],[Ajuste]]</f>
        <v>0</v>
      </c>
      <c r="AA47" s="6">
        <f>+Tabla13[[#This Row],[Atraso a facturar]]+Tabla13[[#This Row],[Venta del mes]]+Tabla13[[#This Row],[En puerto a facturar]]</f>
        <v>0</v>
      </c>
      <c r="AB47" s="20">
        <f>IFERROR(VLOOKUP(Tabla13[[#This Row],[Llave]],'[5]Consolidación planes'!$A:$M,9,FALSE),0)</f>
        <v>0</v>
      </c>
      <c r="AC47" s="20">
        <f>IFERROR(VLOOKUP(Tabla13[[#This Row],[Llave]],'[5]Consolidación planes'!$A:$M,10,FALSE),0)</f>
        <v>0</v>
      </c>
      <c r="AD47" s="20">
        <f>IFERROR(VLOOKUP(Tabla13[[#This Row],[Llave]],'[5]Consolidación planes'!$A:$M,11,FALSE),0)</f>
        <v>0</v>
      </c>
      <c r="AE47" s="20">
        <f>IFERROR(VLOOKUP(Tabla13[[#This Row],[Llave]],'[5]Consolidación planes'!$A:$M,12,FALSE),0)</f>
        <v>0</v>
      </c>
      <c r="AF47" s="20">
        <f>IFERROR(VLOOKUP(Tabla13[[#This Row],[Llave]],'[5]Consolidación planes'!$A:$M,13,FALSE),0)</f>
        <v>0</v>
      </c>
    </row>
    <row r="48" spans="2:32" ht="15.75" hidden="1" x14ac:dyDescent="0.35">
      <c r="B48" t="str">
        <f>Tabla13[[#This Row],[Oficina]]&amp;Tabla13[[#This Row],[Material]]</f>
        <v>Agro Sudamerica1021868</v>
      </c>
      <c r="C48" t="s">
        <v>6</v>
      </c>
      <c r="D48" t="s">
        <v>17</v>
      </c>
      <c r="E48">
        <v>1021868</v>
      </c>
      <c r="F48" t="s">
        <v>66</v>
      </c>
      <c r="G48" t="s">
        <v>59</v>
      </c>
      <c r="H48" t="s">
        <v>65</v>
      </c>
      <c r="I48" s="7">
        <f>IFERROR(VLOOKUP(Tabla13[[#This Row],[Llave]],'[1]Consolidado RV'!$B:$H,6,FALSE),0)</f>
        <v>48000</v>
      </c>
      <c r="J48" s="3">
        <f>IFERROR(VLOOKUP(Tabla13[[#This Row],[Llave]],'[1]Consolidado RV'!$B:$H,7,FALSE),0)</f>
        <v>0</v>
      </c>
      <c r="K48" s="8">
        <f>IFERROR(VLOOKUP(Tabla13[[#This Row],[Oficina]],#REF!,2,FALSE),0)</f>
        <v>0</v>
      </c>
      <c r="L48" s="7">
        <f>+Tabla13[[#This Row],[ RV Producción mes n+1]]*Tabla13[[#This Row],[% Uti. producción]]</f>
        <v>0</v>
      </c>
      <c r="M48" s="7">
        <f>IFERROR(VLOOKUP(Tabla13[[#This Row],[Material]],#REF!,2,FALSE),0)</f>
        <v>0</v>
      </c>
      <c r="N48" s="7">
        <f>IFERROR(VLOOKUP(Tabla13[[#This Row],[Llave]],'En puerto-Programado'!A:D,4,FALSE)+VLOOKUP(Tabla13[[#This Row],[Llave]],'Por despachar'!A:F,6,FALSE),0)</f>
        <v>0</v>
      </c>
      <c r="O48" s="7">
        <f>IFERROR(VLOOKUP(Tabla13[[#This Row],[Material]],[2]Consolidado!$C:$D,2,FALSE),0)</f>
        <v>0</v>
      </c>
      <c r="P48" s="7">
        <f>IFERROR(VLOOKUP(Tabla13[[#This Row],[Llave]],'Por despachar'!A:E,5,FALSE),0)</f>
        <v>0</v>
      </c>
      <c r="Q4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8" s="7">
        <f>IFERROR(VLOOKUP(Tabla13[[#This Row],[Llave]],[3]Hoja2!$A:$D,4,FALSE),0)</f>
        <v>96000</v>
      </c>
      <c r="S48" s="9">
        <f>IFERROR(VLOOKUP(Tabla13[[#This Row],[Material]],[4]Hoja1!$B:$C,2,FALSE),0)</f>
        <v>24000</v>
      </c>
      <c r="T48" s="5">
        <f t="shared" si="1"/>
        <v>0</v>
      </c>
      <c r="U48" s="3">
        <f>+Tabla13[[#This Row],[Total disponible]]-Tabla13[[#This Row],[Atraso a facturar]]</f>
        <v>0</v>
      </c>
      <c r="V48" s="6">
        <f t="shared" si="0"/>
        <v>0</v>
      </c>
      <c r="W48" s="3" t="str">
        <f>IF(Tabla13[[#This Row],[Venta del mes]]&gt;Tabla13[[#This Row],[ RV  Venta mes n+1]],"Falta venta","-")</f>
        <v>-</v>
      </c>
      <c r="X48" s="7"/>
      <c r="Y48" s="18">
        <v>0</v>
      </c>
      <c r="Z48" s="5">
        <f>+Tabla13[[#This Row],[Atraso a facturar]]+Tabla13[[#This Row],[Venta del mes]]+Tabla13[[#This Row],[Ajuste]]</f>
        <v>0</v>
      </c>
      <c r="AA48" s="6">
        <f>+Tabla13[[#This Row],[Atraso a facturar]]+Tabla13[[#This Row],[Venta del mes]]+Tabla13[[#This Row],[En puerto a facturar]]</f>
        <v>0</v>
      </c>
      <c r="AB48" s="20">
        <f>IFERROR(VLOOKUP(Tabla13[[#This Row],[Llave]],'[5]Consolidación planes'!$A:$M,9,FALSE),0)</f>
        <v>24000</v>
      </c>
      <c r="AC48" s="20">
        <f>IFERROR(VLOOKUP(Tabla13[[#This Row],[Llave]],'[5]Consolidación planes'!$A:$M,10,FALSE),0)</f>
        <v>48000</v>
      </c>
      <c r="AD48" s="20">
        <f>IFERROR(VLOOKUP(Tabla13[[#This Row],[Llave]],'[5]Consolidación planes'!$A:$M,11,FALSE),0)</f>
        <v>48000</v>
      </c>
      <c r="AE48" s="20">
        <f>IFERROR(VLOOKUP(Tabla13[[#This Row],[Llave]],'[5]Consolidación planes'!$A:$M,12,FALSE),0)</f>
        <v>34000</v>
      </c>
      <c r="AF48" s="20">
        <f>IFERROR(VLOOKUP(Tabla13[[#This Row],[Llave]],'[5]Consolidación planes'!$A:$M,13,FALSE),0)</f>
        <v>24000</v>
      </c>
    </row>
    <row r="49" spans="2:32" ht="15.75" hidden="1" x14ac:dyDescent="0.35">
      <c r="B49" t="str">
        <f>Tabla13[[#This Row],[Oficina]]&amp;Tabla13[[#This Row],[Material]]</f>
        <v>Agro Sudamerica1021903</v>
      </c>
      <c r="C49" t="s">
        <v>6</v>
      </c>
      <c r="D49" t="s">
        <v>17</v>
      </c>
      <c r="E49">
        <v>1021903</v>
      </c>
      <c r="F49" t="s">
        <v>298</v>
      </c>
      <c r="G49" t="s">
        <v>76</v>
      </c>
      <c r="H49" t="s">
        <v>84</v>
      </c>
      <c r="I49" s="7">
        <f>IFERROR(VLOOKUP(Tabla13[[#This Row],[Llave]],'[1]Consolidado RV'!$B:$H,6,FALSE),0)</f>
        <v>0</v>
      </c>
      <c r="J49" s="3">
        <f>IFERROR(VLOOKUP(Tabla13[[#This Row],[Llave]],'[1]Consolidado RV'!$B:$H,7,FALSE),0)</f>
        <v>0</v>
      </c>
      <c r="K49" s="8">
        <f>IFERROR(VLOOKUP(Tabla13[[#This Row],[Oficina]],#REF!,2,FALSE),0)</f>
        <v>0</v>
      </c>
      <c r="L49" s="7">
        <f>+Tabla13[[#This Row],[ RV Producción mes n+1]]*Tabla13[[#This Row],[% Uti. producción]]</f>
        <v>0</v>
      </c>
      <c r="M49" s="7">
        <f>IFERROR(VLOOKUP(Tabla13[[#This Row],[Material]],#REF!,2,FALSE),0)</f>
        <v>0</v>
      </c>
      <c r="N49" s="7">
        <f>IFERROR(VLOOKUP(Tabla13[[#This Row],[Llave]],'En puerto-Programado'!A:D,4,FALSE)+VLOOKUP(Tabla13[[#This Row],[Llave]],'Por despachar'!A:F,6,FALSE),0)</f>
        <v>0</v>
      </c>
      <c r="O49" s="7">
        <f>IFERROR(VLOOKUP(Tabla13[[#This Row],[Material]],[2]Consolidado!$C:$D,2,FALSE),0)</f>
        <v>0</v>
      </c>
      <c r="P49" s="7">
        <f>IFERROR(VLOOKUP(Tabla13[[#This Row],[Llave]],'Por despachar'!A:E,5,FALSE),0)</f>
        <v>0</v>
      </c>
      <c r="Q4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49" s="7">
        <f>IFERROR(VLOOKUP(Tabla13[[#This Row],[Llave]],[3]Hoja2!$A:$D,4,FALSE),0)</f>
        <v>0</v>
      </c>
      <c r="S49" s="9">
        <f>IFERROR(VLOOKUP(Tabla13[[#This Row],[Material]],[4]Hoja1!$B:$C,2,FALSE),0)</f>
        <v>24000</v>
      </c>
      <c r="T49" s="5">
        <f t="shared" si="1"/>
        <v>0</v>
      </c>
      <c r="U49" s="3">
        <f>+Tabla13[[#This Row],[Total disponible]]-Tabla13[[#This Row],[Atraso a facturar]]</f>
        <v>0</v>
      </c>
      <c r="V49" s="6">
        <f t="shared" si="0"/>
        <v>0</v>
      </c>
      <c r="W49" s="3" t="str">
        <f>IF(Tabla13[[#This Row],[Venta del mes]]&gt;Tabla13[[#This Row],[ RV  Venta mes n+1]],"Falta venta","-")</f>
        <v>-</v>
      </c>
      <c r="X49" s="7"/>
      <c r="Y49" s="18">
        <v>0</v>
      </c>
      <c r="Z49" s="5">
        <f>+Tabla13[[#This Row],[Atraso a facturar]]+Tabla13[[#This Row],[Venta del mes]]+Tabla13[[#This Row],[Ajuste]]</f>
        <v>0</v>
      </c>
      <c r="AA49" s="6">
        <f>+Tabla13[[#This Row],[Atraso a facturar]]+Tabla13[[#This Row],[Venta del mes]]+Tabla13[[#This Row],[En puerto a facturar]]</f>
        <v>0</v>
      </c>
      <c r="AB49" s="20">
        <f>IFERROR(VLOOKUP(Tabla13[[#This Row],[Llave]],'[5]Consolidación planes'!$A:$M,9,FALSE),0)</f>
        <v>0</v>
      </c>
      <c r="AC49" s="20">
        <f>IFERROR(VLOOKUP(Tabla13[[#This Row],[Llave]],'[5]Consolidación planes'!$A:$M,10,FALSE),0)</f>
        <v>0</v>
      </c>
      <c r="AD49" s="20">
        <f>IFERROR(VLOOKUP(Tabla13[[#This Row],[Llave]],'[5]Consolidación planes'!$A:$M,11,FALSE),0)</f>
        <v>0</v>
      </c>
      <c r="AE49" s="20">
        <f>IFERROR(VLOOKUP(Tabla13[[#This Row],[Llave]],'[5]Consolidación planes'!$A:$M,12,FALSE),0)</f>
        <v>0</v>
      </c>
      <c r="AF49" s="20">
        <f>IFERROR(VLOOKUP(Tabla13[[#This Row],[Llave]],'[5]Consolidación planes'!$A:$M,13,FALSE),0)</f>
        <v>24000</v>
      </c>
    </row>
    <row r="50" spans="2:32" ht="15.75" hidden="1" x14ac:dyDescent="0.35">
      <c r="B50" t="str">
        <f>Tabla13[[#This Row],[Oficina]]&amp;Tabla13[[#This Row],[Material]]</f>
        <v>Agro Sudamerica1021905</v>
      </c>
      <c r="C50" t="s">
        <v>6</v>
      </c>
      <c r="D50" t="s">
        <v>17</v>
      </c>
      <c r="E50">
        <v>1021905</v>
      </c>
      <c r="F50" t="s">
        <v>285</v>
      </c>
      <c r="G50" t="s">
        <v>71</v>
      </c>
      <c r="H50" t="s">
        <v>72</v>
      </c>
      <c r="I50" s="7">
        <f>IFERROR(VLOOKUP(Tabla13[[#This Row],[Llave]],'[1]Consolidado RV'!$B:$H,6,FALSE),0)</f>
        <v>0</v>
      </c>
      <c r="J50" s="3">
        <f>IFERROR(VLOOKUP(Tabla13[[#This Row],[Llave]],'[1]Consolidado RV'!$B:$H,7,FALSE),0)</f>
        <v>0</v>
      </c>
      <c r="K50" s="8">
        <f>IFERROR(VLOOKUP(Tabla13[[#This Row],[Oficina]],#REF!,2,FALSE),0)</f>
        <v>0</v>
      </c>
      <c r="L50" s="7">
        <f>+Tabla13[[#This Row],[ RV Producción mes n+1]]*Tabla13[[#This Row],[% Uti. producción]]</f>
        <v>0</v>
      </c>
      <c r="M50" s="7">
        <f>IFERROR(VLOOKUP(Tabla13[[#This Row],[Material]],#REF!,2,FALSE),0)</f>
        <v>0</v>
      </c>
      <c r="N50" s="7">
        <f>IFERROR(VLOOKUP(Tabla13[[#This Row],[Llave]],'En puerto-Programado'!A:D,4,FALSE)+VLOOKUP(Tabla13[[#This Row],[Llave]],'Por despachar'!A:F,6,FALSE),0)</f>
        <v>0</v>
      </c>
      <c r="O50" s="7">
        <f>IFERROR(VLOOKUP(Tabla13[[#This Row],[Material]],[2]Consolidado!$C:$D,2,FALSE),0)</f>
        <v>0</v>
      </c>
      <c r="P50" s="7">
        <f>IFERROR(VLOOKUP(Tabla13[[#This Row],[Llave]],'Por despachar'!A:E,5,FALSE),0)</f>
        <v>0</v>
      </c>
      <c r="Q5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50" s="7">
        <f>IFERROR(VLOOKUP(Tabla13[[#This Row],[Llave]],[3]Hoja2!$A:$D,4,FALSE),0)</f>
        <v>0</v>
      </c>
      <c r="S50" s="9">
        <f>IFERROR(VLOOKUP(Tabla13[[#This Row],[Material]],[4]Hoja1!$B:$C,2,FALSE),0)</f>
        <v>24000</v>
      </c>
      <c r="T50" s="5">
        <f t="shared" si="1"/>
        <v>0</v>
      </c>
      <c r="U50" s="3">
        <f>+Tabla13[[#This Row],[Total disponible]]-Tabla13[[#This Row],[Atraso a facturar]]</f>
        <v>0</v>
      </c>
      <c r="V50" s="6">
        <f t="shared" si="0"/>
        <v>0</v>
      </c>
      <c r="W50" s="3" t="str">
        <f>IF(Tabla13[[#This Row],[Venta del mes]]&gt;Tabla13[[#This Row],[ RV  Venta mes n+1]],"Falta venta","-")</f>
        <v>-</v>
      </c>
      <c r="X50" s="7"/>
      <c r="Y50" s="18">
        <v>0</v>
      </c>
      <c r="Z50" s="5">
        <f>+Tabla13[[#This Row],[Atraso a facturar]]+Tabla13[[#This Row],[Venta del mes]]+Tabla13[[#This Row],[Ajuste]]</f>
        <v>0</v>
      </c>
      <c r="AA50" s="6">
        <f>+Tabla13[[#This Row],[Atraso a facturar]]+Tabla13[[#This Row],[Venta del mes]]+Tabla13[[#This Row],[En puerto a facturar]]</f>
        <v>0</v>
      </c>
      <c r="AB50" s="20">
        <f>IFERROR(VLOOKUP(Tabla13[[#This Row],[Llave]],'[5]Consolidación planes'!$A:$M,9,FALSE),0)</f>
        <v>0</v>
      </c>
      <c r="AC50" s="20">
        <f>IFERROR(VLOOKUP(Tabla13[[#This Row],[Llave]],'[5]Consolidación planes'!$A:$M,10,FALSE),0)</f>
        <v>0</v>
      </c>
      <c r="AD50" s="20">
        <f>IFERROR(VLOOKUP(Tabla13[[#This Row],[Llave]],'[5]Consolidación planes'!$A:$M,11,FALSE),0)</f>
        <v>0</v>
      </c>
      <c r="AE50" s="20">
        <f>IFERROR(VLOOKUP(Tabla13[[#This Row],[Llave]],'[5]Consolidación planes'!$A:$M,12,FALSE),0)</f>
        <v>0</v>
      </c>
      <c r="AF50" s="20">
        <f>IFERROR(VLOOKUP(Tabla13[[#This Row],[Llave]],'[5]Consolidación planes'!$A:$M,13,FALSE),0)</f>
        <v>0</v>
      </c>
    </row>
    <row r="51" spans="2:32" ht="15.75" hidden="1" x14ac:dyDescent="0.35">
      <c r="B51" t="str">
        <f>Tabla13[[#This Row],[Oficina]]&amp;Tabla13[[#This Row],[Material]]</f>
        <v>Agro Sudamerica1021976</v>
      </c>
      <c r="C51" t="s">
        <v>6</v>
      </c>
      <c r="D51" t="s">
        <v>17</v>
      </c>
      <c r="E51">
        <v>1021976</v>
      </c>
      <c r="F51" t="s">
        <v>55</v>
      </c>
      <c r="G51" t="s">
        <v>53</v>
      </c>
      <c r="H51" t="s">
        <v>54</v>
      </c>
      <c r="I51" s="7">
        <f>IFERROR(VLOOKUP(Tabla13[[#This Row],[Llave]],'[1]Consolidado RV'!$B:$H,6,FALSE),0)</f>
        <v>311999.99699999997</v>
      </c>
      <c r="J51" s="3">
        <f>IFERROR(VLOOKUP(Tabla13[[#This Row],[Llave]],'[1]Consolidado RV'!$B:$H,7,FALSE),0)</f>
        <v>304652.60023600387</v>
      </c>
      <c r="K51" s="8">
        <f>IFERROR(VLOOKUP(Tabla13[[#This Row],[Oficina]],#REF!,2,FALSE),0)</f>
        <v>0</v>
      </c>
      <c r="L51" s="7">
        <f>+Tabla13[[#This Row],[ RV Producción mes n+1]]*Tabla13[[#This Row],[% Uti. producción]]</f>
        <v>0</v>
      </c>
      <c r="M51" s="7">
        <f>IFERROR(VLOOKUP(Tabla13[[#This Row],[Material]],#REF!,2,FALSE),0)</f>
        <v>0</v>
      </c>
      <c r="N51" s="7">
        <f>IFERROR(VLOOKUP(Tabla13[[#This Row],[Llave]],'En puerto-Programado'!A:D,4,FALSE)+VLOOKUP(Tabla13[[#This Row],[Llave]],'Por despachar'!A:F,6,FALSE),0)</f>
        <v>24000</v>
      </c>
      <c r="O51" s="7">
        <f>IFERROR(VLOOKUP(Tabla13[[#This Row],[Material]],[2]Consolidado!$C:$D,2,FALSE),0)</f>
        <v>114642.99444443324</v>
      </c>
      <c r="P51" s="7">
        <f>IFERROR(VLOOKUP(Tabla13[[#This Row],[Llave]],'Por despachar'!A:E,5,FALSE),0)</f>
        <v>0</v>
      </c>
      <c r="Q51" s="14">
        <f>SUM(Tabla13[[#This Row],[Producción disponible]],Tabla13[[#This Row],[Stock al día]],Tabla13[[#This Row],[Por producir Abr.]])-SUM(Tabla13[[#This Row],[Stock por despachar N]],Tabla13[[#This Row],[Producción por despachar mes N]])</f>
        <v>90642.994444433236</v>
      </c>
      <c r="R51" s="7">
        <f>IFERROR(VLOOKUP(Tabla13[[#This Row],[Llave]],[3]Hoja2!$A:$D,4,FALSE),0)</f>
        <v>446000</v>
      </c>
      <c r="S51" s="9">
        <f>IFERROR(VLOOKUP(Tabla13[[#This Row],[Material]],[4]Hoja1!$B:$C,2,FALSE),0)</f>
        <v>24000</v>
      </c>
      <c r="T51" s="5">
        <f t="shared" si="1"/>
        <v>72000</v>
      </c>
      <c r="U51" s="3">
        <f>+Tabla13[[#This Row],[Total disponible]]-Tabla13[[#This Row],[Atraso a facturar]]</f>
        <v>18642.994444433236</v>
      </c>
      <c r="V51" s="6">
        <f t="shared" si="0"/>
        <v>0</v>
      </c>
      <c r="W51" s="3" t="str">
        <f>IF(Tabla13[[#This Row],[Venta del mes]]&gt;Tabla13[[#This Row],[ RV  Venta mes n+1]],"Falta venta","-")</f>
        <v>-</v>
      </c>
      <c r="X51" s="7"/>
      <c r="Y51" s="18">
        <v>0</v>
      </c>
      <c r="Z51" s="5">
        <f>+Tabla13[[#This Row],[Atraso a facturar]]+Tabla13[[#This Row],[Venta del mes]]+Tabla13[[#This Row],[Ajuste]]</f>
        <v>72000</v>
      </c>
      <c r="AA51" s="6">
        <f>+Tabla13[[#This Row],[Atraso a facturar]]+Tabla13[[#This Row],[Venta del mes]]+Tabla13[[#This Row],[En puerto a facturar]]</f>
        <v>72000</v>
      </c>
      <c r="AB51" s="20">
        <f>IFERROR(VLOOKUP(Tabla13[[#This Row],[Llave]],'[5]Consolidación planes'!$A:$M,9,FALSE),0)</f>
        <v>80000</v>
      </c>
      <c r="AC51" s="20">
        <f>IFERROR(VLOOKUP(Tabla13[[#This Row],[Llave]],'[5]Consolidación planes'!$A:$M,10,FALSE),0)</f>
        <v>187000</v>
      </c>
      <c r="AD51" s="20">
        <f>IFERROR(VLOOKUP(Tabla13[[#This Row],[Llave]],'[5]Consolidación planes'!$A:$M,11,FALSE),0)</f>
        <v>312000</v>
      </c>
      <c r="AE51" s="20">
        <f>IFERROR(VLOOKUP(Tabla13[[#This Row],[Llave]],'[5]Consolidación planes'!$A:$M,12,FALSE),0)</f>
        <v>168000</v>
      </c>
      <c r="AF51" s="20">
        <f>IFERROR(VLOOKUP(Tabla13[[#This Row],[Llave]],'[5]Consolidación planes'!$A:$M,13,FALSE),0)</f>
        <v>340000</v>
      </c>
    </row>
    <row r="52" spans="2:32" ht="15.75" hidden="1" x14ac:dyDescent="0.35">
      <c r="B52" t="str">
        <f>Tabla13[[#This Row],[Oficina]]&amp;Tabla13[[#This Row],[Material]]</f>
        <v>Agro Sudamerica1022047</v>
      </c>
      <c r="C52" t="s">
        <v>6</v>
      </c>
      <c r="D52" t="s">
        <v>17</v>
      </c>
      <c r="E52">
        <v>1022047</v>
      </c>
      <c r="F52" t="s">
        <v>314</v>
      </c>
      <c r="G52" t="s">
        <v>71</v>
      </c>
      <c r="H52" t="s">
        <v>72</v>
      </c>
      <c r="I52" s="7">
        <f>IFERROR(VLOOKUP(Tabla13[[#This Row],[Llave]],'[1]Consolidado RV'!$B:$H,6,FALSE),0)</f>
        <v>0</v>
      </c>
      <c r="J52" s="3">
        <f>IFERROR(VLOOKUP(Tabla13[[#This Row],[Llave]],'[1]Consolidado RV'!$B:$H,7,FALSE),0)</f>
        <v>0</v>
      </c>
      <c r="K52" s="8">
        <f>IFERROR(VLOOKUP(Tabla13[[#This Row],[Oficina]],#REF!,2,FALSE),0)</f>
        <v>0</v>
      </c>
      <c r="L52" s="7">
        <f>+Tabla13[[#This Row],[ RV Producción mes n+1]]*Tabla13[[#This Row],[% Uti. producción]]</f>
        <v>0</v>
      </c>
      <c r="M52" s="7">
        <f>IFERROR(VLOOKUP(Tabla13[[#This Row],[Material]],#REF!,2,FALSE),0)</f>
        <v>0</v>
      </c>
      <c r="N52" s="7">
        <f>IFERROR(VLOOKUP(Tabla13[[#This Row],[Llave]],'En puerto-Programado'!A:D,4,FALSE)+VLOOKUP(Tabla13[[#This Row],[Llave]],'Por despachar'!A:F,6,FALSE),0)</f>
        <v>0</v>
      </c>
      <c r="O52" s="7">
        <f>IFERROR(VLOOKUP(Tabla13[[#This Row],[Material]],[2]Consolidado!$C:$D,2,FALSE),0)</f>
        <v>0</v>
      </c>
      <c r="P52" s="7">
        <f>IFERROR(VLOOKUP(Tabla13[[#This Row],[Llave]],'Por despachar'!A:E,5,FALSE),0)</f>
        <v>0</v>
      </c>
      <c r="Q5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52" s="7">
        <f>IFERROR(VLOOKUP(Tabla13[[#This Row],[Llave]],[3]Hoja2!$A:$D,4,FALSE),0)</f>
        <v>24000</v>
      </c>
      <c r="S52" s="9">
        <f>IFERROR(VLOOKUP(Tabla13[[#This Row],[Material]],[4]Hoja1!$B:$C,2,FALSE),0)</f>
        <v>24000</v>
      </c>
      <c r="T52" s="5">
        <f t="shared" si="1"/>
        <v>0</v>
      </c>
      <c r="U52" s="3">
        <f>+Tabla13[[#This Row],[Total disponible]]-Tabla13[[#This Row],[Atraso a facturar]]</f>
        <v>0</v>
      </c>
      <c r="V52" s="6">
        <f t="shared" si="0"/>
        <v>0</v>
      </c>
      <c r="W52" s="3" t="str">
        <f>IF(Tabla13[[#This Row],[Venta del mes]]&gt;Tabla13[[#This Row],[ RV  Venta mes n+1]],"Falta venta","-")</f>
        <v>-</v>
      </c>
      <c r="X52" s="7"/>
      <c r="Y52" s="18">
        <v>0</v>
      </c>
      <c r="Z52" s="5">
        <f>+Tabla13[[#This Row],[Atraso a facturar]]+Tabla13[[#This Row],[Venta del mes]]+Tabla13[[#This Row],[Ajuste]]</f>
        <v>0</v>
      </c>
      <c r="AA52" s="6">
        <f>+Tabla13[[#This Row],[Atraso a facturar]]+Tabla13[[#This Row],[Venta del mes]]+Tabla13[[#This Row],[En puerto a facturar]]</f>
        <v>0</v>
      </c>
      <c r="AB52" s="20">
        <f>IFERROR(VLOOKUP(Tabla13[[#This Row],[Llave]],'[5]Consolidación planes'!$A:$M,9,FALSE),0)</f>
        <v>0</v>
      </c>
      <c r="AC52" s="20">
        <f>IFERROR(VLOOKUP(Tabla13[[#This Row],[Llave]],'[5]Consolidación planes'!$A:$M,10,FALSE),0)</f>
        <v>0</v>
      </c>
      <c r="AD52" s="20">
        <f>IFERROR(VLOOKUP(Tabla13[[#This Row],[Llave]],'[5]Consolidación planes'!$A:$M,11,FALSE),0)</f>
        <v>0</v>
      </c>
      <c r="AE52" s="20">
        <f>IFERROR(VLOOKUP(Tabla13[[#This Row],[Llave]],'[5]Consolidación planes'!$A:$M,12,FALSE),0)</f>
        <v>48000</v>
      </c>
      <c r="AF52" s="20">
        <f>IFERROR(VLOOKUP(Tabla13[[#This Row],[Llave]],'[5]Consolidación planes'!$A:$M,13,FALSE),0)</f>
        <v>0</v>
      </c>
    </row>
    <row r="53" spans="2:32" ht="15.75" hidden="1" x14ac:dyDescent="0.35">
      <c r="B53" t="str">
        <f>Tabla13[[#This Row],[Oficina]]&amp;Tabla13[[#This Row],[Material]]</f>
        <v>Agro Sudamerica1022149</v>
      </c>
      <c r="C53" t="s">
        <v>6</v>
      </c>
      <c r="D53" t="s">
        <v>17</v>
      </c>
      <c r="E53">
        <v>1022149</v>
      </c>
      <c r="F53" t="s">
        <v>70</v>
      </c>
      <c r="G53" t="s">
        <v>67</v>
      </c>
      <c r="H53" t="s">
        <v>68</v>
      </c>
      <c r="I53" s="7">
        <f>IFERROR(VLOOKUP(Tabla13[[#This Row],[Llave]],'[1]Consolidado RV'!$B:$H,6,FALSE),0)</f>
        <v>34816.459000000003</v>
      </c>
      <c r="J53" s="3">
        <f>IFERROR(VLOOKUP(Tabla13[[#This Row],[Llave]],'[1]Consolidado RV'!$B:$H,7,FALSE),0)</f>
        <v>34816.459000000003</v>
      </c>
      <c r="K53" s="8">
        <f>IFERROR(VLOOKUP(Tabla13[[#This Row],[Oficina]],#REF!,2,FALSE),0)</f>
        <v>0</v>
      </c>
      <c r="L53" s="7">
        <f>+Tabla13[[#This Row],[ RV Producción mes n+1]]*Tabla13[[#This Row],[% Uti. producción]]</f>
        <v>0</v>
      </c>
      <c r="M53" s="7">
        <f>IFERROR(VLOOKUP(Tabla13[[#This Row],[Material]],#REF!,2,FALSE),0)</f>
        <v>0</v>
      </c>
      <c r="N53" s="7">
        <f>IFERROR(VLOOKUP(Tabla13[[#This Row],[Llave]],'En puerto-Programado'!A:D,4,FALSE)+VLOOKUP(Tabla13[[#This Row],[Llave]],'Por despachar'!A:F,6,FALSE),0)</f>
        <v>0</v>
      </c>
      <c r="O53" s="7">
        <f>IFERROR(VLOOKUP(Tabla13[[#This Row],[Material]],[2]Consolidado!$C:$D,2,FALSE),0)</f>
        <v>0</v>
      </c>
      <c r="P53" s="7">
        <f>IFERROR(VLOOKUP(Tabla13[[#This Row],[Llave]],'Por despachar'!A:E,5,FALSE),0)</f>
        <v>0</v>
      </c>
      <c r="Q5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53" s="7">
        <f>IFERROR(VLOOKUP(Tabla13[[#This Row],[Llave]],[3]Hoja2!$A:$D,4,FALSE),0)</f>
        <v>24000</v>
      </c>
      <c r="S53" s="9">
        <f>IFERROR(VLOOKUP(Tabla13[[#This Row],[Material]],[4]Hoja1!$B:$C,2,FALSE),0)</f>
        <v>24000</v>
      </c>
      <c r="T53" s="5">
        <f t="shared" si="1"/>
        <v>0</v>
      </c>
      <c r="U53" s="3">
        <f>+Tabla13[[#This Row],[Total disponible]]-Tabla13[[#This Row],[Atraso a facturar]]</f>
        <v>0</v>
      </c>
      <c r="V53" s="6">
        <f t="shared" si="0"/>
        <v>0</v>
      </c>
      <c r="W53" s="3" t="str">
        <f>IF(Tabla13[[#This Row],[Venta del mes]]&gt;Tabla13[[#This Row],[ RV  Venta mes n+1]],"Falta venta","-")</f>
        <v>-</v>
      </c>
      <c r="X53" s="7"/>
      <c r="Y53" s="18">
        <v>0</v>
      </c>
      <c r="Z53" s="5">
        <f>+Tabla13[[#This Row],[Atraso a facturar]]+Tabla13[[#This Row],[Venta del mes]]+Tabla13[[#This Row],[Ajuste]]</f>
        <v>0</v>
      </c>
      <c r="AA53" s="6">
        <f>+Tabla13[[#This Row],[Atraso a facturar]]+Tabla13[[#This Row],[Venta del mes]]+Tabla13[[#This Row],[En puerto a facturar]]</f>
        <v>0</v>
      </c>
      <c r="AB53" s="20">
        <f>IFERROR(VLOOKUP(Tabla13[[#This Row],[Llave]],'[5]Consolidación planes'!$A:$M,9,FALSE),0)</f>
        <v>72000</v>
      </c>
      <c r="AC53" s="20">
        <f>IFERROR(VLOOKUP(Tabla13[[#This Row],[Llave]],'[5]Consolidación planes'!$A:$M,10,FALSE),0)</f>
        <v>36000</v>
      </c>
      <c r="AD53" s="20">
        <f>IFERROR(VLOOKUP(Tabla13[[#This Row],[Llave]],'[5]Consolidación planes'!$A:$M,11,FALSE),0)</f>
        <v>48000</v>
      </c>
      <c r="AE53" s="20">
        <f>IFERROR(VLOOKUP(Tabla13[[#This Row],[Llave]],'[5]Consolidación planes'!$A:$M,12,FALSE),0)</f>
        <v>24000</v>
      </c>
      <c r="AF53" s="20">
        <f>IFERROR(VLOOKUP(Tabla13[[#This Row],[Llave]],'[5]Consolidación planes'!$A:$M,13,FALSE),0)</f>
        <v>24000</v>
      </c>
    </row>
    <row r="54" spans="2:32" ht="15.75" hidden="1" x14ac:dyDescent="0.35">
      <c r="B54" t="str">
        <f>Tabla13[[#This Row],[Oficina]]&amp;Tabla13[[#This Row],[Material]]</f>
        <v>Agro Sudamerica1022150</v>
      </c>
      <c r="C54" t="s">
        <v>6</v>
      </c>
      <c r="D54" t="s">
        <v>17</v>
      </c>
      <c r="E54">
        <v>1022150</v>
      </c>
      <c r="F54" t="s">
        <v>45</v>
      </c>
      <c r="G54" t="s">
        <v>11</v>
      </c>
      <c r="H54" t="s">
        <v>41</v>
      </c>
      <c r="I54" s="7">
        <f>IFERROR(VLOOKUP(Tabla13[[#This Row],[Llave]],'[1]Consolidado RV'!$B:$H,6,FALSE),0)</f>
        <v>228597.99189999999</v>
      </c>
      <c r="J54" s="3">
        <f>IFERROR(VLOOKUP(Tabla13[[#This Row],[Llave]],'[1]Consolidado RV'!$B:$H,7,FALSE),0)</f>
        <v>143999.9999</v>
      </c>
      <c r="K54" s="8">
        <f>IFERROR(VLOOKUP(Tabla13[[#This Row],[Oficina]],#REF!,2,FALSE),0)</f>
        <v>0</v>
      </c>
      <c r="L54" s="7">
        <f>+Tabla13[[#This Row],[ RV Producción mes n+1]]*Tabla13[[#This Row],[% Uti. producción]]</f>
        <v>0</v>
      </c>
      <c r="M54" s="7">
        <f>IFERROR(VLOOKUP(Tabla13[[#This Row],[Material]],#REF!,2,FALSE),0)</f>
        <v>0</v>
      </c>
      <c r="N54" s="7">
        <f>IFERROR(VLOOKUP(Tabla13[[#This Row],[Llave]],'En puerto-Programado'!A:D,4,FALSE)+VLOOKUP(Tabla13[[#This Row],[Llave]],'Por despachar'!A:F,6,FALSE),0)</f>
        <v>24000</v>
      </c>
      <c r="O54" s="7">
        <f>IFERROR(VLOOKUP(Tabla13[[#This Row],[Material]],[2]Consolidado!$C:$D,2,FALSE),0)</f>
        <v>0</v>
      </c>
      <c r="P54" s="7">
        <f>IFERROR(VLOOKUP(Tabla13[[#This Row],[Llave]],'Por despachar'!A:E,5,FALSE),0)</f>
        <v>0</v>
      </c>
      <c r="Q54" s="14">
        <f>SUM(Tabla13[[#This Row],[Producción disponible]],Tabla13[[#This Row],[Stock al día]],Tabla13[[#This Row],[Por producir Abr.]])-SUM(Tabla13[[#This Row],[Stock por despachar N]],Tabla13[[#This Row],[Producción por despachar mes N]])</f>
        <v>-24000</v>
      </c>
      <c r="R54" s="7">
        <f>IFERROR(VLOOKUP(Tabla13[[#This Row],[Llave]],[3]Hoja2!$A:$D,4,FALSE),0)</f>
        <v>168000</v>
      </c>
      <c r="S54" s="9">
        <f>IFERROR(VLOOKUP(Tabla13[[#This Row],[Material]],[4]Hoja1!$B:$C,2,FALSE),0)</f>
        <v>24000</v>
      </c>
      <c r="T54" s="5">
        <f t="shared" si="1"/>
        <v>-24000</v>
      </c>
      <c r="U54" s="3">
        <f>+Tabla13[[#This Row],[Total disponible]]-Tabla13[[#This Row],[Atraso a facturar]]</f>
        <v>0</v>
      </c>
      <c r="V54" s="6">
        <f t="shared" si="0"/>
        <v>0</v>
      </c>
      <c r="W54" s="3" t="str">
        <f>IF(Tabla13[[#This Row],[Venta del mes]]&gt;Tabla13[[#This Row],[ RV  Venta mes n+1]],"Falta venta","-")</f>
        <v>-</v>
      </c>
      <c r="X54" s="7"/>
      <c r="Y54" s="18">
        <v>0</v>
      </c>
      <c r="Z54" s="5">
        <f>+Tabla13[[#This Row],[Atraso a facturar]]+Tabla13[[#This Row],[Venta del mes]]+Tabla13[[#This Row],[Ajuste]]</f>
        <v>-24000</v>
      </c>
      <c r="AA54" s="6">
        <f>+Tabla13[[#This Row],[Atraso a facturar]]+Tabla13[[#This Row],[Venta del mes]]+Tabla13[[#This Row],[En puerto a facturar]]</f>
        <v>-24000</v>
      </c>
      <c r="AB54" s="20">
        <f>IFERROR(VLOOKUP(Tabla13[[#This Row],[Llave]],'[5]Consolidación planes'!$A:$M,9,FALSE),0)</f>
        <v>120000</v>
      </c>
      <c r="AC54" s="20">
        <f>IFERROR(VLOOKUP(Tabla13[[#This Row],[Llave]],'[5]Consolidación planes'!$A:$M,10,FALSE),0)</f>
        <v>174000</v>
      </c>
      <c r="AD54" s="20">
        <f>IFERROR(VLOOKUP(Tabla13[[#This Row],[Llave]],'[5]Consolidación planes'!$A:$M,11,FALSE),0)</f>
        <v>132000</v>
      </c>
      <c r="AE54" s="20">
        <f>IFERROR(VLOOKUP(Tabla13[[#This Row],[Llave]],'[5]Consolidación planes'!$A:$M,12,FALSE),0)</f>
        <v>96000</v>
      </c>
      <c r="AF54" s="20">
        <f>IFERROR(VLOOKUP(Tabla13[[#This Row],[Llave]],'[5]Consolidación planes'!$A:$M,13,FALSE),0)</f>
        <v>168000</v>
      </c>
    </row>
    <row r="55" spans="2:32" ht="15.75" hidden="1" x14ac:dyDescent="0.35">
      <c r="B55" t="str">
        <f>Tabla13[[#This Row],[Oficina]]&amp;Tabla13[[#This Row],[Material]]</f>
        <v>Agro Sudamerica1022196</v>
      </c>
      <c r="C55" t="s">
        <v>6</v>
      </c>
      <c r="D55" t="s">
        <v>17</v>
      </c>
      <c r="E55">
        <v>1022196</v>
      </c>
      <c r="F55" t="s">
        <v>31</v>
      </c>
      <c r="G55" t="s">
        <v>8</v>
      </c>
      <c r="H55" t="s">
        <v>30</v>
      </c>
      <c r="I55" s="7">
        <f>IFERROR(VLOOKUP(Tabla13[[#This Row],[Llave]],'[1]Consolidado RV'!$B:$H,6,FALSE),0)</f>
        <v>67794.687999999995</v>
      </c>
      <c r="J55" s="3">
        <f>IFERROR(VLOOKUP(Tabla13[[#This Row],[Llave]],'[1]Consolidado RV'!$B:$H,7,FALSE),0)</f>
        <v>0</v>
      </c>
      <c r="K55" s="8">
        <f>IFERROR(VLOOKUP(Tabla13[[#This Row],[Oficina]],#REF!,2,FALSE),0)</f>
        <v>0</v>
      </c>
      <c r="L55" s="7">
        <f>+Tabla13[[#This Row],[ RV Producción mes n+1]]*Tabla13[[#This Row],[% Uti. producción]]</f>
        <v>0</v>
      </c>
      <c r="M55" s="7">
        <f>IFERROR(VLOOKUP(Tabla13[[#This Row],[Material]],#REF!,2,FALSE),0)</f>
        <v>0</v>
      </c>
      <c r="N55" s="7">
        <f>IFERROR(VLOOKUP(Tabla13[[#This Row],[Llave]],'En puerto-Programado'!A:D,4,FALSE)+VLOOKUP(Tabla13[[#This Row],[Llave]],'Por despachar'!A:F,6,FALSE),0)</f>
        <v>0</v>
      </c>
      <c r="O55" s="7">
        <f>IFERROR(VLOOKUP(Tabla13[[#This Row],[Material]],[2]Consolidado!$C:$D,2,FALSE),0)</f>
        <v>0</v>
      </c>
      <c r="P55" s="7">
        <f>IFERROR(VLOOKUP(Tabla13[[#This Row],[Llave]],'Por despachar'!A:E,5,FALSE),0)</f>
        <v>0</v>
      </c>
      <c r="Q5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55" s="7">
        <f>IFERROR(VLOOKUP(Tabla13[[#This Row],[Llave]],[3]Hoja2!$A:$D,4,FALSE),0)</f>
        <v>48000</v>
      </c>
      <c r="S55" s="9">
        <f>IFERROR(VLOOKUP(Tabla13[[#This Row],[Material]],[4]Hoja1!$B:$C,2,FALSE),0)</f>
        <v>24000</v>
      </c>
      <c r="T55" s="5">
        <f t="shared" si="1"/>
        <v>0</v>
      </c>
      <c r="U55" s="3">
        <f>+Tabla13[[#This Row],[Total disponible]]-Tabla13[[#This Row],[Atraso a facturar]]</f>
        <v>0</v>
      </c>
      <c r="V55" s="6">
        <f t="shared" si="0"/>
        <v>0</v>
      </c>
      <c r="W55" s="3" t="str">
        <f>IF(Tabla13[[#This Row],[Venta del mes]]&gt;Tabla13[[#This Row],[ RV  Venta mes n+1]],"Falta venta","-")</f>
        <v>-</v>
      </c>
      <c r="X55" s="7"/>
      <c r="Y55" s="18">
        <v>0</v>
      </c>
      <c r="Z55" s="5">
        <f>+Tabla13[[#This Row],[Atraso a facturar]]+Tabla13[[#This Row],[Venta del mes]]+Tabla13[[#This Row],[Ajuste]]</f>
        <v>0</v>
      </c>
      <c r="AA55" s="6">
        <f>+Tabla13[[#This Row],[Atraso a facturar]]+Tabla13[[#This Row],[Venta del mes]]+Tabla13[[#This Row],[En puerto a facturar]]</f>
        <v>0</v>
      </c>
      <c r="AB55" s="20">
        <f>IFERROR(VLOOKUP(Tabla13[[#This Row],[Llave]],'[5]Consolidación planes'!$A:$M,9,FALSE),0)</f>
        <v>0</v>
      </c>
      <c r="AC55" s="20">
        <f>IFERROR(VLOOKUP(Tabla13[[#This Row],[Llave]],'[5]Consolidación planes'!$A:$M,10,FALSE),0)</f>
        <v>24000</v>
      </c>
      <c r="AD55" s="20">
        <f>IFERROR(VLOOKUP(Tabla13[[#This Row],[Llave]],'[5]Consolidación planes'!$A:$M,11,FALSE),0)</f>
        <v>48000</v>
      </c>
      <c r="AE55" s="20">
        <f>IFERROR(VLOOKUP(Tabla13[[#This Row],[Llave]],'[5]Consolidación planes'!$A:$M,12,FALSE),0)</f>
        <v>0</v>
      </c>
      <c r="AF55" s="20">
        <f>IFERROR(VLOOKUP(Tabla13[[#This Row],[Llave]],'[5]Consolidación planes'!$A:$M,13,FALSE),0)</f>
        <v>24000</v>
      </c>
    </row>
    <row r="56" spans="2:32" ht="15.75" hidden="1" x14ac:dyDescent="0.35">
      <c r="B56" t="str">
        <f>Tabla13[[#This Row],[Oficina]]&amp;Tabla13[[#This Row],[Material]]</f>
        <v>Agro Sudamerica1022197</v>
      </c>
      <c r="C56" t="s">
        <v>6</v>
      </c>
      <c r="D56" t="s">
        <v>17</v>
      </c>
      <c r="E56">
        <v>1022197</v>
      </c>
      <c r="F56" t="s">
        <v>300</v>
      </c>
      <c r="G56" t="s">
        <v>8</v>
      </c>
      <c r="H56" t="s">
        <v>30</v>
      </c>
      <c r="I56" s="7">
        <f>IFERROR(VLOOKUP(Tabla13[[#This Row],[Llave]],'[1]Consolidado RV'!$B:$H,6,FALSE),0)</f>
        <v>0</v>
      </c>
      <c r="J56" s="3">
        <f>IFERROR(VLOOKUP(Tabla13[[#This Row],[Llave]],'[1]Consolidado RV'!$B:$H,7,FALSE),0)</f>
        <v>0</v>
      </c>
      <c r="K56" s="8">
        <f>IFERROR(VLOOKUP(Tabla13[[#This Row],[Oficina]],#REF!,2,FALSE),0)</f>
        <v>0</v>
      </c>
      <c r="L56" s="7">
        <f>+Tabla13[[#This Row],[ RV Producción mes n+1]]*Tabla13[[#This Row],[% Uti. producción]]</f>
        <v>0</v>
      </c>
      <c r="M56" s="7">
        <f>IFERROR(VLOOKUP(Tabla13[[#This Row],[Material]],#REF!,2,FALSE),0)</f>
        <v>0</v>
      </c>
      <c r="N56" s="7">
        <f>IFERROR(VLOOKUP(Tabla13[[#This Row],[Llave]],'En puerto-Programado'!A:D,4,FALSE)+VLOOKUP(Tabla13[[#This Row],[Llave]],'Por despachar'!A:F,6,FALSE),0)</f>
        <v>0</v>
      </c>
      <c r="O56" s="7">
        <f>IFERROR(VLOOKUP(Tabla13[[#This Row],[Material]],[2]Consolidado!$C:$D,2,FALSE),0)</f>
        <v>0</v>
      </c>
      <c r="P56" s="7">
        <f>IFERROR(VLOOKUP(Tabla13[[#This Row],[Llave]],'Por despachar'!A:E,5,FALSE),0)</f>
        <v>0</v>
      </c>
      <c r="Q5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56" s="7">
        <f>IFERROR(VLOOKUP(Tabla13[[#This Row],[Llave]],[3]Hoja2!$A:$D,4,FALSE),0)</f>
        <v>0</v>
      </c>
      <c r="S56" s="9">
        <f>IFERROR(VLOOKUP(Tabla13[[#This Row],[Material]],[4]Hoja1!$B:$C,2,FALSE),0)</f>
        <v>24000</v>
      </c>
      <c r="T56" s="5">
        <f t="shared" si="1"/>
        <v>0</v>
      </c>
      <c r="U56" s="3">
        <f>+Tabla13[[#This Row],[Total disponible]]-Tabla13[[#This Row],[Atraso a facturar]]</f>
        <v>0</v>
      </c>
      <c r="V56" s="6">
        <f t="shared" si="0"/>
        <v>0</v>
      </c>
      <c r="W56" s="3" t="str">
        <f>IF(Tabla13[[#This Row],[Venta del mes]]&gt;Tabla13[[#This Row],[ RV  Venta mes n+1]],"Falta venta","-")</f>
        <v>-</v>
      </c>
      <c r="X56" s="7"/>
      <c r="Y56" s="18">
        <v>0</v>
      </c>
      <c r="Z56" s="5">
        <f>+Tabla13[[#This Row],[Atraso a facturar]]+Tabla13[[#This Row],[Venta del mes]]+Tabla13[[#This Row],[Ajuste]]</f>
        <v>0</v>
      </c>
      <c r="AA56" s="6">
        <f>+Tabla13[[#This Row],[Atraso a facturar]]+Tabla13[[#This Row],[Venta del mes]]+Tabla13[[#This Row],[En puerto a facturar]]</f>
        <v>0</v>
      </c>
      <c r="AB56" s="20">
        <f>IFERROR(VLOOKUP(Tabla13[[#This Row],[Llave]],'[5]Consolidación planes'!$A:$M,9,FALSE),0)</f>
        <v>0</v>
      </c>
      <c r="AC56" s="20">
        <f>IFERROR(VLOOKUP(Tabla13[[#This Row],[Llave]],'[5]Consolidación planes'!$A:$M,10,FALSE),0)</f>
        <v>0</v>
      </c>
      <c r="AD56" s="20">
        <f>IFERROR(VLOOKUP(Tabla13[[#This Row],[Llave]],'[5]Consolidación planes'!$A:$M,11,FALSE),0)</f>
        <v>24000</v>
      </c>
      <c r="AE56" s="20">
        <f>IFERROR(VLOOKUP(Tabla13[[#This Row],[Llave]],'[5]Consolidación planes'!$A:$M,12,FALSE),0)</f>
        <v>24000</v>
      </c>
      <c r="AF56" s="20">
        <f>IFERROR(VLOOKUP(Tabla13[[#This Row],[Llave]],'[5]Consolidación planes'!$A:$M,13,FALSE),0)</f>
        <v>0</v>
      </c>
    </row>
    <row r="57" spans="2:32" ht="15.75" hidden="1" x14ac:dyDescent="0.35">
      <c r="B57" t="str">
        <f>Tabla13[[#This Row],[Oficina]]&amp;Tabla13[[#This Row],[Material]]</f>
        <v>Agro Sudamerica1022217</v>
      </c>
      <c r="C57" t="s">
        <v>6</v>
      </c>
      <c r="D57" t="s">
        <v>17</v>
      </c>
      <c r="E57">
        <v>1022217</v>
      </c>
      <c r="F57" t="s">
        <v>16</v>
      </c>
      <c r="G57" t="s">
        <v>11</v>
      </c>
      <c r="H57" t="s">
        <v>15</v>
      </c>
      <c r="I57" s="7">
        <f>IFERROR(VLOOKUP(Tabla13[[#This Row],[Llave]],'[1]Consolidado RV'!$B:$H,6,FALSE),0)</f>
        <v>0</v>
      </c>
      <c r="J57" s="3">
        <f>IFERROR(VLOOKUP(Tabla13[[#This Row],[Llave]],'[1]Consolidado RV'!$B:$H,7,FALSE),0)</f>
        <v>0</v>
      </c>
      <c r="K57" s="8">
        <f>IFERROR(VLOOKUP(Tabla13[[#This Row],[Oficina]],#REF!,2,FALSE),0)</f>
        <v>0</v>
      </c>
      <c r="L57" s="7">
        <f>+Tabla13[[#This Row],[ RV Producción mes n+1]]*Tabla13[[#This Row],[% Uti. producción]]</f>
        <v>0</v>
      </c>
      <c r="M57" s="7">
        <f>IFERROR(VLOOKUP(Tabla13[[#This Row],[Material]],#REF!,2,FALSE),0)</f>
        <v>0</v>
      </c>
      <c r="N57" s="7">
        <f>IFERROR(VLOOKUP(Tabla13[[#This Row],[Llave]],'En puerto-Programado'!A:D,4,FALSE)+VLOOKUP(Tabla13[[#This Row],[Llave]],'Por despachar'!A:F,6,FALSE),0)</f>
        <v>0</v>
      </c>
      <c r="O57" s="7">
        <f>IFERROR(VLOOKUP(Tabla13[[#This Row],[Material]],[2]Consolidado!$C:$D,2,FALSE),0)</f>
        <v>82875.49081790245</v>
      </c>
      <c r="P57" s="7">
        <f>IFERROR(VLOOKUP(Tabla13[[#This Row],[Llave]],'Por despachar'!A:E,5,FALSE),0)</f>
        <v>0</v>
      </c>
      <c r="Q57" s="14">
        <f>SUM(Tabla13[[#This Row],[Producción disponible]],Tabla13[[#This Row],[Stock al día]],Tabla13[[#This Row],[Por producir Abr.]])-SUM(Tabla13[[#This Row],[Stock por despachar N]],Tabla13[[#This Row],[Producción por despachar mes N]])</f>
        <v>82875.49081790245</v>
      </c>
      <c r="R57" s="7">
        <f>IFERROR(VLOOKUP(Tabla13[[#This Row],[Llave]],[3]Hoja2!$A:$D,4,FALSE),0)</f>
        <v>0</v>
      </c>
      <c r="S57" s="9">
        <f>IFERROR(VLOOKUP(Tabla13[[#This Row],[Material]],[4]Hoja1!$B:$C,2,FALSE),0)</f>
        <v>24000</v>
      </c>
      <c r="T57" s="5">
        <f t="shared" si="1"/>
        <v>0</v>
      </c>
      <c r="U57" s="3">
        <f>+Tabla13[[#This Row],[Total disponible]]-Tabla13[[#This Row],[Atraso a facturar]]</f>
        <v>82875.49081790245</v>
      </c>
      <c r="V57" s="6">
        <f t="shared" si="0"/>
        <v>0</v>
      </c>
      <c r="W57" s="3" t="str">
        <f>IF(Tabla13[[#This Row],[Venta del mes]]&gt;Tabla13[[#This Row],[ RV  Venta mes n+1]],"Falta venta","-")</f>
        <v>-</v>
      </c>
      <c r="X57" s="7"/>
      <c r="Y57" s="18">
        <v>0</v>
      </c>
      <c r="Z57" s="5">
        <f>+Tabla13[[#This Row],[Atraso a facturar]]+Tabla13[[#This Row],[Venta del mes]]+Tabla13[[#This Row],[Ajuste]]</f>
        <v>0</v>
      </c>
      <c r="AA57" s="6">
        <f>+Tabla13[[#This Row],[Atraso a facturar]]+Tabla13[[#This Row],[Venta del mes]]+Tabla13[[#This Row],[En puerto a facturar]]</f>
        <v>0</v>
      </c>
      <c r="AB57" s="20">
        <f>IFERROR(VLOOKUP(Tabla13[[#This Row],[Llave]],'[5]Consolidación planes'!$A:$M,9,FALSE),0)</f>
        <v>0</v>
      </c>
      <c r="AC57" s="20">
        <f>IFERROR(VLOOKUP(Tabla13[[#This Row],[Llave]],'[5]Consolidación planes'!$A:$M,10,FALSE),0)</f>
        <v>0</v>
      </c>
      <c r="AD57" s="20">
        <f>IFERROR(VLOOKUP(Tabla13[[#This Row],[Llave]],'[5]Consolidación planes'!$A:$M,11,FALSE),0)</f>
        <v>0</v>
      </c>
      <c r="AE57" s="20">
        <f>IFERROR(VLOOKUP(Tabla13[[#This Row],[Llave]],'[5]Consolidación planes'!$A:$M,12,FALSE),0)</f>
        <v>0</v>
      </c>
      <c r="AF57" s="20">
        <f>IFERROR(VLOOKUP(Tabla13[[#This Row],[Llave]],'[5]Consolidación planes'!$A:$M,13,FALSE),0)</f>
        <v>0</v>
      </c>
    </row>
    <row r="58" spans="2:32" ht="15.75" hidden="1" x14ac:dyDescent="0.35">
      <c r="B58" t="str">
        <f>Tabla13[[#This Row],[Oficina]]&amp;Tabla13[[#This Row],[Material]]</f>
        <v>Agro Sudamerica1022218</v>
      </c>
      <c r="C58" t="s">
        <v>6</v>
      </c>
      <c r="D58" t="s">
        <v>17</v>
      </c>
      <c r="E58">
        <v>1022218</v>
      </c>
      <c r="F58" t="s">
        <v>13</v>
      </c>
      <c r="G58" t="s">
        <v>11</v>
      </c>
      <c r="H58" t="s">
        <v>12</v>
      </c>
      <c r="I58" s="7">
        <f>IFERROR(VLOOKUP(Tabla13[[#This Row],[Llave]],'[1]Consolidado RV'!$B:$H,6,FALSE),0)</f>
        <v>0</v>
      </c>
      <c r="J58" s="3">
        <f>IFERROR(VLOOKUP(Tabla13[[#This Row],[Llave]],'[1]Consolidado RV'!$B:$H,7,FALSE),0)</f>
        <v>0</v>
      </c>
      <c r="K58" s="8">
        <f>IFERROR(VLOOKUP(Tabla13[[#This Row],[Oficina]],#REF!,2,FALSE),0)</f>
        <v>0</v>
      </c>
      <c r="L58" s="7">
        <f>+Tabla13[[#This Row],[ RV Producción mes n+1]]*Tabla13[[#This Row],[% Uti. producción]]</f>
        <v>0</v>
      </c>
      <c r="M58" s="7">
        <f>IFERROR(VLOOKUP(Tabla13[[#This Row],[Material]],#REF!,2,FALSE),0)</f>
        <v>0</v>
      </c>
      <c r="N58" s="7">
        <f>IFERROR(VLOOKUP(Tabla13[[#This Row],[Llave]],'En puerto-Programado'!A:D,4,FALSE)+VLOOKUP(Tabla13[[#This Row],[Llave]],'Por despachar'!A:F,6,FALSE),0)</f>
        <v>0</v>
      </c>
      <c r="O58" s="7">
        <f>IFERROR(VLOOKUP(Tabla13[[#This Row],[Material]],[2]Consolidado!$C:$D,2,FALSE),0)</f>
        <v>25533.567609477352</v>
      </c>
      <c r="P58" s="7">
        <f>IFERROR(VLOOKUP(Tabla13[[#This Row],[Llave]],'Por despachar'!A:E,5,FALSE),0)</f>
        <v>0</v>
      </c>
      <c r="Q58" s="14">
        <f>SUM(Tabla13[[#This Row],[Producción disponible]],Tabla13[[#This Row],[Stock al día]],Tabla13[[#This Row],[Por producir Abr.]])-SUM(Tabla13[[#This Row],[Stock por despachar N]],Tabla13[[#This Row],[Producción por despachar mes N]])</f>
        <v>25533.567609477352</v>
      </c>
      <c r="R58" s="7">
        <f>IFERROR(VLOOKUP(Tabla13[[#This Row],[Llave]],[3]Hoja2!$A:$D,4,FALSE),0)</f>
        <v>0</v>
      </c>
      <c r="S58" s="9">
        <f>IFERROR(VLOOKUP(Tabla13[[#This Row],[Material]],[4]Hoja1!$B:$C,2,FALSE),0)</f>
        <v>24000</v>
      </c>
      <c r="T58" s="5">
        <f t="shared" si="1"/>
        <v>0</v>
      </c>
      <c r="U58" s="3">
        <f>+Tabla13[[#This Row],[Total disponible]]-Tabla13[[#This Row],[Atraso a facturar]]</f>
        <v>25533.567609477352</v>
      </c>
      <c r="V58" s="6">
        <f t="shared" si="0"/>
        <v>0</v>
      </c>
      <c r="W58" s="3" t="str">
        <f>IF(Tabla13[[#This Row],[Venta del mes]]&gt;Tabla13[[#This Row],[ RV  Venta mes n+1]],"Falta venta","-")</f>
        <v>-</v>
      </c>
      <c r="X58" s="7"/>
      <c r="Y58" s="18">
        <v>0</v>
      </c>
      <c r="Z58" s="5">
        <f>+Tabla13[[#This Row],[Atraso a facturar]]+Tabla13[[#This Row],[Venta del mes]]+Tabla13[[#This Row],[Ajuste]]</f>
        <v>0</v>
      </c>
      <c r="AA58" s="6">
        <f>+Tabla13[[#This Row],[Atraso a facturar]]+Tabla13[[#This Row],[Venta del mes]]+Tabla13[[#This Row],[En puerto a facturar]]</f>
        <v>0</v>
      </c>
      <c r="AB58" s="20">
        <f>IFERROR(VLOOKUP(Tabla13[[#This Row],[Llave]],'[5]Consolidación planes'!$A:$M,9,FALSE),0)</f>
        <v>7000</v>
      </c>
      <c r="AC58" s="20">
        <f>IFERROR(VLOOKUP(Tabla13[[#This Row],[Llave]],'[5]Consolidación planes'!$A:$M,10,FALSE),0)</f>
        <v>0</v>
      </c>
      <c r="AD58" s="20">
        <f>IFERROR(VLOOKUP(Tabla13[[#This Row],[Llave]],'[5]Consolidación planes'!$A:$M,11,FALSE),0)</f>
        <v>0</v>
      </c>
      <c r="AE58" s="20">
        <f>IFERROR(VLOOKUP(Tabla13[[#This Row],[Llave]],'[5]Consolidación planes'!$A:$M,12,FALSE),0)</f>
        <v>0</v>
      </c>
      <c r="AF58" s="20">
        <f>IFERROR(VLOOKUP(Tabla13[[#This Row],[Llave]],'[5]Consolidación planes'!$A:$M,13,FALSE),0)</f>
        <v>0</v>
      </c>
    </row>
    <row r="59" spans="2:32" ht="15.75" hidden="1" x14ac:dyDescent="0.35">
      <c r="B59" t="str">
        <f>Tabla13[[#This Row],[Oficina]]&amp;Tabla13[[#This Row],[Material]]</f>
        <v>Agro Sudamerica1022247</v>
      </c>
      <c r="C59" t="s">
        <v>6</v>
      </c>
      <c r="D59" t="s">
        <v>17</v>
      </c>
      <c r="E59">
        <v>1022247</v>
      </c>
      <c r="F59" t="s">
        <v>315</v>
      </c>
      <c r="G59" t="s">
        <v>71</v>
      </c>
      <c r="H59" t="s">
        <v>72</v>
      </c>
      <c r="I59" s="7">
        <f>IFERROR(VLOOKUP(Tabla13[[#This Row],[Llave]],'[1]Consolidado RV'!$B:$H,6,FALSE),0)</f>
        <v>0</v>
      </c>
      <c r="J59" s="3">
        <f>IFERROR(VLOOKUP(Tabla13[[#This Row],[Llave]],'[1]Consolidado RV'!$B:$H,7,FALSE),0)</f>
        <v>0</v>
      </c>
      <c r="K59" s="8">
        <f>IFERROR(VLOOKUP(Tabla13[[#This Row],[Oficina]],#REF!,2,FALSE),0)</f>
        <v>0</v>
      </c>
      <c r="L59" s="7">
        <f>+Tabla13[[#This Row],[ RV Producción mes n+1]]*Tabla13[[#This Row],[% Uti. producción]]</f>
        <v>0</v>
      </c>
      <c r="M59" s="7">
        <f>IFERROR(VLOOKUP(Tabla13[[#This Row],[Material]],#REF!,2,FALSE),0)</f>
        <v>0</v>
      </c>
      <c r="N59" s="7">
        <f>IFERROR(VLOOKUP(Tabla13[[#This Row],[Llave]],'En puerto-Programado'!A:D,4,FALSE)+VLOOKUP(Tabla13[[#This Row],[Llave]],'Por despachar'!A:F,6,FALSE),0)</f>
        <v>0</v>
      </c>
      <c r="O59" s="7">
        <f>IFERROR(VLOOKUP(Tabla13[[#This Row],[Material]],[2]Consolidado!$C:$D,2,FALSE),0)</f>
        <v>0</v>
      </c>
      <c r="P59" s="7">
        <f>IFERROR(VLOOKUP(Tabla13[[#This Row],[Llave]],'Por despachar'!A:E,5,FALSE),0)</f>
        <v>0</v>
      </c>
      <c r="Q5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59" s="7">
        <f>IFERROR(VLOOKUP(Tabla13[[#This Row],[Llave]],[3]Hoja2!$A:$D,4,FALSE),0)</f>
        <v>0</v>
      </c>
      <c r="S59" s="9">
        <f>IFERROR(VLOOKUP(Tabla13[[#This Row],[Material]],[4]Hoja1!$B:$C,2,FALSE),0)</f>
        <v>24000</v>
      </c>
      <c r="T59" s="5">
        <f t="shared" si="1"/>
        <v>0</v>
      </c>
      <c r="U59" s="3">
        <f>+Tabla13[[#This Row],[Total disponible]]-Tabla13[[#This Row],[Atraso a facturar]]</f>
        <v>0</v>
      </c>
      <c r="V59" s="6">
        <f t="shared" si="0"/>
        <v>0</v>
      </c>
      <c r="W59" s="3" t="str">
        <f>IF(Tabla13[[#This Row],[Venta del mes]]&gt;Tabla13[[#This Row],[ RV  Venta mes n+1]],"Falta venta","-")</f>
        <v>-</v>
      </c>
      <c r="X59" s="7"/>
      <c r="Y59" s="18">
        <v>0</v>
      </c>
      <c r="Z59" s="5">
        <f>+Tabla13[[#This Row],[Atraso a facturar]]+Tabla13[[#This Row],[Venta del mes]]+Tabla13[[#This Row],[Ajuste]]</f>
        <v>0</v>
      </c>
      <c r="AA59" s="6">
        <f>+Tabla13[[#This Row],[Atraso a facturar]]+Tabla13[[#This Row],[Venta del mes]]+Tabla13[[#This Row],[En puerto a facturar]]</f>
        <v>0</v>
      </c>
      <c r="AB59" s="20">
        <f>IFERROR(VLOOKUP(Tabla13[[#This Row],[Llave]],'[5]Consolidación planes'!$A:$M,9,FALSE),0)</f>
        <v>0</v>
      </c>
      <c r="AC59" s="20">
        <f>IFERROR(VLOOKUP(Tabla13[[#This Row],[Llave]],'[5]Consolidación planes'!$A:$M,10,FALSE),0)</f>
        <v>0</v>
      </c>
      <c r="AD59" s="20">
        <f>IFERROR(VLOOKUP(Tabla13[[#This Row],[Llave]],'[5]Consolidación planes'!$A:$M,11,FALSE),0)</f>
        <v>0</v>
      </c>
      <c r="AE59" s="20">
        <f>IFERROR(VLOOKUP(Tabla13[[#This Row],[Llave]],'[5]Consolidación planes'!$A:$M,12,FALSE),0)</f>
        <v>48000</v>
      </c>
      <c r="AF59" s="20">
        <f>IFERROR(VLOOKUP(Tabla13[[#This Row],[Llave]],'[5]Consolidación planes'!$A:$M,13,FALSE),0)</f>
        <v>0</v>
      </c>
    </row>
    <row r="60" spans="2:32" ht="15.75" hidden="1" x14ac:dyDescent="0.35">
      <c r="B60" t="str">
        <f>Tabla13[[#This Row],[Oficina]]&amp;Tabla13[[#This Row],[Material]]</f>
        <v>Agro Sudamerica1022273</v>
      </c>
      <c r="C60" t="s">
        <v>6</v>
      </c>
      <c r="D60" t="s">
        <v>17</v>
      </c>
      <c r="E60">
        <v>1022273</v>
      </c>
      <c r="F60" t="s">
        <v>14</v>
      </c>
      <c r="G60" t="s">
        <v>11</v>
      </c>
      <c r="H60" t="s">
        <v>12</v>
      </c>
      <c r="I60" s="7">
        <f>IFERROR(VLOOKUP(Tabla13[[#This Row],[Llave]],'[1]Consolidado RV'!$B:$H,6,FALSE),0)</f>
        <v>0</v>
      </c>
      <c r="J60" s="3">
        <f>IFERROR(VLOOKUP(Tabla13[[#This Row],[Llave]],'[1]Consolidado RV'!$B:$H,7,FALSE),0)</f>
        <v>0</v>
      </c>
      <c r="K60" s="8">
        <f>IFERROR(VLOOKUP(Tabla13[[#This Row],[Oficina]],#REF!,2,FALSE),0)</f>
        <v>0</v>
      </c>
      <c r="L60" s="7">
        <f>+Tabla13[[#This Row],[ RV Producción mes n+1]]*Tabla13[[#This Row],[% Uti. producción]]</f>
        <v>0</v>
      </c>
      <c r="M60" s="7">
        <f>IFERROR(VLOOKUP(Tabla13[[#This Row],[Material]],#REF!,2,FALSE),0)</f>
        <v>0</v>
      </c>
      <c r="N60" s="7">
        <f>IFERROR(VLOOKUP(Tabla13[[#This Row],[Llave]],'En puerto-Programado'!A:D,4,FALSE)+VLOOKUP(Tabla13[[#This Row],[Llave]],'Por despachar'!A:F,6,FALSE),0)</f>
        <v>0</v>
      </c>
      <c r="O60" s="7">
        <f>IFERROR(VLOOKUP(Tabla13[[#This Row],[Material]],[2]Consolidado!$C:$D,2,FALSE),0)</f>
        <v>48176.015295461519</v>
      </c>
      <c r="P60" s="7">
        <f>IFERROR(VLOOKUP(Tabla13[[#This Row],[Llave]],'Por despachar'!A:E,5,FALSE),0)</f>
        <v>0</v>
      </c>
      <c r="Q60" s="14">
        <f>SUM(Tabla13[[#This Row],[Producción disponible]],Tabla13[[#This Row],[Stock al día]],Tabla13[[#This Row],[Por producir Abr.]])-SUM(Tabla13[[#This Row],[Stock por despachar N]],Tabla13[[#This Row],[Producción por despachar mes N]])</f>
        <v>48176.015295461519</v>
      </c>
      <c r="R60" s="7">
        <f>IFERROR(VLOOKUP(Tabla13[[#This Row],[Llave]],[3]Hoja2!$A:$D,4,FALSE),0)</f>
        <v>0</v>
      </c>
      <c r="S60" s="9">
        <f>IFERROR(VLOOKUP(Tabla13[[#This Row],[Material]],[4]Hoja1!$B:$C,2,FALSE),0)</f>
        <v>24000</v>
      </c>
      <c r="T60" s="5">
        <f t="shared" si="1"/>
        <v>0</v>
      </c>
      <c r="U60" s="3">
        <f>+Tabla13[[#This Row],[Total disponible]]-Tabla13[[#This Row],[Atraso a facturar]]</f>
        <v>48176.015295461519</v>
      </c>
      <c r="V60" s="6">
        <f t="shared" si="0"/>
        <v>0</v>
      </c>
      <c r="W60" s="3" t="str">
        <f>IF(Tabla13[[#This Row],[Venta del mes]]&gt;Tabla13[[#This Row],[ RV  Venta mes n+1]],"Falta venta","-")</f>
        <v>-</v>
      </c>
      <c r="X60" s="7"/>
      <c r="Y60" s="18">
        <v>0</v>
      </c>
      <c r="Z60" s="5">
        <f>+Tabla13[[#This Row],[Atraso a facturar]]+Tabla13[[#This Row],[Venta del mes]]+Tabla13[[#This Row],[Ajuste]]</f>
        <v>0</v>
      </c>
      <c r="AA60" s="6">
        <f>+Tabla13[[#This Row],[Atraso a facturar]]+Tabla13[[#This Row],[Venta del mes]]+Tabla13[[#This Row],[En puerto a facturar]]</f>
        <v>0</v>
      </c>
      <c r="AB60" s="20">
        <f>IFERROR(VLOOKUP(Tabla13[[#This Row],[Llave]],'[5]Consolidación planes'!$A:$M,9,FALSE),0)</f>
        <v>0</v>
      </c>
      <c r="AC60" s="20">
        <f>IFERROR(VLOOKUP(Tabla13[[#This Row],[Llave]],'[5]Consolidación planes'!$A:$M,10,FALSE),0)</f>
        <v>0</v>
      </c>
      <c r="AD60" s="20">
        <f>IFERROR(VLOOKUP(Tabla13[[#This Row],[Llave]],'[5]Consolidación planes'!$A:$M,11,FALSE),0)</f>
        <v>12000</v>
      </c>
      <c r="AE60" s="20">
        <f>IFERROR(VLOOKUP(Tabla13[[#This Row],[Llave]],'[5]Consolidación planes'!$A:$M,12,FALSE),0)</f>
        <v>0</v>
      </c>
      <c r="AF60" s="20">
        <f>IFERROR(VLOOKUP(Tabla13[[#This Row],[Llave]],'[5]Consolidación planes'!$A:$M,13,FALSE),0)</f>
        <v>0</v>
      </c>
    </row>
    <row r="61" spans="2:32" ht="15.75" hidden="1" x14ac:dyDescent="0.35">
      <c r="B61" t="str">
        <f>Tabla13[[#This Row],[Oficina]]&amp;Tabla13[[#This Row],[Material]]</f>
        <v>Agro Sudamerica1022384</v>
      </c>
      <c r="C61" t="s">
        <v>6</v>
      </c>
      <c r="D61" t="s">
        <v>17</v>
      </c>
      <c r="E61">
        <v>1022384</v>
      </c>
      <c r="F61" t="s">
        <v>24</v>
      </c>
      <c r="G61" t="s">
        <v>18</v>
      </c>
      <c r="H61" t="s">
        <v>21</v>
      </c>
      <c r="I61" s="7">
        <f>IFERROR(VLOOKUP(Tabla13[[#This Row],[Llave]],'[1]Consolidado RV'!$B:$H,6,FALSE),0)</f>
        <v>0</v>
      </c>
      <c r="J61" s="3">
        <f>IFERROR(VLOOKUP(Tabla13[[#This Row],[Llave]],'[1]Consolidado RV'!$B:$H,7,FALSE),0)</f>
        <v>0</v>
      </c>
      <c r="K61" s="8">
        <f>IFERROR(VLOOKUP(Tabla13[[#This Row],[Oficina]],#REF!,2,FALSE),0)</f>
        <v>0</v>
      </c>
      <c r="L61" s="7">
        <f>+Tabla13[[#This Row],[ RV Producción mes n+1]]*Tabla13[[#This Row],[% Uti. producción]]</f>
        <v>0</v>
      </c>
      <c r="M61" s="7">
        <f>IFERROR(VLOOKUP(Tabla13[[#This Row],[Material]],#REF!,2,FALSE),0)</f>
        <v>0</v>
      </c>
      <c r="N61" s="7">
        <f>IFERROR(VLOOKUP(Tabla13[[#This Row],[Llave]],'En puerto-Programado'!A:D,4,FALSE)+VLOOKUP(Tabla13[[#This Row],[Llave]],'Por despachar'!A:F,6,FALSE),0)</f>
        <v>0</v>
      </c>
      <c r="O61" s="7">
        <f>IFERROR(VLOOKUP(Tabla13[[#This Row],[Material]],[2]Consolidado!$C:$D,2,FALSE),0)</f>
        <v>0</v>
      </c>
      <c r="P61" s="7">
        <f>IFERROR(VLOOKUP(Tabla13[[#This Row],[Llave]],'Por despachar'!A:E,5,FALSE),0)</f>
        <v>0</v>
      </c>
      <c r="Q6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61" s="7">
        <f>IFERROR(VLOOKUP(Tabla13[[#This Row],[Llave]],[3]Hoja2!$A:$D,4,FALSE),0)</f>
        <v>0</v>
      </c>
      <c r="S61" s="9">
        <f>IFERROR(VLOOKUP(Tabla13[[#This Row],[Material]],[4]Hoja1!$B:$C,2,FALSE),0)</f>
        <v>24000</v>
      </c>
      <c r="T61" s="5">
        <f t="shared" si="1"/>
        <v>0</v>
      </c>
      <c r="U61" s="3">
        <f>+Tabla13[[#This Row],[Total disponible]]-Tabla13[[#This Row],[Atraso a facturar]]</f>
        <v>0</v>
      </c>
      <c r="V61" s="6">
        <f t="shared" si="0"/>
        <v>0</v>
      </c>
      <c r="W61" s="3" t="str">
        <f>IF(Tabla13[[#This Row],[Venta del mes]]&gt;Tabla13[[#This Row],[ RV  Venta mes n+1]],"Falta venta","-")</f>
        <v>-</v>
      </c>
      <c r="X61" s="7"/>
      <c r="Y61" s="18">
        <v>0</v>
      </c>
      <c r="Z61" s="5">
        <f>+Tabla13[[#This Row],[Atraso a facturar]]+Tabla13[[#This Row],[Venta del mes]]+Tabla13[[#This Row],[Ajuste]]</f>
        <v>0</v>
      </c>
      <c r="AA61" s="6">
        <f>+Tabla13[[#This Row],[Atraso a facturar]]+Tabla13[[#This Row],[Venta del mes]]+Tabla13[[#This Row],[En puerto a facturar]]</f>
        <v>0</v>
      </c>
      <c r="AB61" s="20">
        <f>IFERROR(VLOOKUP(Tabla13[[#This Row],[Llave]],'[5]Consolidación planes'!$A:$M,9,FALSE),0)</f>
        <v>2947</v>
      </c>
      <c r="AC61" s="20">
        <f>IFERROR(VLOOKUP(Tabla13[[#This Row],[Llave]],'[5]Consolidación planes'!$A:$M,10,FALSE),0)</f>
        <v>0</v>
      </c>
      <c r="AD61" s="20">
        <f>IFERROR(VLOOKUP(Tabla13[[#This Row],[Llave]],'[5]Consolidación planes'!$A:$M,11,FALSE),0)</f>
        <v>0</v>
      </c>
      <c r="AE61" s="20">
        <f>IFERROR(VLOOKUP(Tabla13[[#This Row],[Llave]],'[5]Consolidación planes'!$A:$M,12,FALSE),0)</f>
        <v>0</v>
      </c>
      <c r="AF61" s="20">
        <f>IFERROR(VLOOKUP(Tabla13[[#This Row],[Llave]],'[5]Consolidación planes'!$A:$M,13,FALSE),0)</f>
        <v>619</v>
      </c>
    </row>
    <row r="62" spans="2:32" ht="15.75" hidden="1" x14ac:dyDescent="0.35">
      <c r="B62" t="str">
        <f>Tabla13[[#This Row],[Oficina]]&amp;Tabla13[[#This Row],[Material]]</f>
        <v>Agro Sudamerica1022406</v>
      </c>
      <c r="C62" t="s">
        <v>6</v>
      </c>
      <c r="D62" t="s">
        <v>17</v>
      </c>
      <c r="E62">
        <v>1022406</v>
      </c>
      <c r="F62" t="s">
        <v>78</v>
      </c>
      <c r="G62" t="s">
        <v>76</v>
      </c>
      <c r="H62" t="s">
        <v>77</v>
      </c>
      <c r="I62" s="7">
        <f>IFERROR(VLOOKUP(Tabla13[[#This Row],[Llave]],'[1]Consolidado RV'!$B:$H,6,FALSE),0)</f>
        <v>0</v>
      </c>
      <c r="J62" s="3">
        <f>IFERROR(VLOOKUP(Tabla13[[#This Row],[Llave]],'[1]Consolidado RV'!$B:$H,7,FALSE),0)</f>
        <v>0</v>
      </c>
      <c r="K62" s="8">
        <f>IFERROR(VLOOKUP(Tabla13[[#This Row],[Oficina]],#REF!,2,FALSE),0)</f>
        <v>0</v>
      </c>
      <c r="L62" s="7">
        <f>+Tabla13[[#This Row],[ RV Producción mes n+1]]*Tabla13[[#This Row],[% Uti. producción]]</f>
        <v>0</v>
      </c>
      <c r="M62" s="7">
        <f>IFERROR(VLOOKUP(Tabla13[[#This Row],[Material]],#REF!,2,FALSE),0)</f>
        <v>0</v>
      </c>
      <c r="N62" s="7">
        <f>IFERROR(VLOOKUP(Tabla13[[#This Row],[Llave]],'En puerto-Programado'!A:D,4,FALSE)+VLOOKUP(Tabla13[[#This Row],[Llave]],'Por despachar'!A:F,6,FALSE),0)</f>
        <v>0</v>
      </c>
      <c r="O62" s="7">
        <f>IFERROR(VLOOKUP(Tabla13[[#This Row],[Material]],[2]Consolidado!$C:$D,2,FALSE),0)</f>
        <v>0</v>
      </c>
      <c r="P62" s="7">
        <f>IFERROR(VLOOKUP(Tabla13[[#This Row],[Llave]],'Por despachar'!A:E,5,FALSE),0)</f>
        <v>0</v>
      </c>
      <c r="Q6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62" s="7">
        <f>IFERROR(VLOOKUP(Tabla13[[#This Row],[Llave]],[3]Hoja2!$A:$D,4,FALSE),0)</f>
        <v>8000</v>
      </c>
      <c r="S62" s="9">
        <f>IFERROR(VLOOKUP(Tabla13[[#This Row],[Material]],[4]Hoja1!$B:$C,2,FALSE),0)</f>
        <v>24000</v>
      </c>
      <c r="T62" s="5">
        <f t="shared" si="1"/>
        <v>0</v>
      </c>
      <c r="U62" s="3">
        <f>+Tabla13[[#This Row],[Total disponible]]-Tabla13[[#This Row],[Atraso a facturar]]</f>
        <v>0</v>
      </c>
      <c r="V62" s="6">
        <f t="shared" si="0"/>
        <v>0</v>
      </c>
      <c r="W62" s="3" t="str">
        <f>IF(Tabla13[[#This Row],[Venta del mes]]&gt;Tabla13[[#This Row],[ RV  Venta mes n+1]],"Falta venta","-")</f>
        <v>-</v>
      </c>
      <c r="X62" s="7"/>
      <c r="Y62" s="18">
        <v>0</v>
      </c>
      <c r="Z62" s="5">
        <f>+Tabla13[[#This Row],[Atraso a facturar]]+Tabla13[[#This Row],[Venta del mes]]+Tabla13[[#This Row],[Ajuste]]</f>
        <v>0</v>
      </c>
      <c r="AA62" s="6">
        <f>+Tabla13[[#This Row],[Atraso a facturar]]+Tabla13[[#This Row],[Venta del mes]]+Tabla13[[#This Row],[En puerto a facturar]]</f>
        <v>0</v>
      </c>
      <c r="AB62" s="20">
        <f>IFERROR(VLOOKUP(Tabla13[[#This Row],[Llave]],'[5]Consolidación planes'!$A:$M,9,FALSE),0)</f>
        <v>0</v>
      </c>
      <c r="AC62" s="20">
        <f>IFERROR(VLOOKUP(Tabla13[[#This Row],[Llave]],'[5]Consolidación planes'!$A:$M,10,FALSE),0)</f>
        <v>0</v>
      </c>
      <c r="AD62" s="20">
        <f>IFERROR(VLOOKUP(Tabla13[[#This Row],[Llave]],'[5]Consolidación planes'!$A:$M,11,FALSE),0)</f>
        <v>0</v>
      </c>
      <c r="AE62" s="20">
        <f>IFERROR(VLOOKUP(Tabla13[[#This Row],[Llave]],'[5]Consolidación planes'!$A:$M,12,FALSE),0)</f>
        <v>0</v>
      </c>
      <c r="AF62" s="20">
        <f>IFERROR(VLOOKUP(Tabla13[[#This Row],[Llave]],'[5]Consolidación planes'!$A:$M,13,FALSE),0)</f>
        <v>0</v>
      </c>
    </row>
    <row r="63" spans="2:32" ht="15.75" hidden="1" x14ac:dyDescent="0.35">
      <c r="B63" t="str">
        <f>Tabla13[[#This Row],[Oficina]]&amp;Tabla13[[#This Row],[Material]]</f>
        <v>Agro Sudamerica1022409</v>
      </c>
      <c r="C63" t="s">
        <v>6</v>
      </c>
      <c r="D63" t="s">
        <v>17</v>
      </c>
      <c r="E63">
        <v>1022409</v>
      </c>
      <c r="F63" t="s">
        <v>80</v>
      </c>
      <c r="G63" t="s">
        <v>76</v>
      </c>
      <c r="H63" t="s">
        <v>79</v>
      </c>
      <c r="I63" s="7">
        <f>IFERROR(VLOOKUP(Tabla13[[#This Row],[Llave]],'[1]Consolidado RV'!$B:$H,6,FALSE),0)</f>
        <v>0</v>
      </c>
      <c r="J63" s="3">
        <f>IFERROR(VLOOKUP(Tabla13[[#This Row],[Llave]],'[1]Consolidado RV'!$B:$H,7,FALSE),0)</f>
        <v>12968</v>
      </c>
      <c r="K63" s="8">
        <f>IFERROR(VLOOKUP(Tabla13[[#This Row],[Oficina]],#REF!,2,FALSE),0)</f>
        <v>0</v>
      </c>
      <c r="L63" s="7">
        <f>+Tabla13[[#This Row],[ RV Producción mes n+1]]*Tabla13[[#This Row],[% Uti. producción]]</f>
        <v>0</v>
      </c>
      <c r="M63" s="7">
        <f>IFERROR(VLOOKUP(Tabla13[[#This Row],[Material]],#REF!,2,FALSE),0)</f>
        <v>0</v>
      </c>
      <c r="N63" s="7">
        <f>IFERROR(VLOOKUP(Tabla13[[#This Row],[Llave]],'En puerto-Programado'!A:D,4,FALSE)+VLOOKUP(Tabla13[[#This Row],[Llave]],'Por despachar'!A:F,6,FALSE),0)</f>
        <v>13680</v>
      </c>
      <c r="O63" s="7">
        <f>IFERROR(VLOOKUP(Tabla13[[#This Row],[Material]],[2]Consolidado!$C:$D,2,FALSE),0)</f>
        <v>7842.4000000000005</v>
      </c>
      <c r="P63" s="7">
        <f>IFERROR(VLOOKUP(Tabla13[[#This Row],[Llave]],'Por despachar'!A:E,5,FALSE),0)</f>
        <v>0</v>
      </c>
      <c r="Q63" s="14">
        <f>SUM(Tabla13[[#This Row],[Producción disponible]],Tabla13[[#This Row],[Stock al día]],Tabla13[[#This Row],[Por producir Abr.]])-SUM(Tabla13[[#This Row],[Stock por despachar N]],Tabla13[[#This Row],[Producción por despachar mes N]])</f>
        <v>-5837.5999999999995</v>
      </c>
      <c r="R63" s="7">
        <f>IFERROR(VLOOKUP(Tabla13[[#This Row],[Llave]],[3]Hoja2!$A:$D,4,FALSE),0)</f>
        <v>0</v>
      </c>
      <c r="S63" s="9">
        <f>IFERROR(VLOOKUP(Tabla13[[#This Row],[Material]],[4]Hoja1!$B:$C,2,FALSE),0)</f>
        <v>24000</v>
      </c>
      <c r="T63" s="5">
        <f t="shared" si="1"/>
        <v>0</v>
      </c>
      <c r="U63" s="3">
        <f>+Tabla13[[#This Row],[Total disponible]]-Tabla13[[#This Row],[Atraso a facturar]]</f>
        <v>-5837.5999999999995</v>
      </c>
      <c r="V63" s="6">
        <f t="shared" si="0"/>
        <v>0</v>
      </c>
      <c r="W63" s="3" t="str">
        <f>IF(Tabla13[[#This Row],[Venta del mes]]&gt;Tabla13[[#This Row],[ RV  Venta mes n+1]],"Falta venta","-")</f>
        <v>-</v>
      </c>
      <c r="X63" s="7"/>
      <c r="Y63" s="18">
        <v>0</v>
      </c>
      <c r="Z63" s="5">
        <f>+Tabla13[[#This Row],[Atraso a facturar]]+Tabla13[[#This Row],[Venta del mes]]+Tabla13[[#This Row],[Ajuste]]</f>
        <v>0</v>
      </c>
      <c r="AA63" s="6">
        <f>+Tabla13[[#This Row],[Atraso a facturar]]+Tabla13[[#This Row],[Venta del mes]]+Tabla13[[#This Row],[En puerto a facturar]]</f>
        <v>0</v>
      </c>
      <c r="AB63" s="20">
        <f>IFERROR(VLOOKUP(Tabla13[[#This Row],[Llave]],'[5]Consolidación planes'!$A:$M,9,FALSE),0)</f>
        <v>23940</v>
      </c>
      <c r="AC63" s="20">
        <f>IFERROR(VLOOKUP(Tabla13[[#This Row],[Llave]],'[5]Consolidación planes'!$A:$M,10,FALSE),0)</f>
        <v>13680</v>
      </c>
      <c r="AD63" s="20">
        <f>IFERROR(VLOOKUP(Tabla13[[#This Row],[Llave]],'[5]Consolidación planes'!$A:$M,11,FALSE),0)</f>
        <v>23940</v>
      </c>
      <c r="AE63" s="20">
        <f>IFERROR(VLOOKUP(Tabla13[[#This Row],[Llave]],'[5]Consolidación planes'!$A:$M,12,FALSE),0)</f>
        <v>13680</v>
      </c>
      <c r="AF63" s="20">
        <f>IFERROR(VLOOKUP(Tabla13[[#This Row],[Llave]],'[5]Consolidación planes'!$A:$M,13,FALSE),0)</f>
        <v>0</v>
      </c>
    </row>
    <row r="64" spans="2:32" ht="15.75" hidden="1" x14ac:dyDescent="0.35">
      <c r="B64" t="str">
        <f>Tabla13[[#This Row],[Oficina]]&amp;Tabla13[[#This Row],[Material]]</f>
        <v>Agro Sudamerica1022418</v>
      </c>
      <c r="C64" t="s">
        <v>6</v>
      </c>
      <c r="D64" t="s">
        <v>17</v>
      </c>
      <c r="E64">
        <v>1022418</v>
      </c>
      <c r="F64" t="s">
        <v>80</v>
      </c>
      <c r="G64" t="s">
        <v>76</v>
      </c>
      <c r="H64" t="s">
        <v>79</v>
      </c>
      <c r="I64" s="7">
        <f>IFERROR(VLOOKUP(Tabla13[[#This Row],[Llave]],'[1]Consolidado RV'!$B:$H,6,FALSE),0)</f>
        <v>0</v>
      </c>
      <c r="J64" s="3">
        <f>IFERROR(VLOOKUP(Tabla13[[#This Row],[Llave]],'[1]Consolidado RV'!$B:$H,7,FALSE),0)</f>
        <v>0</v>
      </c>
      <c r="K64" s="8">
        <f>IFERROR(VLOOKUP(Tabla13[[#This Row],[Oficina]],#REF!,2,FALSE),0)</f>
        <v>0</v>
      </c>
      <c r="L64" s="7">
        <f>+Tabla13[[#This Row],[ RV Producción mes n+1]]*Tabla13[[#This Row],[% Uti. producción]]</f>
        <v>0</v>
      </c>
      <c r="M64" s="7">
        <f>IFERROR(VLOOKUP(Tabla13[[#This Row],[Material]],#REF!,2,FALSE),0)</f>
        <v>0</v>
      </c>
      <c r="N64" s="7">
        <f>IFERROR(VLOOKUP(Tabla13[[#This Row],[Llave]],'En puerto-Programado'!A:D,4,FALSE)+VLOOKUP(Tabla13[[#This Row],[Llave]],'Por despachar'!A:F,6,FALSE),0)</f>
        <v>0</v>
      </c>
      <c r="O64" s="7">
        <f>IFERROR(VLOOKUP(Tabla13[[#This Row],[Material]],[2]Consolidado!$C:$D,2,FALSE),0)</f>
        <v>0</v>
      </c>
      <c r="P64" s="7">
        <f>IFERROR(VLOOKUP(Tabla13[[#This Row],[Llave]],'Por despachar'!A:E,5,FALSE),0)</f>
        <v>0</v>
      </c>
      <c r="Q6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64" s="7">
        <f>IFERROR(VLOOKUP(Tabla13[[#This Row],[Llave]],[3]Hoja2!$A:$D,4,FALSE),0)</f>
        <v>0</v>
      </c>
      <c r="S64" s="9">
        <f>IFERROR(VLOOKUP(Tabla13[[#This Row],[Material]],[4]Hoja1!$B:$C,2,FALSE),0)</f>
        <v>24000</v>
      </c>
      <c r="T64" s="5">
        <f t="shared" si="1"/>
        <v>0</v>
      </c>
      <c r="U64" s="3">
        <f>+Tabla13[[#This Row],[Total disponible]]-Tabla13[[#This Row],[Atraso a facturar]]</f>
        <v>0</v>
      </c>
      <c r="V64" s="6">
        <f t="shared" si="0"/>
        <v>0</v>
      </c>
      <c r="W64" s="3" t="str">
        <f>IF(Tabla13[[#This Row],[Venta del mes]]&gt;Tabla13[[#This Row],[ RV  Venta mes n+1]],"Falta venta","-")</f>
        <v>-</v>
      </c>
      <c r="X64" s="7"/>
      <c r="Y64" s="18">
        <v>0</v>
      </c>
      <c r="Z64" s="5">
        <f>+Tabla13[[#This Row],[Atraso a facturar]]+Tabla13[[#This Row],[Venta del mes]]+Tabla13[[#This Row],[Ajuste]]</f>
        <v>0</v>
      </c>
      <c r="AA64" s="6">
        <f>+Tabla13[[#This Row],[Atraso a facturar]]+Tabla13[[#This Row],[Venta del mes]]+Tabla13[[#This Row],[En puerto a facturar]]</f>
        <v>0</v>
      </c>
      <c r="AB64" s="20">
        <f>IFERROR(VLOOKUP(Tabla13[[#This Row],[Llave]],'[5]Consolidación planes'!$A:$M,9,FALSE),0)</f>
        <v>0</v>
      </c>
      <c r="AC64" s="20">
        <f>IFERROR(VLOOKUP(Tabla13[[#This Row],[Llave]],'[5]Consolidación planes'!$A:$M,10,FALSE),0)</f>
        <v>0</v>
      </c>
      <c r="AD64" s="20">
        <f>IFERROR(VLOOKUP(Tabla13[[#This Row],[Llave]],'[5]Consolidación planes'!$A:$M,11,FALSE),0)</f>
        <v>0</v>
      </c>
      <c r="AE64" s="20">
        <f>IFERROR(VLOOKUP(Tabla13[[#This Row],[Llave]],'[5]Consolidación planes'!$A:$M,12,FALSE),0)</f>
        <v>0</v>
      </c>
      <c r="AF64" s="20">
        <f>IFERROR(VLOOKUP(Tabla13[[#This Row],[Llave]],'[5]Consolidación planes'!$A:$M,13,FALSE),0)</f>
        <v>0</v>
      </c>
    </row>
    <row r="65" spans="2:32" ht="15.75" hidden="1" x14ac:dyDescent="0.35">
      <c r="B65" t="str">
        <f>Tabla13[[#This Row],[Oficina]]&amp;Tabla13[[#This Row],[Material]]</f>
        <v>Agro Sudamerica1022569</v>
      </c>
      <c r="C65" t="s">
        <v>6</v>
      </c>
      <c r="D65" t="s">
        <v>17</v>
      </c>
      <c r="E65">
        <v>1022569</v>
      </c>
      <c r="F65" t="s">
        <v>277</v>
      </c>
      <c r="G65" t="s">
        <v>18</v>
      </c>
      <c r="H65" t="s">
        <v>21</v>
      </c>
      <c r="I65" s="7">
        <f>IFERROR(VLOOKUP(Tabla13[[#This Row],[Llave]],'[1]Consolidado RV'!$B:$H,6,FALSE),0)</f>
        <v>0</v>
      </c>
      <c r="J65" s="3">
        <f>IFERROR(VLOOKUP(Tabla13[[#This Row],[Llave]],'[1]Consolidado RV'!$B:$H,7,FALSE),0)</f>
        <v>0</v>
      </c>
      <c r="K65" s="8">
        <f>IFERROR(VLOOKUP(Tabla13[[#This Row],[Oficina]],#REF!,2,FALSE),0)</f>
        <v>0</v>
      </c>
      <c r="L65" s="7">
        <f>+Tabla13[[#This Row],[ RV Producción mes n+1]]*Tabla13[[#This Row],[% Uti. producción]]</f>
        <v>0</v>
      </c>
      <c r="M65" s="7">
        <f>IFERROR(VLOOKUP(Tabla13[[#This Row],[Material]],#REF!,2,FALSE),0)</f>
        <v>0</v>
      </c>
      <c r="N65" s="7">
        <f>IFERROR(VLOOKUP(Tabla13[[#This Row],[Llave]],'En puerto-Programado'!A:D,4,FALSE)+VLOOKUP(Tabla13[[#This Row],[Llave]],'Por despachar'!A:F,6,FALSE),0)</f>
        <v>0</v>
      </c>
      <c r="O65" s="7">
        <f>IFERROR(VLOOKUP(Tabla13[[#This Row],[Material]],[2]Consolidado!$C:$D,2,FALSE),0)</f>
        <v>0</v>
      </c>
      <c r="P65" s="7">
        <f>IFERROR(VLOOKUP(Tabla13[[#This Row],[Llave]],'Por despachar'!A:E,5,FALSE),0)</f>
        <v>0</v>
      </c>
      <c r="Q6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65" s="7">
        <f>IFERROR(VLOOKUP(Tabla13[[#This Row],[Llave]],[3]Hoja2!$A:$D,4,FALSE),0)</f>
        <v>5000</v>
      </c>
      <c r="S65" s="9">
        <f>IFERROR(VLOOKUP(Tabla13[[#This Row],[Material]],[4]Hoja1!$B:$C,2,FALSE),0)</f>
        <v>24000</v>
      </c>
      <c r="T65" s="5">
        <f t="shared" si="1"/>
        <v>0</v>
      </c>
      <c r="U65" s="3">
        <f>+Tabla13[[#This Row],[Total disponible]]-Tabla13[[#This Row],[Atraso a facturar]]</f>
        <v>0</v>
      </c>
      <c r="V65" s="6">
        <f t="shared" si="0"/>
        <v>0</v>
      </c>
      <c r="W65" s="3" t="str">
        <f>IF(Tabla13[[#This Row],[Venta del mes]]&gt;Tabla13[[#This Row],[ RV  Venta mes n+1]],"Falta venta","-")</f>
        <v>-</v>
      </c>
      <c r="X65" s="7"/>
      <c r="Y65" s="18">
        <v>0</v>
      </c>
      <c r="Z65" s="5">
        <f>+Tabla13[[#This Row],[Atraso a facturar]]+Tabla13[[#This Row],[Venta del mes]]+Tabla13[[#This Row],[Ajuste]]</f>
        <v>0</v>
      </c>
      <c r="AA65" s="6">
        <f>+Tabla13[[#This Row],[Atraso a facturar]]+Tabla13[[#This Row],[Venta del mes]]+Tabla13[[#This Row],[En puerto a facturar]]</f>
        <v>0</v>
      </c>
      <c r="AB65" s="20">
        <f>IFERROR(VLOOKUP(Tabla13[[#This Row],[Llave]],'[5]Consolidación planes'!$A:$M,9,FALSE),0)</f>
        <v>0</v>
      </c>
      <c r="AC65" s="20">
        <f>IFERROR(VLOOKUP(Tabla13[[#This Row],[Llave]],'[5]Consolidación planes'!$A:$M,10,FALSE),0)</f>
        <v>5000</v>
      </c>
      <c r="AD65" s="20">
        <f>IFERROR(VLOOKUP(Tabla13[[#This Row],[Llave]],'[5]Consolidación planes'!$A:$M,11,FALSE),0)</f>
        <v>0</v>
      </c>
      <c r="AE65" s="20">
        <f>IFERROR(VLOOKUP(Tabla13[[#This Row],[Llave]],'[5]Consolidación planes'!$A:$M,12,FALSE),0)</f>
        <v>0</v>
      </c>
      <c r="AF65" s="20">
        <f>IFERROR(VLOOKUP(Tabla13[[#This Row],[Llave]],'[5]Consolidación planes'!$A:$M,13,FALSE),0)</f>
        <v>5000</v>
      </c>
    </row>
    <row r="66" spans="2:32" ht="15.75" hidden="1" x14ac:dyDescent="0.35">
      <c r="B66" t="str">
        <f>Tabla13[[#This Row],[Oficina]]&amp;Tabla13[[#This Row],[Material]]</f>
        <v>Agro Sudamerica1022654</v>
      </c>
      <c r="C66" t="s">
        <v>6</v>
      </c>
      <c r="D66" t="s">
        <v>17</v>
      </c>
      <c r="E66">
        <v>1022654</v>
      </c>
      <c r="F66" t="s">
        <v>286</v>
      </c>
      <c r="G66" t="s">
        <v>71</v>
      </c>
      <c r="H66" t="s">
        <v>72</v>
      </c>
      <c r="I66" s="7">
        <f>IFERROR(VLOOKUP(Tabla13[[#This Row],[Llave]],'[1]Consolidado RV'!$B:$H,6,FALSE),0)</f>
        <v>0</v>
      </c>
      <c r="J66" s="3">
        <f>IFERROR(VLOOKUP(Tabla13[[#This Row],[Llave]],'[1]Consolidado RV'!$B:$H,7,FALSE),0)</f>
        <v>0</v>
      </c>
      <c r="K66" s="8">
        <f>IFERROR(VLOOKUP(Tabla13[[#This Row],[Oficina]],#REF!,2,FALSE),0)</f>
        <v>0</v>
      </c>
      <c r="L66" s="7">
        <f>+Tabla13[[#This Row],[ RV Producción mes n+1]]*Tabla13[[#This Row],[% Uti. producción]]</f>
        <v>0</v>
      </c>
      <c r="M66" s="7">
        <f>IFERROR(VLOOKUP(Tabla13[[#This Row],[Material]],#REF!,2,FALSE),0)</f>
        <v>0</v>
      </c>
      <c r="N66" s="7">
        <f>IFERROR(VLOOKUP(Tabla13[[#This Row],[Llave]],'En puerto-Programado'!A:D,4,FALSE)+VLOOKUP(Tabla13[[#This Row],[Llave]],'Por despachar'!A:F,6,FALSE),0)</f>
        <v>0</v>
      </c>
      <c r="O66" s="7">
        <f>IFERROR(VLOOKUP(Tabla13[[#This Row],[Material]],[2]Consolidado!$C:$D,2,FALSE),0)</f>
        <v>0</v>
      </c>
      <c r="P66" s="7">
        <f>IFERROR(VLOOKUP(Tabla13[[#This Row],[Llave]],'Por despachar'!A:E,5,FALSE),0)</f>
        <v>0</v>
      </c>
      <c r="Q6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66" s="7">
        <f>IFERROR(VLOOKUP(Tabla13[[#This Row],[Llave]],[3]Hoja2!$A:$D,4,FALSE),0)</f>
        <v>46840</v>
      </c>
      <c r="S66" s="9">
        <f>IFERROR(VLOOKUP(Tabla13[[#This Row],[Material]],[4]Hoja1!$B:$C,2,FALSE),0)</f>
        <v>24000</v>
      </c>
      <c r="T66" s="5">
        <f t="shared" si="1"/>
        <v>0</v>
      </c>
      <c r="U66" s="3">
        <f>+Tabla13[[#This Row],[Total disponible]]-Tabla13[[#This Row],[Atraso a facturar]]</f>
        <v>0</v>
      </c>
      <c r="V66" s="6">
        <f t="shared" si="0"/>
        <v>0</v>
      </c>
      <c r="W66" s="3" t="str">
        <f>IF(Tabla13[[#This Row],[Venta del mes]]&gt;Tabla13[[#This Row],[ RV  Venta mes n+1]],"Falta venta","-")</f>
        <v>-</v>
      </c>
      <c r="X66" s="7"/>
      <c r="Y66" s="18">
        <v>0</v>
      </c>
      <c r="Z66" s="5">
        <f>+Tabla13[[#This Row],[Atraso a facturar]]+Tabla13[[#This Row],[Venta del mes]]+Tabla13[[#This Row],[Ajuste]]</f>
        <v>0</v>
      </c>
      <c r="AA66" s="6">
        <f>+Tabla13[[#This Row],[Atraso a facturar]]+Tabla13[[#This Row],[Venta del mes]]+Tabla13[[#This Row],[En puerto a facturar]]</f>
        <v>0</v>
      </c>
      <c r="AB66" s="20">
        <f>IFERROR(VLOOKUP(Tabla13[[#This Row],[Llave]],'[5]Consolidación planes'!$A:$M,9,FALSE),0)</f>
        <v>0</v>
      </c>
      <c r="AC66" s="20">
        <f>IFERROR(VLOOKUP(Tabla13[[#This Row],[Llave]],'[5]Consolidación planes'!$A:$M,10,FALSE),0)</f>
        <v>3360</v>
      </c>
      <c r="AD66" s="20">
        <f>IFERROR(VLOOKUP(Tabla13[[#This Row],[Llave]],'[5]Consolidación planes'!$A:$M,11,FALSE),0)</f>
        <v>0</v>
      </c>
      <c r="AE66" s="20">
        <f>IFERROR(VLOOKUP(Tabla13[[#This Row],[Llave]],'[5]Consolidación planes'!$A:$M,12,FALSE),0)</f>
        <v>0</v>
      </c>
      <c r="AF66" s="20">
        <f>IFERROR(VLOOKUP(Tabla13[[#This Row],[Llave]],'[5]Consolidación planes'!$A:$M,13,FALSE),0)</f>
        <v>0</v>
      </c>
    </row>
    <row r="67" spans="2:32" ht="15.75" hidden="1" x14ac:dyDescent="0.35">
      <c r="B67" t="str">
        <f>Tabla13[[#This Row],[Oficina]]&amp;Tabla13[[#This Row],[Material]]</f>
        <v>Agro Sudamerica1022705</v>
      </c>
      <c r="C67" t="s">
        <v>6</v>
      </c>
      <c r="D67" t="s">
        <v>17</v>
      </c>
      <c r="E67">
        <v>1022705</v>
      </c>
      <c r="F67" t="s">
        <v>150</v>
      </c>
      <c r="G67" t="s">
        <v>11</v>
      </c>
      <c r="H67" t="s">
        <v>47</v>
      </c>
      <c r="I67" s="7">
        <f>IFERROR(VLOOKUP(Tabla13[[#This Row],[Llave]],'[1]Consolidado RV'!$B:$H,6,FALSE),0)</f>
        <v>0</v>
      </c>
      <c r="J67" s="3">
        <f>IFERROR(VLOOKUP(Tabla13[[#This Row],[Llave]],'[1]Consolidado RV'!$B:$H,7,FALSE),0)</f>
        <v>0</v>
      </c>
      <c r="K67" s="8">
        <f>IFERROR(VLOOKUP(Tabla13[[#This Row],[Oficina]],#REF!,2,FALSE),0)</f>
        <v>0</v>
      </c>
      <c r="L67" s="7">
        <f>+Tabla13[[#This Row],[ RV Producción mes n+1]]*Tabla13[[#This Row],[% Uti. producción]]</f>
        <v>0</v>
      </c>
      <c r="M67" s="7">
        <f>IFERROR(VLOOKUP(Tabla13[[#This Row],[Material]],#REF!,2,FALSE),0)</f>
        <v>0</v>
      </c>
      <c r="N67" s="7">
        <f>IFERROR(VLOOKUP(Tabla13[[#This Row],[Llave]],'En puerto-Programado'!A:D,4,FALSE)+VLOOKUP(Tabla13[[#This Row],[Llave]],'Por despachar'!A:F,6,FALSE),0)</f>
        <v>0</v>
      </c>
      <c r="O67" s="7">
        <f>IFERROR(VLOOKUP(Tabla13[[#This Row],[Material]],[2]Consolidado!$C:$D,2,FALSE),0)</f>
        <v>0</v>
      </c>
      <c r="P67" s="7">
        <f>IFERROR(VLOOKUP(Tabla13[[#This Row],[Llave]],'Por despachar'!A:E,5,FALSE),0)</f>
        <v>0</v>
      </c>
      <c r="Q6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67" s="7">
        <f>IFERROR(VLOOKUP(Tabla13[[#This Row],[Llave]],[3]Hoja2!$A:$D,4,FALSE),0)</f>
        <v>0</v>
      </c>
      <c r="S67" s="9">
        <f>IFERROR(VLOOKUP(Tabla13[[#This Row],[Material]],[4]Hoja1!$B:$C,2,FALSE),0)</f>
        <v>24000</v>
      </c>
      <c r="T67" s="5">
        <f t="shared" si="1"/>
        <v>0</v>
      </c>
      <c r="U67" s="3">
        <f>+Tabla13[[#This Row],[Total disponible]]-Tabla13[[#This Row],[Atraso a facturar]]</f>
        <v>0</v>
      </c>
      <c r="V67" s="6">
        <f t="shared" si="0"/>
        <v>0</v>
      </c>
      <c r="W67" s="3" t="str">
        <f>IF(Tabla13[[#This Row],[Venta del mes]]&gt;Tabla13[[#This Row],[ RV  Venta mes n+1]],"Falta venta","-")</f>
        <v>-</v>
      </c>
      <c r="X67" s="7"/>
      <c r="Y67" s="18">
        <v>0</v>
      </c>
      <c r="Z67" s="5">
        <f>+Tabla13[[#This Row],[Atraso a facturar]]+Tabla13[[#This Row],[Venta del mes]]+Tabla13[[#This Row],[Ajuste]]</f>
        <v>0</v>
      </c>
      <c r="AA67" s="6">
        <f>+Tabla13[[#This Row],[Atraso a facturar]]+Tabla13[[#This Row],[Venta del mes]]+Tabla13[[#This Row],[En puerto a facturar]]</f>
        <v>0</v>
      </c>
      <c r="AB67" s="20">
        <f>IFERROR(VLOOKUP(Tabla13[[#This Row],[Llave]],'[5]Consolidación planes'!$A:$M,9,FALSE),0)</f>
        <v>0</v>
      </c>
      <c r="AC67" s="20">
        <f>IFERROR(VLOOKUP(Tabla13[[#This Row],[Llave]],'[5]Consolidación planes'!$A:$M,10,FALSE),0)</f>
        <v>0</v>
      </c>
      <c r="AD67" s="20">
        <f>IFERROR(VLOOKUP(Tabla13[[#This Row],[Llave]],'[5]Consolidación planes'!$A:$M,11,FALSE),0)</f>
        <v>0</v>
      </c>
      <c r="AE67" s="20">
        <f>IFERROR(VLOOKUP(Tabla13[[#This Row],[Llave]],'[5]Consolidación planes'!$A:$M,12,FALSE),0)</f>
        <v>0</v>
      </c>
      <c r="AF67" s="20">
        <f>IFERROR(VLOOKUP(Tabla13[[#This Row],[Llave]],'[5]Consolidación planes'!$A:$M,13,FALSE),0)</f>
        <v>0</v>
      </c>
    </row>
    <row r="68" spans="2:32" ht="15.75" hidden="1" x14ac:dyDescent="0.35">
      <c r="B68" t="str">
        <f>Tabla13[[#This Row],[Oficina]]&amp;Tabla13[[#This Row],[Material]]</f>
        <v>Agro Sudamerica1022709</v>
      </c>
      <c r="C68" t="s">
        <v>6</v>
      </c>
      <c r="D68" t="s">
        <v>17</v>
      </c>
      <c r="E68">
        <v>1022709</v>
      </c>
      <c r="F68" t="s">
        <v>64</v>
      </c>
      <c r="G68" t="s">
        <v>59</v>
      </c>
      <c r="H68" t="s">
        <v>62</v>
      </c>
      <c r="I68" s="7">
        <f>IFERROR(VLOOKUP(Tabla13[[#This Row],[Llave]],'[1]Consolidado RV'!$B:$H,6,FALSE),0)</f>
        <v>360000</v>
      </c>
      <c r="J68" s="3">
        <f>IFERROR(VLOOKUP(Tabla13[[#This Row],[Llave]],'[1]Consolidado RV'!$B:$H,7,FALSE),0)</f>
        <v>308238.95961184404</v>
      </c>
      <c r="K68" s="8">
        <f>IFERROR(VLOOKUP(Tabla13[[#This Row],[Oficina]],#REF!,2,FALSE),0)</f>
        <v>0</v>
      </c>
      <c r="L68" s="7">
        <f>+Tabla13[[#This Row],[ RV Producción mes n+1]]*Tabla13[[#This Row],[% Uti. producción]]</f>
        <v>0</v>
      </c>
      <c r="M68" s="7">
        <f>IFERROR(VLOOKUP(Tabla13[[#This Row],[Material]],#REF!,2,FALSE),0)</f>
        <v>0</v>
      </c>
      <c r="N68" s="7">
        <f>IFERROR(VLOOKUP(Tabla13[[#This Row],[Llave]],'En puerto-Programado'!A:D,4,FALSE)+VLOOKUP(Tabla13[[#This Row],[Llave]],'Por despachar'!A:F,6,FALSE),0)</f>
        <v>24000</v>
      </c>
      <c r="O68" s="7">
        <f>IFERROR(VLOOKUP(Tabla13[[#This Row],[Material]],[2]Consolidado!$C:$D,2,FALSE),0)</f>
        <v>144998.23058062812</v>
      </c>
      <c r="P68" s="7">
        <f>IFERROR(VLOOKUP(Tabla13[[#This Row],[Llave]],'Por despachar'!A:E,5,FALSE),0)</f>
        <v>0</v>
      </c>
      <c r="Q68" s="14">
        <f>SUM(Tabla13[[#This Row],[Producción disponible]],Tabla13[[#This Row],[Stock al día]],Tabla13[[#This Row],[Por producir Abr.]])-SUM(Tabla13[[#This Row],[Stock por despachar N]],Tabla13[[#This Row],[Producción por despachar mes N]])</f>
        <v>120998.23058062812</v>
      </c>
      <c r="R68" s="7">
        <f>IFERROR(VLOOKUP(Tabla13[[#This Row],[Llave]],[3]Hoja2!$A:$D,4,FALSE),0)</f>
        <v>251000</v>
      </c>
      <c r="S68" s="9">
        <f>IFERROR(VLOOKUP(Tabla13[[#This Row],[Material]],[4]Hoja1!$B:$C,2,FALSE),0)</f>
        <v>24000</v>
      </c>
      <c r="T68" s="5">
        <f t="shared" si="1"/>
        <v>120000</v>
      </c>
      <c r="U68" s="3">
        <f>+Tabla13[[#This Row],[Total disponible]]-Tabla13[[#This Row],[Atraso a facturar]]</f>
        <v>998.23058062812197</v>
      </c>
      <c r="V68" s="6">
        <f t="shared" si="0"/>
        <v>0</v>
      </c>
      <c r="W68" s="3" t="str">
        <f>IF(Tabla13[[#This Row],[Venta del mes]]&gt;Tabla13[[#This Row],[ RV  Venta mes n+1]],"Falta venta","-")</f>
        <v>-</v>
      </c>
      <c r="X68" s="7"/>
      <c r="Y68" s="18">
        <v>0</v>
      </c>
      <c r="Z68" s="5">
        <f>+Tabla13[[#This Row],[Atraso a facturar]]+Tabla13[[#This Row],[Venta del mes]]+Tabla13[[#This Row],[Ajuste]]</f>
        <v>120000</v>
      </c>
      <c r="AA68" s="6">
        <f>+Tabla13[[#This Row],[Atraso a facturar]]+Tabla13[[#This Row],[Venta del mes]]+Tabla13[[#This Row],[En puerto a facturar]]</f>
        <v>120000</v>
      </c>
      <c r="AB68" s="20">
        <f>IFERROR(VLOOKUP(Tabla13[[#This Row],[Llave]],'[5]Consolidación planes'!$A:$M,9,FALSE),0)</f>
        <v>0</v>
      </c>
      <c r="AC68" s="20">
        <f>IFERROR(VLOOKUP(Tabla13[[#This Row],[Llave]],'[5]Consolidación planes'!$A:$M,10,FALSE),0)</f>
        <v>65000</v>
      </c>
      <c r="AD68" s="20">
        <f>IFERROR(VLOOKUP(Tabla13[[#This Row],[Llave]],'[5]Consolidación planes'!$A:$M,11,FALSE),0)</f>
        <v>48000</v>
      </c>
      <c r="AE68" s="20">
        <f>IFERROR(VLOOKUP(Tabla13[[#This Row],[Llave]],'[5]Consolidación planes'!$A:$M,12,FALSE),0)</f>
        <v>120000</v>
      </c>
      <c r="AF68" s="20">
        <f>IFERROR(VLOOKUP(Tabla13[[#This Row],[Llave]],'[5]Consolidación planes'!$A:$M,13,FALSE),0)</f>
        <v>83000</v>
      </c>
    </row>
    <row r="69" spans="2:32" ht="15.75" hidden="1" x14ac:dyDescent="0.35">
      <c r="B69" t="str">
        <f>Tabla13[[#This Row],[Oficina]]&amp;Tabla13[[#This Row],[Material]]</f>
        <v>Agro Sudamerica1022780</v>
      </c>
      <c r="C69" t="s">
        <v>6</v>
      </c>
      <c r="D69" t="s">
        <v>17</v>
      </c>
      <c r="E69">
        <v>1022780</v>
      </c>
      <c r="F69" t="s">
        <v>322</v>
      </c>
      <c r="G69" t="s">
        <v>76</v>
      </c>
      <c r="H69" t="s">
        <v>79</v>
      </c>
      <c r="I69" s="7">
        <f>IFERROR(VLOOKUP(Tabla13[[#This Row],[Llave]],'[1]Consolidado RV'!$B:$H,6,FALSE),0)</f>
        <v>0</v>
      </c>
      <c r="J69" s="3">
        <f>IFERROR(VLOOKUP(Tabla13[[#This Row],[Llave]],'[1]Consolidado RV'!$B:$H,7,FALSE),0)</f>
        <v>0</v>
      </c>
      <c r="K69" s="8">
        <f>IFERROR(VLOOKUP(Tabla13[[#This Row],[Oficina]],#REF!,2,FALSE),0)</f>
        <v>0</v>
      </c>
      <c r="L69" s="7">
        <f>+Tabla13[[#This Row],[ RV Producción mes n+1]]*Tabla13[[#This Row],[% Uti. producción]]</f>
        <v>0</v>
      </c>
      <c r="M69" s="7">
        <f>IFERROR(VLOOKUP(Tabla13[[#This Row],[Material]],#REF!,2,FALSE),0)</f>
        <v>0</v>
      </c>
      <c r="N69" s="7">
        <f>IFERROR(VLOOKUP(Tabla13[[#This Row],[Llave]],'En puerto-Programado'!A:D,4,FALSE)+VLOOKUP(Tabla13[[#This Row],[Llave]],'Por despachar'!A:F,6,FALSE),0)</f>
        <v>0</v>
      </c>
      <c r="O69" s="7">
        <f>IFERROR(VLOOKUP(Tabla13[[#This Row],[Material]],[2]Consolidado!$C:$D,2,FALSE),0)</f>
        <v>0</v>
      </c>
      <c r="P69" s="7">
        <f>IFERROR(VLOOKUP(Tabla13[[#This Row],[Llave]],'Por despachar'!A:E,5,FALSE),0)</f>
        <v>0</v>
      </c>
      <c r="Q6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69" s="7">
        <f>IFERROR(VLOOKUP(Tabla13[[#This Row],[Llave]],[3]Hoja2!$A:$D,4,FALSE),0)</f>
        <v>0</v>
      </c>
      <c r="S69" s="9">
        <f>IFERROR(VLOOKUP(Tabla13[[#This Row],[Material]],[4]Hoja1!$B:$C,2,FALSE),0)</f>
        <v>24000</v>
      </c>
      <c r="T69" s="5">
        <f t="shared" si="1"/>
        <v>0</v>
      </c>
      <c r="U69" s="3">
        <f>+Tabla13[[#This Row],[Total disponible]]-Tabla13[[#This Row],[Atraso a facturar]]</f>
        <v>0</v>
      </c>
      <c r="V69" s="6">
        <f t="shared" si="0"/>
        <v>0</v>
      </c>
      <c r="W69" s="3" t="str">
        <f>IF(Tabla13[[#This Row],[Venta del mes]]&gt;Tabla13[[#This Row],[ RV  Venta mes n+1]],"Falta venta","-")</f>
        <v>-</v>
      </c>
      <c r="X69" s="7"/>
      <c r="Y69" s="18">
        <v>0</v>
      </c>
      <c r="Z69" s="5">
        <f>+Tabla13[[#This Row],[Atraso a facturar]]+Tabla13[[#This Row],[Venta del mes]]+Tabla13[[#This Row],[Ajuste]]</f>
        <v>0</v>
      </c>
      <c r="AA69" s="6">
        <f>+Tabla13[[#This Row],[Atraso a facturar]]+Tabla13[[#This Row],[Venta del mes]]+Tabla13[[#This Row],[En puerto a facturar]]</f>
        <v>0</v>
      </c>
      <c r="AB69" s="20">
        <f>IFERROR(VLOOKUP(Tabla13[[#This Row],[Llave]],'[5]Consolidación planes'!$A:$M,9,FALSE),0)</f>
        <v>0</v>
      </c>
      <c r="AC69" s="20">
        <f>IFERROR(VLOOKUP(Tabla13[[#This Row],[Llave]],'[5]Consolidación planes'!$A:$M,10,FALSE),0)</f>
        <v>0</v>
      </c>
      <c r="AD69" s="20">
        <f>IFERROR(VLOOKUP(Tabla13[[#This Row],[Llave]],'[5]Consolidación planes'!$A:$M,11,FALSE),0)</f>
        <v>0</v>
      </c>
      <c r="AE69" s="20">
        <f>IFERROR(VLOOKUP(Tabla13[[#This Row],[Llave]],'[5]Consolidación planes'!$A:$M,12,FALSE),0)</f>
        <v>0</v>
      </c>
      <c r="AF69" s="20">
        <f>IFERROR(VLOOKUP(Tabla13[[#This Row],[Llave]],'[5]Consolidación planes'!$A:$M,13,FALSE),0)</f>
        <v>0</v>
      </c>
    </row>
    <row r="70" spans="2:32" ht="15.75" hidden="1" x14ac:dyDescent="0.35">
      <c r="B70" t="str">
        <f>Tabla13[[#This Row],[Oficina]]&amp;Tabla13[[#This Row],[Material]]</f>
        <v>Agro Sudamerica1022781</v>
      </c>
      <c r="C70" t="s">
        <v>6</v>
      </c>
      <c r="D70" t="s">
        <v>17</v>
      </c>
      <c r="E70">
        <v>1022781</v>
      </c>
      <c r="F70" t="s">
        <v>81</v>
      </c>
      <c r="G70" t="s">
        <v>76</v>
      </c>
      <c r="H70" t="s">
        <v>79</v>
      </c>
      <c r="I70" s="7">
        <f>IFERROR(VLOOKUP(Tabla13[[#This Row],[Llave]],'[1]Consolidado RV'!$B:$H,6,FALSE),0)</f>
        <v>9964.8413999999993</v>
      </c>
      <c r="J70" s="3">
        <f>IFERROR(VLOOKUP(Tabla13[[#This Row],[Llave]],'[1]Consolidado RV'!$B:$H,7,FALSE),0)</f>
        <v>0</v>
      </c>
      <c r="K70" s="8">
        <f>IFERROR(VLOOKUP(Tabla13[[#This Row],[Oficina]],#REF!,2,FALSE),0)</f>
        <v>0</v>
      </c>
      <c r="L70" s="7">
        <f>+Tabla13[[#This Row],[ RV Producción mes n+1]]*Tabla13[[#This Row],[% Uti. producción]]</f>
        <v>0</v>
      </c>
      <c r="M70" s="7">
        <f>IFERROR(VLOOKUP(Tabla13[[#This Row],[Material]],#REF!,2,FALSE),0)</f>
        <v>0</v>
      </c>
      <c r="N70" s="7">
        <f>IFERROR(VLOOKUP(Tabla13[[#This Row],[Llave]],'En puerto-Programado'!A:D,4,FALSE)+VLOOKUP(Tabla13[[#This Row],[Llave]],'Por despachar'!A:F,6,FALSE),0)</f>
        <v>0</v>
      </c>
      <c r="O70" s="7">
        <f>IFERROR(VLOOKUP(Tabla13[[#This Row],[Material]],[2]Consolidado!$C:$D,2,FALSE),0)</f>
        <v>0</v>
      </c>
      <c r="P70" s="7">
        <f>IFERROR(VLOOKUP(Tabla13[[#This Row],[Llave]],'Por despachar'!A:E,5,FALSE),0)</f>
        <v>0</v>
      </c>
      <c r="Q7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70" s="7">
        <f>IFERROR(VLOOKUP(Tabla13[[#This Row],[Llave]],[3]Hoja2!$A:$D,4,FALSE),0)</f>
        <v>15300</v>
      </c>
      <c r="S70" s="9">
        <f>IFERROR(VLOOKUP(Tabla13[[#This Row],[Material]],[4]Hoja1!$B:$C,2,FALSE),0)</f>
        <v>24000</v>
      </c>
      <c r="T70" s="5">
        <f t="shared" si="1"/>
        <v>0</v>
      </c>
      <c r="U70" s="3">
        <f>+Tabla13[[#This Row],[Total disponible]]-Tabla13[[#This Row],[Atraso a facturar]]</f>
        <v>0</v>
      </c>
      <c r="V70" s="6">
        <f t="shared" si="0"/>
        <v>0</v>
      </c>
      <c r="W70" s="3" t="str">
        <f>IF(Tabla13[[#This Row],[Venta del mes]]&gt;Tabla13[[#This Row],[ RV  Venta mes n+1]],"Falta venta","-")</f>
        <v>-</v>
      </c>
      <c r="X70" s="7"/>
      <c r="Y70" s="18">
        <v>0</v>
      </c>
      <c r="Z70" s="5">
        <f>+Tabla13[[#This Row],[Atraso a facturar]]+Tabla13[[#This Row],[Venta del mes]]+Tabla13[[#This Row],[Ajuste]]</f>
        <v>0</v>
      </c>
      <c r="AA70" s="6">
        <f>+Tabla13[[#This Row],[Atraso a facturar]]+Tabla13[[#This Row],[Venta del mes]]+Tabla13[[#This Row],[En puerto a facturar]]</f>
        <v>0</v>
      </c>
      <c r="AB70" s="20">
        <f>IFERROR(VLOOKUP(Tabla13[[#This Row],[Llave]],'[5]Consolidación planes'!$A:$M,9,FALSE),0)</f>
        <v>7067</v>
      </c>
      <c r="AC70" s="20">
        <f>IFERROR(VLOOKUP(Tabla13[[#This Row],[Llave]],'[5]Consolidación planes'!$A:$M,10,FALSE),0)</f>
        <v>3060</v>
      </c>
      <c r="AD70" s="20">
        <f>IFERROR(VLOOKUP(Tabla13[[#This Row],[Llave]],'[5]Consolidación planes'!$A:$M,11,FALSE),0)</f>
        <v>10282</v>
      </c>
      <c r="AE70" s="20">
        <f>IFERROR(VLOOKUP(Tabla13[[#This Row],[Llave]],'[5]Consolidación planes'!$A:$M,12,FALSE),0)</f>
        <v>1500</v>
      </c>
      <c r="AF70" s="20">
        <f>IFERROR(VLOOKUP(Tabla13[[#This Row],[Llave]],'[5]Consolidación planes'!$A:$M,13,FALSE),0)</f>
        <v>6600</v>
      </c>
    </row>
    <row r="71" spans="2:32" ht="15.75" hidden="1" x14ac:dyDescent="0.35">
      <c r="B71" t="str">
        <f>Tabla13[[#This Row],[Oficina]]&amp;Tabla13[[#This Row],[Material]]</f>
        <v>Agro Sudamerica1022782</v>
      </c>
      <c r="C71" t="s">
        <v>6</v>
      </c>
      <c r="D71" t="s">
        <v>17</v>
      </c>
      <c r="E71">
        <v>1022782</v>
      </c>
      <c r="F71" t="s">
        <v>82</v>
      </c>
      <c r="G71" t="s">
        <v>76</v>
      </c>
      <c r="H71" t="s">
        <v>79</v>
      </c>
      <c r="I71" s="7">
        <f>IFERROR(VLOOKUP(Tabla13[[#This Row],[Llave]],'[1]Consolidado RV'!$B:$H,6,FALSE),0)</f>
        <v>0</v>
      </c>
      <c r="J71" s="3">
        <f>IFERROR(VLOOKUP(Tabla13[[#This Row],[Llave]],'[1]Consolidado RV'!$B:$H,7,FALSE),0)</f>
        <v>0</v>
      </c>
      <c r="K71" s="8">
        <f>IFERROR(VLOOKUP(Tabla13[[#This Row],[Oficina]],#REF!,2,FALSE),0)</f>
        <v>0</v>
      </c>
      <c r="L71" s="7">
        <f>+Tabla13[[#This Row],[ RV Producción mes n+1]]*Tabla13[[#This Row],[% Uti. producción]]</f>
        <v>0</v>
      </c>
      <c r="M71" s="7">
        <f>IFERROR(VLOOKUP(Tabla13[[#This Row],[Material]],#REF!,2,FALSE),0)</f>
        <v>0</v>
      </c>
      <c r="N71" s="7">
        <f>IFERROR(VLOOKUP(Tabla13[[#This Row],[Llave]],'En puerto-Programado'!A:D,4,FALSE)+VLOOKUP(Tabla13[[#This Row],[Llave]],'Por despachar'!A:F,6,FALSE),0)</f>
        <v>0</v>
      </c>
      <c r="O71" s="7">
        <f>IFERROR(VLOOKUP(Tabla13[[#This Row],[Material]],[2]Consolidado!$C:$D,2,FALSE),0)</f>
        <v>0</v>
      </c>
      <c r="P71" s="7">
        <f>IFERROR(VLOOKUP(Tabla13[[#This Row],[Llave]],'Por despachar'!A:E,5,FALSE),0)</f>
        <v>0</v>
      </c>
      <c r="Q7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71" s="7">
        <f>IFERROR(VLOOKUP(Tabla13[[#This Row],[Llave]],[3]Hoja2!$A:$D,4,FALSE),0)</f>
        <v>15120</v>
      </c>
      <c r="S71" s="9">
        <f>IFERROR(VLOOKUP(Tabla13[[#This Row],[Material]],[4]Hoja1!$B:$C,2,FALSE),0)</f>
        <v>24000</v>
      </c>
      <c r="T71" s="5">
        <f t="shared" si="1"/>
        <v>0</v>
      </c>
      <c r="U71" s="3">
        <f>+Tabla13[[#This Row],[Total disponible]]-Tabla13[[#This Row],[Atraso a facturar]]</f>
        <v>0</v>
      </c>
      <c r="V71" s="6">
        <f t="shared" si="0"/>
        <v>0</v>
      </c>
      <c r="W71" s="3" t="str">
        <f>IF(Tabla13[[#This Row],[Venta del mes]]&gt;Tabla13[[#This Row],[ RV  Venta mes n+1]],"Falta venta","-")</f>
        <v>-</v>
      </c>
      <c r="X71" s="7"/>
      <c r="Y71" s="18">
        <v>0</v>
      </c>
      <c r="Z71" s="5">
        <f>+Tabla13[[#This Row],[Atraso a facturar]]+Tabla13[[#This Row],[Venta del mes]]+Tabla13[[#This Row],[Ajuste]]</f>
        <v>0</v>
      </c>
      <c r="AA71" s="6">
        <f>+Tabla13[[#This Row],[Atraso a facturar]]+Tabla13[[#This Row],[Venta del mes]]+Tabla13[[#This Row],[En puerto a facturar]]</f>
        <v>0</v>
      </c>
      <c r="AB71" s="20">
        <f>IFERROR(VLOOKUP(Tabla13[[#This Row],[Llave]],'[5]Consolidación planes'!$A:$M,9,FALSE),0)</f>
        <v>18796</v>
      </c>
      <c r="AC71" s="20">
        <f>IFERROR(VLOOKUP(Tabla13[[#This Row],[Llave]],'[5]Consolidación planes'!$A:$M,10,FALSE),0)</f>
        <v>3600</v>
      </c>
      <c r="AD71" s="20">
        <f>IFERROR(VLOOKUP(Tabla13[[#This Row],[Llave]],'[5]Consolidación planes'!$A:$M,11,FALSE),0)</f>
        <v>0</v>
      </c>
      <c r="AE71" s="20">
        <f>IFERROR(VLOOKUP(Tabla13[[#This Row],[Llave]],'[5]Consolidación planes'!$A:$M,12,FALSE),0)</f>
        <v>0</v>
      </c>
      <c r="AF71" s="20">
        <f>IFERROR(VLOOKUP(Tabla13[[#This Row],[Llave]],'[5]Consolidación planes'!$A:$M,13,FALSE),0)</f>
        <v>3600</v>
      </c>
    </row>
    <row r="72" spans="2:32" ht="15.75" hidden="1" x14ac:dyDescent="0.35">
      <c r="B72" t="str">
        <f>Tabla13[[#This Row],[Oficina]]&amp;Tabla13[[#This Row],[Material]]</f>
        <v>Agro Sudamerica1022783</v>
      </c>
      <c r="C72" t="s">
        <v>6</v>
      </c>
      <c r="D72" t="s">
        <v>17</v>
      </c>
      <c r="E72">
        <v>1022783</v>
      </c>
      <c r="F72" t="s">
        <v>287</v>
      </c>
      <c r="G72" t="s">
        <v>76</v>
      </c>
      <c r="H72" t="s">
        <v>79</v>
      </c>
      <c r="I72" s="7">
        <f>IFERROR(VLOOKUP(Tabla13[[#This Row],[Llave]],'[1]Consolidado RV'!$B:$H,6,FALSE),0)</f>
        <v>12359.987999999999</v>
      </c>
      <c r="J72" s="3">
        <f>IFERROR(VLOOKUP(Tabla13[[#This Row],[Llave]],'[1]Consolidado RV'!$B:$H,7,FALSE),0)</f>
        <v>0</v>
      </c>
      <c r="K72" s="8">
        <f>IFERROR(VLOOKUP(Tabla13[[#This Row],[Oficina]],#REF!,2,FALSE),0)</f>
        <v>0</v>
      </c>
      <c r="L72" s="7">
        <f>+Tabla13[[#This Row],[ RV Producción mes n+1]]*Tabla13[[#This Row],[% Uti. producción]]</f>
        <v>0</v>
      </c>
      <c r="M72" s="7">
        <f>IFERROR(VLOOKUP(Tabla13[[#This Row],[Material]],#REF!,2,FALSE),0)</f>
        <v>0</v>
      </c>
      <c r="N72" s="7">
        <f>IFERROR(VLOOKUP(Tabla13[[#This Row],[Llave]],'En puerto-Programado'!A:D,4,FALSE)+VLOOKUP(Tabla13[[#This Row],[Llave]],'Por despachar'!A:F,6,FALSE),0)</f>
        <v>0</v>
      </c>
      <c r="O72" s="7">
        <f>IFERROR(VLOOKUP(Tabla13[[#This Row],[Material]],[2]Consolidado!$C:$D,2,FALSE),0)</f>
        <v>0</v>
      </c>
      <c r="P72" s="7">
        <f>IFERROR(VLOOKUP(Tabla13[[#This Row],[Llave]],'Por despachar'!A:E,5,FALSE),0)</f>
        <v>0</v>
      </c>
      <c r="Q7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72" s="7">
        <f>IFERROR(VLOOKUP(Tabla13[[#This Row],[Llave]],[3]Hoja2!$A:$D,4,FALSE),0)</f>
        <v>18000</v>
      </c>
      <c r="S72" s="9">
        <f>IFERROR(VLOOKUP(Tabla13[[#This Row],[Material]],[4]Hoja1!$B:$C,2,FALSE),0)</f>
        <v>24000</v>
      </c>
      <c r="T72" s="5">
        <f t="shared" si="1"/>
        <v>0</v>
      </c>
      <c r="U72" s="3">
        <f>+Tabla13[[#This Row],[Total disponible]]-Tabla13[[#This Row],[Atraso a facturar]]</f>
        <v>0</v>
      </c>
      <c r="V72" s="6">
        <f t="shared" si="0"/>
        <v>0</v>
      </c>
      <c r="W72" s="3" t="str">
        <f>IF(Tabla13[[#This Row],[Venta del mes]]&gt;Tabla13[[#This Row],[ RV  Venta mes n+1]],"Falta venta","-")</f>
        <v>-</v>
      </c>
      <c r="X72" s="7"/>
      <c r="Y72" s="18">
        <v>0</v>
      </c>
      <c r="Z72" s="5">
        <f>+Tabla13[[#This Row],[Atraso a facturar]]+Tabla13[[#This Row],[Venta del mes]]+Tabla13[[#This Row],[Ajuste]]</f>
        <v>0</v>
      </c>
      <c r="AA72" s="6">
        <f>+Tabla13[[#This Row],[Atraso a facturar]]+Tabla13[[#This Row],[Venta del mes]]+Tabla13[[#This Row],[En puerto a facturar]]</f>
        <v>0</v>
      </c>
      <c r="AB72" s="20">
        <f>IFERROR(VLOOKUP(Tabla13[[#This Row],[Llave]],'[5]Consolidación planes'!$A:$M,9,FALSE),0)</f>
        <v>0</v>
      </c>
      <c r="AC72" s="20">
        <f>IFERROR(VLOOKUP(Tabla13[[#This Row],[Llave]],'[5]Consolidación planes'!$A:$M,10,FALSE),0)</f>
        <v>15600</v>
      </c>
      <c r="AD72" s="20">
        <f>IFERROR(VLOOKUP(Tabla13[[#This Row],[Llave]],'[5]Consolidación planes'!$A:$M,11,FALSE),0)</f>
        <v>0</v>
      </c>
      <c r="AE72" s="20">
        <f>IFERROR(VLOOKUP(Tabla13[[#This Row],[Llave]],'[5]Consolidación planes'!$A:$M,12,FALSE),0)</f>
        <v>0</v>
      </c>
      <c r="AF72" s="20">
        <f>IFERROR(VLOOKUP(Tabla13[[#This Row],[Llave]],'[5]Consolidación planes'!$A:$M,13,FALSE),0)</f>
        <v>0</v>
      </c>
    </row>
    <row r="73" spans="2:32" ht="15.75" hidden="1" x14ac:dyDescent="0.35">
      <c r="B73" t="str">
        <f>Tabla13[[#This Row],[Oficina]]&amp;Tabla13[[#This Row],[Material]]</f>
        <v>Agro Sudamerica1022786</v>
      </c>
      <c r="C73" t="s">
        <v>6</v>
      </c>
      <c r="D73" t="s">
        <v>17</v>
      </c>
      <c r="E73">
        <v>1022786</v>
      </c>
      <c r="F73" t="s">
        <v>288</v>
      </c>
      <c r="G73" t="s">
        <v>76</v>
      </c>
      <c r="H73" t="s">
        <v>79</v>
      </c>
      <c r="I73" s="7">
        <f>IFERROR(VLOOKUP(Tabla13[[#This Row],[Llave]],'[1]Consolidado RV'!$B:$H,6,FALSE),0)</f>
        <v>0</v>
      </c>
      <c r="J73" s="3">
        <f>IFERROR(VLOOKUP(Tabla13[[#This Row],[Llave]],'[1]Consolidado RV'!$B:$H,7,FALSE),0)</f>
        <v>0</v>
      </c>
      <c r="K73" s="8">
        <f>IFERROR(VLOOKUP(Tabla13[[#This Row],[Oficina]],#REF!,2,FALSE),0)</f>
        <v>0</v>
      </c>
      <c r="L73" s="7">
        <f>+Tabla13[[#This Row],[ RV Producción mes n+1]]*Tabla13[[#This Row],[% Uti. producción]]</f>
        <v>0</v>
      </c>
      <c r="M73" s="7">
        <f>IFERROR(VLOOKUP(Tabla13[[#This Row],[Material]],#REF!,2,FALSE),0)</f>
        <v>0</v>
      </c>
      <c r="N73" s="7">
        <f>IFERROR(VLOOKUP(Tabla13[[#This Row],[Llave]],'En puerto-Programado'!A:D,4,FALSE)+VLOOKUP(Tabla13[[#This Row],[Llave]],'Por despachar'!A:F,6,FALSE),0)</f>
        <v>0</v>
      </c>
      <c r="O73" s="7">
        <f>IFERROR(VLOOKUP(Tabla13[[#This Row],[Material]],[2]Consolidado!$C:$D,2,FALSE),0)</f>
        <v>0</v>
      </c>
      <c r="P73" s="7">
        <f>IFERROR(VLOOKUP(Tabla13[[#This Row],[Llave]],'Por despachar'!A:E,5,FALSE),0)</f>
        <v>0</v>
      </c>
      <c r="Q7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73" s="7">
        <f>IFERROR(VLOOKUP(Tabla13[[#This Row],[Llave]],[3]Hoja2!$A:$D,4,FALSE),0)</f>
        <v>300</v>
      </c>
      <c r="S73" s="9">
        <f>IFERROR(VLOOKUP(Tabla13[[#This Row],[Material]],[4]Hoja1!$B:$C,2,FALSE),0)</f>
        <v>24000</v>
      </c>
      <c r="T73" s="5">
        <f t="shared" si="1"/>
        <v>0</v>
      </c>
      <c r="U73" s="3">
        <f>+Tabla13[[#This Row],[Total disponible]]-Tabla13[[#This Row],[Atraso a facturar]]</f>
        <v>0</v>
      </c>
      <c r="V73" s="6">
        <f t="shared" si="0"/>
        <v>0</v>
      </c>
      <c r="W73" s="3" t="str">
        <f>IF(Tabla13[[#This Row],[Venta del mes]]&gt;Tabla13[[#This Row],[ RV  Venta mes n+1]],"Falta venta","-")</f>
        <v>-</v>
      </c>
      <c r="X73" s="7"/>
      <c r="Y73" s="18">
        <v>0</v>
      </c>
      <c r="Z73" s="5">
        <f>+Tabla13[[#This Row],[Atraso a facturar]]+Tabla13[[#This Row],[Venta del mes]]+Tabla13[[#This Row],[Ajuste]]</f>
        <v>0</v>
      </c>
      <c r="AA73" s="6">
        <f>+Tabla13[[#This Row],[Atraso a facturar]]+Tabla13[[#This Row],[Venta del mes]]+Tabla13[[#This Row],[En puerto a facturar]]</f>
        <v>0</v>
      </c>
      <c r="AB73" s="20">
        <f>IFERROR(VLOOKUP(Tabla13[[#This Row],[Llave]],'[5]Consolidación planes'!$A:$M,9,FALSE),0)</f>
        <v>0</v>
      </c>
      <c r="AC73" s="20">
        <f>IFERROR(VLOOKUP(Tabla13[[#This Row],[Llave]],'[5]Consolidación planes'!$A:$M,10,FALSE),0)</f>
        <v>300</v>
      </c>
      <c r="AD73" s="20">
        <f>IFERROR(VLOOKUP(Tabla13[[#This Row],[Llave]],'[5]Consolidación planes'!$A:$M,11,FALSE),0)</f>
        <v>0</v>
      </c>
      <c r="AE73" s="20">
        <f>IFERROR(VLOOKUP(Tabla13[[#This Row],[Llave]],'[5]Consolidación planes'!$A:$M,12,FALSE),0)</f>
        <v>1500</v>
      </c>
      <c r="AF73" s="20">
        <f>IFERROR(VLOOKUP(Tabla13[[#This Row],[Llave]],'[5]Consolidación planes'!$A:$M,13,FALSE),0)</f>
        <v>1500</v>
      </c>
    </row>
    <row r="74" spans="2:32" ht="15.75" hidden="1" x14ac:dyDescent="0.35">
      <c r="B74" t="str">
        <f>Tabla13[[#This Row],[Oficina]]&amp;Tabla13[[#This Row],[Material]]</f>
        <v>Agro Sudamerica1022847</v>
      </c>
      <c r="C74" t="s">
        <v>6</v>
      </c>
      <c r="D74" t="s">
        <v>17</v>
      </c>
      <c r="E74">
        <v>1022847</v>
      </c>
      <c r="F74" t="s">
        <v>58</v>
      </c>
      <c r="G74" t="s">
        <v>56</v>
      </c>
      <c r="H74" t="s">
        <v>57</v>
      </c>
      <c r="I74" s="7">
        <f>IFERROR(VLOOKUP(Tabla13[[#This Row],[Llave]],'[1]Consolidado RV'!$B:$H,6,FALSE),0)</f>
        <v>92385.86099999999</v>
      </c>
      <c r="J74" s="3">
        <f>IFERROR(VLOOKUP(Tabla13[[#This Row],[Llave]],'[1]Consolidado RV'!$B:$H,7,FALSE),0)</f>
        <v>96000</v>
      </c>
      <c r="K74" s="8">
        <f>IFERROR(VLOOKUP(Tabla13[[#This Row],[Oficina]],#REF!,2,FALSE),0)</f>
        <v>0</v>
      </c>
      <c r="L74" s="7">
        <f>+Tabla13[[#This Row],[ RV Producción mes n+1]]*Tabla13[[#This Row],[% Uti. producción]]</f>
        <v>0</v>
      </c>
      <c r="M74" s="7">
        <f>IFERROR(VLOOKUP(Tabla13[[#This Row],[Material]],#REF!,2,FALSE),0)</f>
        <v>0</v>
      </c>
      <c r="N74" s="7">
        <f>IFERROR(VLOOKUP(Tabla13[[#This Row],[Llave]],'En puerto-Programado'!A:D,4,FALSE)+VLOOKUP(Tabla13[[#This Row],[Llave]],'Por despachar'!A:F,6,FALSE),0)</f>
        <v>0</v>
      </c>
      <c r="O74" s="7">
        <f>IFERROR(VLOOKUP(Tabla13[[#This Row],[Material]],[2]Consolidado!$C:$D,2,FALSE),0)</f>
        <v>10031.200000000001</v>
      </c>
      <c r="P74" s="7">
        <f>IFERROR(VLOOKUP(Tabla13[[#This Row],[Llave]],'Por despachar'!A:E,5,FALSE),0)</f>
        <v>0</v>
      </c>
      <c r="Q74" s="14">
        <f>SUM(Tabla13[[#This Row],[Producción disponible]],Tabla13[[#This Row],[Stock al día]],Tabla13[[#This Row],[Por producir Abr.]])-SUM(Tabla13[[#This Row],[Stock por despachar N]],Tabla13[[#This Row],[Producción por despachar mes N]])</f>
        <v>10031.200000000001</v>
      </c>
      <c r="R74" s="7">
        <f>IFERROR(VLOOKUP(Tabla13[[#This Row],[Llave]],[3]Hoja2!$A:$D,4,FALSE),0)</f>
        <v>48000</v>
      </c>
      <c r="S74" s="9">
        <f>IFERROR(VLOOKUP(Tabla13[[#This Row],[Material]],[4]Hoja1!$B:$C,2,FALSE),0)</f>
        <v>24000</v>
      </c>
      <c r="T74" s="5">
        <f t="shared" si="1"/>
        <v>0</v>
      </c>
      <c r="U74" s="3">
        <f>+Tabla13[[#This Row],[Total disponible]]-Tabla13[[#This Row],[Atraso a facturar]]</f>
        <v>10031.200000000001</v>
      </c>
      <c r="V74" s="6">
        <f t="shared" ref="V74:V137" si="2">IFERROR(IF(AND(U74&gt;S74,J74&gt;S74),ROUNDDOWN(U74/S74,0)*S74,0),0)</f>
        <v>0</v>
      </c>
      <c r="W74" s="3" t="str">
        <f>IF(Tabla13[[#This Row],[Venta del mes]]&gt;Tabla13[[#This Row],[ RV  Venta mes n+1]],"Falta venta","-")</f>
        <v>-</v>
      </c>
      <c r="X74" s="7"/>
      <c r="Y74" s="18">
        <v>0</v>
      </c>
      <c r="Z74" s="5">
        <f>+Tabla13[[#This Row],[Atraso a facturar]]+Tabla13[[#This Row],[Venta del mes]]+Tabla13[[#This Row],[Ajuste]]</f>
        <v>0</v>
      </c>
      <c r="AA74" s="6">
        <f>+Tabla13[[#This Row],[Atraso a facturar]]+Tabla13[[#This Row],[Venta del mes]]+Tabla13[[#This Row],[En puerto a facturar]]</f>
        <v>0</v>
      </c>
      <c r="AB74" s="20">
        <f>IFERROR(VLOOKUP(Tabla13[[#This Row],[Llave]],'[5]Consolidación planes'!$A:$M,9,FALSE),0)</f>
        <v>28000</v>
      </c>
      <c r="AC74" s="20">
        <f>IFERROR(VLOOKUP(Tabla13[[#This Row],[Llave]],'[5]Consolidación planes'!$A:$M,10,FALSE),0)</f>
        <v>72000</v>
      </c>
      <c r="AD74" s="20">
        <f>IFERROR(VLOOKUP(Tabla13[[#This Row],[Llave]],'[5]Consolidación planes'!$A:$M,11,FALSE),0)</f>
        <v>60000</v>
      </c>
      <c r="AE74" s="20">
        <f>IFERROR(VLOOKUP(Tabla13[[#This Row],[Llave]],'[5]Consolidación planes'!$A:$M,12,FALSE),0)</f>
        <v>24000</v>
      </c>
      <c r="AF74" s="20">
        <f>IFERROR(VLOOKUP(Tabla13[[#This Row],[Llave]],'[5]Consolidación planes'!$A:$M,13,FALSE),0)</f>
        <v>24000</v>
      </c>
    </row>
    <row r="75" spans="2:32" ht="15.75" hidden="1" x14ac:dyDescent="0.35">
      <c r="B75" t="str">
        <f>Tabla13[[#This Row],[Oficina]]&amp;Tabla13[[#This Row],[Material]]</f>
        <v>Agro Sudamerica1022855</v>
      </c>
      <c r="C75" t="s">
        <v>6</v>
      </c>
      <c r="D75" t="s">
        <v>17</v>
      </c>
      <c r="E75">
        <v>1022855</v>
      </c>
      <c r="F75" t="s">
        <v>40</v>
      </c>
      <c r="G75" t="s">
        <v>11</v>
      </c>
      <c r="H75" t="s">
        <v>12</v>
      </c>
      <c r="I75" s="7">
        <f>IFERROR(VLOOKUP(Tabla13[[#This Row],[Llave]],'[1]Consolidado RV'!$B:$H,6,FALSE),0)</f>
        <v>17505.393299999974</v>
      </c>
      <c r="J75" s="3">
        <f>IFERROR(VLOOKUP(Tabla13[[#This Row],[Llave]],'[1]Consolidado RV'!$B:$H,7,FALSE),0)</f>
        <v>18526.061300000001</v>
      </c>
      <c r="K75" s="8">
        <f>IFERROR(VLOOKUP(Tabla13[[#This Row],[Oficina]],#REF!,2,FALSE),0)</f>
        <v>0</v>
      </c>
      <c r="L75" s="7">
        <f>+Tabla13[[#This Row],[ RV Producción mes n+1]]*Tabla13[[#This Row],[% Uti. producción]]</f>
        <v>0</v>
      </c>
      <c r="M75" s="7">
        <f>IFERROR(VLOOKUP(Tabla13[[#This Row],[Material]],#REF!,2,FALSE),0)</f>
        <v>0</v>
      </c>
      <c r="N75" s="7">
        <f>IFERROR(VLOOKUP(Tabla13[[#This Row],[Llave]],'En puerto-Programado'!A:D,4,FALSE)+VLOOKUP(Tabla13[[#This Row],[Llave]],'Por despachar'!A:F,6,FALSE),0)</f>
        <v>24000</v>
      </c>
      <c r="O75" s="7">
        <f>IFERROR(VLOOKUP(Tabla13[[#This Row],[Material]],[2]Consolidado!$C:$D,2,FALSE),0)</f>
        <v>0</v>
      </c>
      <c r="P75" s="7">
        <f>IFERROR(VLOOKUP(Tabla13[[#This Row],[Llave]],'Por despachar'!A:E,5,FALSE),0)</f>
        <v>0</v>
      </c>
      <c r="Q75" s="14">
        <f>SUM(Tabla13[[#This Row],[Producción disponible]],Tabla13[[#This Row],[Stock al día]],Tabla13[[#This Row],[Por producir Abr.]])-SUM(Tabla13[[#This Row],[Stock por despachar N]],Tabla13[[#This Row],[Producción por despachar mes N]])</f>
        <v>-24000</v>
      </c>
      <c r="R75" s="7">
        <f>IFERROR(VLOOKUP(Tabla13[[#This Row],[Llave]],[3]Hoja2!$A:$D,4,FALSE),0)</f>
        <v>24000</v>
      </c>
      <c r="S75" s="9">
        <f>IFERROR(VLOOKUP(Tabla13[[#This Row],[Material]],[4]Hoja1!$B:$C,2,FALSE),0)</f>
        <v>24000</v>
      </c>
      <c r="T75" s="5">
        <f t="shared" ref="T75:T138" si="3">IF(AND(Q75&gt;R75,R75&gt;0),R75,IF(AND(Q75&lt;R75,R75&gt;0),(ROUNDDOWN(Q75/S75,0)*S75),0))</f>
        <v>-24000</v>
      </c>
      <c r="U75" s="3">
        <f>+Tabla13[[#This Row],[Total disponible]]-Tabla13[[#This Row],[Atraso a facturar]]</f>
        <v>0</v>
      </c>
      <c r="V75" s="6">
        <f t="shared" si="2"/>
        <v>0</v>
      </c>
      <c r="W75" s="3" t="str">
        <f>IF(Tabla13[[#This Row],[Venta del mes]]&gt;Tabla13[[#This Row],[ RV  Venta mes n+1]],"Falta venta","-")</f>
        <v>-</v>
      </c>
      <c r="X75" s="7"/>
      <c r="Y75" s="18">
        <v>0</v>
      </c>
      <c r="Z75" s="5">
        <f>+Tabla13[[#This Row],[Atraso a facturar]]+Tabla13[[#This Row],[Venta del mes]]+Tabla13[[#This Row],[Ajuste]]</f>
        <v>-24000</v>
      </c>
      <c r="AA75" s="6">
        <f>+Tabla13[[#This Row],[Atraso a facturar]]+Tabla13[[#This Row],[Venta del mes]]+Tabla13[[#This Row],[En puerto a facturar]]</f>
        <v>-24000</v>
      </c>
      <c r="AB75" s="20">
        <f>IFERROR(VLOOKUP(Tabla13[[#This Row],[Llave]],'[5]Consolidación planes'!$A:$M,9,FALSE),0)</f>
        <v>16600</v>
      </c>
      <c r="AC75" s="20">
        <f>IFERROR(VLOOKUP(Tabla13[[#This Row],[Llave]],'[5]Consolidación planes'!$A:$M,10,FALSE),0)</f>
        <v>24000</v>
      </c>
      <c r="AD75" s="20">
        <f>IFERROR(VLOOKUP(Tabla13[[#This Row],[Llave]],'[5]Consolidación planes'!$A:$M,11,FALSE),0)</f>
        <v>0</v>
      </c>
      <c r="AE75" s="20">
        <f>IFERROR(VLOOKUP(Tabla13[[#This Row],[Llave]],'[5]Consolidación planes'!$A:$M,12,FALSE),0)</f>
        <v>24000</v>
      </c>
      <c r="AF75" s="20">
        <f>IFERROR(VLOOKUP(Tabla13[[#This Row],[Llave]],'[5]Consolidación planes'!$A:$M,13,FALSE),0)</f>
        <v>24000</v>
      </c>
    </row>
    <row r="76" spans="2:32" ht="15.75" hidden="1" x14ac:dyDescent="0.35">
      <c r="B76" t="str">
        <f>Tabla13[[#This Row],[Oficina]]&amp;Tabla13[[#This Row],[Material]]</f>
        <v>Agro Sudamerica1022920</v>
      </c>
      <c r="C76" t="s">
        <v>6</v>
      </c>
      <c r="D76" t="s">
        <v>17</v>
      </c>
      <c r="E76">
        <v>1022920</v>
      </c>
      <c r="F76" t="s">
        <v>329</v>
      </c>
      <c r="G76" t="s">
        <v>11</v>
      </c>
      <c r="H76" t="s">
        <v>41</v>
      </c>
      <c r="I76" s="7">
        <f>IFERROR(VLOOKUP(Tabla13[[#This Row],[Llave]],'[1]Consolidado RV'!$B:$H,6,FALSE),0)</f>
        <v>21067.845600000001</v>
      </c>
      <c r="J76" s="3">
        <f>IFERROR(VLOOKUP(Tabla13[[#This Row],[Llave]],'[1]Consolidado RV'!$B:$H,7,FALSE),0)</f>
        <v>0</v>
      </c>
      <c r="K76" s="8">
        <f>IFERROR(VLOOKUP(Tabla13[[#This Row],[Oficina]],#REF!,2,FALSE),0)</f>
        <v>0</v>
      </c>
      <c r="L76" s="7">
        <f>+Tabla13[[#This Row],[ RV Producción mes n+1]]*Tabla13[[#This Row],[% Uti. producción]]</f>
        <v>0</v>
      </c>
      <c r="M76" s="7">
        <f>IFERROR(VLOOKUP(Tabla13[[#This Row],[Material]],#REF!,2,FALSE),0)</f>
        <v>0</v>
      </c>
      <c r="N76" s="7">
        <f>IFERROR(VLOOKUP(Tabla13[[#This Row],[Llave]],'En puerto-Programado'!A:D,4,FALSE)+VLOOKUP(Tabla13[[#This Row],[Llave]],'Por despachar'!A:F,6,FALSE),0)</f>
        <v>0</v>
      </c>
      <c r="O76" s="7">
        <f>IFERROR(VLOOKUP(Tabla13[[#This Row],[Material]],[2]Consolidado!$C:$D,2,FALSE),0)</f>
        <v>0</v>
      </c>
      <c r="P76" s="7">
        <f>IFERROR(VLOOKUP(Tabla13[[#This Row],[Llave]],'Por despachar'!A:E,5,FALSE),0)</f>
        <v>0</v>
      </c>
      <c r="Q7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76" s="7">
        <f>IFERROR(VLOOKUP(Tabla13[[#This Row],[Llave]],[3]Hoja2!$A:$D,4,FALSE),0)</f>
        <v>24000</v>
      </c>
      <c r="S76" s="9">
        <f>IFERROR(VLOOKUP(Tabla13[[#This Row],[Material]],[4]Hoja1!$B:$C,2,FALSE),0)</f>
        <v>24000</v>
      </c>
      <c r="T76" s="5">
        <f t="shared" si="3"/>
        <v>0</v>
      </c>
      <c r="U76" s="3">
        <f>+Tabla13[[#This Row],[Total disponible]]-Tabla13[[#This Row],[Atraso a facturar]]</f>
        <v>0</v>
      </c>
      <c r="V76" s="6">
        <f t="shared" si="2"/>
        <v>0</v>
      </c>
      <c r="W76" s="3" t="str">
        <f>IF(Tabla13[[#This Row],[Venta del mes]]&gt;Tabla13[[#This Row],[ RV  Venta mes n+1]],"Falta venta","-")</f>
        <v>-</v>
      </c>
      <c r="X76" s="7"/>
      <c r="Y76" s="18">
        <v>0</v>
      </c>
      <c r="Z76" s="5">
        <f>+Tabla13[[#This Row],[Atraso a facturar]]+Tabla13[[#This Row],[Venta del mes]]+Tabla13[[#This Row],[Ajuste]]</f>
        <v>0</v>
      </c>
      <c r="AA76" s="6">
        <f>+Tabla13[[#This Row],[Atraso a facturar]]+Tabla13[[#This Row],[Venta del mes]]+Tabla13[[#This Row],[En puerto a facturar]]</f>
        <v>0</v>
      </c>
      <c r="AB76" s="20">
        <f>IFERROR(VLOOKUP(Tabla13[[#This Row],[Llave]],'[5]Consolidación planes'!$A:$M,9,FALSE),0)</f>
        <v>0</v>
      </c>
      <c r="AC76" s="20">
        <f>IFERROR(VLOOKUP(Tabla13[[#This Row],[Llave]],'[5]Consolidación planes'!$A:$M,10,FALSE),0)</f>
        <v>0</v>
      </c>
      <c r="AD76" s="20">
        <f>IFERROR(VLOOKUP(Tabla13[[#This Row],[Llave]],'[5]Consolidación planes'!$A:$M,11,FALSE),0)</f>
        <v>0</v>
      </c>
      <c r="AE76" s="20">
        <f>IFERROR(VLOOKUP(Tabla13[[#This Row],[Llave]],'[5]Consolidación planes'!$A:$M,12,FALSE),0)</f>
        <v>0</v>
      </c>
      <c r="AF76" s="20">
        <f>IFERROR(VLOOKUP(Tabla13[[#This Row],[Llave]],'[5]Consolidación planes'!$A:$M,13,FALSE),0)</f>
        <v>4619</v>
      </c>
    </row>
    <row r="77" spans="2:32" ht="15.75" hidden="1" x14ac:dyDescent="0.35">
      <c r="B77" t="str">
        <f>Tabla13[[#This Row],[Oficina]]&amp;Tabla13[[#This Row],[Material]]</f>
        <v>Agro Sudamerica1022921</v>
      </c>
      <c r="C77" t="s">
        <v>6</v>
      </c>
      <c r="D77" t="s">
        <v>17</v>
      </c>
      <c r="E77">
        <v>1022921</v>
      </c>
      <c r="F77" t="s">
        <v>45</v>
      </c>
      <c r="G77" t="s">
        <v>11</v>
      </c>
      <c r="H77" t="s">
        <v>41</v>
      </c>
      <c r="I77" s="7">
        <f>IFERROR(VLOOKUP(Tabla13[[#This Row],[Llave]],'[1]Consolidado RV'!$B:$H,6,FALSE),0)</f>
        <v>42135.691000000006</v>
      </c>
      <c r="J77" s="3">
        <f>IFERROR(VLOOKUP(Tabla13[[#This Row],[Llave]],'[1]Consolidado RV'!$B:$H,7,FALSE),0)</f>
        <v>42885.591</v>
      </c>
      <c r="K77" s="8">
        <f>IFERROR(VLOOKUP(Tabla13[[#This Row],[Oficina]],#REF!,2,FALSE),0)</f>
        <v>0</v>
      </c>
      <c r="L77" s="7">
        <f>+Tabla13[[#This Row],[ RV Producción mes n+1]]*Tabla13[[#This Row],[% Uti. producción]]</f>
        <v>0</v>
      </c>
      <c r="M77" s="7">
        <f>IFERROR(VLOOKUP(Tabla13[[#This Row],[Material]],#REF!,2,FALSE),0)</f>
        <v>0</v>
      </c>
      <c r="N77" s="7">
        <f>IFERROR(VLOOKUP(Tabla13[[#This Row],[Llave]],'En puerto-Programado'!A:D,4,FALSE)+VLOOKUP(Tabla13[[#This Row],[Llave]],'Por despachar'!A:F,6,FALSE),0)</f>
        <v>0</v>
      </c>
      <c r="O77" s="7">
        <f>IFERROR(VLOOKUP(Tabla13[[#This Row],[Material]],[2]Consolidado!$C:$D,2,FALSE),0)</f>
        <v>1600</v>
      </c>
      <c r="P77" s="7">
        <f>IFERROR(VLOOKUP(Tabla13[[#This Row],[Llave]],'Por despachar'!A:E,5,FALSE),0)</f>
        <v>0</v>
      </c>
      <c r="Q77" s="14">
        <f>SUM(Tabla13[[#This Row],[Producción disponible]],Tabla13[[#This Row],[Stock al día]],Tabla13[[#This Row],[Por producir Abr.]])-SUM(Tabla13[[#This Row],[Stock por despachar N]],Tabla13[[#This Row],[Producción por despachar mes N]])</f>
        <v>1600</v>
      </c>
      <c r="R77" s="7">
        <f>IFERROR(VLOOKUP(Tabla13[[#This Row],[Llave]],[3]Hoja2!$A:$D,4,FALSE),0)</f>
        <v>23000</v>
      </c>
      <c r="S77" s="9">
        <f>IFERROR(VLOOKUP(Tabla13[[#This Row],[Material]],[4]Hoja1!$B:$C,2,FALSE),0)</f>
        <v>24000</v>
      </c>
      <c r="T77" s="5">
        <f t="shared" si="3"/>
        <v>0</v>
      </c>
      <c r="U77" s="3">
        <f>+Tabla13[[#This Row],[Total disponible]]-Tabla13[[#This Row],[Atraso a facturar]]</f>
        <v>1600</v>
      </c>
      <c r="V77" s="6">
        <f t="shared" si="2"/>
        <v>0</v>
      </c>
      <c r="W77" s="3" t="str">
        <f>IF(Tabla13[[#This Row],[Venta del mes]]&gt;Tabla13[[#This Row],[ RV  Venta mes n+1]],"Falta venta","-")</f>
        <v>-</v>
      </c>
      <c r="X77" s="7"/>
      <c r="Y77" s="18">
        <v>0</v>
      </c>
      <c r="Z77" s="5">
        <f>+Tabla13[[#This Row],[Atraso a facturar]]+Tabla13[[#This Row],[Venta del mes]]+Tabla13[[#This Row],[Ajuste]]</f>
        <v>0</v>
      </c>
      <c r="AA77" s="6">
        <f>+Tabla13[[#This Row],[Atraso a facturar]]+Tabla13[[#This Row],[Venta del mes]]+Tabla13[[#This Row],[En puerto a facturar]]</f>
        <v>0</v>
      </c>
      <c r="AB77" s="20">
        <f>IFERROR(VLOOKUP(Tabla13[[#This Row],[Llave]],'[5]Consolidación planes'!$A:$M,9,FALSE),0)</f>
        <v>10000</v>
      </c>
      <c r="AC77" s="20">
        <f>IFERROR(VLOOKUP(Tabla13[[#This Row],[Llave]],'[5]Consolidación planes'!$A:$M,10,FALSE),0)</f>
        <v>48000</v>
      </c>
      <c r="AD77" s="20">
        <f>IFERROR(VLOOKUP(Tabla13[[#This Row],[Llave]],'[5]Consolidación planes'!$A:$M,11,FALSE),0)</f>
        <v>10000</v>
      </c>
      <c r="AE77" s="20">
        <f>IFERROR(VLOOKUP(Tabla13[[#This Row],[Llave]],'[5]Consolidación planes'!$A:$M,12,FALSE),0)</f>
        <v>12000</v>
      </c>
      <c r="AF77" s="20">
        <f>IFERROR(VLOOKUP(Tabla13[[#This Row],[Llave]],'[5]Consolidación planes'!$A:$M,13,FALSE),0)</f>
        <v>47000</v>
      </c>
    </row>
    <row r="78" spans="2:32" ht="15.75" hidden="1" x14ac:dyDescent="0.35">
      <c r="B78" t="str">
        <f>Tabla13[[#This Row],[Oficina]]&amp;Tabla13[[#This Row],[Material]]</f>
        <v>Agro Sudamerica1022922</v>
      </c>
      <c r="C78" t="s">
        <v>6</v>
      </c>
      <c r="D78" t="s">
        <v>17</v>
      </c>
      <c r="E78">
        <v>1022922</v>
      </c>
      <c r="F78" t="s">
        <v>314</v>
      </c>
      <c r="G78" t="s">
        <v>71</v>
      </c>
      <c r="H78" t="s">
        <v>72</v>
      </c>
      <c r="I78" s="7">
        <f>IFERROR(VLOOKUP(Tabla13[[#This Row],[Llave]],'[1]Consolidado RV'!$B:$H,6,FALSE),0)</f>
        <v>0</v>
      </c>
      <c r="J78" s="3">
        <f>IFERROR(VLOOKUP(Tabla13[[#This Row],[Llave]],'[1]Consolidado RV'!$B:$H,7,FALSE),0)</f>
        <v>693.61700000000008</v>
      </c>
      <c r="K78" s="8">
        <f>IFERROR(VLOOKUP(Tabla13[[#This Row],[Oficina]],#REF!,2,FALSE),0)</f>
        <v>0</v>
      </c>
      <c r="L78" s="7">
        <f>+Tabla13[[#This Row],[ RV Producción mes n+1]]*Tabla13[[#This Row],[% Uti. producción]]</f>
        <v>0</v>
      </c>
      <c r="M78" s="7">
        <f>IFERROR(VLOOKUP(Tabla13[[#This Row],[Material]],#REF!,2,FALSE),0)</f>
        <v>0</v>
      </c>
      <c r="N78" s="7">
        <f>IFERROR(VLOOKUP(Tabla13[[#This Row],[Llave]],'En puerto-Programado'!A:D,4,FALSE)+VLOOKUP(Tabla13[[#This Row],[Llave]],'Por despachar'!A:F,6,FALSE),0)</f>
        <v>0</v>
      </c>
      <c r="O78" s="7">
        <f>IFERROR(VLOOKUP(Tabla13[[#This Row],[Material]],[2]Consolidado!$C:$D,2,FALSE),0)</f>
        <v>0</v>
      </c>
      <c r="P78" s="7">
        <f>IFERROR(VLOOKUP(Tabla13[[#This Row],[Llave]],'Por despachar'!A:E,5,FALSE),0)</f>
        <v>0</v>
      </c>
      <c r="Q7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78" s="7">
        <f>IFERROR(VLOOKUP(Tabla13[[#This Row],[Llave]],[3]Hoja2!$A:$D,4,FALSE),0)</f>
        <v>0</v>
      </c>
      <c r="S78" s="9">
        <f>IFERROR(VLOOKUP(Tabla13[[#This Row],[Material]],[4]Hoja1!$B:$C,2,FALSE),0)</f>
        <v>24000</v>
      </c>
      <c r="T78" s="5">
        <f t="shared" si="3"/>
        <v>0</v>
      </c>
      <c r="U78" s="3">
        <f>+Tabla13[[#This Row],[Total disponible]]-Tabla13[[#This Row],[Atraso a facturar]]</f>
        <v>0</v>
      </c>
      <c r="V78" s="6">
        <f t="shared" si="2"/>
        <v>0</v>
      </c>
      <c r="W78" s="3" t="str">
        <f>IF(Tabla13[[#This Row],[Venta del mes]]&gt;Tabla13[[#This Row],[ RV  Venta mes n+1]],"Falta venta","-")</f>
        <v>-</v>
      </c>
      <c r="X78" s="7"/>
      <c r="Y78" s="18">
        <v>0</v>
      </c>
      <c r="Z78" s="5">
        <f>+Tabla13[[#This Row],[Atraso a facturar]]+Tabla13[[#This Row],[Venta del mes]]+Tabla13[[#This Row],[Ajuste]]</f>
        <v>0</v>
      </c>
      <c r="AA78" s="6">
        <f>+Tabla13[[#This Row],[Atraso a facturar]]+Tabla13[[#This Row],[Venta del mes]]+Tabla13[[#This Row],[En puerto a facturar]]</f>
        <v>0</v>
      </c>
      <c r="AB78" s="20">
        <f>IFERROR(VLOOKUP(Tabla13[[#This Row],[Llave]],'[5]Consolidación planes'!$A:$M,9,FALSE),0)</f>
        <v>0</v>
      </c>
      <c r="AC78" s="20">
        <f>IFERROR(VLOOKUP(Tabla13[[#This Row],[Llave]],'[5]Consolidación planes'!$A:$M,10,FALSE),0)</f>
        <v>0</v>
      </c>
      <c r="AD78" s="20">
        <f>IFERROR(VLOOKUP(Tabla13[[#This Row],[Llave]],'[5]Consolidación planes'!$A:$M,11,FALSE),0)</f>
        <v>0</v>
      </c>
      <c r="AE78" s="20">
        <f>IFERROR(VLOOKUP(Tabla13[[#This Row],[Llave]],'[5]Consolidación planes'!$A:$M,12,FALSE),0)</f>
        <v>17000</v>
      </c>
      <c r="AF78" s="20">
        <f>IFERROR(VLOOKUP(Tabla13[[#This Row],[Llave]],'[5]Consolidación planes'!$A:$M,13,FALSE),0)</f>
        <v>6000</v>
      </c>
    </row>
    <row r="79" spans="2:32" ht="15.75" hidden="1" x14ac:dyDescent="0.35">
      <c r="B79" t="str">
        <f>Tabla13[[#This Row],[Oficina]]&amp;Tabla13[[#This Row],[Material]]</f>
        <v>Agro Sudamerica1022928</v>
      </c>
      <c r="C79" t="s">
        <v>6</v>
      </c>
      <c r="D79" t="s">
        <v>17</v>
      </c>
      <c r="E79">
        <v>1022928</v>
      </c>
      <c r="F79" t="s">
        <v>310</v>
      </c>
      <c r="G79" t="s">
        <v>8</v>
      </c>
      <c r="H79" t="s">
        <v>32</v>
      </c>
      <c r="I79" s="7">
        <f>IFERROR(VLOOKUP(Tabla13[[#This Row],[Llave]],'[1]Consolidado RV'!$B:$H,6,FALSE),0)</f>
        <v>6615.6279999999988</v>
      </c>
      <c r="J79" s="3">
        <f>IFERROR(VLOOKUP(Tabla13[[#This Row],[Llave]],'[1]Consolidado RV'!$B:$H,7,FALSE),0)</f>
        <v>10000</v>
      </c>
      <c r="K79" s="8">
        <f>IFERROR(VLOOKUP(Tabla13[[#This Row],[Oficina]],#REF!,2,FALSE),0)</f>
        <v>0</v>
      </c>
      <c r="L79" s="7">
        <f>+Tabla13[[#This Row],[ RV Producción mes n+1]]*Tabla13[[#This Row],[% Uti. producción]]</f>
        <v>0</v>
      </c>
      <c r="M79" s="7">
        <f>IFERROR(VLOOKUP(Tabla13[[#This Row],[Material]],#REF!,2,FALSE),0)</f>
        <v>0</v>
      </c>
      <c r="N79" s="7">
        <f>IFERROR(VLOOKUP(Tabla13[[#This Row],[Llave]],'En puerto-Programado'!A:D,4,FALSE)+VLOOKUP(Tabla13[[#This Row],[Llave]],'Por despachar'!A:F,6,FALSE),0)</f>
        <v>0</v>
      </c>
      <c r="O79" s="7">
        <f>IFERROR(VLOOKUP(Tabla13[[#This Row],[Material]],[2]Consolidado!$C:$D,2,FALSE),0)</f>
        <v>0</v>
      </c>
      <c r="P79" s="7">
        <f>IFERROR(VLOOKUP(Tabla13[[#This Row],[Llave]],'Por despachar'!A:E,5,FALSE),0)</f>
        <v>0</v>
      </c>
      <c r="Q7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79" s="7">
        <f>IFERROR(VLOOKUP(Tabla13[[#This Row],[Llave]],[3]Hoja2!$A:$D,4,FALSE),0)</f>
        <v>0</v>
      </c>
      <c r="S79" s="9">
        <f>IFERROR(VLOOKUP(Tabla13[[#This Row],[Material]],[4]Hoja1!$B:$C,2,FALSE),0)</f>
        <v>24000</v>
      </c>
      <c r="T79" s="5">
        <f t="shared" si="3"/>
        <v>0</v>
      </c>
      <c r="U79" s="3">
        <f>+Tabla13[[#This Row],[Total disponible]]-Tabla13[[#This Row],[Atraso a facturar]]</f>
        <v>0</v>
      </c>
      <c r="V79" s="6">
        <f t="shared" si="2"/>
        <v>0</v>
      </c>
      <c r="W79" s="3" t="str">
        <f>IF(Tabla13[[#This Row],[Venta del mes]]&gt;Tabla13[[#This Row],[ RV  Venta mes n+1]],"Falta venta","-")</f>
        <v>-</v>
      </c>
      <c r="X79" s="7"/>
      <c r="Y79" s="18">
        <v>0</v>
      </c>
      <c r="Z79" s="5">
        <f>+Tabla13[[#This Row],[Atraso a facturar]]+Tabla13[[#This Row],[Venta del mes]]+Tabla13[[#This Row],[Ajuste]]</f>
        <v>0</v>
      </c>
      <c r="AA79" s="6">
        <f>+Tabla13[[#This Row],[Atraso a facturar]]+Tabla13[[#This Row],[Venta del mes]]+Tabla13[[#This Row],[En puerto a facturar]]</f>
        <v>0</v>
      </c>
      <c r="AB79" s="20">
        <f>IFERROR(VLOOKUP(Tabla13[[#This Row],[Llave]],'[5]Consolidación planes'!$A:$M,9,FALSE),0)</f>
        <v>0</v>
      </c>
      <c r="AC79" s="20">
        <f>IFERROR(VLOOKUP(Tabla13[[#This Row],[Llave]],'[5]Consolidación planes'!$A:$M,10,FALSE),0)</f>
        <v>0</v>
      </c>
      <c r="AD79" s="20">
        <f>IFERROR(VLOOKUP(Tabla13[[#This Row],[Llave]],'[5]Consolidación planes'!$A:$M,11,FALSE),0)</f>
        <v>0</v>
      </c>
      <c r="AE79" s="20">
        <f>IFERROR(VLOOKUP(Tabla13[[#This Row],[Llave]],'[5]Consolidación planes'!$A:$M,12,FALSE),0)</f>
        <v>16000</v>
      </c>
      <c r="AF79" s="20">
        <f>IFERROR(VLOOKUP(Tabla13[[#This Row],[Llave]],'[5]Consolidación planes'!$A:$M,13,FALSE),0)</f>
        <v>5000</v>
      </c>
    </row>
    <row r="80" spans="2:32" ht="15.75" hidden="1" x14ac:dyDescent="0.35">
      <c r="B80" t="str">
        <f>Tabla13[[#This Row],[Oficina]]&amp;Tabla13[[#This Row],[Material]]</f>
        <v>Agro Sudamerica1022996</v>
      </c>
      <c r="C80" t="s">
        <v>6</v>
      </c>
      <c r="D80" t="s">
        <v>17</v>
      </c>
      <c r="E80">
        <v>1022996</v>
      </c>
      <c r="F80" t="s">
        <v>46</v>
      </c>
      <c r="G80" t="s">
        <v>11</v>
      </c>
      <c r="H80" t="s">
        <v>41</v>
      </c>
      <c r="I80" s="7">
        <f>IFERROR(VLOOKUP(Tabla13[[#This Row],[Llave]],'[1]Consolidado RV'!$B:$H,6,FALSE),0)</f>
        <v>0</v>
      </c>
      <c r="J80" s="3">
        <f>IFERROR(VLOOKUP(Tabla13[[#This Row],[Llave]],'[1]Consolidado RV'!$B:$H,7,FALSE),0)</f>
        <v>0</v>
      </c>
      <c r="K80" s="8">
        <f>IFERROR(VLOOKUP(Tabla13[[#This Row],[Oficina]],#REF!,2,FALSE),0)</f>
        <v>0</v>
      </c>
      <c r="L80" s="7">
        <f>+Tabla13[[#This Row],[ RV Producción mes n+1]]*Tabla13[[#This Row],[% Uti. producción]]</f>
        <v>0</v>
      </c>
      <c r="M80" s="7">
        <f>IFERROR(VLOOKUP(Tabla13[[#This Row],[Material]],#REF!,2,FALSE),0)</f>
        <v>0</v>
      </c>
      <c r="N80" s="7">
        <f>IFERROR(VLOOKUP(Tabla13[[#This Row],[Llave]],'En puerto-Programado'!A:D,4,FALSE)+VLOOKUP(Tabla13[[#This Row],[Llave]],'Por despachar'!A:F,6,FALSE),0)</f>
        <v>0</v>
      </c>
      <c r="O80" s="7">
        <f>IFERROR(VLOOKUP(Tabla13[[#This Row],[Material]],[2]Consolidado!$C:$D,2,FALSE),0)</f>
        <v>0</v>
      </c>
      <c r="P80" s="7">
        <f>IFERROR(VLOOKUP(Tabla13[[#This Row],[Llave]],'Por despachar'!A:E,5,FALSE),0)</f>
        <v>0</v>
      </c>
      <c r="Q8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80" s="7">
        <f>IFERROR(VLOOKUP(Tabla13[[#This Row],[Llave]],[3]Hoja2!$A:$D,4,FALSE),0)</f>
        <v>0</v>
      </c>
      <c r="S80" s="9">
        <f>IFERROR(VLOOKUP(Tabla13[[#This Row],[Material]],[4]Hoja1!$B:$C,2,FALSE),0)</f>
        <v>24000</v>
      </c>
      <c r="T80" s="5">
        <f t="shared" si="3"/>
        <v>0</v>
      </c>
      <c r="U80" s="3">
        <f>+Tabla13[[#This Row],[Total disponible]]-Tabla13[[#This Row],[Atraso a facturar]]</f>
        <v>0</v>
      </c>
      <c r="V80" s="6">
        <f t="shared" si="2"/>
        <v>0</v>
      </c>
      <c r="W80" s="3" t="str">
        <f>IF(Tabla13[[#This Row],[Venta del mes]]&gt;Tabla13[[#This Row],[ RV  Venta mes n+1]],"Falta venta","-")</f>
        <v>-</v>
      </c>
      <c r="X80" s="7"/>
      <c r="Y80" s="18">
        <v>0</v>
      </c>
      <c r="Z80" s="5">
        <f>+Tabla13[[#This Row],[Atraso a facturar]]+Tabla13[[#This Row],[Venta del mes]]+Tabla13[[#This Row],[Ajuste]]</f>
        <v>0</v>
      </c>
      <c r="AA80" s="6">
        <f>+Tabla13[[#This Row],[Atraso a facturar]]+Tabla13[[#This Row],[Venta del mes]]+Tabla13[[#This Row],[En puerto a facturar]]</f>
        <v>0</v>
      </c>
      <c r="AB80" s="20">
        <f>IFERROR(VLOOKUP(Tabla13[[#This Row],[Llave]],'[5]Consolidación planes'!$A:$M,9,FALSE),0)</f>
        <v>36000</v>
      </c>
      <c r="AC80" s="20">
        <f>IFERROR(VLOOKUP(Tabla13[[#This Row],[Llave]],'[5]Consolidación planes'!$A:$M,10,FALSE),0)</f>
        <v>24000</v>
      </c>
      <c r="AD80" s="20">
        <f>IFERROR(VLOOKUP(Tabla13[[#This Row],[Llave]],'[5]Consolidación planes'!$A:$M,11,FALSE),0)</f>
        <v>24000</v>
      </c>
      <c r="AE80" s="20">
        <f>IFERROR(VLOOKUP(Tabla13[[#This Row],[Llave]],'[5]Consolidación planes'!$A:$M,12,FALSE),0)</f>
        <v>0</v>
      </c>
      <c r="AF80" s="20">
        <f>IFERROR(VLOOKUP(Tabla13[[#This Row],[Llave]],'[5]Consolidación planes'!$A:$M,13,FALSE),0)</f>
        <v>0</v>
      </c>
    </row>
    <row r="81" spans="2:32" ht="15.75" hidden="1" x14ac:dyDescent="0.35">
      <c r="B81" t="str">
        <f>Tabla13[[#This Row],[Oficina]]&amp;Tabla13[[#This Row],[Material]]</f>
        <v>Agro Sudamerica1023270</v>
      </c>
      <c r="C81" t="s">
        <v>6</v>
      </c>
      <c r="D81" t="s">
        <v>17</v>
      </c>
      <c r="E81">
        <v>1023270</v>
      </c>
      <c r="F81" t="s">
        <v>83</v>
      </c>
      <c r="G81" t="s">
        <v>76</v>
      </c>
      <c r="H81" t="s">
        <v>79</v>
      </c>
      <c r="I81" s="7">
        <f>IFERROR(VLOOKUP(Tabla13[[#This Row],[Llave]],'[1]Consolidado RV'!$B:$H,6,FALSE),0)</f>
        <v>0</v>
      </c>
      <c r="J81" s="3">
        <f>IFERROR(VLOOKUP(Tabla13[[#This Row],[Llave]],'[1]Consolidado RV'!$B:$H,7,FALSE),0)</f>
        <v>0</v>
      </c>
      <c r="K81" s="8">
        <f>IFERROR(VLOOKUP(Tabla13[[#This Row],[Oficina]],#REF!,2,FALSE),0)</f>
        <v>0</v>
      </c>
      <c r="L81" s="7">
        <f>+Tabla13[[#This Row],[ RV Producción mes n+1]]*Tabla13[[#This Row],[% Uti. producción]]</f>
        <v>0</v>
      </c>
      <c r="M81" s="7">
        <f>IFERROR(VLOOKUP(Tabla13[[#This Row],[Material]],#REF!,2,FALSE),0)</f>
        <v>0</v>
      </c>
      <c r="N81" s="7">
        <f>IFERROR(VLOOKUP(Tabla13[[#This Row],[Llave]],'En puerto-Programado'!A:D,4,FALSE)+VLOOKUP(Tabla13[[#This Row],[Llave]],'Por despachar'!A:F,6,FALSE),0)</f>
        <v>0</v>
      </c>
      <c r="O81" s="7">
        <f>IFERROR(VLOOKUP(Tabla13[[#This Row],[Material]],[2]Consolidado!$C:$D,2,FALSE),0)</f>
        <v>0</v>
      </c>
      <c r="P81" s="7">
        <f>IFERROR(VLOOKUP(Tabla13[[#This Row],[Llave]],'Por despachar'!A:E,5,FALSE),0)</f>
        <v>0</v>
      </c>
      <c r="Q8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81" s="7">
        <f>IFERROR(VLOOKUP(Tabla13[[#This Row],[Llave]],[3]Hoja2!$A:$D,4,FALSE),0)</f>
        <v>0</v>
      </c>
      <c r="S81" s="9">
        <f>IFERROR(VLOOKUP(Tabla13[[#This Row],[Material]],[4]Hoja1!$B:$C,2,FALSE),0)</f>
        <v>24000</v>
      </c>
      <c r="T81" s="5">
        <f t="shared" si="3"/>
        <v>0</v>
      </c>
      <c r="U81" s="3">
        <f>+Tabla13[[#This Row],[Total disponible]]-Tabla13[[#This Row],[Atraso a facturar]]</f>
        <v>0</v>
      </c>
      <c r="V81" s="6">
        <f t="shared" si="2"/>
        <v>0</v>
      </c>
      <c r="W81" s="3" t="str">
        <f>IF(Tabla13[[#This Row],[Venta del mes]]&gt;Tabla13[[#This Row],[ RV  Venta mes n+1]],"Falta venta","-")</f>
        <v>-</v>
      </c>
      <c r="X81" s="7"/>
      <c r="Y81" s="18">
        <v>0</v>
      </c>
      <c r="Z81" s="5">
        <f>+Tabla13[[#This Row],[Atraso a facturar]]+Tabla13[[#This Row],[Venta del mes]]+Tabla13[[#This Row],[Ajuste]]</f>
        <v>0</v>
      </c>
      <c r="AA81" s="6">
        <f>+Tabla13[[#This Row],[Atraso a facturar]]+Tabla13[[#This Row],[Venta del mes]]+Tabla13[[#This Row],[En puerto a facturar]]</f>
        <v>0</v>
      </c>
      <c r="AB81" s="20">
        <f>IFERROR(VLOOKUP(Tabla13[[#This Row],[Llave]],'[5]Consolidación planes'!$A:$M,9,FALSE),0)</f>
        <v>0</v>
      </c>
      <c r="AC81" s="20">
        <f>IFERROR(VLOOKUP(Tabla13[[#This Row],[Llave]],'[5]Consolidación planes'!$A:$M,10,FALSE),0)</f>
        <v>2700</v>
      </c>
      <c r="AD81" s="20">
        <f>IFERROR(VLOOKUP(Tabla13[[#This Row],[Llave]],'[5]Consolidación planes'!$A:$M,11,FALSE),0)</f>
        <v>0</v>
      </c>
      <c r="AE81" s="20">
        <f>IFERROR(VLOOKUP(Tabla13[[#This Row],[Llave]],'[5]Consolidación planes'!$A:$M,12,FALSE),0)</f>
        <v>0</v>
      </c>
      <c r="AF81" s="20">
        <f>IFERROR(VLOOKUP(Tabla13[[#This Row],[Llave]],'[5]Consolidación planes'!$A:$M,13,FALSE),0)</f>
        <v>0</v>
      </c>
    </row>
    <row r="82" spans="2:32" ht="15.75" hidden="1" x14ac:dyDescent="0.35">
      <c r="B82" t="str">
        <f>Tabla13[[#This Row],[Oficina]]&amp;Tabla13[[#This Row],[Material]]</f>
        <v>Agro Sudamerica1023295</v>
      </c>
      <c r="C82" t="s">
        <v>6</v>
      </c>
      <c r="D82" t="s">
        <v>17</v>
      </c>
      <c r="E82">
        <v>1023295</v>
      </c>
      <c r="F82" t="s">
        <v>289</v>
      </c>
      <c r="G82" t="s">
        <v>76</v>
      </c>
      <c r="H82" t="s">
        <v>79</v>
      </c>
      <c r="I82" s="7">
        <f>IFERROR(VLOOKUP(Tabla13[[#This Row],[Llave]],'[1]Consolidado RV'!$B:$H,6,FALSE),0)</f>
        <v>2000</v>
      </c>
      <c r="J82" s="3">
        <f>IFERROR(VLOOKUP(Tabla13[[#This Row],[Llave]],'[1]Consolidado RV'!$B:$H,7,FALSE),0)</f>
        <v>2000</v>
      </c>
      <c r="K82" s="8">
        <f>IFERROR(VLOOKUP(Tabla13[[#This Row],[Oficina]],#REF!,2,FALSE),0)</f>
        <v>0</v>
      </c>
      <c r="L82" s="7">
        <f>+Tabla13[[#This Row],[ RV Producción mes n+1]]*Tabla13[[#This Row],[% Uti. producción]]</f>
        <v>0</v>
      </c>
      <c r="M82" s="7">
        <f>IFERROR(VLOOKUP(Tabla13[[#This Row],[Material]],#REF!,2,FALSE),0)</f>
        <v>0</v>
      </c>
      <c r="N82" s="7">
        <f>IFERROR(VLOOKUP(Tabla13[[#This Row],[Llave]],'En puerto-Programado'!A:D,4,FALSE)+VLOOKUP(Tabla13[[#This Row],[Llave]],'Por despachar'!A:F,6,FALSE),0)</f>
        <v>0</v>
      </c>
      <c r="O82" s="7">
        <f>IFERROR(VLOOKUP(Tabla13[[#This Row],[Material]],[2]Consolidado!$C:$D,2,FALSE),0)</f>
        <v>0</v>
      </c>
      <c r="P82" s="7">
        <f>IFERROR(VLOOKUP(Tabla13[[#This Row],[Llave]],'Por despachar'!A:E,5,FALSE),0)</f>
        <v>0</v>
      </c>
      <c r="Q8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82" s="7">
        <f>IFERROR(VLOOKUP(Tabla13[[#This Row],[Llave]],[3]Hoja2!$A:$D,4,FALSE),0)</f>
        <v>2700</v>
      </c>
      <c r="S82" s="9">
        <f>IFERROR(VLOOKUP(Tabla13[[#This Row],[Material]],[4]Hoja1!$B:$C,2,FALSE),0)</f>
        <v>24000</v>
      </c>
      <c r="T82" s="5">
        <f t="shared" si="3"/>
        <v>0</v>
      </c>
      <c r="U82" s="3">
        <f>+Tabla13[[#This Row],[Total disponible]]-Tabla13[[#This Row],[Atraso a facturar]]</f>
        <v>0</v>
      </c>
      <c r="V82" s="6">
        <f t="shared" si="2"/>
        <v>0</v>
      </c>
      <c r="W82" s="3" t="str">
        <f>IF(Tabla13[[#This Row],[Venta del mes]]&gt;Tabla13[[#This Row],[ RV  Venta mes n+1]],"Falta venta","-")</f>
        <v>-</v>
      </c>
      <c r="X82" s="7"/>
      <c r="Y82" s="18">
        <v>0</v>
      </c>
      <c r="Z82" s="5">
        <f>+Tabla13[[#This Row],[Atraso a facturar]]+Tabla13[[#This Row],[Venta del mes]]+Tabla13[[#This Row],[Ajuste]]</f>
        <v>0</v>
      </c>
      <c r="AA82" s="6">
        <f>+Tabla13[[#This Row],[Atraso a facturar]]+Tabla13[[#This Row],[Venta del mes]]+Tabla13[[#This Row],[En puerto a facturar]]</f>
        <v>0</v>
      </c>
      <c r="AB82" s="20">
        <f>IFERROR(VLOOKUP(Tabla13[[#This Row],[Llave]],'[5]Consolidación planes'!$A:$M,9,FALSE),0)</f>
        <v>0</v>
      </c>
      <c r="AC82" s="20">
        <f>IFERROR(VLOOKUP(Tabla13[[#This Row],[Llave]],'[5]Consolidación planes'!$A:$M,10,FALSE),0)</f>
        <v>2700</v>
      </c>
      <c r="AD82" s="20">
        <f>IFERROR(VLOOKUP(Tabla13[[#This Row],[Llave]],'[5]Consolidación planes'!$A:$M,11,FALSE),0)</f>
        <v>0</v>
      </c>
      <c r="AE82" s="20">
        <f>IFERROR(VLOOKUP(Tabla13[[#This Row],[Llave]],'[5]Consolidación planes'!$A:$M,12,FALSE),0)</f>
        <v>0</v>
      </c>
      <c r="AF82" s="20">
        <f>IFERROR(VLOOKUP(Tabla13[[#This Row],[Llave]],'[5]Consolidación planes'!$A:$M,13,FALSE),0)</f>
        <v>0</v>
      </c>
    </row>
    <row r="83" spans="2:32" ht="15.75" hidden="1" x14ac:dyDescent="0.35">
      <c r="B83" t="str">
        <f>Tabla13[[#This Row],[Oficina]]&amp;Tabla13[[#This Row],[Material]]</f>
        <v>Agro Sudamerica1023312</v>
      </c>
      <c r="C83" t="s">
        <v>6</v>
      </c>
      <c r="D83" t="s">
        <v>17</v>
      </c>
      <c r="E83">
        <v>1023312</v>
      </c>
      <c r="F83" t="s">
        <v>39</v>
      </c>
      <c r="G83" t="s">
        <v>37</v>
      </c>
      <c r="H83" t="s">
        <v>38</v>
      </c>
      <c r="I83" s="7">
        <f>IFERROR(VLOOKUP(Tabla13[[#This Row],[Llave]],'[1]Consolidado RV'!$B:$H,6,FALSE),0)</f>
        <v>0</v>
      </c>
      <c r="J83" s="3">
        <f>IFERROR(VLOOKUP(Tabla13[[#This Row],[Llave]],'[1]Consolidado RV'!$B:$H,7,FALSE),0)</f>
        <v>0</v>
      </c>
      <c r="K83" s="8">
        <f>IFERROR(VLOOKUP(Tabla13[[#This Row],[Oficina]],#REF!,2,FALSE),0)</f>
        <v>0</v>
      </c>
      <c r="L83" s="7">
        <f>+Tabla13[[#This Row],[ RV Producción mes n+1]]*Tabla13[[#This Row],[% Uti. producción]]</f>
        <v>0</v>
      </c>
      <c r="M83" s="7">
        <f>IFERROR(VLOOKUP(Tabla13[[#This Row],[Material]],#REF!,2,FALSE),0)</f>
        <v>0</v>
      </c>
      <c r="N83" s="7">
        <f>IFERROR(VLOOKUP(Tabla13[[#This Row],[Llave]],'En puerto-Programado'!A:D,4,FALSE)+VLOOKUP(Tabla13[[#This Row],[Llave]],'Por despachar'!A:F,6,FALSE),0)</f>
        <v>0</v>
      </c>
      <c r="O83" s="7">
        <f>IFERROR(VLOOKUP(Tabla13[[#This Row],[Material]],[2]Consolidado!$C:$D,2,FALSE),0)</f>
        <v>0</v>
      </c>
      <c r="P83" s="7">
        <f>IFERROR(VLOOKUP(Tabla13[[#This Row],[Llave]],'Por despachar'!A:E,5,FALSE),0)</f>
        <v>0</v>
      </c>
      <c r="Q8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83" s="7">
        <f>IFERROR(VLOOKUP(Tabla13[[#This Row],[Llave]],[3]Hoja2!$A:$D,4,FALSE),0)</f>
        <v>0</v>
      </c>
      <c r="S83" s="9">
        <f>IFERROR(VLOOKUP(Tabla13[[#This Row],[Material]],[4]Hoja1!$B:$C,2,FALSE),0)</f>
        <v>24000</v>
      </c>
      <c r="T83" s="5">
        <f t="shared" si="3"/>
        <v>0</v>
      </c>
      <c r="U83" s="3">
        <f>+Tabla13[[#This Row],[Total disponible]]-Tabla13[[#This Row],[Atraso a facturar]]</f>
        <v>0</v>
      </c>
      <c r="V83" s="6">
        <f t="shared" si="2"/>
        <v>0</v>
      </c>
      <c r="W83" s="3" t="str">
        <f>IF(Tabla13[[#This Row],[Venta del mes]]&gt;Tabla13[[#This Row],[ RV  Venta mes n+1]],"Falta venta","-")</f>
        <v>-</v>
      </c>
      <c r="X83" s="7"/>
      <c r="Y83" s="18">
        <v>0</v>
      </c>
      <c r="Z83" s="5">
        <f>+Tabla13[[#This Row],[Atraso a facturar]]+Tabla13[[#This Row],[Venta del mes]]+Tabla13[[#This Row],[Ajuste]]</f>
        <v>0</v>
      </c>
      <c r="AA83" s="6">
        <f>+Tabla13[[#This Row],[Atraso a facturar]]+Tabla13[[#This Row],[Venta del mes]]+Tabla13[[#This Row],[En puerto a facturar]]</f>
        <v>0</v>
      </c>
      <c r="AB83" s="20">
        <f>IFERROR(VLOOKUP(Tabla13[[#This Row],[Llave]],'[5]Consolidación planes'!$A:$M,9,FALSE),0)</f>
        <v>0</v>
      </c>
      <c r="AC83" s="20">
        <f>IFERROR(VLOOKUP(Tabla13[[#This Row],[Llave]],'[5]Consolidación planes'!$A:$M,10,FALSE),0)</f>
        <v>0</v>
      </c>
      <c r="AD83" s="20">
        <f>IFERROR(VLOOKUP(Tabla13[[#This Row],[Llave]],'[5]Consolidación planes'!$A:$M,11,FALSE),0)</f>
        <v>10221</v>
      </c>
      <c r="AE83" s="20">
        <f>IFERROR(VLOOKUP(Tabla13[[#This Row],[Llave]],'[5]Consolidación planes'!$A:$M,12,FALSE),0)</f>
        <v>0</v>
      </c>
      <c r="AF83" s="20">
        <f>IFERROR(VLOOKUP(Tabla13[[#This Row],[Llave]],'[5]Consolidación planes'!$A:$M,13,FALSE),0)</f>
        <v>0</v>
      </c>
    </row>
    <row r="84" spans="2:32" ht="15.75" hidden="1" x14ac:dyDescent="0.35">
      <c r="B84" t="str">
        <f>Tabla13[[#This Row],[Oficina]]&amp;Tabla13[[#This Row],[Material]]</f>
        <v>Agro Sudamerica1023329</v>
      </c>
      <c r="C84" t="s">
        <v>6</v>
      </c>
      <c r="D84" t="s">
        <v>17</v>
      </c>
      <c r="E84">
        <v>1023329</v>
      </c>
      <c r="F84" t="s">
        <v>10</v>
      </c>
      <c r="G84" t="s">
        <v>8</v>
      </c>
      <c r="H84" t="s">
        <v>9</v>
      </c>
      <c r="I84" s="7">
        <f>IFERROR(VLOOKUP(Tabla13[[#This Row],[Llave]],'[1]Consolidado RV'!$B:$H,6,FALSE),0)</f>
        <v>0</v>
      </c>
      <c r="J84" s="3">
        <f>IFERROR(VLOOKUP(Tabla13[[#This Row],[Llave]],'[1]Consolidado RV'!$B:$H,7,FALSE),0)</f>
        <v>0</v>
      </c>
      <c r="K84" s="8">
        <f>IFERROR(VLOOKUP(Tabla13[[#This Row],[Oficina]],#REF!,2,FALSE),0)</f>
        <v>0</v>
      </c>
      <c r="L84" s="7">
        <f>+Tabla13[[#This Row],[ RV Producción mes n+1]]*Tabla13[[#This Row],[% Uti. producción]]</f>
        <v>0</v>
      </c>
      <c r="M84" s="7">
        <f>IFERROR(VLOOKUP(Tabla13[[#This Row],[Material]],#REF!,2,FALSE),0)</f>
        <v>0</v>
      </c>
      <c r="N84" s="7">
        <f>IFERROR(VLOOKUP(Tabla13[[#This Row],[Llave]],'En puerto-Programado'!A:D,4,FALSE)+VLOOKUP(Tabla13[[#This Row],[Llave]],'Por despachar'!A:F,6,FALSE),0)</f>
        <v>0</v>
      </c>
      <c r="O84" s="7">
        <f>IFERROR(VLOOKUP(Tabla13[[#This Row],[Material]],[2]Consolidado!$C:$D,2,FALSE),0)</f>
        <v>12378.989148195695</v>
      </c>
      <c r="P84" s="7">
        <f>IFERROR(VLOOKUP(Tabla13[[#This Row],[Llave]],'Por despachar'!A:E,5,FALSE),0)</f>
        <v>0</v>
      </c>
      <c r="Q84" s="14">
        <f>SUM(Tabla13[[#This Row],[Producción disponible]],Tabla13[[#This Row],[Stock al día]],Tabla13[[#This Row],[Por producir Abr.]])-SUM(Tabla13[[#This Row],[Stock por despachar N]],Tabla13[[#This Row],[Producción por despachar mes N]])</f>
        <v>12378.989148195695</v>
      </c>
      <c r="R84" s="7">
        <f>IFERROR(VLOOKUP(Tabla13[[#This Row],[Llave]],[3]Hoja2!$A:$D,4,FALSE),0)</f>
        <v>24000</v>
      </c>
      <c r="S84" s="9">
        <f>IFERROR(VLOOKUP(Tabla13[[#This Row],[Material]],[4]Hoja1!$B:$C,2,FALSE),0)</f>
        <v>24000</v>
      </c>
      <c r="T84" s="5">
        <f t="shared" si="3"/>
        <v>0</v>
      </c>
      <c r="U84" s="3">
        <f>+Tabla13[[#This Row],[Total disponible]]-Tabla13[[#This Row],[Atraso a facturar]]</f>
        <v>12378.989148195695</v>
      </c>
      <c r="V84" s="6">
        <f t="shared" si="2"/>
        <v>0</v>
      </c>
      <c r="W84" s="3" t="str">
        <f>IF(Tabla13[[#This Row],[Venta del mes]]&gt;Tabla13[[#This Row],[ RV  Venta mes n+1]],"Falta venta","-")</f>
        <v>-</v>
      </c>
      <c r="X84" s="7"/>
      <c r="Y84" s="18">
        <v>0</v>
      </c>
      <c r="Z84" s="5">
        <f>+Tabla13[[#This Row],[Atraso a facturar]]+Tabla13[[#This Row],[Venta del mes]]+Tabla13[[#This Row],[Ajuste]]</f>
        <v>0</v>
      </c>
      <c r="AA84" s="6">
        <f>+Tabla13[[#This Row],[Atraso a facturar]]+Tabla13[[#This Row],[Venta del mes]]+Tabla13[[#This Row],[En puerto a facturar]]</f>
        <v>0</v>
      </c>
      <c r="AB84" s="20">
        <f>IFERROR(VLOOKUP(Tabla13[[#This Row],[Llave]],'[5]Consolidación planes'!$A:$M,9,FALSE),0)</f>
        <v>0</v>
      </c>
      <c r="AC84" s="20">
        <f>IFERROR(VLOOKUP(Tabla13[[#This Row],[Llave]],'[5]Consolidación planes'!$A:$M,10,FALSE),0)</f>
        <v>0</v>
      </c>
      <c r="AD84" s="20">
        <f>IFERROR(VLOOKUP(Tabla13[[#This Row],[Llave]],'[5]Consolidación planes'!$A:$M,11,FALSE),0)</f>
        <v>0</v>
      </c>
      <c r="AE84" s="20">
        <f>IFERROR(VLOOKUP(Tabla13[[#This Row],[Llave]],'[5]Consolidación planes'!$A:$M,12,FALSE),0)</f>
        <v>24000</v>
      </c>
      <c r="AF84" s="20">
        <f>IFERROR(VLOOKUP(Tabla13[[#This Row],[Llave]],'[5]Consolidación planes'!$A:$M,13,FALSE),0)</f>
        <v>24000</v>
      </c>
    </row>
    <row r="85" spans="2:32" ht="15.75" hidden="1" x14ac:dyDescent="0.35">
      <c r="B85" t="str">
        <f>Tabla13[[#This Row],[Oficina]]&amp;Tabla13[[#This Row],[Material]]</f>
        <v>Agro Sudamerica1023331</v>
      </c>
      <c r="C85" t="s">
        <v>6</v>
      </c>
      <c r="D85" t="s">
        <v>17</v>
      </c>
      <c r="E85">
        <v>1023331</v>
      </c>
      <c r="F85" t="s">
        <v>281</v>
      </c>
      <c r="G85" t="s">
        <v>50</v>
      </c>
      <c r="H85" t="s">
        <v>110</v>
      </c>
      <c r="I85" s="7">
        <f>IFERROR(VLOOKUP(Tabla13[[#This Row],[Llave]],'[1]Consolidado RV'!$B:$H,6,FALSE),0)</f>
        <v>0</v>
      </c>
      <c r="J85" s="3">
        <f>IFERROR(VLOOKUP(Tabla13[[#This Row],[Llave]],'[1]Consolidado RV'!$B:$H,7,FALSE),0)</f>
        <v>104.461</v>
      </c>
      <c r="K85" s="8">
        <f>IFERROR(VLOOKUP(Tabla13[[#This Row],[Oficina]],#REF!,2,FALSE),0)</f>
        <v>0</v>
      </c>
      <c r="L85" s="7">
        <f>+Tabla13[[#This Row],[ RV Producción mes n+1]]*Tabla13[[#This Row],[% Uti. producción]]</f>
        <v>0</v>
      </c>
      <c r="M85" s="7">
        <f>IFERROR(VLOOKUP(Tabla13[[#This Row],[Material]],#REF!,2,FALSE),0)</f>
        <v>0</v>
      </c>
      <c r="N85" s="7">
        <f>IFERROR(VLOOKUP(Tabla13[[#This Row],[Llave]],'En puerto-Programado'!A:D,4,FALSE)+VLOOKUP(Tabla13[[#This Row],[Llave]],'Por despachar'!A:F,6,FALSE),0)</f>
        <v>0</v>
      </c>
      <c r="O85" s="7">
        <f>IFERROR(VLOOKUP(Tabla13[[#This Row],[Material]],[2]Consolidado!$C:$D,2,FALSE),0)</f>
        <v>0</v>
      </c>
      <c r="P85" s="7">
        <f>IFERROR(VLOOKUP(Tabla13[[#This Row],[Llave]],'Por despachar'!A:E,5,FALSE),0)</f>
        <v>0</v>
      </c>
      <c r="Q8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85" s="7">
        <f>IFERROR(VLOOKUP(Tabla13[[#This Row],[Llave]],[3]Hoja2!$A:$D,4,FALSE),0)</f>
        <v>6000</v>
      </c>
      <c r="S85" s="9">
        <f>IFERROR(VLOOKUP(Tabla13[[#This Row],[Material]],[4]Hoja1!$B:$C,2,FALSE),0)</f>
        <v>24000</v>
      </c>
      <c r="T85" s="5">
        <f t="shared" si="3"/>
        <v>0</v>
      </c>
      <c r="U85" s="3">
        <f>+Tabla13[[#This Row],[Total disponible]]-Tabla13[[#This Row],[Atraso a facturar]]</f>
        <v>0</v>
      </c>
      <c r="V85" s="6">
        <f t="shared" si="2"/>
        <v>0</v>
      </c>
      <c r="W85" s="3" t="str">
        <f>IF(Tabla13[[#This Row],[Venta del mes]]&gt;Tabla13[[#This Row],[ RV  Venta mes n+1]],"Falta venta","-")</f>
        <v>-</v>
      </c>
      <c r="X85" s="7"/>
      <c r="Y85" s="18">
        <v>0</v>
      </c>
      <c r="Z85" s="5">
        <f>+Tabla13[[#This Row],[Atraso a facturar]]+Tabla13[[#This Row],[Venta del mes]]+Tabla13[[#This Row],[Ajuste]]</f>
        <v>0</v>
      </c>
      <c r="AA85" s="6">
        <f>+Tabla13[[#This Row],[Atraso a facturar]]+Tabla13[[#This Row],[Venta del mes]]+Tabla13[[#This Row],[En puerto a facturar]]</f>
        <v>0</v>
      </c>
      <c r="AB85" s="20">
        <f>IFERROR(VLOOKUP(Tabla13[[#This Row],[Llave]],'[5]Consolidación planes'!$A:$M,9,FALSE),0)</f>
        <v>0</v>
      </c>
      <c r="AC85" s="20">
        <f>IFERROR(VLOOKUP(Tabla13[[#This Row],[Llave]],'[5]Consolidación planes'!$A:$M,10,FALSE),0)</f>
        <v>23000</v>
      </c>
      <c r="AD85" s="20">
        <f>IFERROR(VLOOKUP(Tabla13[[#This Row],[Llave]],'[5]Consolidación planes'!$A:$M,11,FALSE),0)</f>
        <v>0</v>
      </c>
      <c r="AE85" s="20">
        <f>IFERROR(VLOOKUP(Tabla13[[#This Row],[Llave]],'[5]Consolidación planes'!$A:$M,12,FALSE),0)</f>
        <v>23000</v>
      </c>
      <c r="AF85" s="20">
        <f>IFERROR(VLOOKUP(Tabla13[[#This Row],[Llave]],'[5]Consolidación planes'!$A:$M,13,FALSE),0)</f>
        <v>0</v>
      </c>
    </row>
    <row r="86" spans="2:32" ht="15.75" hidden="1" x14ac:dyDescent="0.35">
      <c r="B86" t="str">
        <f>Tabla13[[#This Row],[Oficina]]&amp;Tabla13[[#This Row],[Material]]</f>
        <v>Agro Sudamerica1023334</v>
      </c>
      <c r="C86" t="s">
        <v>6</v>
      </c>
      <c r="D86" t="s">
        <v>17</v>
      </c>
      <c r="E86">
        <v>1023334</v>
      </c>
      <c r="F86" t="s">
        <v>276</v>
      </c>
      <c r="G86" t="s">
        <v>8</v>
      </c>
      <c r="H86" t="s">
        <v>32</v>
      </c>
      <c r="I86" s="7">
        <f>IFERROR(VLOOKUP(Tabla13[[#This Row],[Llave]],'[1]Consolidado RV'!$B:$H,6,FALSE),0)</f>
        <v>0</v>
      </c>
      <c r="J86" s="3">
        <f>IFERROR(VLOOKUP(Tabla13[[#This Row],[Llave]],'[1]Consolidado RV'!$B:$H,7,FALSE),0)</f>
        <v>0</v>
      </c>
      <c r="K86" s="8">
        <f>IFERROR(VLOOKUP(Tabla13[[#This Row],[Oficina]],#REF!,2,FALSE),0)</f>
        <v>0</v>
      </c>
      <c r="L86" s="7">
        <f>+Tabla13[[#This Row],[ RV Producción mes n+1]]*Tabla13[[#This Row],[% Uti. producción]]</f>
        <v>0</v>
      </c>
      <c r="M86" s="7">
        <f>IFERROR(VLOOKUP(Tabla13[[#This Row],[Material]],#REF!,2,FALSE),0)</f>
        <v>0</v>
      </c>
      <c r="N86" s="7">
        <f>IFERROR(VLOOKUP(Tabla13[[#This Row],[Llave]],'En puerto-Programado'!A:D,4,FALSE)+VLOOKUP(Tabla13[[#This Row],[Llave]],'Por despachar'!A:F,6,FALSE),0)</f>
        <v>0</v>
      </c>
      <c r="O86" s="7">
        <f>IFERROR(VLOOKUP(Tabla13[[#This Row],[Material]],[2]Consolidado!$C:$D,2,FALSE),0)</f>
        <v>104944.13950118097</v>
      </c>
      <c r="P86" s="7">
        <f>IFERROR(VLOOKUP(Tabla13[[#This Row],[Llave]],'Por despachar'!A:E,5,FALSE),0)</f>
        <v>0</v>
      </c>
      <c r="Q86" s="14">
        <f>SUM(Tabla13[[#This Row],[Producción disponible]],Tabla13[[#This Row],[Stock al día]],Tabla13[[#This Row],[Por producir Abr.]])-SUM(Tabla13[[#This Row],[Stock por despachar N]],Tabla13[[#This Row],[Producción por despachar mes N]])</f>
        <v>104944.13950118097</v>
      </c>
      <c r="R86" s="7">
        <f>IFERROR(VLOOKUP(Tabla13[[#This Row],[Llave]],[3]Hoja2!$A:$D,4,FALSE),0)</f>
        <v>0</v>
      </c>
      <c r="S86" s="9">
        <f>IFERROR(VLOOKUP(Tabla13[[#This Row],[Material]],[4]Hoja1!$B:$C,2,FALSE),0)</f>
        <v>24000</v>
      </c>
      <c r="T86" s="5">
        <f t="shared" si="3"/>
        <v>0</v>
      </c>
      <c r="U86" s="3">
        <f>+Tabla13[[#This Row],[Total disponible]]-Tabla13[[#This Row],[Atraso a facturar]]</f>
        <v>104944.13950118097</v>
      </c>
      <c r="V86" s="6">
        <f t="shared" si="2"/>
        <v>0</v>
      </c>
      <c r="W86" s="3" t="str">
        <f>IF(Tabla13[[#This Row],[Venta del mes]]&gt;Tabla13[[#This Row],[ RV  Venta mes n+1]],"Falta venta","-")</f>
        <v>-</v>
      </c>
      <c r="X86" s="7"/>
      <c r="Y86" s="18">
        <v>0</v>
      </c>
      <c r="Z86" s="5">
        <f>+Tabla13[[#This Row],[Atraso a facturar]]+Tabla13[[#This Row],[Venta del mes]]+Tabla13[[#This Row],[Ajuste]]</f>
        <v>0</v>
      </c>
      <c r="AA86" s="6">
        <f>+Tabla13[[#This Row],[Atraso a facturar]]+Tabla13[[#This Row],[Venta del mes]]+Tabla13[[#This Row],[En puerto a facturar]]</f>
        <v>0</v>
      </c>
      <c r="AB86" s="20">
        <f>IFERROR(VLOOKUP(Tabla13[[#This Row],[Llave]],'[5]Consolidación planes'!$A:$M,9,FALSE),0)</f>
        <v>0</v>
      </c>
      <c r="AC86" s="20">
        <f>IFERROR(VLOOKUP(Tabla13[[#This Row],[Llave]],'[5]Consolidación planes'!$A:$M,10,FALSE),0)</f>
        <v>0</v>
      </c>
      <c r="AD86" s="20">
        <f>IFERROR(VLOOKUP(Tabla13[[#This Row],[Llave]],'[5]Consolidación planes'!$A:$M,11,FALSE),0)</f>
        <v>0</v>
      </c>
      <c r="AE86" s="20">
        <f>IFERROR(VLOOKUP(Tabla13[[#This Row],[Llave]],'[5]Consolidación planes'!$A:$M,12,FALSE),0)</f>
        <v>0</v>
      </c>
      <c r="AF86" s="20">
        <f>IFERROR(VLOOKUP(Tabla13[[#This Row],[Llave]],'[5]Consolidación planes'!$A:$M,13,FALSE),0)</f>
        <v>0</v>
      </c>
    </row>
    <row r="87" spans="2:32" ht="15.75" hidden="1" x14ac:dyDescent="0.35">
      <c r="B87" t="str">
        <f>Tabla13[[#This Row],[Oficina]]&amp;Tabla13[[#This Row],[Material]]</f>
        <v>Agro Sudamerica1023355</v>
      </c>
      <c r="C87" t="s">
        <v>6</v>
      </c>
      <c r="D87" t="s">
        <v>17</v>
      </c>
      <c r="E87">
        <v>1023355</v>
      </c>
      <c r="F87" t="s">
        <v>203</v>
      </c>
      <c r="G87" t="s">
        <v>76</v>
      </c>
      <c r="H87" t="s">
        <v>84</v>
      </c>
      <c r="I87" s="7">
        <f>IFERROR(VLOOKUP(Tabla13[[#This Row],[Llave]],'[1]Consolidado RV'!$B:$H,6,FALSE),0)</f>
        <v>0</v>
      </c>
      <c r="J87" s="3">
        <f>IFERROR(VLOOKUP(Tabla13[[#This Row],[Llave]],'[1]Consolidado RV'!$B:$H,7,FALSE),0)</f>
        <v>4082.4340000000002</v>
      </c>
      <c r="K87" s="8">
        <f>IFERROR(VLOOKUP(Tabla13[[#This Row],[Oficina]],#REF!,2,FALSE),0)</f>
        <v>0</v>
      </c>
      <c r="L87" s="7">
        <f>+Tabla13[[#This Row],[ RV Producción mes n+1]]*Tabla13[[#This Row],[% Uti. producción]]</f>
        <v>0</v>
      </c>
      <c r="M87" s="7">
        <f>IFERROR(VLOOKUP(Tabla13[[#This Row],[Material]],#REF!,2,FALSE),0)</f>
        <v>0</v>
      </c>
      <c r="N87" s="7">
        <f>IFERROR(VLOOKUP(Tabla13[[#This Row],[Llave]],'En puerto-Programado'!A:D,4,FALSE)+VLOOKUP(Tabla13[[#This Row],[Llave]],'Por despachar'!A:F,6,FALSE),0)</f>
        <v>0</v>
      </c>
      <c r="O87" s="7">
        <f>IFERROR(VLOOKUP(Tabla13[[#This Row],[Material]],[2]Consolidado!$C:$D,2,FALSE),0)</f>
        <v>8471.6981132075489</v>
      </c>
      <c r="P87" s="7">
        <f>IFERROR(VLOOKUP(Tabla13[[#This Row],[Llave]],'Por despachar'!A:E,5,FALSE),0)</f>
        <v>0</v>
      </c>
      <c r="Q87" s="14">
        <f>SUM(Tabla13[[#This Row],[Producción disponible]],Tabla13[[#This Row],[Stock al día]],Tabla13[[#This Row],[Por producir Abr.]])-SUM(Tabla13[[#This Row],[Stock por despachar N]],Tabla13[[#This Row],[Producción por despachar mes N]])</f>
        <v>8471.6981132075489</v>
      </c>
      <c r="R87" s="7">
        <f>IFERROR(VLOOKUP(Tabla13[[#This Row],[Llave]],[3]Hoja2!$A:$D,4,FALSE),0)</f>
        <v>24000</v>
      </c>
      <c r="S87" s="9">
        <f>IFERROR(VLOOKUP(Tabla13[[#This Row],[Material]],[4]Hoja1!$B:$C,2,FALSE),0)</f>
        <v>24000</v>
      </c>
      <c r="T87" s="5">
        <f t="shared" si="3"/>
        <v>0</v>
      </c>
      <c r="U87" s="3">
        <f>+Tabla13[[#This Row],[Total disponible]]-Tabla13[[#This Row],[Atraso a facturar]]</f>
        <v>8471.6981132075489</v>
      </c>
      <c r="V87" s="6">
        <f t="shared" si="2"/>
        <v>0</v>
      </c>
      <c r="W87" s="3" t="str">
        <f>IF(Tabla13[[#This Row],[Venta del mes]]&gt;Tabla13[[#This Row],[ RV  Venta mes n+1]],"Falta venta","-")</f>
        <v>-</v>
      </c>
      <c r="X87" s="7"/>
      <c r="Y87" s="18">
        <v>0</v>
      </c>
      <c r="Z87" s="5">
        <f>+Tabla13[[#This Row],[Atraso a facturar]]+Tabla13[[#This Row],[Venta del mes]]+Tabla13[[#This Row],[Ajuste]]</f>
        <v>0</v>
      </c>
      <c r="AA87" s="6">
        <f>+Tabla13[[#This Row],[Atraso a facturar]]+Tabla13[[#This Row],[Venta del mes]]+Tabla13[[#This Row],[En puerto a facturar]]</f>
        <v>0</v>
      </c>
      <c r="AB87" s="20">
        <f>IFERROR(VLOOKUP(Tabla13[[#This Row],[Llave]],'[5]Consolidación planes'!$A:$M,9,FALSE),0)</f>
        <v>0</v>
      </c>
      <c r="AC87" s="20">
        <f>IFERROR(VLOOKUP(Tabla13[[#This Row],[Llave]],'[5]Consolidación planes'!$A:$M,10,FALSE),0)</f>
        <v>0</v>
      </c>
      <c r="AD87" s="20">
        <f>IFERROR(VLOOKUP(Tabla13[[#This Row],[Llave]],'[5]Consolidación planes'!$A:$M,11,FALSE),0)</f>
        <v>0</v>
      </c>
      <c r="AE87" s="20">
        <f>IFERROR(VLOOKUP(Tabla13[[#This Row],[Llave]],'[5]Consolidación planes'!$A:$M,12,FALSE),0)</f>
        <v>0</v>
      </c>
      <c r="AF87" s="20">
        <f>IFERROR(VLOOKUP(Tabla13[[#This Row],[Llave]],'[5]Consolidación planes'!$A:$M,13,FALSE),0)</f>
        <v>24000</v>
      </c>
    </row>
    <row r="88" spans="2:32" ht="15.5" hidden="1" x14ac:dyDescent="0.35">
      <c r="B88" t="str">
        <f>Tabla13[[#This Row],[Oficina]]&amp;Tabla13[[#This Row],[Material]]</f>
        <v>Agrosuper Asia1020860</v>
      </c>
      <c r="C88" t="s">
        <v>6</v>
      </c>
      <c r="D88" t="s">
        <v>173</v>
      </c>
      <c r="E88">
        <v>1020860</v>
      </c>
      <c r="F88" t="s">
        <v>182</v>
      </c>
      <c r="G88" t="s">
        <v>50</v>
      </c>
      <c r="H88" t="s">
        <v>110</v>
      </c>
      <c r="I88" s="7">
        <f>IFERROR(VLOOKUP(Tabla13[[#This Row],[Llave]],'[1]Consolidado RV'!$B:$H,6,FALSE),0)</f>
        <v>161544.31219999999</v>
      </c>
      <c r="J88" s="3">
        <f>IFERROR(VLOOKUP(Tabla13[[#This Row],[Llave]],'[1]Consolidado RV'!$B:$H,7,FALSE),0)</f>
        <v>154000.00097626439</v>
      </c>
      <c r="K88" s="8">
        <f>IFERROR(VLOOKUP(Tabla13[[#This Row],[Oficina]],#REF!,2,FALSE),0)</f>
        <v>0</v>
      </c>
      <c r="L88" s="7">
        <f>+Tabla13[[#This Row],[ RV Producción mes n+1]]*Tabla13[[#This Row],[% Uti. producción]]</f>
        <v>0</v>
      </c>
      <c r="M88" s="7">
        <f>IFERROR(VLOOKUP(Tabla13[[#This Row],[Material]],#REF!,2,FALSE),0)</f>
        <v>0</v>
      </c>
      <c r="N88" s="7">
        <f>IFERROR(VLOOKUP(Tabla13[[#This Row],[Llave]],'En puerto-Programado'!A:D,4,FALSE)+VLOOKUP(Tabla13[[#This Row],[Llave]],'Por despachar'!A:F,6,FALSE),0)</f>
        <v>0</v>
      </c>
      <c r="O88" s="7">
        <f>IFERROR(VLOOKUP(Tabla13[[#This Row],[Material]],[2]Consolidado!$C:$D,2,FALSE),0)</f>
        <v>93127.533801834317</v>
      </c>
      <c r="P88" s="7">
        <f>IFERROR(VLOOKUP(Tabla13[[#This Row],[Llave]],'Por despachar'!A:E,5,FALSE),0)</f>
        <v>0</v>
      </c>
      <c r="Q88" s="14">
        <f>SUM(Tabla13[[#This Row],[Producción disponible]],Tabla13[[#This Row],[Stock al día]],Tabla13[[#This Row],[Por producir Abr.]])-SUM(Tabla13[[#This Row],[Stock por despachar N]],Tabla13[[#This Row],[Producción por despachar mes N]])</f>
        <v>93127.533801834317</v>
      </c>
      <c r="R88" s="7">
        <f>IFERROR(VLOOKUP(Tabla13[[#This Row],[Llave]],[3]Hoja2!$A:$D,4,FALSE),0)</f>
        <v>165000</v>
      </c>
      <c r="S88" s="9">
        <f>IFERROR(VLOOKUP(Tabla13[[#This Row],[Material]],[4]Hoja1!$B:$C,2,FALSE),0)</f>
        <v>22000</v>
      </c>
      <c r="T88" s="5">
        <f t="shared" si="3"/>
        <v>88000</v>
      </c>
      <c r="U88" s="3">
        <f>+Tabla13[[#This Row],[Total disponible]]-Tabla13[[#This Row],[Atraso a facturar]]</f>
        <v>5127.5338018343173</v>
      </c>
      <c r="V88" s="6">
        <f t="shared" si="2"/>
        <v>0</v>
      </c>
      <c r="W88" s="3" t="str">
        <f>IF(Tabla13[[#This Row],[Venta del mes]]&gt;Tabla13[[#This Row],[ RV  Venta mes n+1]],"Falta venta","-")</f>
        <v>-</v>
      </c>
      <c r="X88" s="7"/>
      <c r="Y88" s="18">
        <v>0</v>
      </c>
      <c r="Z88" s="5">
        <f>+Tabla13[[#This Row],[Atraso a facturar]]+Tabla13[[#This Row],[Venta del mes]]+Tabla13[[#This Row],[Ajuste]]</f>
        <v>88000</v>
      </c>
      <c r="AA88" s="6">
        <f>+Tabla13[[#This Row],[Atraso a facturar]]+Tabla13[[#This Row],[Venta del mes]]+Tabla13[[#This Row],[En puerto a facturar]]</f>
        <v>88000</v>
      </c>
      <c r="AB88" s="20">
        <f>IFERROR(VLOOKUP(Tabla13[[#This Row],[Llave]],'[5]Consolidación planes'!$A:$M,9,FALSE),0)</f>
        <v>154000</v>
      </c>
      <c r="AC88" s="20">
        <f>IFERROR(VLOOKUP(Tabla13[[#This Row],[Llave]],'[5]Consolidación planes'!$A:$M,10,FALSE),0)</f>
        <v>66000</v>
      </c>
      <c r="AD88" s="20">
        <f>IFERROR(VLOOKUP(Tabla13[[#This Row],[Llave]],'[5]Consolidación planes'!$A:$M,11,FALSE),0)</f>
        <v>88000</v>
      </c>
      <c r="AE88" s="20">
        <f>IFERROR(VLOOKUP(Tabla13[[#This Row],[Llave]],'[5]Consolidación planes'!$A:$M,12,FALSE),0)</f>
        <v>154000</v>
      </c>
      <c r="AF88" s="20">
        <f>IFERROR(VLOOKUP(Tabla13[[#This Row],[Llave]],'[5]Consolidación planes'!$A:$M,13,FALSE),0)</f>
        <v>176000</v>
      </c>
    </row>
    <row r="89" spans="2:32" ht="15.5" hidden="1" x14ac:dyDescent="0.35">
      <c r="B89" t="str">
        <f>Tabla13[[#This Row],[Oficina]]&amp;Tabla13[[#This Row],[Material]]</f>
        <v>Agrosuper Asia1020861</v>
      </c>
      <c r="C89" t="s">
        <v>6</v>
      </c>
      <c r="D89" t="s">
        <v>173</v>
      </c>
      <c r="E89">
        <v>1020861</v>
      </c>
      <c r="F89" t="s">
        <v>183</v>
      </c>
      <c r="G89" t="s">
        <v>50</v>
      </c>
      <c r="H89" t="s">
        <v>110</v>
      </c>
      <c r="I89" s="7">
        <f>IFERROR(VLOOKUP(Tabla13[[#This Row],[Llave]],'[1]Consolidado RV'!$B:$H,6,FALSE),0)</f>
        <v>129939.519</v>
      </c>
      <c r="J89" s="3">
        <f>IFERROR(VLOOKUP(Tabla13[[#This Row],[Llave]],'[1]Consolidado RV'!$B:$H,7,FALSE),0)</f>
        <v>109999.9998234932</v>
      </c>
      <c r="K89" s="8">
        <f>IFERROR(VLOOKUP(Tabla13[[#This Row],[Oficina]],#REF!,2,FALSE),0)</f>
        <v>0</v>
      </c>
      <c r="L89" s="7">
        <f>+Tabla13[[#This Row],[ RV Producción mes n+1]]*Tabla13[[#This Row],[% Uti. producción]]</f>
        <v>0</v>
      </c>
      <c r="M89" s="7">
        <f>IFERROR(VLOOKUP(Tabla13[[#This Row],[Material]],#REF!,2,FALSE),0)</f>
        <v>0</v>
      </c>
      <c r="N89" s="7">
        <f>IFERROR(VLOOKUP(Tabla13[[#This Row],[Llave]],'En puerto-Programado'!A:D,4,FALSE)+VLOOKUP(Tabla13[[#This Row],[Llave]],'Por despachar'!A:F,6,FALSE),0)</f>
        <v>0</v>
      </c>
      <c r="O89" s="7">
        <f>IFERROR(VLOOKUP(Tabla13[[#This Row],[Material]],[2]Consolidado!$C:$D,2,FALSE),0)</f>
        <v>13046.223450500862</v>
      </c>
      <c r="P89" s="7">
        <f>IFERROR(VLOOKUP(Tabla13[[#This Row],[Llave]],'Por despachar'!A:E,5,FALSE),0)</f>
        <v>0</v>
      </c>
      <c r="Q89" s="14">
        <f>SUM(Tabla13[[#This Row],[Producción disponible]],Tabla13[[#This Row],[Stock al día]],Tabla13[[#This Row],[Por producir Abr.]])-SUM(Tabla13[[#This Row],[Stock por despachar N]],Tabla13[[#This Row],[Producción por despachar mes N]])</f>
        <v>13046.223450500862</v>
      </c>
      <c r="R89" s="7">
        <f>IFERROR(VLOOKUP(Tabla13[[#This Row],[Llave]],[3]Hoja2!$A:$D,4,FALSE),0)</f>
        <v>110000</v>
      </c>
      <c r="S89" s="9">
        <f>IFERROR(VLOOKUP(Tabla13[[#This Row],[Material]],[4]Hoja1!$B:$C,2,FALSE),0)</f>
        <v>22000</v>
      </c>
      <c r="T89" s="5">
        <f t="shared" si="3"/>
        <v>0</v>
      </c>
      <c r="U89" s="3">
        <f>+Tabla13[[#This Row],[Total disponible]]-Tabla13[[#This Row],[Atraso a facturar]]</f>
        <v>13046.223450500862</v>
      </c>
      <c r="V89" s="6">
        <f t="shared" si="2"/>
        <v>0</v>
      </c>
      <c r="W89" s="3" t="str">
        <f>IF(Tabla13[[#This Row],[Venta del mes]]&gt;Tabla13[[#This Row],[ RV  Venta mes n+1]],"Falta venta","-")</f>
        <v>-</v>
      </c>
      <c r="X89" s="7"/>
      <c r="Y89" s="18">
        <v>0</v>
      </c>
      <c r="Z89" s="5">
        <f>+Tabla13[[#This Row],[Atraso a facturar]]+Tabla13[[#This Row],[Venta del mes]]+Tabla13[[#This Row],[Ajuste]]</f>
        <v>0</v>
      </c>
      <c r="AA89" s="6">
        <f>+Tabla13[[#This Row],[Atraso a facturar]]+Tabla13[[#This Row],[Venta del mes]]+Tabla13[[#This Row],[En puerto a facturar]]</f>
        <v>0</v>
      </c>
      <c r="AB89" s="20">
        <f>IFERROR(VLOOKUP(Tabla13[[#This Row],[Llave]],'[5]Consolidación planes'!$A:$M,9,FALSE),0)</f>
        <v>88000</v>
      </c>
      <c r="AC89" s="20">
        <f>IFERROR(VLOOKUP(Tabla13[[#This Row],[Llave]],'[5]Consolidación planes'!$A:$M,10,FALSE),0)</f>
        <v>66000</v>
      </c>
      <c r="AD89" s="20">
        <f>IFERROR(VLOOKUP(Tabla13[[#This Row],[Llave]],'[5]Consolidación planes'!$A:$M,11,FALSE),0)</f>
        <v>66000</v>
      </c>
      <c r="AE89" s="20">
        <f>IFERROR(VLOOKUP(Tabla13[[#This Row],[Llave]],'[5]Consolidación planes'!$A:$M,12,FALSE),0)</f>
        <v>154000</v>
      </c>
      <c r="AF89" s="20">
        <f>IFERROR(VLOOKUP(Tabla13[[#This Row],[Llave]],'[5]Consolidación planes'!$A:$M,13,FALSE),0)</f>
        <v>153860</v>
      </c>
    </row>
    <row r="90" spans="2:32" ht="15.5" hidden="1" x14ac:dyDescent="0.35">
      <c r="B90" t="str">
        <f>Tabla13[[#This Row],[Oficina]]&amp;Tabla13[[#This Row],[Material]]</f>
        <v>Agrosuper Asia1020904</v>
      </c>
      <c r="C90" t="s">
        <v>6</v>
      </c>
      <c r="D90" t="s">
        <v>173</v>
      </c>
      <c r="E90">
        <v>1020904</v>
      </c>
      <c r="F90" t="s">
        <v>186</v>
      </c>
      <c r="G90" t="s">
        <v>56</v>
      </c>
      <c r="H90" t="s">
        <v>118</v>
      </c>
      <c r="I90" s="7">
        <f>IFERROR(VLOOKUP(Tabla13[[#This Row],[Llave]],'[1]Consolidado RV'!$B:$H,6,FALSE),0)</f>
        <v>0</v>
      </c>
      <c r="J90" s="3">
        <f>IFERROR(VLOOKUP(Tabla13[[#This Row],[Llave]],'[1]Consolidado RV'!$B:$H,7,FALSE),0)</f>
        <v>0</v>
      </c>
      <c r="K90" s="8">
        <f>IFERROR(VLOOKUP(Tabla13[[#This Row],[Oficina]],#REF!,2,FALSE),0)</f>
        <v>0</v>
      </c>
      <c r="L90" s="7">
        <f>+Tabla13[[#This Row],[ RV Producción mes n+1]]*Tabla13[[#This Row],[% Uti. producción]]</f>
        <v>0</v>
      </c>
      <c r="M90" s="7">
        <f>IFERROR(VLOOKUP(Tabla13[[#This Row],[Material]],#REF!,2,FALSE),0)</f>
        <v>0</v>
      </c>
      <c r="N90" s="7">
        <f>IFERROR(VLOOKUP(Tabla13[[#This Row],[Llave]],'En puerto-Programado'!A:D,4,FALSE)+VLOOKUP(Tabla13[[#This Row],[Llave]],'Por despachar'!A:F,6,FALSE),0)</f>
        <v>0</v>
      </c>
      <c r="O90" s="7">
        <f>IFERROR(VLOOKUP(Tabla13[[#This Row],[Material]],[2]Consolidado!$C:$D,2,FALSE),0)</f>
        <v>0</v>
      </c>
      <c r="P90" s="7">
        <f>IFERROR(VLOOKUP(Tabla13[[#This Row],[Llave]],'Por despachar'!A:E,5,FALSE),0)</f>
        <v>0</v>
      </c>
      <c r="Q9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90" s="7">
        <f>IFERROR(VLOOKUP(Tabla13[[#This Row],[Llave]],[3]Hoja2!$A:$D,4,FALSE),0)</f>
        <v>110000</v>
      </c>
      <c r="S90" s="9">
        <f>IFERROR(VLOOKUP(Tabla13[[#This Row],[Material]],[4]Hoja1!$B:$C,2,FALSE),0)</f>
        <v>22000</v>
      </c>
      <c r="T90" s="5">
        <f t="shared" si="3"/>
        <v>0</v>
      </c>
      <c r="U90" s="3">
        <f>+Tabla13[[#This Row],[Total disponible]]-Tabla13[[#This Row],[Atraso a facturar]]</f>
        <v>0</v>
      </c>
      <c r="V90" s="6">
        <f t="shared" si="2"/>
        <v>0</v>
      </c>
      <c r="W90" s="3" t="str">
        <f>IF(Tabla13[[#This Row],[Venta del mes]]&gt;Tabla13[[#This Row],[ RV  Venta mes n+1]],"Falta venta","-")</f>
        <v>-</v>
      </c>
      <c r="X90" s="7"/>
      <c r="Y90" s="18">
        <v>0</v>
      </c>
      <c r="Z90" s="5">
        <f>+Tabla13[[#This Row],[Atraso a facturar]]+Tabla13[[#This Row],[Venta del mes]]+Tabla13[[#This Row],[Ajuste]]</f>
        <v>0</v>
      </c>
      <c r="AA90" s="6">
        <f>+Tabla13[[#This Row],[Atraso a facturar]]+Tabla13[[#This Row],[Venta del mes]]+Tabla13[[#This Row],[En puerto a facturar]]</f>
        <v>0</v>
      </c>
      <c r="AB90" s="20">
        <f>IFERROR(VLOOKUP(Tabla13[[#This Row],[Llave]],'[5]Consolidación planes'!$A:$M,9,FALSE),0)</f>
        <v>22000</v>
      </c>
      <c r="AC90" s="20">
        <f>IFERROR(VLOOKUP(Tabla13[[#This Row],[Llave]],'[5]Consolidación planes'!$A:$M,10,FALSE),0)</f>
        <v>154000</v>
      </c>
      <c r="AD90" s="20">
        <f>IFERROR(VLOOKUP(Tabla13[[#This Row],[Llave]],'[5]Consolidación planes'!$A:$M,11,FALSE),0)</f>
        <v>66000</v>
      </c>
      <c r="AE90" s="20">
        <f>IFERROR(VLOOKUP(Tabla13[[#This Row],[Llave]],'[5]Consolidación planes'!$A:$M,12,FALSE),0)</f>
        <v>22000</v>
      </c>
      <c r="AF90" s="20">
        <f>IFERROR(VLOOKUP(Tabla13[[#This Row],[Llave]],'[5]Consolidación planes'!$A:$M,13,FALSE),0)</f>
        <v>22000</v>
      </c>
    </row>
    <row r="91" spans="2:32" ht="15.5" hidden="1" x14ac:dyDescent="0.35">
      <c r="B91" t="str">
        <f>Tabla13[[#This Row],[Oficina]]&amp;Tabla13[[#This Row],[Material]]</f>
        <v>Agrosuper Asia1020905</v>
      </c>
      <c r="C91" t="s">
        <v>6</v>
      </c>
      <c r="D91" t="s">
        <v>173</v>
      </c>
      <c r="E91">
        <v>1020905</v>
      </c>
      <c r="F91" t="s">
        <v>187</v>
      </c>
      <c r="G91" t="s">
        <v>56</v>
      </c>
      <c r="H91" t="s">
        <v>118</v>
      </c>
      <c r="I91" s="7">
        <f>IFERROR(VLOOKUP(Tabla13[[#This Row],[Llave]],'[1]Consolidado RV'!$B:$H,6,FALSE),0)</f>
        <v>0</v>
      </c>
      <c r="J91" s="3">
        <f>IFERROR(VLOOKUP(Tabla13[[#This Row],[Llave]],'[1]Consolidado RV'!$B:$H,7,FALSE),0)</f>
        <v>0</v>
      </c>
      <c r="K91" s="8">
        <f>IFERROR(VLOOKUP(Tabla13[[#This Row],[Oficina]],#REF!,2,FALSE),0)</f>
        <v>0</v>
      </c>
      <c r="L91" s="7">
        <f>+Tabla13[[#This Row],[ RV Producción mes n+1]]*Tabla13[[#This Row],[% Uti. producción]]</f>
        <v>0</v>
      </c>
      <c r="M91" s="7">
        <f>IFERROR(VLOOKUP(Tabla13[[#This Row],[Material]],#REF!,2,FALSE),0)</f>
        <v>0</v>
      </c>
      <c r="N91" s="7">
        <f>IFERROR(VLOOKUP(Tabla13[[#This Row],[Llave]],'En puerto-Programado'!A:D,4,FALSE)+VLOOKUP(Tabla13[[#This Row],[Llave]],'Por despachar'!A:F,6,FALSE),0)</f>
        <v>0</v>
      </c>
      <c r="O91" s="7">
        <f>IFERROR(VLOOKUP(Tabla13[[#This Row],[Material]],[2]Consolidado!$C:$D,2,FALSE),0)</f>
        <v>0</v>
      </c>
      <c r="P91" s="7">
        <f>IFERROR(VLOOKUP(Tabla13[[#This Row],[Llave]],'Por despachar'!A:E,5,FALSE),0)</f>
        <v>0</v>
      </c>
      <c r="Q9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91" s="7">
        <f>IFERROR(VLOOKUP(Tabla13[[#This Row],[Llave]],[3]Hoja2!$A:$D,4,FALSE),0)</f>
        <v>110000</v>
      </c>
      <c r="S91" s="9">
        <f>IFERROR(VLOOKUP(Tabla13[[#This Row],[Material]],[4]Hoja1!$B:$C,2,FALSE),0)</f>
        <v>22000</v>
      </c>
      <c r="T91" s="5">
        <f t="shared" si="3"/>
        <v>0</v>
      </c>
      <c r="U91" s="3">
        <f>+Tabla13[[#This Row],[Total disponible]]-Tabla13[[#This Row],[Atraso a facturar]]</f>
        <v>0</v>
      </c>
      <c r="V91" s="6">
        <f t="shared" si="2"/>
        <v>0</v>
      </c>
      <c r="W91" s="3" t="str">
        <f>IF(Tabla13[[#This Row],[Venta del mes]]&gt;Tabla13[[#This Row],[ RV  Venta mes n+1]],"Falta venta","-")</f>
        <v>-</v>
      </c>
      <c r="X91" s="7"/>
      <c r="Y91" s="18">
        <v>0</v>
      </c>
      <c r="Z91" s="5">
        <f>+Tabla13[[#This Row],[Atraso a facturar]]+Tabla13[[#This Row],[Venta del mes]]+Tabla13[[#This Row],[Ajuste]]</f>
        <v>0</v>
      </c>
      <c r="AA91" s="6">
        <f>+Tabla13[[#This Row],[Atraso a facturar]]+Tabla13[[#This Row],[Venta del mes]]+Tabla13[[#This Row],[En puerto a facturar]]</f>
        <v>0</v>
      </c>
      <c r="AB91" s="20">
        <f>IFERROR(VLOOKUP(Tabla13[[#This Row],[Llave]],'[5]Consolidación planes'!$A:$M,9,FALSE),0)</f>
        <v>22000</v>
      </c>
      <c r="AC91" s="20">
        <f>IFERROR(VLOOKUP(Tabla13[[#This Row],[Llave]],'[5]Consolidación planes'!$A:$M,10,FALSE),0)</f>
        <v>22000</v>
      </c>
      <c r="AD91" s="20">
        <f>IFERROR(VLOOKUP(Tabla13[[#This Row],[Llave]],'[5]Consolidación planes'!$A:$M,11,FALSE),0)</f>
        <v>0</v>
      </c>
      <c r="AE91" s="20">
        <f>IFERROR(VLOOKUP(Tabla13[[#This Row],[Llave]],'[5]Consolidación planes'!$A:$M,12,FALSE),0)</f>
        <v>44000</v>
      </c>
      <c r="AF91" s="20">
        <f>IFERROR(VLOOKUP(Tabla13[[#This Row],[Llave]],'[5]Consolidación planes'!$A:$M,13,FALSE),0)</f>
        <v>22000</v>
      </c>
    </row>
    <row r="92" spans="2:32" ht="15.5" hidden="1" x14ac:dyDescent="0.35">
      <c r="B92" t="str">
        <f>Tabla13[[#This Row],[Oficina]]&amp;Tabla13[[#This Row],[Material]]</f>
        <v>Agrosuper Asia1021012</v>
      </c>
      <c r="C92" t="s">
        <v>6</v>
      </c>
      <c r="D92" t="s">
        <v>173</v>
      </c>
      <c r="E92">
        <v>1021012</v>
      </c>
      <c r="F92" t="s">
        <v>197</v>
      </c>
      <c r="G92" t="s">
        <v>67</v>
      </c>
      <c r="H92" t="s">
        <v>68</v>
      </c>
      <c r="I92" s="7">
        <f>IFERROR(VLOOKUP(Tabla13[[#This Row],[Llave]],'[1]Consolidado RV'!$B:$H,6,FALSE),0)</f>
        <v>131789.50103975469</v>
      </c>
      <c r="J92" s="3">
        <f>IFERROR(VLOOKUP(Tabla13[[#This Row],[Llave]],'[1]Consolidado RV'!$B:$H,7,FALSE),0)</f>
        <v>197999.99899999998</v>
      </c>
      <c r="K92" s="8">
        <f>IFERROR(VLOOKUP(Tabla13[[#This Row],[Oficina]],#REF!,2,FALSE),0)</f>
        <v>0</v>
      </c>
      <c r="L92" s="7">
        <f>+Tabla13[[#This Row],[ RV Producción mes n+1]]*Tabla13[[#This Row],[% Uti. producción]]</f>
        <v>0</v>
      </c>
      <c r="M92" s="7">
        <f>IFERROR(VLOOKUP(Tabla13[[#This Row],[Material]],#REF!,2,FALSE),0)</f>
        <v>0</v>
      </c>
      <c r="N92" s="7">
        <f>IFERROR(VLOOKUP(Tabla13[[#This Row],[Llave]],'En puerto-Programado'!A:D,4,FALSE)+VLOOKUP(Tabla13[[#This Row],[Llave]],'Por despachar'!A:F,6,FALSE),0)</f>
        <v>0</v>
      </c>
      <c r="O92" s="7">
        <f>IFERROR(VLOOKUP(Tabla13[[#This Row],[Material]],[2]Consolidado!$C:$D,2,FALSE),0)</f>
        <v>51011.118211414934</v>
      </c>
      <c r="P92" s="7">
        <f>IFERROR(VLOOKUP(Tabla13[[#This Row],[Llave]],'Por despachar'!A:E,5,FALSE),0)</f>
        <v>0</v>
      </c>
      <c r="Q92" s="14">
        <f>SUM(Tabla13[[#This Row],[Producción disponible]],Tabla13[[#This Row],[Stock al día]],Tabla13[[#This Row],[Por producir Abr.]])-SUM(Tabla13[[#This Row],[Stock por despachar N]],Tabla13[[#This Row],[Producción por despachar mes N]])</f>
        <v>51011.118211414934</v>
      </c>
      <c r="R92" s="7">
        <f>IFERROR(VLOOKUP(Tabla13[[#This Row],[Llave]],[3]Hoja2!$A:$D,4,FALSE),0)</f>
        <v>88000</v>
      </c>
      <c r="S92" s="9">
        <f>IFERROR(VLOOKUP(Tabla13[[#This Row],[Material]],[4]Hoja1!$B:$C,2,FALSE),0)</f>
        <v>22000</v>
      </c>
      <c r="T92" s="5">
        <f t="shared" si="3"/>
        <v>44000</v>
      </c>
      <c r="U92" s="3">
        <f>+Tabla13[[#This Row],[Total disponible]]-Tabla13[[#This Row],[Atraso a facturar]]</f>
        <v>7011.1182114149342</v>
      </c>
      <c r="V92" s="6">
        <f t="shared" si="2"/>
        <v>0</v>
      </c>
      <c r="W92" s="3" t="str">
        <f>IF(Tabla13[[#This Row],[Venta del mes]]&gt;Tabla13[[#This Row],[ RV  Venta mes n+1]],"Falta venta","-")</f>
        <v>-</v>
      </c>
      <c r="X92" s="7"/>
      <c r="Y92" s="18">
        <v>0</v>
      </c>
      <c r="Z92" s="5">
        <f>+Tabla13[[#This Row],[Atraso a facturar]]+Tabla13[[#This Row],[Venta del mes]]+Tabla13[[#This Row],[Ajuste]]</f>
        <v>44000</v>
      </c>
      <c r="AA92" s="6">
        <f>+Tabla13[[#This Row],[Atraso a facturar]]+Tabla13[[#This Row],[Venta del mes]]+Tabla13[[#This Row],[En puerto a facturar]]</f>
        <v>44000</v>
      </c>
      <c r="AB92" s="20">
        <f>IFERROR(VLOOKUP(Tabla13[[#This Row],[Llave]],'[5]Consolidación planes'!$A:$M,9,FALSE),0)</f>
        <v>110000</v>
      </c>
      <c r="AC92" s="20">
        <f>IFERROR(VLOOKUP(Tabla13[[#This Row],[Llave]],'[5]Consolidación planes'!$A:$M,10,FALSE),0)</f>
        <v>66000</v>
      </c>
      <c r="AD92" s="20">
        <f>IFERROR(VLOOKUP(Tabla13[[#This Row],[Llave]],'[5]Consolidación planes'!$A:$M,11,FALSE),0)</f>
        <v>0</v>
      </c>
      <c r="AE92" s="20">
        <f>IFERROR(VLOOKUP(Tabla13[[#This Row],[Llave]],'[5]Consolidación planes'!$A:$M,12,FALSE),0)</f>
        <v>22000</v>
      </c>
      <c r="AF92" s="20">
        <f>IFERROR(VLOOKUP(Tabla13[[#This Row],[Llave]],'[5]Consolidación planes'!$A:$M,13,FALSE),0)</f>
        <v>176010</v>
      </c>
    </row>
    <row r="93" spans="2:32" ht="15.5" hidden="1" x14ac:dyDescent="0.35">
      <c r="B93" t="str">
        <f>Tabla13[[#This Row],[Oficina]]&amp;Tabla13[[#This Row],[Material]]</f>
        <v>Agrosuper Asia1021045</v>
      </c>
      <c r="C93" t="s">
        <v>6</v>
      </c>
      <c r="D93" t="s">
        <v>173</v>
      </c>
      <c r="E93">
        <v>1021045</v>
      </c>
      <c r="F93" t="s">
        <v>194</v>
      </c>
      <c r="G93" t="s">
        <v>159</v>
      </c>
      <c r="H93" t="s">
        <v>160</v>
      </c>
      <c r="I93" s="7">
        <f>IFERROR(VLOOKUP(Tabla13[[#This Row],[Llave]],'[1]Consolidado RV'!$B:$H,6,FALSE),0)</f>
        <v>22988.994000000002</v>
      </c>
      <c r="J93" s="3">
        <f>IFERROR(VLOOKUP(Tabla13[[#This Row],[Llave]],'[1]Consolidado RV'!$B:$H,7,FALSE),0)</f>
        <v>44000</v>
      </c>
      <c r="K93" s="8">
        <f>IFERROR(VLOOKUP(Tabla13[[#This Row],[Oficina]],#REF!,2,FALSE),0)</f>
        <v>0</v>
      </c>
      <c r="L93" s="7">
        <f>+Tabla13[[#This Row],[ RV Producción mes n+1]]*Tabla13[[#This Row],[% Uti. producción]]</f>
        <v>0</v>
      </c>
      <c r="M93" s="7">
        <f>IFERROR(VLOOKUP(Tabla13[[#This Row],[Material]],#REF!,2,FALSE),0)</f>
        <v>0</v>
      </c>
      <c r="N93" s="7">
        <f>IFERROR(VLOOKUP(Tabla13[[#This Row],[Llave]],'En puerto-Programado'!A:D,4,FALSE)+VLOOKUP(Tabla13[[#This Row],[Llave]],'Por despachar'!A:F,6,FALSE),0)</f>
        <v>0</v>
      </c>
      <c r="O93" s="7">
        <f>IFERROR(VLOOKUP(Tabla13[[#This Row],[Material]],[2]Consolidado!$C:$D,2,FALSE),0)</f>
        <v>0</v>
      </c>
      <c r="P93" s="7">
        <f>IFERROR(VLOOKUP(Tabla13[[#This Row],[Llave]],'Por despachar'!A:E,5,FALSE),0)</f>
        <v>0</v>
      </c>
      <c r="Q9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93" s="7">
        <f>IFERROR(VLOOKUP(Tabla13[[#This Row],[Llave]],[3]Hoja2!$A:$D,4,FALSE),0)</f>
        <v>0</v>
      </c>
      <c r="S93" s="9">
        <f>IFERROR(VLOOKUP(Tabla13[[#This Row],[Material]],[4]Hoja1!$B:$C,2,FALSE),0)</f>
        <v>22000</v>
      </c>
      <c r="T93" s="5">
        <f t="shared" si="3"/>
        <v>0</v>
      </c>
      <c r="U93" s="3">
        <f>+Tabla13[[#This Row],[Total disponible]]-Tabla13[[#This Row],[Atraso a facturar]]</f>
        <v>0</v>
      </c>
      <c r="V93" s="6">
        <f t="shared" si="2"/>
        <v>0</v>
      </c>
      <c r="W93" s="3" t="str">
        <f>IF(Tabla13[[#This Row],[Venta del mes]]&gt;Tabla13[[#This Row],[ RV  Venta mes n+1]],"Falta venta","-")</f>
        <v>-</v>
      </c>
      <c r="X93" s="7"/>
      <c r="Y93" s="18">
        <v>0</v>
      </c>
      <c r="Z93" s="5">
        <f>+Tabla13[[#This Row],[Atraso a facturar]]+Tabla13[[#This Row],[Venta del mes]]+Tabla13[[#This Row],[Ajuste]]</f>
        <v>0</v>
      </c>
      <c r="AA93" s="6">
        <f>+Tabla13[[#This Row],[Atraso a facturar]]+Tabla13[[#This Row],[Venta del mes]]+Tabla13[[#This Row],[En puerto a facturar]]</f>
        <v>0</v>
      </c>
      <c r="AB93" s="20">
        <f>IFERROR(VLOOKUP(Tabla13[[#This Row],[Llave]],'[5]Consolidación planes'!$A:$M,9,FALSE),0)</f>
        <v>88000</v>
      </c>
      <c r="AC93" s="20">
        <f>IFERROR(VLOOKUP(Tabla13[[#This Row],[Llave]],'[5]Consolidación planes'!$A:$M,10,FALSE),0)</f>
        <v>44000</v>
      </c>
      <c r="AD93" s="20">
        <f>IFERROR(VLOOKUP(Tabla13[[#This Row],[Llave]],'[5]Consolidación planes'!$A:$M,11,FALSE),0)</f>
        <v>22000</v>
      </c>
      <c r="AE93" s="20">
        <f>IFERROR(VLOOKUP(Tabla13[[#This Row],[Llave]],'[5]Consolidación planes'!$A:$M,12,FALSE),0)</f>
        <v>44000</v>
      </c>
      <c r="AF93" s="20">
        <f>IFERROR(VLOOKUP(Tabla13[[#This Row],[Llave]],'[5]Consolidación planes'!$A:$M,13,FALSE),0)</f>
        <v>22000</v>
      </c>
    </row>
    <row r="94" spans="2:32" ht="15.5" hidden="1" x14ac:dyDescent="0.35">
      <c r="B94" t="str">
        <f>Tabla13[[#This Row],[Oficina]]&amp;Tabla13[[#This Row],[Material]]</f>
        <v>Agrosuper Asia1021046</v>
      </c>
      <c r="C94" t="s">
        <v>6</v>
      </c>
      <c r="D94" t="s">
        <v>173</v>
      </c>
      <c r="E94">
        <v>1021046</v>
      </c>
      <c r="F94" t="s">
        <v>195</v>
      </c>
      <c r="G94" t="s">
        <v>159</v>
      </c>
      <c r="H94" t="s">
        <v>160</v>
      </c>
      <c r="I94" s="7">
        <f>IFERROR(VLOOKUP(Tabla13[[#This Row],[Llave]],'[1]Consolidado RV'!$B:$H,6,FALSE),0)</f>
        <v>57405.165999999997</v>
      </c>
      <c r="J94" s="3">
        <f>IFERROR(VLOOKUP(Tabla13[[#This Row],[Llave]],'[1]Consolidado RV'!$B:$H,7,FALSE),0)</f>
        <v>60377.490999999995</v>
      </c>
      <c r="K94" s="8">
        <f>IFERROR(VLOOKUP(Tabla13[[#This Row],[Oficina]],#REF!,2,FALSE),0)</f>
        <v>0</v>
      </c>
      <c r="L94" s="7">
        <f>+Tabla13[[#This Row],[ RV Producción mes n+1]]*Tabla13[[#This Row],[% Uti. producción]]</f>
        <v>0</v>
      </c>
      <c r="M94" s="7">
        <f>IFERROR(VLOOKUP(Tabla13[[#This Row],[Material]],#REF!,2,FALSE),0)</f>
        <v>0</v>
      </c>
      <c r="N94" s="7">
        <f>IFERROR(VLOOKUP(Tabla13[[#This Row],[Llave]],'En puerto-Programado'!A:D,4,FALSE)+VLOOKUP(Tabla13[[#This Row],[Llave]],'Por despachar'!A:F,6,FALSE),0)</f>
        <v>0</v>
      </c>
      <c r="O94" s="7">
        <f>IFERROR(VLOOKUP(Tabla13[[#This Row],[Material]],[2]Consolidado!$C:$D,2,FALSE),0)</f>
        <v>0</v>
      </c>
      <c r="P94" s="7">
        <f>IFERROR(VLOOKUP(Tabla13[[#This Row],[Llave]],'Por despachar'!A:E,5,FALSE),0)</f>
        <v>0</v>
      </c>
      <c r="Q9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94" s="7">
        <f>IFERROR(VLOOKUP(Tabla13[[#This Row],[Llave]],[3]Hoja2!$A:$D,4,FALSE),0)</f>
        <v>22000</v>
      </c>
      <c r="S94" s="9">
        <f>IFERROR(VLOOKUP(Tabla13[[#This Row],[Material]],[4]Hoja1!$B:$C,2,FALSE),0)</f>
        <v>22000</v>
      </c>
      <c r="T94" s="5">
        <f t="shared" si="3"/>
        <v>0</v>
      </c>
      <c r="U94" s="3">
        <f>+Tabla13[[#This Row],[Total disponible]]-Tabla13[[#This Row],[Atraso a facturar]]</f>
        <v>0</v>
      </c>
      <c r="V94" s="6">
        <f t="shared" si="2"/>
        <v>0</v>
      </c>
      <c r="W94" s="3" t="str">
        <f>IF(Tabla13[[#This Row],[Venta del mes]]&gt;Tabla13[[#This Row],[ RV  Venta mes n+1]],"Falta venta","-")</f>
        <v>-</v>
      </c>
      <c r="X94" s="7"/>
      <c r="Y94" s="18">
        <v>0</v>
      </c>
      <c r="Z94" s="5">
        <f>+Tabla13[[#This Row],[Atraso a facturar]]+Tabla13[[#This Row],[Venta del mes]]+Tabla13[[#This Row],[Ajuste]]</f>
        <v>0</v>
      </c>
      <c r="AA94" s="6">
        <f>+Tabla13[[#This Row],[Atraso a facturar]]+Tabla13[[#This Row],[Venta del mes]]+Tabla13[[#This Row],[En puerto a facturar]]</f>
        <v>0</v>
      </c>
      <c r="AB94" s="20">
        <f>IFERROR(VLOOKUP(Tabla13[[#This Row],[Llave]],'[5]Consolidación planes'!$A:$M,9,FALSE),0)</f>
        <v>88000</v>
      </c>
      <c r="AC94" s="20">
        <f>IFERROR(VLOOKUP(Tabla13[[#This Row],[Llave]],'[5]Consolidación planes'!$A:$M,10,FALSE),0)</f>
        <v>66000</v>
      </c>
      <c r="AD94" s="20">
        <f>IFERROR(VLOOKUP(Tabla13[[#This Row],[Llave]],'[5]Consolidación planes'!$A:$M,11,FALSE),0)</f>
        <v>44000</v>
      </c>
      <c r="AE94" s="20">
        <f>IFERROR(VLOOKUP(Tabla13[[#This Row],[Llave]],'[5]Consolidación planes'!$A:$M,12,FALSE),0)</f>
        <v>44000</v>
      </c>
      <c r="AF94" s="20">
        <f>IFERROR(VLOOKUP(Tabla13[[#This Row],[Llave]],'[5]Consolidación planes'!$A:$M,13,FALSE),0)</f>
        <v>22105</v>
      </c>
    </row>
    <row r="95" spans="2:32" ht="15.5" hidden="1" x14ac:dyDescent="0.35">
      <c r="B95" t="str">
        <f>Tabla13[[#This Row],[Oficina]]&amp;Tabla13[[#This Row],[Material]]</f>
        <v>Agrosuper Asia1021149</v>
      </c>
      <c r="C95" t="s">
        <v>6</v>
      </c>
      <c r="D95" t="s">
        <v>173</v>
      </c>
      <c r="E95">
        <v>1021149</v>
      </c>
      <c r="F95" t="s">
        <v>177</v>
      </c>
      <c r="G95" t="s">
        <v>92</v>
      </c>
      <c r="H95" t="s">
        <v>93</v>
      </c>
      <c r="I95" s="7">
        <f>IFERROR(VLOOKUP(Tabla13[[#This Row],[Llave]],'[1]Consolidado RV'!$B:$H,6,FALSE),0)</f>
        <v>43702.47</v>
      </c>
      <c r="J95" s="3">
        <f>IFERROR(VLOOKUP(Tabla13[[#This Row],[Llave]],'[1]Consolidado RV'!$B:$H,7,FALSE),0)</f>
        <v>88000</v>
      </c>
      <c r="K95" s="8">
        <f>IFERROR(VLOOKUP(Tabla13[[#This Row],[Oficina]],#REF!,2,FALSE),0)</f>
        <v>0</v>
      </c>
      <c r="L95" s="7">
        <f>+Tabla13[[#This Row],[ RV Producción mes n+1]]*Tabla13[[#This Row],[% Uti. producción]]</f>
        <v>0</v>
      </c>
      <c r="M95" s="7">
        <f>IFERROR(VLOOKUP(Tabla13[[#This Row],[Material]],#REF!,2,FALSE),0)</f>
        <v>0</v>
      </c>
      <c r="N95" s="7">
        <f>IFERROR(VLOOKUP(Tabla13[[#This Row],[Llave]],'En puerto-Programado'!A:D,4,FALSE)+VLOOKUP(Tabla13[[#This Row],[Llave]],'Por despachar'!A:F,6,FALSE),0)</f>
        <v>0</v>
      </c>
      <c r="O95" s="7">
        <f>IFERROR(VLOOKUP(Tabla13[[#This Row],[Material]],[2]Consolidado!$C:$D,2,FALSE),0)</f>
        <v>47852.815999999999</v>
      </c>
      <c r="P95" s="7">
        <f>IFERROR(VLOOKUP(Tabla13[[#This Row],[Llave]],'Por despachar'!A:E,5,FALSE),0)</f>
        <v>0</v>
      </c>
      <c r="Q95" s="14">
        <f>SUM(Tabla13[[#This Row],[Producción disponible]],Tabla13[[#This Row],[Stock al día]],Tabla13[[#This Row],[Por producir Abr.]])-SUM(Tabla13[[#This Row],[Stock por despachar N]],Tabla13[[#This Row],[Producción por despachar mes N]])</f>
        <v>47852.815999999999</v>
      </c>
      <c r="R95" s="7">
        <f>IFERROR(VLOOKUP(Tabla13[[#This Row],[Llave]],[3]Hoja2!$A:$D,4,FALSE),0)</f>
        <v>66000</v>
      </c>
      <c r="S95" s="9">
        <f>IFERROR(VLOOKUP(Tabla13[[#This Row],[Material]],[4]Hoja1!$B:$C,2,FALSE),0)</f>
        <v>22000</v>
      </c>
      <c r="T95" s="5">
        <f t="shared" si="3"/>
        <v>44000</v>
      </c>
      <c r="U95" s="3">
        <f>+Tabla13[[#This Row],[Total disponible]]-Tabla13[[#This Row],[Atraso a facturar]]</f>
        <v>3852.8159999999989</v>
      </c>
      <c r="V95" s="6">
        <f t="shared" si="2"/>
        <v>0</v>
      </c>
      <c r="W95" s="3" t="str">
        <f>IF(Tabla13[[#This Row],[Venta del mes]]&gt;Tabla13[[#This Row],[ RV  Venta mes n+1]],"Falta venta","-")</f>
        <v>-</v>
      </c>
      <c r="X95" s="7"/>
      <c r="Y95" s="18">
        <v>0</v>
      </c>
      <c r="Z95" s="5">
        <f>+Tabla13[[#This Row],[Atraso a facturar]]+Tabla13[[#This Row],[Venta del mes]]+Tabla13[[#This Row],[Ajuste]]</f>
        <v>44000</v>
      </c>
      <c r="AA95" s="6">
        <f>+Tabla13[[#This Row],[Atraso a facturar]]+Tabla13[[#This Row],[Venta del mes]]+Tabla13[[#This Row],[En puerto a facturar]]</f>
        <v>44000</v>
      </c>
      <c r="AB95" s="20">
        <f>IFERROR(VLOOKUP(Tabla13[[#This Row],[Llave]],'[5]Consolidación planes'!$A:$M,9,FALSE),0)</f>
        <v>66000</v>
      </c>
      <c r="AC95" s="20">
        <f>IFERROR(VLOOKUP(Tabla13[[#This Row],[Llave]],'[5]Consolidación planes'!$A:$M,10,FALSE),0)</f>
        <v>44000</v>
      </c>
      <c r="AD95" s="20">
        <f>IFERROR(VLOOKUP(Tabla13[[#This Row],[Llave]],'[5]Consolidación planes'!$A:$M,11,FALSE),0)</f>
        <v>66000</v>
      </c>
      <c r="AE95" s="20">
        <f>IFERROR(VLOOKUP(Tabla13[[#This Row],[Llave]],'[5]Consolidación planes'!$A:$M,12,FALSE),0)</f>
        <v>44000</v>
      </c>
      <c r="AF95" s="20">
        <f>IFERROR(VLOOKUP(Tabla13[[#This Row],[Llave]],'[5]Consolidación planes'!$A:$M,13,FALSE),0)</f>
        <v>66000</v>
      </c>
    </row>
    <row r="96" spans="2:32" ht="15.5" hidden="1" x14ac:dyDescent="0.35">
      <c r="B96" t="str">
        <f>Tabla13[[#This Row],[Oficina]]&amp;Tabla13[[#This Row],[Material]]</f>
        <v>Agrosuper Asia1021150</v>
      </c>
      <c r="C96" t="s">
        <v>6</v>
      </c>
      <c r="D96" t="s">
        <v>173</v>
      </c>
      <c r="E96">
        <v>1021150</v>
      </c>
      <c r="F96" t="s">
        <v>178</v>
      </c>
      <c r="G96" t="s">
        <v>92</v>
      </c>
      <c r="H96" t="s">
        <v>93</v>
      </c>
      <c r="I96" s="7">
        <f>IFERROR(VLOOKUP(Tabla13[[#This Row],[Llave]],'[1]Consolidado RV'!$B:$H,6,FALSE),0)</f>
        <v>151633</v>
      </c>
      <c r="J96" s="3">
        <f>IFERROR(VLOOKUP(Tabla13[[#This Row],[Llave]],'[1]Consolidado RV'!$B:$H,7,FALSE),0)</f>
        <v>110000</v>
      </c>
      <c r="K96" s="8">
        <f>IFERROR(VLOOKUP(Tabla13[[#This Row],[Oficina]],#REF!,2,FALSE),0)</f>
        <v>0</v>
      </c>
      <c r="L96" s="7">
        <f>+Tabla13[[#This Row],[ RV Producción mes n+1]]*Tabla13[[#This Row],[% Uti. producción]]</f>
        <v>0</v>
      </c>
      <c r="M96" s="7">
        <f>IFERROR(VLOOKUP(Tabla13[[#This Row],[Material]],#REF!,2,FALSE),0)</f>
        <v>0</v>
      </c>
      <c r="N96" s="7">
        <f>IFERROR(VLOOKUP(Tabla13[[#This Row],[Llave]],'En puerto-Programado'!A:D,4,FALSE)+VLOOKUP(Tabla13[[#This Row],[Llave]],'Por despachar'!A:F,6,FALSE),0)</f>
        <v>0</v>
      </c>
      <c r="O96" s="7">
        <f>IFERROR(VLOOKUP(Tabla13[[#This Row],[Material]],[2]Consolidado!$C:$D,2,FALSE),0)</f>
        <v>0</v>
      </c>
      <c r="P96" s="7">
        <f>IFERROR(VLOOKUP(Tabla13[[#This Row],[Llave]],'Por despachar'!A:E,5,FALSE),0)</f>
        <v>0</v>
      </c>
      <c r="Q9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96" s="7">
        <f>IFERROR(VLOOKUP(Tabla13[[#This Row],[Llave]],[3]Hoja2!$A:$D,4,FALSE),0)</f>
        <v>22000</v>
      </c>
      <c r="S96" s="9">
        <f>IFERROR(VLOOKUP(Tabla13[[#This Row],[Material]],[4]Hoja1!$B:$C,2,FALSE),0)</f>
        <v>22000</v>
      </c>
      <c r="T96" s="5">
        <f t="shared" si="3"/>
        <v>0</v>
      </c>
      <c r="U96" s="3">
        <f>+Tabla13[[#This Row],[Total disponible]]-Tabla13[[#This Row],[Atraso a facturar]]</f>
        <v>0</v>
      </c>
      <c r="V96" s="6">
        <f t="shared" si="2"/>
        <v>0</v>
      </c>
      <c r="W96" s="3" t="str">
        <f>IF(Tabla13[[#This Row],[Venta del mes]]&gt;Tabla13[[#This Row],[ RV  Venta mes n+1]],"Falta venta","-")</f>
        <v>-</v>
      </c>
      <c r="X96" s="7"/>
      <c r="Y96" s="18">
        <v>0</v>
      </c>
      <c r="Z96" s="5">
        <f>+Tabla13[[#This Row],[Atraso a facturar]]+Tabla13[[#This Row],[Venta del mes]]+Tabla13[[#This Row],[Ajuste]]</f>
        <v>0</v>
      </c>
      <c r="AA96" s="6">
        <f>+Tabla13[[#This Row],[Atraso a facturar]]+Tabla13[[#This Row],[Venta del mes]]+Tabla13[[#This Row],[En puerto a facturar]]</f>
        <v>0</v>
      </c>
      <c r="AB96" s="20">
        <f>IFERROR(VLOOKUP(Tabla13[[#This Row],[Llave]],'[5]Consolidación planes'!$A:$M,9,FALSE),0)</f>
        <v>44000</v>
      </c>
      <c r="AC96" s="20">
        <f>IFERROR(VLOOKUP(Tabla13[[#This Row],[Llave]],'[5]Consolidación planes'!$A:$M,10,FALSE),0)</f>
        <v>66000</v>
      </c>
      <c r="AD96" s="20">
        <f>IFERROR(VLOOKUP(Tabla13[[#This Row],[Llave]],'[5]Consolidación planes'!$A:$M,11,FALSE),0)</f>
        <v>22000</v>
      </c>
      <c r="AE96" s="20">
        <f>IFERROR(VLOOKUP(Tabla13[[#This Row],[Llave]],'[5]Consolidación planes'!$A:$M,12,FALSE),0)</f>
        <v>44000</v>
      </c>
      <c r="AF96" s="20">
        <f>IFERROR(VLOOKUP(Tabla13[[#This Row],[Llave]],'[5]Consolidación planes'!$A:$M,13,FALSE),0)</f>
        <v>22000</v>
      </c>
    </row>
    <row r="97" spans="2:32" ht="15.5" hidden="1" x14ac:dyDescent="0.35">
      <c r="B97" t="str">
        <f>Tabla13[[#This Row],[Oficina]]&amp;Tabla13[[#This Row],[Material]]</f>
        <v>Agrosuper Asia1021151</v>
      </c>
      <c r="C97" t="s">
        <v>6</v>
      </c>
      <c r="D97" t="s">
        <v>173</v>
      </c>
      <c r="E97">
        <v>1021151</v>
      </c>
      <c r="F97" t="s">
        <v>180</v>
      </c>
      <c r="G97" t="s">
        <v>92</v>
      </c>
      <c r="H97" t="s">
        <v>153</v>
      </c>
      <c r="I97" s="7">
        <f>IFERROR(VLOOKUP(Tabla13[[#This Row],[Llave]],'[1]Consolidado RV'!$B:$H,6,FALSE),0)</f>
        <v>559.38262000000009</v>
      </c>
      <c r="J97" s="3">
        <f>IFERROR(VLOOKUP(Tabla13[[#This Row],[Llave]],'[1]Consolidado RV'!$B:$H,7,FALSE),0)</f>
        <v>23791.602620000001</v>
      </c>
      <c r="K97" s="8">
        <f>IFERROR(VLOOKUP(Tabla13[[#This Row],[Oficina]],#REF!,2,FALSE),0)</f>
        <v>0</v>
      </c>
      <c r="L97" s="7">
        <f>+Tabla13[[#This Row],[ RV Producción mes n+1]]*Tabla13[[#This Row],[% Uti. producción]]</f>
        <v>0</v>
      </c>
      <c r="M97" s="7">
        <f>IFERROR(VLOOKUP(Tabla13[[#This Row],[Material]],#REF!,2,FALSE),0)</f>
        <v>0</v>
      </c>
      <c r="N97" s="7">
        <f>IFERROR(VLOOKUP(Tabla13[[#This Row],[Llave]],'En puerto-Programado'!A:D,4,FALSE)+VLOOKUP(Tabla13[[#This Row],[Llave]],'Por despachar'!A:F,6,FALSE),0)</f>
        <v>0</v>
      </c>
      <c r="O97" s="7">
        <f>IFERROR(VLOOKUP(Tabla13[[#This Row],[Material]],[2]Consolidado!$C:$D,2,FALSE),0)</f>
        <v>0</v>
      </c>
      <c r="P97" s="7">
        <f>IFERROR(VLOOKUP(Tabla13[[#This Row],[Llave]],'Por despachar'!A:E,5,FALSE),0)</f>
        <v>0</v>
      </c>
      <c r="Q9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97" s="7">
        <f>IFERROR(VLOOKUP(Tabla13[[#This Row],[Llave]],[3]Hoja2!$A:$D,4,FALSE),0)</f>
        <v>0</v>
      </c>
      <c r="S97" s="9">
        <f>IFERROR(VLOOKUP(Tabla13[[#This Row],[Material]],[4]Hoja1!$B:$C,2,FALSE),0)</f>
        <v>22000</v>
      </c>
      <c r="T97" s="5">
        <f t="shared" si="3"/>
        <v>0</v>
      </c>
      <c r="U97" s="3">
        <f>+Tabla13[[#This Row],[Total disponible]]-Tabla13[[#This Row],[Atraso a facturar]]</f>
        <v>0</v>
      </c>
      <c r="V97" s="6">
        <f t="shared" si="2"/>
        <v>0</v>
      </c>
      <c r="W97" s="3" t="str">
        <f>IF(Tabla13[[#This Row],[Venta del mes]]&gt;Tabla13[[#This Row],[ RV  Venta mes n+1]],"Falta venta","-")</f>
        <v>-</v>
      </c>
      <c r="X97" s="7"/>
      <c r="Y97" s="18">
        <v>0</v>
      </c>
      <c r="Z97" s="5">
        <f>+Tabla13[[#This Row],[Atraso a facturar]]+Tabla13[[#This Row],[Venta del mes]]+Tabla13[[#This Row],[Ajuste]]</f>
        <v>0</v>
      </c>
      <c r="AA97" s="6">
        <f>+Tabla13[[#This Row],[Atraso a facturar]]+Tabla13[[#This Row],[Venta del mes]]+Tabla13[[#This Row],[En puerto a facturar]]</f>
        <v>0</v>
      </c>
      <c r="AB97" s="20">
        <f>IFERROR(VLOOKUP(Tabla13[[#This Row],[Llave]],'[5]Consolidación planes'!$A:$M,9,FALSE),0)</f>
        <v>44000</v>
      </c>
      <c r="AC97" s="20">
        <f>IFERROR(VLOOKUP(Tabla13[[#This Row],[Llave]],'[5]Consolidación planes'!$A:$M,10,FALSE),0)</f>
        <v>22000</v>
      </c>
      <c r="AD97" s="20">
        <f>IFERROR(VLOOKUP(Tabla13[[#This Row],[Llave]],'[5]Consolidación planes'!$A:$M,11,FALSE),0)</f>
        <v>22000</v>
      </c>
      <c r="AE97" s="20">
        <f>IFERROR(VLOOKUP(Tabla13[[#This Row],[Llave]],'[5]Consolidación planes'!$A:$M,12,FALSE),0)</f>
        <v>44000</v>
      </c>
      <c r="AF97" s="20">
        <f>IFERROR(VLOOKUP(Tabla13[[#This Row],[Llave]],'[5]Consolidación planes'!$A:$M,13,FALSE),0)</f>
        <v>44000</v>
      </c>
    </row>
    <row r="98" spans="2:32" ht="15.5" hidden="1" x14ac:dyDescent="0.35">
      <c r="B98" t="str">
        <f>Tabla13[[#This Row],[Oficina]]&amp;Tabla13[[#This Row],[Material]]</f>
        <v>Agrosuper Asia1021152</v>
      </c>
      <c r="C98" t="s">
        <v>6</v>
      </c>
      <c r="D98" t="s">
        <v>173</v>
      </c>
      <c r="E98">
        <v>1021152</v>
      </c>
      <c r="F98" t="s">
        <v>181</v>
      </c>
      <c r="G98" t="s">
        <v>92</v>
      </c>
      <c r="H98" t="s">
        <v>153</v>
      </c>
      <c r="I98" s="7">
        <f>IFERROR(VLOOKUP(Tabla13[[#This Row],[Llave]],'[1]Consolidado RV'!$B:$H,6,FALSE),0)</f>
        <v>83712</v>
      </c>
      <c r="J98" s="3">
        <f>IFERROR(VLOOKUP(Tabla13[[#This Row],[Llave]],'[1]Consolidado RV'!$B:$H,7,FALSE),0)</f>
        <v>88000</v>
      </c>
      <c r="K98" s="8">
        <f>IFERROR(VLOOKUP(Tabla13[[#This Row],[Oficina]],#REF!,2,FALSE),0)</f>
        <v>0</v>
      </c>
      <c r="L98" s="7">
        <f>+Tabla13[[#This Row],[ RV Producción mes n+1]]*Tabla13[[#This Row],[% Uti. producción]]</f>
        <v>0</v>
      </c>
      <c r="M98" s="7">
        <f>IFERROR(VLOOKUP(Tabla13[[#This Row],[Material]],#REF!,2,FALSE),0)</f>
        <v>0</v>
      </c>
      <c r="N98" s="7">
        <f>IFERROR(VLOOKUP(Tabla13[[#This Row],[Llave]],'En puerto-Programado'!A:D,4,FALSE)+VLOOKUP(Tabla13[[#This Row],[Llave]],'Por despachar'!A:F,6,FALSE),0)</f>
        <v>0</v>
      </c>
      <c r="O98" s="7">
        <f>IFERROR(VLOOKUP(Tabla13[[#This Row],[Material]],[2]Consolidado!$C:$D,2,FALSE),0)</f>
        <v>0</v>
      </c>
      <c r="P98" s="7">
        <f>IFERROR(VLOOKUP(Tabla13[[#This Row],[Llave]],'Por despachar'!A:E,5,FALSE),0)</f>
        <v>0</v>
      </c>
      <c r="Q9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98" s="7">
        <f>IFERROR(VLOOKUP(Tabla13[[#This Row],[Llave]],[3]Hoja2!$A:$D,4,FALSE),0)</f>
        <v>0</v>
      </c>
      <c r="S98" s="9">
        <f>IFERROR(VLOOKUP(Tabla13[[#This Row],[Material]],[4]Hoja1!$B:$C,2,FALSE),0)</f>
        <v>22000</v>
      </c>
      <c r="T98" s="5">
        <f t="shared" si="3"/>
        <v>0</v>
      </c>
      <c r="U98" s="3">
        <f>+Tabla13[[#This Row],[Total disponible]]-Tabla13[[#This Row],[Atraso a facturar]]</f>
        <v>0</v>
      </c>
      <c r="V98" s="6">
        <f t="shared" si="2"/>
        <v>0</v>
      </c>
      <c r="W98" s="3" t="str">
        <f>IF(Tabla13[[#This Row],[Venta del mes]]&gt;Tabla13[[#This Row],[ RV  Venta mes n+1]],"Falta venta","-")</f>
        <v>-</v>
      </c>
      <c r="X98" s="7"/>
      <c r="Y98" s="18">
        <v>0</v>
      </c>
      <c r="Z98" s="5">
        <f>+Tabla13[[#This Row],[Atraso a facturar]]+Tabla13[[#This Row],[Venta del mes]]+Tabla13[[#This Row],[Ajuste]]</f>
        <v>0</v>
      </c>
      <c r="AA98" s="6">
        <f>+Tabla13[[#This Row],[Atraso a facturar]]+Tabla13[[#This Row],[Venta del mes]]+Tabla13[[#This Row],[En puerto a facturar]]</f>
        <v>0</v>
      </c>
      <c r="AB98" s="20">
        <f>IFERROR(VLOOKUP(Tabla13[[#This Row],[Llave]],'[5]Consolidación planes'!$A:$M,9,FALSE),0)</f>
        <v>44000</v>
      </c>
      <c r="AC98" s="20">
        <f>IFERROR(VLOOKUP(Tabla13[[#This Row],[Llave]],'[5]Consolidación planes'!$A:$M,10,FALSE),0)</f>
        <v>22000</v>
      </c>
      <c r="AD98" s="20">
        <f>IFERROR(VLOOKUP(Tabla13[[#This Row],[Llave]],'[5]Consolidación planes'!$A:$M,11,FALSE),0)</f>
        <v>44000</v>
      </c>
      <c r="AE98" s="20">
        <f>IFERROR(VLOOKUP(Tabla13[[#This Row],[Llave]],'[5]Consolidación planes'!$A:$M,12,FALSE),0)</f>
        <v>22000</v>
      </c>
      <c r="AF98" s="20">
        <f>IFERROR(VLOOKUP(Tabla13[[#This Row],[Llave]],'[5]Consolidación planes'!$A:$M,13,FALSE),0)</f>
        <v>0</v>
      </c>
    </row>
    <row r="99" spans="2:32" ht="15.5" hidden="1" x14ac:dyDescent="0.35">
      <c r="B99" t="str">
        <f>Tabla13[[#This Row],[Oficina]]&amp;Tabla13[[#This Row],[Material]]</f>
        <v>Agrosuper Asia1021156</v>
      </c>
      <c r="C99" t="s">
        <v>6</v>
      </c>
      <c r="D99" t="s">
        <v>173</v>
      </c>
      <c r="E99">
        <v>1021156</v>
      </c>
      <c r="F99" t="s">
        <v>179</v>
      </c>
      <c r="G99" t="s">
        <v>92</v>
      </c>
      <c r="H99" t="s">
        <v>93</v>
      </c>
      <c r="I99" s="7">
        <f>IFERROR(VLOOKUP(Tabla13[[#This Row],[Llave]],'[1]Consolidado RV'!$B:$H,6,FALSE),0)</f>
        <v>51521.8001</v>
      </c>
      <c r="J99" s="3">
        <f>IFERROR(VLOOKUP(Tabla13[[#This Row],[Llave]],'[1]Consolidado RV'!$B:$H,7,FALSE),0)</f>
        <v>0</v>
      </c>
      <c r="K99" s="8">
        <f>IFERROR(VLOOKUP(Tabla13[[#This Row],[Oficina]],#REF!,2,FALSE),0)</f>
        <v>0</v>
      </c>
      <c r="L99" s="7">
        <f>+Tabla13[[#This Row],[ RV Producción mes n+1]]*Tabla13[[#This Row],[% Uti. producción]]</f>
        <v>0</v>
      </c>
      <c r="M99" s="7">
        <f>IFERROR(VLOOKUP(Tabla13[[#This Row],[Material]],#REF!,2,FALSE),0)</f>
        <v>0</v>
      </c>
      <c r="N99" s="7">
        <f>IFERROR(VLOOKUP(Tabla13[[#This Row],[Llave]],'En puerto-Programado'!A:D,4,FALSE)+VLOOKUP(Tabla13[[#This Row],[Llave]],'Por despachar'!A:F,6,FALSE),0)</f>
        <v>0</v>
      </c>
      <c r="O99" s="7">
        <f>IFERROR(VLOOKUP(Tabla13[[#This Row],[Material]],[2]Consolidado!$C:$D,2,FALSE),0)</f>
        <v>829.6</v>
      </c>
      <c r="P99" s="7">
        <f>IFERROR(VLOOKUP(Tabla13[[#This Row],[Llave]],'Por despachar'!A:E,5,FALSE),0)</f>
        <v>0</v>
      </c>
      <c r="Q99" s="14">
        <f>SUM(Tabla13[[#This Row],[Producción disponible]],Tabla13[[#This Row],[Stock al día]],Tabla13[[#This Row],[Por producir Abr.]])-SUM(Tabla13[[#This Row],[Stock por despachar N]],Tabla13[[#This Row],[Producción por despachar mes N]])</f>
        <v>829.6</v>
      </c>
      <c r="R99" s="7">
        <f>IFERROR(VLOOKUP(Tabla13[[#This Row],[Llave]],[3]Hoja2!$A:$D,4,FALSE),0)</f>
        <v>24000</v>
      </c>
      <c r="S99" s="9">
        <f>IFERROR(VLOOKUP(Tabla13[[#This Row],[Material]],[4]Hoja1!$B:$C,2,FALSE),0)</f>
        <v>23000</v>
      </c>
      <c r="T99" s="5">
        <f t="shared" si="3"/>
        <v>0</v>
      </c>
      <c r="U99" s="3">
        <f>+Tabla13[[#This Row],[Total disponible]]-Tabla13[[#This Row],[Atraso a facturar]]</f>
        <v>829.6</v>
      </c>
      <c r="V99" s="6">
        <f t="shared" si="2"/>
        <v>0</v>
      </c>
      <c r="W99" s="3" t="str">
        <f>IF(Tabla13[[#This Row],[Venta del mes]]&gt;Tabla13[[#This Row],[ RV  Venta mes n+1]],"Falta venta","-")</f>
        <v>-</v>
      </c>
      <c r="X99" s="7"/>
      <c r="Y99" s="18">
        <v>0</v>
      </c>
      <c r="Z99" s="5">
        <f>+Tabla13[[#This Row],[Atraso a facturar]]+Tabla13[[#This Row],[Venta del mes]]+Tabla13[[#This Row],[Ajuste]]</f>
        <v>0</v>
      </c>
      <c r="AA99" s="6">
        <f>+Tabla13[[#This Row],[Atraso a facturar]]+Tabla13[[#This Row],[Venta del mes]]+Tabla13[[#This Row],[En puerto a facturar]]</f>
        <v>0</v>
      </c>
      <c r="AB99" s="20">
        <f>IFERROR(VLOOKUP(Tabla13[[#This Row],[Llave]],'[5]Consolidación planes'!$A:$M,9,FALSE),0)</f>
        <v>46000</v>
      </c>
      <c r="AC99" s="20">
        <f>IFERROR(VLOOKUP(Tabla13[[#This Row],[Llave]],'[5]Consolidación planes'!$A:$M,10,FALSE),0)</f>
        <v>72000</v>
      </c>
      <c r="AD99" s="20">
        <f>IFERROR(VLOOKUP(Tabla13[[#This Row],[Llave]],'[5]Consolidación planes'!$A:$M,11,FALSE),0)</f>
        <v>7000</v>
      </c>
      <c r="AE99" s="20">
        <f>IFERROR(VLOOKUP(Tabla13[[#This Row],[Llave]],'[5]Consolidación planes'!$A:$M,12,FALSE),0)</f>
        <v>14000</v>
      </c>
      <c r="AF99" s="20">
        <f>IFERROR(VLOOKUP(Tabla13[[#This Row],[Llave]],'[5]Consolidación planes'!$A:$M,13,FALSE),0)</f>
        <v>24000</v>
      </c>
    </row>
    <row r="100" spans="2:32" ht="15.5" hidden="1" x14ac:dyDescent="0.35">
      <c r="B100" t="str">
        <f>Tabla13[[#This Row],[Oficina]]&amp;Tabla13[[#This Row],[Material]]</f>
        <v>Agrosuper Asia1021204</v>
      </c>
      <c r="C100" t="s">
        <v>6</v>
      </c>
      <c r="D100" t="s">
        <v>173</v>
      </c>
      <c r="E100">
        <v>1021204</v>
      </c>
      <c r="F100" t="s">
        <v>49</v>
      </c>
      <c r="G100" t="s">
        <v>11</v>
      </c>
      <c r="H100" t="s">
        <v>15</v>
      </c>
      <c r="I100" s="7">
        <f>IFERROR(VLOOKUP(Tabla13[[#This Row],[Llave]],'[1]Consolidado RV'!$B:$H,6,FALSE),0)</f>
        <v>0</v>
      </c>
      <c r="J100" s="3">
        <f>IFERROR(VLOOKUP(Tabla13[[#This Row],[Llave]],'[1]Consolidado RV'!$B:$H,7,FALSE),0)</f>
        <v>0</v>
      </c>
      <c r="K100" s="8">
        <f>IFERROR(VLOOKUP(Tabla13[[#This Row],[Oficina]],#REF!,2,FALSE),0)</f>
        <v>0</v>
      </c>
      <c r="L100" s="7">
        <f>+Tabla13[[#This Row],[ RV Producción mes n+1]]*Tabla13[[#This Row],[% Uti. producción]]</f>
        <v>0</v>
      </c>
      <c r="M100" s="7">
        <f>IFERROR(VLOOKUP(Tabla13[[#This Row],[Material]],#REF!,2,FALSE),0)</f>
        <v>0</v>
      </c>
      <c r="N100" s="7">
        <f>IFERROR(VLOOKUP(Tabla13[[#This Row],[Llave]],'En puerto-Programado'!A:D,4,FALSE)+VLOOKUP(Tabla13[[#This Row],[Llave]],'Por despachar'!A:F,6,FALSE),0)</f>
        <v>0</v>
      </c>
      <c r="O100" s="7">
        <f>IFERROR(VLOOKUP(Tabla13[[#This Row],[Material]],[2]Consolidado!$C:$D,2,FALSE),0)</f>
        <v>25610.933333333338</v>
      </c>
      <c r="P100" s="7">
        <f>IFERROR(VLOOKUP(Tabla13[[#This Row],[Llave]],'Por despachar'!A:E,5,FALSE),0)</f>
        <v>0</v>
      </c>
      <c r="Q100" s="14">
        <f>SUM(Tabla13[[#This Row],[Producción disponible]],Tabla13[[#This Row],[Stock al día]],Tabla13[[#This Row],[Por producir Abr.]])-SUM(Tabla13[[#This Row],[Stock por despachar N]],Tabla13[[#This Row],[Producción por despachar mes N]])</f>
        <v>25610.933333333338</v>
      </c>
      <c r="R100" s="7">
        <f>IFERROR(VLOOKUP(Tabla13[[#This Row],[Llave]],[3]Hoja2!$A:$D,4,FALSE),0)</f>
        <v>0</v>
      </c>
      <c r="S100" s="9">
        <f>IFERROR(VLOOKUP(Tabla13[[#This Row],[Material]],[4]Hoja1!$B:$C,2,FALSE),0)</f>
        <v>24000</v>
      </c>
      <c r="T100" s="5">
        <f t="shared" si="3"/>
        <v>0</v>
      </c>
      <c r="U100" s="3">
        <f>+Tabla13[[#This Row],[Total disponible]]-Tabla13[[#This Row],[Atraso a facturar]]</f>
        <v>25610.933333333338</v>
      </c>
      <c r="V100" s="6">
        <f t="shared" si="2"/>
        <v>0</v>
      </c>
      <c r="W100" s="3" t="str">
        <f>IF(Tabla13[[#This Row],[Venta del mes]]&gt;Tabla13[[#This Row],[ RV  Venta mes n+1]],"Falta venta","-")</f>
        <v>-</v>
      </c>
      <c r="X100" s="7"/>
      <c r="Y100" s="18">
        <v>0</v>
      </c>
      <c r="Z100" s="5">
        <f>+Tabla13[[#This Row],[Atraso a facturar]]+Tabla13[[#This Row],[Venta del mes]]+Tabla13[[#This Row],[Ajuste]]</f>
        <v>0</v>
      </c>
      <c r="AA100" s="6">
        <f>+Tabla13[[#This Row],[Atraso a facturar]]+Tabla13[[#This Row],[Venta del mes]]+Tabla13[[#This Row],[En puerto a facturar]]</f>
        <v>0</v>
      </c>
      <c r="AB100" s="20">
        <f>IFERROR(VLOOKUP(Tabla13[[#This Row],[Llave]],'[5]Consolidación planes'!$A:$M,9,FALSE),0)</f>
        <v>24000</v>
      </c>
      <c r="AC100" s="20">
        <f>IFERROR(VLOOKUP(Tabla13[[#This Row],[Llave]],'[5]Consolidación planes'!$A:$M,10,FALSE),0)</f>
        <v>0</v>
      </c>
      <c r="AD100" s="20">
        <f>IFERROR(VLOOKUP(Tabla13[[#This Row],[Llave]],'[5]Consolidación planes'!$A:$M,11,FALSE),0)</f>
        <v>0</v>
      </c>
      <c r="AE100" s="20">
        <f>IFERROR(VLOOKUP(Tabla13[[#This Row],[Llave]],'[5]Consolidación planes'!$A:$M,12,FALSE),0)</f>
        <v>0</v>
      </c>
      <c r="AF100" s="20">
        <f>IFERROR(VLOOKUP(Tabla13[[#This Row],[Llave]],'[5]Consolidación planes'!$A:$M,13,FALSE),0)</f>
        <v>0</v>
      </c>
    </row>
    <row r="101" spans="2:32" ht="15.5" hidden="1" x14ac:dyDescent="0.35">
      <c r="B101" t="str">
        <f>Tabla13[[#This Row],[Oficina]]&amp;Tabla13[[#This Row],[Material]]</f>
        <v>Agrosuper Asia1021470</v>
      </c>
      <c r="C101" t="s">
        <v>6</v>
      </c>
      <c r="D101" t="s">
        <v>173</v>
      </c>
      <c r="E101">
        <v>1021470</v>
      </c>
      <c r="F101" t="s">
        <v>196</v>
      </c>
      <c r="G101" t="s">
        <v>159</v>
      </c>
      <c r="H101" t="s">
        <v>160</v>
      </c>
      <c r="I101" s="7">
        <f>IFERROR(VLOOKUP(Tabla13[[#This Row],[Llave]],'[1]Consolidado RV'!$B:$H,6,FALSE),0)</f>
        <v>21292.129999999994</v>
      </c>
      <c r="J101" s="3">
        <f>IFERROR(VLOOKUP(Tabla13[[#This Row],[Llave]],'[1]Consolidado RV'!$B:$H,7,FALSE),0)</f>
        <v>22000</v>
      </c>
      <c r="K101" s="8">
        <f>IFERROR(VLOOKUP(Tabla13[[#This Row],[Oficina]],#REF!,2,FALSE),0)</f>
        <v>0</v>
      </c>
      <c r="L101" s="7">
        <f>+Tabla13[[#This Row],[ RV Producción mes n+1]]*Tabla13[[#This Row],[% Uti. producción]]</f>
        <v>0</v>
      </c>
      <c r="M101" s="7">
        <f>IFERROR(VLOOKUP(Tabla13[[#This Row],[Material]],#REF!,2,FALSE),0)</f>
        <v>0</v>
      </c>
      <c r="N101" s="7">
        <f>IFERROR(VLOOKUP(Tabla13[[#This Row],[Llave]],'En puerto-Programado'!A:D,4,FALSE)+VLOOKUP(Tabla13[[#This Row],[Llave]],'Por despachar'!A:F,6,FALSE),0)</f>
        <v>0</v>
      </c>
      <c r="O101" s="7">
        <f>IFERROR(VLOOKUP(Tabla13[[#This Row],[Material]],[2]Consolidado!$C:$D,2,FALSE),0)</f>
        <v>0</v>
      </c>
      <c r="P101" s="7">
        <f>IFERROR(VLOOKUP(Tabla13[[#This Row],[Llave]],'Por despachar'!A:E,5,FALSE),0)</f>
        <v>0</v>
      </c>
      <c r="Q10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01" s="7">
        <f>IFERROR(VLOOKUP(Tabla13[[#This Row],[Llave]],[3]Hoja2!$A:$D,4,FALSE),0)</f>
        <v>22000</v>
      </c>
      <c r="S101" s="9">
        <f>IFERROR(VLOOKUP(Tabla13[[#This Row],[Material]],[4]Hoja1!$B:$C,2,FALSE),0)</f>
        <v>22000</v>
      </c>
      <c r="T101" s="5">
        <f t="shared" si="3"/>
        <v>0</v>
      </c>
      <c r="U101" s="3">
        <f>+Tabla13[[#This Row],[Total disponible]]-Tabla13[[#This Row],[Atraso a facturar]]</f>
        <v>0</v>
      </c>
      <c r="V101" s="6">
        <f t="shared" si="2"/>
        <v>0</v>
      </c>
      <c r="W101" s="3" t="str">
        <f>IF(Tabla13[[#This Row],[Venta del mes]]&gt;Tabla13[[#This Row],[ RV  Venta mes n+1]],"Falta venta","-")</f>
        <v>-</v>
      </c>
      <c r="X101" s="7"/>
      <c r="Y101" s="18">
        <v>0</v>
      </c>
      <c r="Z101" s="5">
        <f>+Tabla13[[#This Row],[Atraso a facturar]]+Tabla13[[#This Row],[Venta del mes]]+Tabla13[[#This Row],[Ajuste]]</f>
        <v>0</v>
      </c>
      <c r="AA101" s="6">
        <f>+Tabla13[[#This Row],[Atraso a facturar]]+Tabla13[[#This Row],[Venta del mes]]+Tabla13[[#This Row],[En puerto a facturar]]</f>
        <v>0</v>
      </c>
      <c r="AB101" s="20">
        <f>IFERROR(VLOOKUP(Tabla13[[#This Row],[Llave]],'[5]Consolidación planes'!$A:$M,9,FALSE),0)</f>
        <v>22000</v>
      </c>
      <c r="AC101" s="20">
        <f>IFERROR(VLOOKUP(Tabla13[[#This Row],[Llave]],'[5]Consolidación planes'!$A:$M,10,FALSE),0)</f>
        <v>22000</v>
      </c>
      <c r="AD101" s="20">
        <f>IFERROR(VLOOKUP(Tabla13[[#This Row],[Llave]],'[5]Consolidación planes'!$A:$M,11,FALSE),0)</f>
        <v>0</v>
      </c>
      <c r="AE101" s="20">
        <f>IFERROR(VLOOKUP(Tabla13[[#This Row],[Llave]],'[5]Consolidación planes'!$A:$M,12,FALSE),0)</f>
        <v>22000</v>
      </c>
      <c r="AF101" s="20">
        <f>IFERROR(VLOOKUP(Tabla13[[#This Row],[Llave]],'[5]Consolidación planes'!$A:$M,13,FALSE),0)</f>
        <v>0</v>
      </c>
    </row>
    <row r="102" spans="2:32" ht="15.5" hidden="1" x14ac:dyDescent="0.35">
      <c r="B102" t="str">
        <f>Tabla13[[#This Row],[Oficina]]&amp;Tabla13[[#This Row],[Material]]</f>
        <v>Agrosuper Asia1021655</v>
      </c>
      <c r="C102" t="s">
        <v>6</v>
      </c>
      <c r="D102" t="s">
        <v>173</v>
      </c>
      <c r="E102">
        <v>1021655</v>
      </c>
      <c r="F102" t="s">
        <v>326</v>
      </c>
      <c r="G102" t="s">
        <v>76</v>
      </c>
      <c r="H102" t="s">
        <v>84</v>
      </c>
      <c r="I102" s="7">
        <f>IFERROR(VLOOKUP(Tabla13[[#This Row],[Llave]],'[1]Consolidado RV'!$B:$H,6,FALSE),0)</f>
        <v>0</v>
      </c>
      <c r="J102" s="3">
        <f>IFERROR(VLOOKUP(Tabla13[[#This Row],[Llave]],'[1]Consolidado RV'!$B:$H,7,FALSE),0)</f>
        <v>0</v>
      </c>
      <c r="K102" s="8">
        <f>IFERROR(VLOOKUP(Tabla13[[#This Row],[Oficina]],#REF!,2,FALSE),0)</f>
        <v>0</v>
      </c>
      <c r="L102" s="7">
        <f>+Tabla13[[#This Row],[ RV Producción mes n+1]]*Tabla13[[#This Row],[% Uti. producción]]</f>
        <v>0</v>
      </c>
      <c r="M102" s="7">
        <f>IFERROR(VLOOKUP(Tabla13[[#This Row],[Material]],#REF!,2,FALSE),0)</f>
        <v>0</v>
      </c>
      <c r="N102" s="7">
        <f>IFERROR(VLOOKUP(Tabla13[[#This Row],[Llave]],'En puerto-Programado'!A:D,4,FALSE)+VLOOKUP(Tabla13[[#This Row],[Llave]],'Por despachar'!A:F,6,FALSE),0)</f>
        <v>0</v>
      </c>
      <c r="O102" s="7">
        <f>IFERROR(VLOOKUP(Tabla13[[#This Row],[Material]],[2]Consolidado!$C:$D,2,FALSE),0)</f>
        <v>21387.200000000001</v>
      </c>
      <c r="P102" s="7">
        <f>IFERROR(VLOOKUP(Tabla13[[#This Row],[Llave]],'Por despachar'!A:E,5,FALSE),0)</f>
        <v>0</v>
      </c>
      <c r="Q102" s="14">
        <f>SUM(Tabla13[[#This Row],[Producción disponible]],Tabla13[[#This Row],[Stock al día]],Tabla13[[#This Row],[Por producir Abr.]])-SUM(Tabla13[[#This Row],[Stock por despachar N]],Tabla13[[#This Row],[Producción por despachar mes N]])</f>
        <v>21387.200000000001</v>
      </c>
      <c r="R102" s="7">
        <f>IFERROR(VLOOKUP(Tabla13[[#This Row],[Llave]],[3]Hoja2!$A:$D,4,FALSE),0)</f>
        <v>48000</v>
      </c>
      <c r="S102" s="9">
        <f>IFERROR(VLOOKUP(Tabla13[[#This Row],[Material]],[4]Hoja1!$B:$C,2,FALSE),0)</f>
        <v>24000</v>
      </c>
      <c r="T102" s="5">
        <f t="shared" si="3"/>
        <v>0</v>
      </c>
      <c r="U102" s="3">
        <f>+Tabla13[[#This Row],[Total disponible]]-Tabla13[[#This Row],[Atraso a facturar]]</f>
        <v>21387.200000000001</v>
      </c>
      <c r="V102" s="6">
        <f t="shared" si="2"/>
        <v>0</v>
      </c>
      <c r="W102" s="3" t="str">
        <f>IF(Tabla13[[#This Row],[Venta del mes]]&gt;Tabla13[[#This Row],[ RV  Venta mes n+1]],"Falta venta","-")</f>
        <v>-</v>
      </c>
      <c r="X102" s="7"/>
      <c r="Y102" s="18">
        <v>0</v>
      </c>
      <c r="Z102" s="5">
        <f>+Tabla13[[#This Row],[Atraso a facturar]]+Tabla13[[#This Row],[Venta del mes]]+Tabla13[[#This Row],[Ajuste]]</f>
        <v>0</v>
      </c>
      <c r="AA102" s="6">
        <f>+Tabla13[[#This Row],[Atraso a facturar]]+Tabla13[[#This Row],[Venta del mes]]+Tabla13[[#This Row],[En puerto a facturar]]</f>
        <v>0</v>
      </c>
      <c r="AB102" s="20">
        <f>IFERROR(VLOOKUP(Tabla13[[#This Row],[Llave]],'[5]Consolidación planes'!$A:$M,9,FALSE),0)</f>
        <v>0</v>
      </c>
      <c r="AC102" s="20">
        <f>IFERROR(VLOOKUP(Tabla13[[#This Row],[Llave]],'[5]Consolidación planes'!$A:$M,10,FALSE),0)</f>
        <v>0</v>
      </c>
      <c r="AD102" s="20">
        <f>IFERROR(VLOOKUP(Tabla13[[#This Row],[Llave]],'[5]Consolidación planes'!$A:$M,11,FALSE),0)</f>
        <v>0</v>
      </c>
      <c r="AE102" s="20">
        <f>IFERROR(VLOOKUP(Tabla13[[#This Row],[Llave]],'[5]Consolidación planes'!$A:$M,12,FALSE),0)</f>
        <v>0</v>
      </c>
      <c r="AF102" s="20">
        <f>IFERROR(VLOOKUP(Tabla13[[#This Row],[Llave]],'[5]Consolidación planes'!$A:$M,13,FALSE),0)</f>
        <v>48000</v>
      </c>
    </row>
    <row r="103" spans="2:32" ht="15.5" hidden="1" x14ac:dyDescent="0.35">
      <c r="B103" t="str">
        <f>Tabla13[[#This Row],[Oficina]]&amp;Tabla13[[#This Row],[Material]]</f>
        <v>Agrosuper Asia1021664</v>
      </c>
      <c r="C103" t="s">
        <v>6</v>
      </c>
      <c r="D103" t="s">
        <v>173</v>
      </c>
      <c r="E103">
        <v>1021664</v>
      </c>
      <c r="F103" t="s">
        <v>174</v>
      </c>
      <c r="G103" t="s">
        <v>25</v>
      </c>
      <c r="H103" t="s">
        <v>26</v>
      </c>
      <c r="I103" s="7">
        <f>IFERROR(VLOOKUP(Tabla13[[#This Row],[Llave]],'[1]Consolidado RV'!$B:$H,6,FALSE),0)</f>
        <v>0</v>
      </c>
      <c r="J103" s="3">
        <f>IFERROR(VLOOKUP(Tabla13[[#This Row],[Llave]],'[1]Consolidado RV'!$B:$H,7,FALSE),0)</f>
        <v>0</v>
      </c>
      <c r="K103" s="8">
        <f>IFERROR(VLOOKUP(Tabla13[[#This Row],[Oficina]],#REF!,2,FALSE),0)</f>
        <v>0</v>
      </c>
      <c r="L103" s="7">
        <f>+Tabla13[[#This Row],[ RV Producción mes n+1]]*Tabla13[[#This Row],[% Uti. producción]]</f>
        <v>0</v>
      </c>
      <c r="M103" s="7">
        <f>IFERROR(VLOOKUP(Tabla13[[#This Row],[Material]],#REF!,2,FALSE),0)</f>
        <v>0</v>
      </c>
      <c r="N103" s="7">
        <f>IFERROR(VLOOKUP(Tabla13[[#This Row],[Llave]],'En puerto-Programado'!A:D,4,FALSE)+VLOOKUP(Tabla13[[#This Row],[Llave]],'Por despachar'!A:F,6,FALSE),0)</f>
        <v>0</v>
      </c>
      <c r="O103" s="7">
        <f>IFERROR(VLOOKUP(Tabla13[[#This Row],[Material]],[2]Consolidado!$C:$D,2,FALSE),0)</f>
        <v>0</v>
      </c>
      <c r="P103" s="7">
        <f>IFERROR(VLOOKUP(Tabla13[[#This Row],[Llave]],'Por despachar'!A:E,5,FALSE),0)</f>
        <v>0</v>
      </c>
      <c r="Q10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03" s="7">
        <f>IFERROR(VLOOKUP(Tabla13[[#This Row],[Llave]],[3]Hoja2!$A:$D,4,FALSE),0)</f>
        <v>39000</v>
      </c>
      <c r="S103" s="9">
        <f>IFERROR(VLOOKUP(Tabla13[[#This Row],[Material]],[4]Hoja1!$B:$C,2,FALSE),0)</f>
        <v>22000</v>
      </c>
      <c r="T103" s="5">
        <f t="shared" si="3"/>
        <v>0</v>
      </c>
      <c r="U103" s="3">
        <f>+Tabla13[[#This Row],[Total disponible]]-Tabla13[[#This Row],[Atraso a facturar]]</f>
        <v>0</v>
      </c>
      <c r="V103" s="6">
        <f t="shared" si="2"/>
        <v>0</v>
      </c>
      <c r="W103" s="3" t="str">
        <f>IF(Tabla13[[#This Row],[Venta del mes]]&gt;Tabla13[[#This Row],[ RV  Venta mes n+1]],"Falta venta","-")</f>
        <v>-</v>
      </c>
      <c r="X103" s="7"/>
      <c r="Y103" s="18">
        <v>0</v>
      </c>
      <c r="Z103" s="5">
        <f>+Tabla13[[#This Row],[Atraso a facturar]]+Tabla13[[#This Row],[Venta del mes]]+Tabla13[[#This Row],[Ajuste]]</f>
        <v>0</v>
      </c>
      <c r="AA103" s="6">
        <f>+Tabla13[[#This Row],[Atraso a facturar]]+Tabla13[[#This Row],[Venta del mes]]+Tabla13[[#This Row],[En puerto a facturar]]</f>
        <v>0</v>
      </c>
      <c r="AB103" s="20">
        <f>IFERROR(VLOOKUP(Tabla13[[#This Row],[Llave]],'[5]Consolidación planes'!$A:$M,9,FALSE),0)</f>
        <v>154000</v>
      </c>
      <c r="AC103" s="20">
        <f>IFERROR(VLOOKUP(Tabla13[[#This Row],[Llave]],'[5]Consolidación planes'!$A:$M,10,FALSE),0)</f>
        <v>66000</v>
      </c>
      <c r="AD103" s="20">
        <f>IFERROR(VLOOKUP(Tabla13[[#This Row],[Llave]],'[5]Consolidación planes'!$A:$M,11,FALSE),0)</f>
        <v>66000</v>
      </c>
      <c r="AE103" s="20">
        <f>IFERROR(VLOOKUP(Tabla13[[#This Row],[Llave]],'[5]Consolidación planes'!$A:$M,12,FALSE),0)</f>
        <v>66000</v>
      </c>
      <c r="AF103" s="20">
        <f>IFERROR(VLOOKUP(Tabla13[[#This Row],[Llave]],'[5]Consolidación planes'!$A:$M,13,FALSE),0)</f>
        <v>44000</v>
      </c>
    </row>
    <row r="104" spans="2:32" ht="15.5" hidden="1" x14ac:dyDescent="0.35">
      <c r="B104" t="str">
        <f>Tabla13[[#This Row],[Oficina]]&amp;Tabla13[[#This Row],[Material]]</f>
        <v>Agrosuper Asia1021665</v>
      </c>
      <c r="C104" t="s">
        <v>6</v>
      </c>
      <c r="D104" t="s">
        <v>173</v>
      </c>
      <c r="E104">
        <v>1021665</v>
      </c>
      <c r="F104" t="s">
        <v>175</v>
      </c>
      <c r="G104" t="s">
        <v>25</v>
      </c>
      <c r="H104" t="s">
        <v>26</v>
      </c>
      <c r="I104" s="7">
        <f>IFERROR(VLOOKUP(Tabla13[[#This Row],[Llave]],'[1]Consolidado RV'!$B:$H,6,FALSE),0)</f>
        <v>0</v>
      </c>
      <c r="J104" s="3">
        <f>IFERROR(VLOOKUP(Tabla13[[#This Row],[Llave]],'[1]Consolidado RV'!$B:$H,7,FALSE),0)</f>
        <v>1260.4169999999999</v>
      </c>
      <c r="K104" s="8">
        <f>IFERROR(VLOOKUP(Tabla13[[#This Row],[Oficina]],#REF!,2,FALSE),0)</f>
        <v>0</v>
      </c>
      <c r="L104" s="7">
        <f>+Tabla13[[#This Row],[ RV Producción mes n+1]]*Tabla13[[#This Row],[% Uti. producción]]</f>
        <v>0</v>
      </c>
      <c r="M104" s="7">
        <f>IFERROR(VLOOKUP(Tabla13[[#This Row],[Material]],#REF!,2,FALSE),0)</f>
        <v>0</v>
      </c>
      <c r="N104" s="7">
        <f>IFERROR(VLOOKUP(Tabla13[[#This Row],[Llave]],'En puerto-Programado'!A:D,4,FALSE)+VLOOKUP(Tabla13[[#This Row],[Llave]],'Por despachar'!A:F,6,FALSE),0)</f>
        <v>0</v>
      </c>
      <c r="O104" s="7">
        <f>IFERROR(VLOOKUP(Tabla13[[#This Row],[Material]],[2]Consolidado!$C:$D,2,FALSE),0)</f>
        <v>0</v>
      </c>
      <c r="P104" s="7">
        <f>IFERROR(VLOOKUP(Tabla13[[#This Row],[Llave]],'Por despachar'!A:E,5,FALSE),0)</f>
        <v>0</v>
      </c>
      <c r="Q10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04" s="7">
        <f>IFERROR(VLOOKUP(Tabla13[[#This Row],[Llave]],[3]Hoja2!$A:$D,4,FALSE),0)</f>
        <v>22000</v>
      </c>
      <c r="S104" s="9">
        <f>IFERROR(VLOOKUP(Tabla13[[#This Row],[Material]],[4]Hoja1!$B:$C,2,FALSE),0)</f>
        <v>22000</v>
      </c>
      <c r="T104" s="5">
        <f t="shared" si="3"/>
        <v>0</v>
      </c>
      <c r="U104" s="3">
        <f>+Tabla13[[#This Row],[Total disponible]]-Tabla13[[#This Row],[Atraso a facturar]]</f>
        <v>0</v>
      </c>
      <c r="V104" s="6">
        <f t="shared" si="2"/>
        <v>0</v>
      </c>
      <c r="W104" s="3" t="str">
        <f>IF(Tabla13[[#This Row],[Venta del mes]]&gt;Tabla13[[#This Row],[ RV  Venta mes n+1]],"Falta venta","-")</f>
        <v>-</v>
      </c>
      <c r="X104" s="7"/>
      <c r="Y104" s="18">
        <v>0</v>
      </c>
      <c r="Z104" s="5">
        <f>+Tabla13[[#This Row],[Atraso a facturar]]+Tabla13[[#This Row],[Venta del mes]]+Tabla13[[#This Row],[Ajuste]]</f>
        <v>0</v>
      </c>
      <c r="AA104" s="6">
        <f>+Tabla13[[#This Row],[Atraso a facturar]]+Tabla13[[#This Row],[Venta del mes]]+Tabla13[[#This Row],[En puerto a facturar]]</f>
        <v>0</v>
      </c>
      <c r="AB104" s="20">
        <f>IFERROR(VLOOKUP(Tabla13[[#This Row],[Llave]],'[5]Consolidación planes'!$A:$M,9,FALSE),0)</f>
        <v>44000</v>
      </c>
      <c r="AC104" s="20">
        <f>IFERROR(VLOOKUP(Tabla13[[#This Row],[Llave]],'[5]Consolidación planes'!$A:$M,10,FALSE),0)</f>
        <v>110000</v>
      </c>
      <c r="AD104" s="20">
        <f>IFERROR(VLOOKUP(Tabla13[[#This Row],[Llave]],'[5]Consolidación planes'!$A:$M,11,FALSE),0)</f>
        <v>44000</v>
      </c>
      <c r="AE104" s="20">
        <f>IFERROR(VLOOKUP(Tabla13[[#This Row],[Llave]],'[5]Consolidación planes'!$A:$M,12,FALSE),0)</f>
        <v>66000</v>
      </c>
      <c r="AF104" s="20">
        <f>IFERROR(VLOOKUP(Tabla13[[#This Row],[Llave]],'[5]Consolidación planes'!$A:$M,13,FALSE),0)</f>
        <v>44061</v>
      </c>
    </row>
    <row r="105" spans="2:32" ht="15.5" hidden="1" x14ac:dyDescent="0.35">
      <c r="B105" t="str">
        <f>Tabla13[[#This Row],[Oficina]]&amp;Tabla13[[#This Row],[Material]]</f>
        <v>Agrosuper Asia1022182</v>
      </c>
      <c r="C105" t="s">
        <v>6</v>
      </c>
      <c r="D105" t="s">
        <v>173</v>
      </c>
      <c r="E105">
        <v>1022182</v>
      </c>
      <c r="F105" t="s">
        <v>22</v>
      </c>
      <c r="G105" t="s">
        <v>18</v>
      </c>
      <c r="H105" t="s">
        <v>21</v>
      </c>
      <c r="I105" s="7">
        <f>IFERROR(VLOOKUP(Tabla13[[#This Row],[Llave]],'[1]Consolidado RV'!$B:$H,6,FALSE),0)</f>
        <v>43630</v>
      </c>
      <c r="J105" s="3">
        <f>IFERROR(VLOOKUP(Tabla13[[#This Row],[Llave]],'[1]Consolidado RV'!$B:$H,7,FALSE),0)</f>
        <v>44000</v>
      </c>
      <c r="K105" s="8">
        <f>IFERROR(VLOOKUP(Tabla13[[#This Row],[Oficina]],#REF!,2,FALSE),0)</f>
        <v>0</v>
      </c>
      <c r="L105" s="7">
        <f>+Tabla13[[#This Row],[ RV Producción mes n+1]]*Tabla13[[#This Row],[% Uti. producción]]</f>
        <v>0</v>
      </c>
      <c r="M105" s="7">
        <f>IFERROR(VLOOKUP(Tabla13[[#This Row],[Material]],#REF!,2,FALSE),0)</f>
        <v>0</v>
      </c>
      <c r="N105" s="7">
        <f>IFERROR(VLOOKUP(Tabla13[[#This Row],[Llave]],'En puerto-Programado'!A:D,4,FALSE)+VLOOKUP(Tabla13[[#This Row],[Llave]],'Por despachar'!A:F,6,FALSE),0)</f>
        <v>0</v>
      </c>
      <c r="O105" s="7">
        <f>IFERROR(VLOOKUP(Tabla13[[#This Row],[Material]],[2]Consolidado!$C:$D,2,FALSE),0)</f>
        <v>0</v>
      </c>
      <c r="P105" s="7">
        <f>IFERROR(VLOOKUP(Tabla13[[#This Row],[Llave]],'Por despachar'!A:E,5,FALSE),0)</f>
        <v>0</v>
      </c>
      <c r="Q10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05" s="7">
        <f>IFERROR(VLOOKUP(Tabla13[[#This Row],[Llave]],[3]Hoja2!$A:$D,4,FALSE),0)</f>
        <v>0</v>
      </c>
      <c r="S105" s="9">
        <f>IFERROR(VLOOKUP(Tabla13[[#This Row],[Material]],[4]Hoja1!$B:$C,2,FALSE),0)</f>
        <v>22000</v>
      </c>
      <c r="T105" s="5">
        <f t="shared" si="3"/>
        <v>0</v>
      </c>
      <c r="U105" s="3">
        <f>+Tabla13[[#This Row],[Total disponible]]-Tabla13[[#This Row],[Atraso a facturar]]</f>
        <v>0</v>
      </c>
      <c r="V105" s="6">
        <f t="shared" si="2"/>
        <v>0</v>
      </c>
      <c r="W105" s="3" t="str">
        <f>IF(Tabla13[[#This Row],[Venta del mes]]&gt;Tabla13[[#This Row],[ RV  Venta mes n+1]],"Falta venta","-")</f>
        <v>-</v>
      </c>
      <c r="X105" s="7"/>
      <c r="Y105" s="18">
        <v>0</v>
      </c>
      <c r="Z105" s="5">
        <f>+Tabla13[[#This Row],[Atraso a facturar]]+Tabla13[[#This Row],[Venta del mes]]+Tabla13[[#This Row],[Ajuste]]</f>
        <v>0</v>
      </c>
      <c r="AA105" s="6">
        <f>+Tabla13[[#This Row],[Atraso a facturar]]+Tabla13[[#This Row],[Venta del mes]]+Tabla13[[#This Row],[En puerto a facturar]]</f>
        <v>0</v>
      </c>
      <c r="AB105" s="20">
        <f>IFERROR(VLOOKUP(Tabla13[[#This Row],[Llave]],'[5]Consolidación planes'!$A:$M,9,FALSE),0)</f>
        <v>0</v>
      </c>
      <c r="AC105" s="20">
        <f>IFERROR(VLOOKUP(Tabla13[[#This Row],[Llave]],'[5]Consolidación planes'!$A:$M,10,FALSE),0)</f>
        <v>0</v>
      </c>
      <c r="AD105" s="20">
        <f>IFERROR(VLOOKUP(Tabla13[[#This Row],[Llave]],'[5]Consolidación planes'!$A:$M,11,FALSE),0)</f>
        <v>0</v>
      </c>
      <c r="AE105" s="20">
        <f>IFERROR(VLOOKUP(Tabla13[[#This Row],[Llave]],'[5]Consolidación planes'!$A:$M,12,FALSE),0)</f>
        <v>22000</v>
      </c>
      <c r="AF105" s="20">
        <f>IFERROR(VLOOKUP(Tabla13[[#This Row],[Llave]],'[5]Consolidación planes'!$A:$M,13,FALSE),0)</f>
        <v>0</v>
      </c>
    </row>
    <row r="106" spans="2:32" ht="15.5" hidden="1" x14ac:dyDescent="0.35">
      <c r="B106" t="str">
        <f>Tabla13[[#This Row],[Oficina]]&amp;Tabla13[[#This Row],[Material]]</f>
        <v>Agrosuper Asia1022283</v>
      </c>
      <c r="C106" t="s">
        <v>6</v>
      </c>
      <c r="D106" t="s">
        <v>173</v>
      </c>
      <c r="E106">
        <v>1022283</v>
      </c>
      <c r="F106" t="s">
        <v>198</v>
      </c>
      <c r="G106" t="s">
        <v>134</v>
      </c>
      <c r="H106" t="s">
        <v>135</v>
      </c>
      <c r="I106" s="7">
        <f>IFERROR(VLOOKUP(Tabla13[[#This Row],[Llave]],'[1]Consolidado RV'!$B:$H,6,FALSE),0)</f>
        <v>10533.9228</v>
      </c>
      <c r="J106" s="3">
        <f>IFERROR(VLOOKUP(Tabla13[[#This Row],[Llave]],'[1]Consolidado RV'!$B:$H,7,FALSE),0)</f>
        <v>7245.1748000000034</v>
      </c>
      <c r="K106" s="8">
        <f>IFERROR(VLOOKUP(Tabla13[[#This Row],[Oficina]],#REF!,2,FALSE),0)</f>
        <v>0</v>
      </c>
      <c r="L106" s="7">
        <f>+Tabla13[[#This Row],[ RV Producción mes n+1]]*Tabla13[[#This Row],[% Uti. producción]]</f>
        <v>0</v>
      </c>
      <c r="M106" s="7">
        <f>IFERROR(VLOOKUP(Tabla13[[#This Row],[Material]],#REF!,2,FALSE),0)</f>
        <v>0</v>
      </c>
      <c r="N106" s="7">
        <f>IFERROR(VLOOKUP(Tabla13[[#This Row],[Llave]],'En puerto-Programado'!A:D,4,FALSE)+VLOOKUP(Tabla13[[#This Row],[Llave]],'Por despachar'!A:F,6,FALSE),0)</f>
        <v>0</v>
      </c>
      <c r="O106" s="7">
        <f>IFERROR(VLOOKUP(Tabla13[[#This Row],[Material]],[2]Consolidado!$C:$D,2,FALSE),0)</f>
        <v>896.80000000000007</v>
      </c>
      <c r="P106" s="7">
        <f>IFERROR(VLOOKUP(Tabla13[[#This Row],[Llave]],'Por despachar'!A:E,5,FALSE),0)</f>
        <v>0</v>
      </c>
      <c r="Q106" s="14">
        <f>SUM(Tabla13[[#This Row],[Producción disponible]],Tabla13[[#This Row],[Stock al día]],Tabla13[[#This Row],[Por producir Abr.]])-SUM(Tabla13[[#This Row],[Stock por despachar N]],Tabla13[[#This Row],[Producción por despachar mes N]])</f>
        <v>896.80000000000007</v>
      </c>
      <c r="R106" s="7">
        <f>IFERROR(VLOOKUP(Tabla13[[#This Row],[Llave]],[3]Hoja2!$A:$D,4,FALSE),0)</f>
        <v>10000</v>
      </c>
      <c r="S106" s="9">
        <f>IFERROR(VLOOKUP(Tabla13[[#This Row],[Material]],[4]Hoja1!$B:$C,2,FALSE),0)</f>
        <v>5000</v>
      </c>
      <c r="T106" s="5">
        <f t="shared" si="3"/>
        <v>0</v>
      </c>
      <c r="U106" s="3">
        <f>+Tabla13[[#This Row],[Total disponible]]-Tabla13[[#This Row],[Atraso a facturar]]</f>
        <v>896.80000000000007</v>
      </c>
      <c r="V106" s="6">
        <f t="shared" si="2"/>
        <v>0</v>
      </c>
      <c r="W106" s="3" t="str">
        <f>IF(Tabla13[[#This Row],[Venta del mes]]&gt;Tabla13[[#This Row],[ RV  Venta mes n+1]],"Falta venta","-")</f>
        <v>-</v>
      </c>
      <c r="X106" s="7"/>
      <c r="Y106" s="18">
        <v>0</v>
      </c>
      <c r="Z106" s="5">
        <f>+Tabla13[[#This Row],[Atraso a facturar]]+Tabla13[[#This Row],[Venta del mes]]+Tabla13[[#This Row],[Ajuste]]</f>
        <v>0</v>
      </c>
      <c r="AA106" s="6">
        <f>+Tabla13[[#This Row],[Atraso a facturar]]+Tabla13[[#This Row],[Venta del mes]]+Tabla13[[#This Row],[En puerto a facturar]]</f>
        <v>0</v>
      </c>
      <c r="AB106" s="20">
        <f>IFERROR(VLOOKUP(Tabla13[[#This Row],[Llave]],'[5]Consolidación planes'!$A:$M,9,FALSE),0)</f>
        <v>11000</v>
      </c>
      <c r="AC106" s="20">
        <f>IFERROR(VLOOKUP(Tabla13[[#This Row],[Llave]],'[5]Consolidación planes'!$A:$M,10,FALSE),0)</f>
        <v>9000</v>
      </c>
      <c r="AD106" s="20">
        <f>IFERROR(VLOOKUP(Tabla13[[#This Row],[Llave]],'[5]Consolidación planes'!$A:$M,11,FALSE),0)</f>
        <v>0</v>
      </c>
      <c r="AE106" s="20">
        <f>IFERROR(VLOOKUP(Tabla13[[#This Row],[Llave]],'[5]Consolidación planes'!$A:$M,12,FALSE),0)</f>
        <v>5000</v>
      </c>
      <c r="AF106" s="20">
        <f>IFERROR(VLOOKUP(Tabla13[[#This Row],[Llave]],'[5]Consolidación planes'!$A:$M,13,FALSE),0)</f>
        <v>6000</v>
      </c>
    </row>
    <row r="107" spans="2:32" ht="15.5" hidden="1" x14ac:dyDescent="0.35">
      <c r="B107" t="str">
        <f>Tabla13[[#This Row],[Oficina]]&amp;Tabla13[[#This Row],[Material]]</f>
        <v>Agrosuper Asia1022607</v>
      </c>
      <c r="C107" t="s">
        <v>6</v>
      </c>
      <c r="D107" t="s">
        <v>173</v>
      </c>
      <c r="E107">
        <v>1022607</v>
      </c>
      <c r="F107" t="s">
        <v>200</v>
      </c>
      <c r="G107" t="s">
        <v>134</v>
      </c>
      <c r="H107" t="s">
        <v>199</v>
      </c>
      <c r="I107" s="7">
        <f>IFERROR(VLOOKUP(Tabla13[[#This Row],[Llave]],'[1]Consolidado RV'!$B:$H,6,FALSE),0)</f>
        <v>26839.58</v>
      </c>
      <c r="J107" s="3">
        <f>IFERROR(VLOOKUP(Tabla13[[#This Row],[Llave]],'[1]Consolidado RV'!$B:$H,7,FALSE),0)</f>
        <v>19904.903999999995</v>
      </c>
      <c r="K107" s="8">
        <f>IFERROR(VLOOKUP(Tabla13[[#This Row],[Oficina]],#REF!,2,FALSE),0)</f>
        <v>0</v>
      </c>
      <c r="L107" s="7">
        <f>+Tabla13[[#This Row],[ RV Producción mes n+1]]*Tabla13[[#This Row],[% Uti. producción]]</f>
        <v>0</v>
      </c>
      <c r="M107" s="7">
        <f>IFERROR(VLOOKUP(Tabla13[[#This Row],[Material]],#REF!,2,FALSE),0)</f>
        <v>0</v>
      </c>
      <c r="N107" s="7">
        <f>IFERROR(VLOOKUP(Tabla13[[#This Row],[Llave]],'En puerto-Programado'!A:D,4,FALSE)+VLOOKUP(Tabla13[[#This Row],[Llave]],'Por despachar'!A:F,6,FALSE),0)</f>
        <v>0</v>
      </c>
      <c r="O107" s="7">
        <f>IFERROR(VLOOKUP(Tabla13[[#This Row],[Material]],[2]Consolidado!$C:$D,2,FALSE),0)</f>
        <v>9018.4</v>
      </c>
      <c r="P107" s="7">
        <f>IFERROR(VLOOKUP(Tabla13[[#This Row],[Llave]],'Por despachar'!A:E,5,FALSE),0)</f>
        <v>0</v>
      </c>
      <c r="Q107" s="14">
        <f>SUM(Tabla13[[#This Row],[Producción disponible]],Tabla13[[#This Row],[Stock al día]],Tabla13[[#This Row],[Por producir Abr.]])-SUM(Tabla13[[#This Row],[Stock por despachar N]],Tabla13[[#This Row],[Producción por despachar mes N]])</f>
        <v>9018.4</v>
      </c>
      <c r="R107" s="7">
        <f>IFERROR(VLOOKUP(Tabla13[[#This Row],[Llave]],[3]Hoja2!$A:$D,4,FALSE),0)</f>
        <v>22000</v>
      </c>
      <c r="S107" s="9">
        <f>IFERROR(VLOOKUP(Tabla13[[#This Row],[Material]],[4]Hoja1!$B:$C,2,FALSE),0)</f>
        <v>22000</v>
      </c>
      <c r="T107" s="5">
        <f t="shared" si="3"/>
        <v>0</v>
      </c>
      <c r="U107" s="3">
        <f>+Tabla13[[#This Row],[Total disponible]]-Tabla13[[#This Row],[Atraso a facturar]]</f>
        <v>9018.4</v>
      </c>
      <c r="V107" s="6">
        <f t="shared" si="2"/>
        <v>0</v>
      </c>
      <c r="W107" s="3" t="str">
        <f>IF(Tabla13[[#This Row],[Venta del mes]]&gt;Tabla13[[#This Row],[ RV  Venta mes n+1]],"Falta venta","-")</f>
        <v>-</v>
      </c>
      <c r="X107" s="7"/>
      <c r="Y107" s="18">
        <v>0</v>
      </c>
      <c r="Z107" s="5">
        <f>+Tabla13[[#This Row],[Atraso a facturar]]+Tabla13[[#This Row],[Venta del mes]]+Tabla13[[#This Row],[Ajuste]]</f>
        <v>0</v>
      </c>
      <c r="AA107" s="6">
        <f>+Tabla13[[#This Row],[Atraso a facturar]]+Tabla13[[#This Row],[Venta del mes]]+Tabla13[[#This Row],[En puerto a facturar]]</f>
        <v>0</v>
      </c>
      <c r="AB107" s="20">
        <f>IFERROR(VLOOKUP(Tabla13[[#This Row],[Llave]],'[5]Consolidación planes'!$A:$M,9,FALSE),0)</f>
        <v>22000</v>
      </c>
      <c r="AC107" s="20">
        <f>IFERROR(VLOOKUP(Tabla13[[#This Row],[Llave]],'[5]Consolidación planes'!$A:$M,10,FALSE),0)</f>
        <v>22000</v>
      </c>
      <c r="AD107" s="20">
        <f>IFERROR(VLOOKUP(Tabla13[[#This Row],[Llave]],'[5]Consolidación planes'!$A:$M,11,FALSE),0)</f>
        <v>22000</v>
      </c>
      <c r="AE107" s="20">
        <f>IFERROR(VLOOKUP(Tabla13[[#This Row],[Llave]],'[5]Consolidación planes'!$A:$M,12,FALSE),0)</f>
        <v>44000</v>
      </c>
      <c r="AF107" s="20">
        <f>IFERROR(VLOOKUP(Tabla13[[#This Row],[Llave]],'[5]Consolidación planes'!$A:$M,13,FALSE),0)</f>
        <v>44001</v>
      </c>
    </row>
    <row r="108" spans="2:32" ht="15.5" hidden="1" x14ac:dyDescent="0.35">
      <c r="B108" t="str">
        <f>Tabla13[[#This Row],[Oficina]]&amp;Tabla13[[#This Row],[Material]]</f>
        <v>Agrosuper Asia1022885</v>
      </c>
      <c r="C108" t="s">
        <v>6</v>
      </c>
      <c r="D108" t="s">
        <v>173</v>
      </c>
      <c r="E108">
        <v>1022885</v>
      </c>
      <c r="F108" t="s">
        <v>188</v>
      </c>
      <c r="G108" t="s">
        <v>56</v>
      </c>
      <c r="H108" t="s">
        <v>57</v>
      </c>
      <c r="I108" s="7">
        <f>IFERROR(VLOOKUP(Tabla13[[#This Row],[Llave]],'[1]Consolidado RV'!$B:$H,6,FALSE),0)</f>
        <v>549999.99710000004</v>
      </c>
      <c r="J108" s="3">
        <f>IFERROR(VLOOKUP(Tabla13[[#This Row],[Llave]],'[1]Consolidado RV'!$B:$H,7,FALSE),0)</f>
        <v>492961.573084681</v>
      </c>
      <c r="K108" s="8">
        <f>IFERROR(VLOOKUP(Tabla13[[#This Row],[Oficina]],#REF!,2,FALSE),0)</f>
        <v>0</v>
      </c>
      <c r="L108" s="7">
        <f>+Tabla13[[#This Row],[ RV Producción mes n+1]]*Tabla13[[#This Row],[% Uti. producción]]</f>
        <v>0</v>
      </c>
      <c r="M108" s="7">
        <f>IFERROR(VLOOKUP(Tabla13[[#This Row],[Material]],#REF!,2,FALSE),0)</f>
        <v>0</v>
      </c>
      <c r="N108" s="7">
        <f>IFERROR(VLOOKUP(Tabla13[[#This Row],[Llave]],'En puerto-Programado'!A:D,4,FALSE)+VLOOKUP(Tabla13[[#This Row],[Llave]],'Por despachar'!A:F,6,FALSE),0)</f>
        <v>44000</v>
      </c>
      <c r="O108" s="7">
        <f>IFERROR(VLOOKUP(Tabla13[[#This Row],[Material]],[2]Consolidado!$C:$D,2,FALSE),0)</f>
        <v>154479.21794968928</v>
      </c>
      <c r="P108" s="7">
        <f>IFERROR(VLOOKUP(Tabla13[[#This Row],[Llave]],'Por despachar'!A:E,5,FALSE),0)</f>
        <v>0</v>
      </c>
      <c r="Q108" s="14">
        <f>SUM(Tabla13[[#This Row],[Producción disponible]],Tabla13[[#This Row],[Stock al día]],Tabla13[[#This Row],[Por producir Abr.]])-SUM(Tabla13[[#This Row],[Stock por despachar N]],Tabla13[[#This Row],[Producción por despachar mes N]])</f>
        <v>110479.21794968928</v>
      </c>
      <c r="R108" s="7">
        <f>IFERROR(VLOOKUP(Tabla13[[#This Row],[Llave]],[3]Hoja2!$A:$D,4,FALSE),0)</f>
        <v>315000</v>
      </c>
      <c r="S108" s="9">
        <f>IFERROR(VLOOKUP(Tabla13[[#This Row],[Material]],[4]Hoja1!$B:$C,2,FALSE),0)</f>
        <v>22000</v>
      </c>
      <c r="T108" s="5">
        <f t="shared" si="3"/>
        <v>110000</v>
      </c>
      <c r="U108" s="3">
        <f>+Tabla13[[#This Row],[Total disponible]]-Tabla13[[#This Row],[Atraso a facturar]]</f>
        <v>479.21794968927861</v>
      </c>
      <c r="V108" s="6">
        <f t="shared" si="2"/>
        <v>0</v>
      </c>
      <c r="W108" s="3" t="str">
        <f>IF(Tabla13[[#This Row],[Venta del mes]]&gt;Tabla13[[#This Row],[ RV  Venta mes n+1]],"Falta venta","-")</f>
        <v>-</v>
      </c>
      <c r="X108" s="7"/>
      <c r="Y108" s="18">
        <v>0</v>
      </c>
      <c r="Z108" s="5">
        <f>+Tabla13[[#This Row],[Atraso a facturar]]+Tabla13[[#This Row],[Venta del mes]]+Tabla13[[#This Row],[Ajuste]]</f>
        <v>110000</v>
      </c>
      <c r="AA108" s="6">
        <f>+Tabla13[[#This Row],[Atraso a facturar]]+Tabla13[[#This Row],[Venta del mes]]+Tabla13[[#This Row],[En puerto a facturar]]</f>
        <v>110000</v>
      </c>
      <c r="AB108" s="20">
        <f>IFERROR(VLOOKUP(Tabla13[[#This Row],[Llave]],'[5]Consolidación planes'!$A:$M,9,FALSE),0)</f>
        <v>660000</v>
      </c>
      <c r="AC108" s="20">
        <f>IFERROR(VLOOKUP(Tabla13[[#This Row],[Llave]],'[5]Consolidación planes'!$A:$M,10,FALSE),0)</f>
        <v>597000</v>
      </c>
      <c r="AD108" s="20">
        <f>IFERROR(VLOOKUP(Tabla13[[#This Row],[Llave]],'[5]Consolidación planes'!$A:$M,11,FALSE),0)</f>
        <v>476000</v>
      </c>
      <c r="AE108" s="20">
        <f>IFERROR(VLOOKUP(Tabla13[[#This Row],[Llave]],'[5]Consolidación planes'!$A:$M,12,FALSE),0)</f>
        <v>702000</v>
      </c>
      <c r="AF108" s="20">
        <f>IFERROR(VLOOKUP(Tabla13[[#This Row],[Llave]],'[5]Consolidación planes'!$A:$M,13,FALSE),0)</f>
        <v>615555</v>
      </c>
    </row>
    <row r="109" spans="2:32" ht="15.5" hidden="1" x14ac:dyDescent="0.35">
      <c r="B109" t="str">
        <f>Tabla13[[#This Row],[Oficina]]&amp;Tabla13[[#This Row],[Material]]</f>
        <v>Agrosuper Asia1022887</v>
      </c>
      <c r="C109" t="s">
        <v>6</v>
      </c>
      <c r="D109" t="s">
        <v>173</v>
      </c>
      <c r="E109">
        <v>1022887</v>
      </c>
      <c r="F109" t="s">
        <v>189</v>
      </c>
      <c r="G109" t="s">
        <v>56</v>
      </c>
      <c r="H109" t="s">
        <v>57</v>
      </c>
      <c r="I109" s="7">
        <f>IFERROR(VLOOKUP(Tabla13[[#This Row],[Llave]],'[1]Consolidado RV'!$B:$H,6,FALSE),0)</f>
        <v>264000</v>
      </c>
      <c r="J109" s="3">
        <f>IFERROR(VLOOKUP(Tabla13[[#This Row],[Llave]],'[1]Consolidado RV'!$B:$H,7,FALSE),0)</f>
        <v>253200.8654694524</v>
      </c>
      <c r="K109" s="8">
        <f>IFERROR(VLOOKUP(Tabla13[[#This Row],[Oficina]],#REF!,2,FALSE),0)</f>
        <v>0</v>
      </c>
      <c r="L109" s="7">
        <f>+Tabla13[[#This Row],[ RV Producción mes n+1]]*Tabla13[[#This Row],[% Uti. producción]]</f>
        <v>0</v>
      </c>
      <c r="M109" s="7">
        <f>IFERROR(VLOOKUP(Tabla13[[#This Row],[Material]],#REF!,2,FALSE),0)</f>
        <v>0</v>
      </c>
      <c r="N109" s="7">
        <f>IFERROR(VLOOKUP(Tabla13[[#This Row],[Llave]],'En puerto-Programado'!A:D,4,FALSE)+VLOOKUP(Tabla13[[#This Row],[Llave]],'Por despachar'!A:F,6,FALSE),0)</f>
        <v>0</v>
      </c>
      <c r="O109" s="7">
        <f>IFERROR(VLOOKUP(Tabla13[[#This Row],[Material]],[2]Consolidado!$C:$D,2,FALSE),0)</f>
        <v>94534.102617151308</v>
      </c>
      <c r="P109" s="7">
        <f>IFERROR(VLOOKUP(Tabla13[[#This Row],[Llave]],'Por despachar'!A:E,5,FALSE),0)</f>
        <v>0</v>
      </c>
      <c r="Q109" s="14">
        <f>SUM(Tabla13[[#This Row],[Producción disponible]],Tabla13[[#This Row],[Stock al día]],Tabla13[[#This Row],[Por producir Abr.]])-SUM(Tabla13[[#This Row],[Stock por despachar N]],Tabla13[[#This Row],[Producción por despachar mes N]])</f>
        <v>94534.102617151308</v>
      </c>
      <c r="R109" s="7">
        <f>IFERROR(VLOOKUP(Tabla13[[#This Row],[Llave]],[3]Hoja2!$A:$D,4,FALSE),0)</f>
        <v>121000</v>
      </c>
      <c r="S109" s="9">
        <f>IFERROR(VLOOKUP(Tabla13[[#This Row],[Material]],[4]Hoja1!$B:$C,2,FALSE),0)</f>
        <v>22000</v>
      </c>
      <c r="T109" s="5">
        <f t="shared" si="3"/>
        <v>88000</v>
      </c>
      <c r="U109" s="3">
        <f>+Tabla13[[#This Row],[Total disponible]]-Tabla13[[#This Row],[Atraso a facturar]]</f>
        <v>6534.1026171513076</v>
      </c>
      <c r="V109" s="6">
        <f t="shared" si="2"/>
        <v>0</v>
      </c>
      <c r="W109" s="3" t="str">
        <f>IF(Tabla13[[#This Row],[Venta del mes]]&gt;Tabla13[[#This Row],[ RV  Venta mes n+1]],"Falta venta","-")</f>
        <v>-</v>
      </c>
      <c r="X109" s="7"/>
      <c r="Y109" s="18">
        <v>0</v>
      </c>
      <c r="Z109" s="5">
        <f>+Tabla13[[#This Row],[Atraso a facturar]]+Tabla13[[#This Row],[Venta del mes]]+Tabla13[[#This Row],[Ajuste]]</f>
        <v>88000</v>
      </c>
      <c r="AA109" s="6">
        <f>+Tabla13[[#This Row],[Atraso a facturar]]+Tabla13[[#This Row],[Venta del mes]]+Tabla13[[#This Row],[En puerto a facturar]]</f>
        <v>88000</v>
      </c>
      <c r="AB109" s="20">
        <f>IFERROR(VLOOKUP(Tabla13[[#This Row],[Llave]],'[5]Consolidación planes'!$A:$M,9,FALSE),0)</f>
        <v>198000</v>
      </c>
      <c r="AC109" s="20">
        <f>IFERROR(VLOOKUP(Tabla13[[#This Row],[Llave]],'[5]Consolidación planes'!$A:$M,10,FALSE),0)</f>
        <v>275000</v>
      </c>
      <c r="AD109" s="20">
        <f>IFERROR(VLOOKUP(Tabla13[[#This Row],[Llave]],'[5]Consolidación planes'!$A:$M,11,FALSE),0)</f>
        <v>385000</v>
      </c>
      <c r="AE109" s="20">
        <f>IFERROR(VLOOKUP(Tabla13[[#This Row],[Llave]],'[5]Consolidación planes'!$A:$M,12,FALSE),0)</f>
        <v>352000</v>
      </c>
      <c r="AF109" s="20">
        <f>IFERROR(VLOOKUP(Tabla13[[#This Row],[Llave]],'[5]Consolidación planes'!$A:$M,13,FALSE),0)</f>
        <v>308028</v>
      </c>
    </row>
    <row r="110" spans="2:32" ht="15.5" hidden="1" x14ac:dyDescent="0.35">
      <c r="B110" t="str">
        <f>Tabla13[[#This Row],[Oficina]]&amp;Tabla13[[#This Row],[Material]]</f>
        <v>Agrosuper Asia1022930</v>
      </c>
      <c r="C110" t="s">
        <v>6</v>
      </c>
      <c r="D110" t="s">
        <v>173</v>
      </c>
      <c r="E110">
        <v>1022930</v>
      </c>
      <c r="F110" t="s">
        <v>190</v>
      </c>
      <c r="G110" t="s">
        <v>56</v>
      </c>
      <c r="H110" t="s">
        <v>57</v>
      </c>
      <c r="I110" s="7">
        <f>IFERROR(VLOOKUP(Tabla13[[#This Row],[Llave]],'[1]Consolidado RV'!$B:$H,6,FALSE),0)</f>
        <v>17482.453000000001</v>
      </c>
      <c r="J110" s="3">
        <f>IFERROR(VLOOKUP(Tabla13[[#This Row],[Llave]],'[1]Consolidado RV'!$B:$H,7,FALSE),0)</f>
        <v>16511.179999999997</v>
      </c>
      <c r="K110" s="8">
        <f>IFERROR(VLOOKUP(Tabla13[[#This Row],[Oficina]],#REF!,2,FALSE),0)</f>
        <v>0</v>
      </c>
      <c r="L110" s="7">
        <f>+Tabla13[[#This Row],[ RV Producción mes n+1]]*Tabla13[[#This Row],[% Uti. producción]]</f>
        <v>0</v>
      </c>
      <c r="M110" s="7">
        <f>IFERROR(VLOOKUP(Tabla13[[#This Row],[Material]],#REF!,2,FALSE),0)</f>
        <v>0</v>
      </c>
      <c r="N110" s="7">
        <f>IFERROR(VLOOKUP(Tabla13[[#This Row],[Llave]],'En puerto-Programado'!A:D,4,FALSE)+VLOOKUP(Tabla13[[#This Row],[Llave]],'Por despachar'!A:F,6,FALSE),0)</f>
        <v>0</v>
      </c>
      <c r="O110" s="7">
        <f>IFERROR(VLOOKUP(Tabla13[[#This Row],[Material]],[2]Consolidado!$C:$D,2,FALSE),0)</f>
        <v>0</v>
      </c>
      <c r="P110" s="7">
        <f>IFERROR(VLOOKUP(Tabla13[[#This Row],[Llave]],'Por despachar'!A:E,5,FALSE),0)</f>
        <v>0</v>
      </c>
      <c r="Q11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10" s="7">
        <f>IFERROR(VLOOKUP(Tabla13[[#This Row],[Llave]],[3]Hoja2!$A:$D,4,FALSE),0)</f>
        <v>22000</v>
      </c>
      <c r="S110" s="9">
        <f>IFERROR(VLOOKUP(Tabla13[[#This Row],[Material]],[4]Hoja1!$B:$C,2,FALSE),0)</f>
        <v>22000</v>
      </c>
      <c r="T110" s="5">
        <f t="shared" si="3"/>
        <v>0</v>
      </c>
      <c r="U110" s="3">
        <f>+Tabla13[[#This Row],[Total disponible]]-Tabla13[[#This Row],[Atraso a facturar]]</f>
        <v>0</v>
      </c>
      <c r="V110" s="6">
        <f t="shared" si="2"/>
        <v>0</v>
      </c>
      <c r="W110" s="3" t="str">
        <f>IF(Tabla13[[#This Row],[Venta del mes]]&gt;Tabla13[[#This Row],[ RV  Venta mes n+1]],"Falta venta","-")</f>
        <v>-</v>
      </c>
      <c r="X110" s="7"/>
      <c r="Y110" s="18">
        <v>0</v>
      </c>
      <c r="Z110" s="5">
        <f>+Tabla13[[#This Row],[Atraso a facturar]]+Tabla13[[#This Row],[Venta del mes]]+Tabla13[[#This Row],[Ajuste]]</f>
        <v>0</v>
      </c>
      <c r="AA110" s="6">
        <f>+Tabla13[[#This Row],[Atraso a facturar]]+Tabla13[[#This Row],[Venta del mes]]+Tabla13[[#This Row],[En puerto a facturar]]</f>
        <v>0</v>
      </c>
      <c r="AB110" s="20">
        <f>IFERROR(VLOOKUP(Tabla13[[#This Row],[Llave]],'[5]Consolidación planes'!$A:$M,9,FALSE),0)</f>
        <v>154000</v>
      </c>
      <c r="AC110" s="20">
        <f>IFERROR(VLOOKUP(Tabla13[[#This Row],[Llave]],'[5]Consolidación planes'!$A:$M,10,FALSE),0)</f>
        <v>44000</v>
      </c>
      <c r="AD110" s="20">
        <f>IFERROR(VLOOKUP(Tabla13[[#This Row],[Llave]],'[5]Consolidación planes'!$A:$M,11,FALSE),0)</f>
        <v>44000</v>
      </c>
      <c r="AE110" s="20">
        <f>IFERROR(VLOOKUP(Tabla13[[#This Row],[Llave]],'[5]Consolidación planes'!$A:$M,12,FALSE),0)</f>
        <v>88000</v>
      </c>
      <c r="AF110" s="20">
        <f>IFERROR(VLOOKUP(Tabla13[[#This Row],[Llave]],'[5]Consolidación planes'!$A:$M,13,FALSE),0)</f>
        <v>65946</v>
      </c>
    </row>
    <row r="111" spans="2:32" ht="15.5" hidden="1" x14ac:dyDescent="0.35">
      <c r="B111" t="str">
        <f>Tabla13[[#This Row],[Oficina]]&amp;Tabla13[[#This Row],[Material]]</f>
        <v>Agrosuper Asia1022985</v>
      </c>
      <c r="C111" t="s">
        <v>6</v>
      </c>
      <c r="D111" t="s">
        <v>173</v>
      </c>
      <c r="E111">
        <v>1022985</v>
      </c>
      <c r="F111" t="s">
        <v>184</v>
      </c>
      <c r="G111" t="s">
        <v>50</v>
      </c>
      <c r="H111" t="s">
        <v>110</v>
      </c>
      <c r="I111" s="7">
        <f>IFERROR(VLOOKUP(Tabla13[[#This Row],[Llave]],'[1]Consolidado RV'!$B:$H,6,FALSE),0)</f>
        <v>5373.3270000000002</v>
      </c>
      <c r="J111" s="3">
        <f>IFERROR(VLOOKUP(Tabla13[[#This Row],[Llave]],'[1]Consolidado RV'!$B:$H,7,FALSE),0)</f>
        <v>5000.0000000000009</v>
      </c>
      <c r="K111" s="8">
        <f>IFERROR(VLOOKUP(Tabla13[[#This Row],[Oficina]],#REF!,2,FALSE),0)</f>
        <v>0</v>
      </c>
      <c r="L111" s="7">
        <f>+Tabla13[[#This Row],[ RV Producción mes n+1]]*Tabla13[[#This Row],[% Uti. producción]]</f>
        <v>0</v>
      </c>
      <c r="M111" s="7">
        <f>IFERROR(VLOOKUP(Tabla13[[#This Row],[Material]],#REF!,2,FALSE),0)</f>
        <v>0</v>
      </c>
      <c r="N111" s="7">
        <f>IFERROR(VLOOKUP(Tabla13[[#This Row],[Llave]],'En puerto-Programado'!A:D,4,FALSE)+VLOOKUP(Tabla13[[#This Row],[Llave]],'Por despachar'!A:F,6,FALSE),0)</f>
        <v>0</v>
      </c>
      <c r="O111" s="7">
        <f>IFERROR(VLOOKUP(Tabla13[[#This Row],[Material]],[2]Consolidado!$C:$D,2,FALSE),0)</f>
        <v>0</v>
      </c>
      <c r="P111" s="7">
        <f>IFERROR(VLOOKUP(Tabla13[[#This Row],[Llave]],'Por despachar'!A:E,5,FALSE),0)</f>
        <v>0</v>
      </c>
      <c r="Q11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11" s="7">
        <f>IFERROR(VLOOKUP(Tabla13[[#This Row],[Llave]],[3]Hoja2!$A:$D,4,FALSE),0)</f>
        <v>5000</v>
      </c>
      <c r="S111" s="9">
        <f>IFERROR(VLOOKUP(Tabla13[[#This Row],[Material]],[4]Hoja1!$B:$C,2,FALSE),0)</f>
        <v>5000</v>
      </c>
      <c r="T111" s="5">
        <f t="shared" si="3"/>
        <v>0</v>
      </c>
      <c r="U111" s="3">
        <f>+Tabla13[[#This Row],[Total disponible]]-Tabla13[[#This Row],[Atraso a facturar]]</f>
        <v>0</v>
      </c>
      <c r="V111" s="6">
        <f t="shared" si="2"/>
        <v>0</v>
      </c>
      <c r="W111" s="3" t="str">
        <f>IF(Tabla13[[#This Row],[Venta del mes]]&gt;Tabla13[[#This Row],[ RV  Venta mes n+1]],"Falta venta","-")</f>
        <v>-</v>
      </c>
      <c r="X111" s="7"/>
      <c r="Y111" s="18">
        <v>0</v>
      </c>
      <c r="Z111" s="5">
        <f>+Tabla13[[#This Row],[Atraso a facturar]]+Tabla13[[#This Row],[Venta del mes]]+Tabla13[[#This Row],[Ajuste]]</f>
        <v>0</v>
      </c>
      <c r="AA111" s="6">
        <f>+Tabla13[[#This Row],[Atraso a facturar]]+Tabla13[[#This Row],[Venta del mes]]+Tabla13[[#This Row],[En puerto a facturar]]</f>
        <v>0</v>
      </c>
      <c r="AB111" s="20">
        <f>IFERROR(VLOOKUP(Tabla13[[#This Row],[Llave]],'[5]Consolidación planes'!$A:$M,9,FALSE),0)</f>
        <v>10000</v>
      </c>
      <c r="AC111" s="20">
        <f>IFERROR(VLOOKUP(Tabla13[[#This Row],[Llave]],'[5]Consolidación planes'!$A:$M,10,FALSE),0)</f>
        <v>10000</v>
      </c>
      <c r="AD111" s="20">
        <f>IFERROR(VLOOKUP(Tabla13[[#This Row],[Llave]],'[5]Consolidación planes'!$A:$M,11,FALSE),0)</f>
        <v>17000</v>
      </c>
      <c r="AE111" s="20">
        <f>IFERROR(VLOOKUP(Tabla13[[#This Row],[Llave]],'[5]Consolidación planes'!$A:$M,12,FALSE),0)</f>
        <v>12000</v>
      </c>
      <c r="AF111" s="20">
        <f>IFERROR(VLOOKUP(Tabla13[[#This Row],[Llave]],'[5]Consolidación planes'!$A:$M,13,FALSE),0)</f>
        <v>8000</v>
      </c>
    </row>
    <row r="112" spans="2:32" ht="15.5" hidden="1" x14ac:dyDescent="0.35">
      <c r="B112" t="str">
        <f>Tabla13[[#This Row],[Oficina]]&amp;Tabla13[[#This Row],[Material]]</f>
        <v>Agrosuper Asia1022986</v>
      </c>
      <c r="C112" t="s">
        <v>6</v>
      </c>
      <c r="D112" t="s">
        <v>173</v>
      </c>
      <c r="E112">
        <v>1022986</v>
      </c>
      <c r="F112" t="s">
        <v>191</v>
      </c>
      <c r="G112" t="s">
        <v>56</v>
      </c>
      <c r="H112" t="s">
        <v>57</v>
      </c>
      <c r="I112" s="7">
        <f>IFERROR(VLOOKUP(Tabla13[[#This Row],[Llave]],'[1]Consolidado RV'!$B:$H,6,FALSE),0)</f>
        <v>0</v>
      </c>
      <c r="J112" s="3">
        <f>IFERROR(VLOOKUP(Tabla13[[#This Row],[Llave]],'[1]Consolidado RV'!$B:$H,7,FALSE),0)</f>
        <v>1517.5467000000001</v>
      </c>
      <c r="K112" s="8">
        <f>IFERROR(VLOOKUP(Tabla13[[#This Row],[Oficina]],#REF!,2,FALSE),0)</f>
        <v>0</v>
      </c>
      <c r="L112" s="7">
        <f>+Tabla13[[#This Row],[ RV Producción mes n+1]]*Tabla13[[#This Row],[% Uti. producción]]</f>
        <v>0</v>
      </c>
      <c r="M112" s="7">
        <f>IFERROR(VLOOKUP(Tabla13[[#This Row],[Material]],#REF!,2,FALSE),0)</f>
        <v>0</v>
      </c>
      <c r="N112" s="7">
        <f>IFERROR(VLOOKUP(Tabla13[[#This Row],[Llave]],'En puerto-Programado'!A:D,4,FALSE)+VLOOKUP(Tabla13[[#This Row],[Llave]],'Por despachar'!A:F,6,FALSE),0)</f>
        <v>0</v>
      </c>
      <c r="O112" s="7">
        <f>IFERROR(VLOOKUP(Tabla13[[#This Row],[Material]],[2]Consolidado!$C:$D,2,FALSE),0)</f>
        <v>1531.7892336491168</v>
      </c>
      <c r="P112" s="7">
        <f>IFERROR(VLOOKUP(Tabla13[[#This Row],[Llave]],'Por despachar'!A:E,5,FALSE),0)</f>
        <v>0</v>
      </c>
      <c r="Q112" s="14">
        <f>SUM(Tabla13[[#This Row],[Producción disponible]],Tabla13[[#This Row],[Stock al día]],Tabla13[[#This Row],[Por producir Abr.]])-SUM(Tabla13[[#This Row],[Stock por despachar N]],Tabla13[[#This Row],[Producción por despachar mes N]])</f>
        <v>1531.7892336491168</v>
      </c>
      <c r="R112" s="7">
        <f>IFERROR(VLOOKUP(Tabla13[[#This Row],[Llave]],[3]Hoja2!$A:$D,4,FALSE),0)</f>
        <v>5000</v>
      </c>
      <c r="S112" s="9">
        <f>IFERROR(VLOOKUP(Tabla13[[#This Row],[Material]],[4]Hoja1!$B:$C,2,FALSE),0)</f>
        <v>5000</v>
      </c>
      <c r="T112" s="5">
        <f t="shared" si="3"/>
        <v>0</v>
      </c>
      <c r="U112" s="3">
        <f>+Tabla13[[#This Row],[Total disponible]]-Tabla13[[#This Row],[Atraso a facturar]]</f>
        <v>1531.7892336491168</v>
      </c>
      <c r="V112" s="6">
        <f t="shared" si="2"/>
        <v>0</v>
      </c>
      <c r="W112" s="3" t="str">
        <f>IF(Tabla13[[#This Row],[Venta del mes]]&gt;Tabla13[[#This Row],[ RV  Venta mes n+1]],"Falta venta","-")</f>
        <v>-</v>
      </c>
      <c r="X112" s="7"/>
      <c r="Y112" s="18">
        <v>0</v>
      </c>
      <c r="Z112" s="5">
        <f>+Tabla13[[#This Row],[Atraso a facturar]]+Tabla13[[#This Row],[Venta del mes]]+Tabla13[[#This Row],[Ajuste]]</f>
        <v>0</v>
      </c>
      <c r="AA112" s="6">
        <f>+Tabla13[[#This Row],[Atraso a facturar]]+Tabla13[[#This Row],[Venta del mes]]+Tabla13[[#This Row],[En puerto a facturar]]</f>
        <v>0</v>
      </c>
      <c r="AB112" s="20">
        <f>IFERROR(VLOOKUP(Tabla13[[#This Row],[Llave]],'[5]Consolidación planes'!$A:$M,9,FALSE),0)</f>
        <v>20000</v>
      </c>
      <c r="AC112" s="20">
        <f>IFERROR(VLOOKUP(Tabla13[[#This Row],[Llave]],'[5]Consolidación planes'!$A:$M,10,FALSE),0)</f>
        <v>17000</v>
      </c>
      <c r="AD112" s="20">
        <f>IFERROR(VLOOKUP(Tabla13[[#This Row],[Llave]],'[5]Consolidación planes'!$A:$M,11,FALSE),0)</f>
        <v>0</v>
      </c>
      <c r="AE112" s="20">
        <f>IFERROR(VLOOKUP(Tabla13[[#This Row],[Llave]],'[5]Consolidación planes'!$A:$M,12,FALSE),0)</f>
        <v>5000</v>
      </c>
      <c r="AF112" s="20">
        <f>IFERROR(VLOOKUP(Tabla13[[#This Row],[Llave]],'[5]Consolidación planes'!$A:$M,13,FALSE),0)</f>
        <v>7500</v>
      </c>
    </row>
    <row r="113" spans="2:32" ht="15.5" hidden="1" x14ac:dyDescent="0.35">
      <c r="B113" t="str">
        <f>Tabla13[[#This Row],[Oficina]]&amp;Tabla13[[#This Row],[Material]]</f>
        <v>Agrosuper Asia1023037</v>
      </c>
      <c r="C113" t="s">
        <v>6</v>
      </c>
      <c r="D113" t="s">
        <v>173</v>
      </c>
      <c r="E113">
        <v>1023037</v>
      </c>
      <c r="F113" t="s">
        <v>192</v>
      </c>
      <c r="G113" t="s">
        <v>56</v>
      </c>
      <c r="H113" t="s">
        <v>57</v>
      </c>
      <c r="I113" s="7">
        <f>IFERROR(VLOOKUP(Tabla13[[#This Row],[Llave]],'[1]Consolidado RV'!$B:$H,6,FALSE),0)</f>
        <v>121000</v>
      </c>
      <c r="J113" s="3">
        <f>IFERROR(VLOOKUP(Tabla13[[#This Row],[Llave]],'[1]Consolidado RV'!$B:$H,7,FALSE),0)</f>
        <v>58502.691601748214</v>
      </c>
      <c r="K113" s="8">
        <f>IFERROR(VLOOKUP(Tabla13[[#This Row],[Oficina]],#REF!,2,FALSE),0)</f>
        <v>0</v>
      </c>
      <c r="L113" s="7">
        <f>+Tabla13[[#This Row],[ RV Producción mes n+1]]*Tabla13[[#This Row],[% Uti. producción]]</f>
        <v>0</v>
      </c>
      <c r="M113" s="7">
        <f>IFERROR(VLOOKUP(Tabla13[[#This Row],[Material]],#REF!,2,FALSE),0)</f>
        <v>0</v>
      </c>
      <c r="N113" s="7">
        <f>IFERROR(VLOOKUP(Tabla13[[#This Row],[Llave]],'En puerto-Programado'!A:D,4,FALSE)+VLOOKUP(Tabla13[[#This Row],[Llave]],'Por despachar'!A:F,6,FALSE),0)</f>
        <v>11000</v>
      </c>
      <c r="O113" s="7">
        <f>IFERROR(VLOOKUP(Tabla13[[#This Row],[Material]],[2]Consolidado!$C:$D,2,FALSE),0)</f>
        <v>47083.012695581536</v>
      </c>
      <c r="P113" s="7">
        <f>IFERROR(VLOOKUP(Tabla13[[#This Row],[Llave]],'Por despachar'!A:E,5,FALSE),0)</f>
        <v>0</v>
      </c>
      <c r="Q113" s="14">
        <f>SUM(Tabla13[[#This Row],[Producción disponible]],Tabla13[[#This Row],[Stock al día]],Tabla13[[#This Row],[Por producir Abr.]])-SUM(Tabla13[[#This Row],[Stock por despachar N]],Tabla13[[#This Row],[Producción por despachar mes N]])</f>
        <v>36083.012695581536</v>
      </c>
      <c r="R113" s="7">
        <f>IFERROR(VLOOKUP(Tabla13[[#This Row],[Llave]],[3]Hoja2!$A:$D,4,FALSE),0)</f>
        <v>110000</v>
      </c>
      <c r="S113" s="9">
        <f>IFERROR(VLOOKUP(Tabla13[[#This Row],[Material]],[4]Hoja1!$B:$C,2,FALSE),0)</f>
        <v>22000</v>
      </c>
      <c r="T113" s="5">
        <f t="shared" si="3"/>
        <v>22000</v>
      </c>
      <c r="U113" s="3">
        <f>+Tabla13[[#This Row],[Total disponible]]-Tabla13[[#This Row],[Atraso a facturar]]</f>
        <v>14083.012695581536</v>
      </c>
      <c r="V113" s="6">
        <f t="shared" si="2"/>
        <v>0</v>
      </c>
      <c r="W113" s="3" t="str">
        <f>IF(Tabla13[[#This Row],[Venta del mes]]&gt;Tabla13[[#This Row],[ RV  Venta mes n+1]],"Falta venta","-")</f>
        <v>-</v>
      </c>
      <c r="X113" s="7"/>
      <c r="Y113" s="18">
        <v>0</v>
      </c>
      <c r="Z113" s="5">
        <f>+Tabla13[[#This Row],[Atraso a facturar]]+Tabla13[[#This Row],[Venta del mes]]+Tabla13[[#This Row],[Ajuste]]</f>
        <v>22000</v>
      </c>
      <c r="AA113" s="6">
        <f>+Tabla13[[#This Row],[Atraso a facturar]]+Tabla13[[#This Row],[Venta del mes]]+Tabla13[[#This Row],[En puerto a facturar]]</f>
        <v>22000</v>
      </c>
      <c r="AB113" s="20">
        <f>IFERROR(VLOOKUP(Tabla13[[#This Row],[Llave]],'[5]Consolidación planes'!$A:$M,9,FALSE),0)</f>
        <v>66000</v>
      </c>
      <c r="AC113" s="20">
        <f>IFERROR(VLOOKUP(Tabla13[[#This Row],[Llave]],'[5]Consolidación planes'!$A:$M,10,FALSE),0)</f>
        <v>110000</v>
      </c>
      <c r="AD113" s="20">
        <f>IFERROR(VLOOKUP(Tabla13[[#This Row],[Llave]],'[5]Consolidación planes'!$A:$M,11,FALSE),0)</f>
        <v>176000</v>
      </c>
      <c r="AE113" s="20">
        <f>IFERROR(VLOOKUP(Tabla13[[#This Row],[Llave]],'[5]Consolidación planes'!$A:$M,12,FALSE),0)</f>
        <v>176000</v>
      </c>
      <c r="AF113" s="20">
        <f>IFERROR(VLOOKUP(Tabla13[[#This Row],[Llave]],'[5]Consolidación planes'!$A:$M,13,FALSE),0)</f>
        <v>99000</v>
      </c>
    </row>
    <row r="114" spans="2:32" ht="15.5" hidden="1" x14ac:dyDescent="0.35">
      <c r="B114" t="str">
        <f>Tabla13[[#This Row],[Oficina]]&amp;Tabla13[[#This Row],[Material]]</f>
        <v>Agrosuper Asia1023038</v>
      </c>
      <c r="C114" t="s">
        <v>6</v>
      </c>
      <c r="D114" t="s">
        <v>173</v>
      </c>
      <c r="E114">
        <v>1023038</v>
      </c>
      <c r="F114" t="s">
        <v>185</v>
      </c>
      <c r="G114" t="s">
        <v>50</v>
      </c>
      <c r="H114" t="s">
        <v>110</v>
      </c>
      <c r="I114" s="7">
        <f>IFERROR(VLOOKUP(Tabla13[[#This Row],[Llave]],'[1]Consolidado RV'!$B:$H,6,FALSE),0)</f>
        <v>103776.49303594134</v>
      </c>
      <c r="J114" s="3">
        <f>IFERROR(VLOOKUP(Tabla13[[#This Row],[Llave]],'[1]Consolidado RV'!$B:$H,7,FALSE),0)</f>
        <v>110000</v>
      </c>
      <c r="K114" s="8">
        <f>IFERROR(VLOOKUP(Tabla13[[#This Row],[Oficina]],#REF!,2,FALSE),0)</f>
        <v>0</v>
      </c>
      <c r="L114" s="7">
        <f>+Tabla13[[#This Row],[ RV Producción mes n+1]]*Tabla13[[#This Row],[% Uti. producción]]</f>
        <v>0</v>
      </c>
      <c r="M114" s="7">
        <f>IFERROR(VLOOKUP(Tabla13[[#This Row],[Material]],#REF!,2,FALSE),0)</f>
        <v>0</v>
      </c>
      <c r="N114" s="7">
        <f>IFERROR(VLOOKUP(Tabla13[[#This Row],[Llave]],'En puerto-Programado'!A:D,4,FALSE)+VLOOKUP(Tabla13[[#This Row],[Llave]],'Por despachar'!A:F,6,FALSE),0)</f>
        <v>33000</v>
      </c>
      <c r="O114" s="7">
        <f>IFERROR(VLOOKUP(Tabla13[[#This Row],[Material]],[2]Consolidado!$C:$D,2,FALSE),0)</f>
        <v>0</v>
      </c>
      <c r="P114" s="7">
        <f>IFERROR(VLOOKUP(Tabla13[[#This Row],[Llave]],'Por despachar'!A:E,5,FALSE),0)</f>
        <v>0</v>
      </c>
      <c r="Q114" s="14">
        <f>SUM(Tabla13[[#This Row],[Producción disponible]],Tabla13[[#This Row],[Stock al día]],Tabla13[[#This Row],[Por producir Abr.]])-SUM(Tabla13[[#This Row],[Stock por despachar N]],Tabla13[[#This Row],[Producción por despachar mes N]])</f>
        <v>-33000</v>
      </c>
      <c r="R114" s="7">
        <f>IFERROR(VLOOKUP(Tabla13[[#This Row],[Llave]],[3]Hoja2!$A:$D,4,FALSE),0)</f>
        <v>22000</v>
      </c>
      <c r="S114" s="9">
        <f>IFERROR(VLOOKUP(Tabla13[[#This Row],[Material]],[4]Hoja1!$B:$C,2,FALSE),0)</f>
        <v>22000</v>
      </c>
      <c r="T114" s="5">
        <f t="shared" si="3"/>
        <v>-22000</v>
      </c>
      <c r="U114" s="3">
        <f>+Tabla13[[#This Row],[Total disponible]]-Tabla13[[#This Row],[Atraso a facturar]]</f>
        <v>-11000</v>
      </c>
      <c r="V114" s="6">
        <f t="shared" si="2"/>
        <v>0</v>
      </c>
      <c r="W114" s="3" t="str">
        <f>IF(Tabla13[[#This Row],[Venta del mes]]&gt;Tabla13[[#This Row],[ RV  Venta mes n+1]],"Falta venta","-")</f>
        <v>-</v>
      </c>
      <c r="X114" s="7"/>
      <c r="Y114" s="18">
        <v>0</v>
      </c>
      <c r="Z114" s="5">
        <f>+Tabla13[[#This Row],[Atraso a facturar]]+Tabla13[[#This Row],[Venta del mes]]+Tabla13[[#This Row],[Ajuste]]</f>
        <v>-22000</v>
      </c>
      <c r="AA114" s="6">
        <f>+Tabla13[[#This Row],[Atraso a facturar]]+Tabla13[[#This Row],[Venta del mes]]+Tabla13[[#This Row],[En puerto a facturar]]</f>
        <v>-22000</v>
      </c>
      <c r="AB114" s="20">
        <f>IFERROR(VLOOKUP(Tabla13[[#This Row],[Llave]],'[5]Consolidación planes'!$A:$M,9,FALSE),0)</f>
        <v>66000</v>
      </c>
      <c r="AC114" s="20">
        <f>IFERROR(VLOOKUP(Tabla13[[#This Row],[Llave]],'[5]Consolidación planes'!$A:$M,10,FALSE),0)</f>
        <v>77000</v>
      </c>
      <c r="AD114" s="20">
        <f>IFERROR(VLOOKUP(Tabla13[[#This Row],[Llave]],'[5]Consolidación planes'!$A:$M,11,FALSE),0)</f>
        <v>77000</v>
      </c>
      <c r="AE114" s="20">
        <f>IFERROR(VLOOKUP(Tabla13[[#This Row],[Llave]],'[5]Consolidación planes'!$A:$M,12,FALSE),0)</f>
        <v>66000</v>
      </c>
      <c r="AF114" s="20">
        <f>IFERROR(VLOOKUP(Tabla13[[#This Row],[Llave]],'[5]Consolidación planes'!$A:$M,13,FALSE),0)</f>
        <v>113643</v>
      </c>
    </row>
    <row r="115" spans="2:32" ht="15.5" hidden="1" x14ac:dyDescent="0.35">
      <c r="B115" t="str">
        <f>Tabla13[[#This Row],[Oficina]]&amp;Tabla13[[#This Row],[Material]]</f>
        <v>Agrosuper Asia1023090</v>
      </c>
      <c r="C115" t="s">
        <v>6</v>
      </c>
      <c r="D115" t="s">
        <v>173</v>
      </c>
      <c r="E115">
        <v>1023090</v>
      </c>
      <c r="F115" t="s">
        <v>193</v>
      </c>
      <c r="G115" t="s">
        <v>56</v>
      </c>
      <c r="H115" t="s">
        <v>57</v>
      </c>
      <c r="I115" s="7">
        <f>IFERROR(VLOOKUP(Tabla13[[#This Row],[Llave]],'[1]Consolidado RV'!$B:$H,6,FALSE),0)</f>
        <v>21958.222359487943</v>
      </c>
      <c r="J115" s="3">
        <f>IFERROR(VLOOKUP(Tabla13[[#This Row],[Llave]],'[1]Consolidado RV'!$B:$H,7,FALSE),0)</f>
        <v>22000</v>
      </c>
      <c r="K115" s="8">
        <f>IFERROR(VLOOKUP(Tabla13[[#This Row],[Oficina]],#REF!,2,FALSE),0)</f>
        <v>0</v>
      </c>
      <c r="L115" s="7">
        <f>+Tabla13[[#This Row],[ RV Producción mes n+1]]*Tabla13[[#This Row],[% Uti. producción]]</f>
        <v>0</v>
      </c>
      <c r="M115" s="7">
        <f>IFERROR(VLOOKUP(Tabla13[[#This Row],[Material]],#REF!,2,FALSE),0)</f>
        <v>0</v>
      </c>
      <c r="N115" s="7">
        <f>IFERROR(VLOOKUP(Tabla13[[#This Row],[Llave]],'En puerto-Programado'!A:D,4,FALSE)+VLOOKUP(Tabla13[[#This Row],[Llave]],'Por despachar'!A:F,6,FALSE),0)</f>
        <v>0</v>
      </c>
      <c r="O115" s="7">
        <f>IFERROR(VLOOKUP(Tabla13[[#This Row],[Material]],[2]Consolidado!$C:$D,2,FALSE),0)</f>
        <v>15643.124512409646</v>
      </c>
      <c r="P115" s="7">
        <f>IFERROR(VLOOKUP(Tabla13[[#This Row],[Llave]],'Por despachar'!A:E,5,FALSE),0)</f>
        <v>0</v>
      </c>
      <c r="Q115" s="14">
        <f>SUM(Tabla13[[#This Row],[Producción disponible]],Tabla13[[#This Row],[Stock al día]],Tabla13[[#This Row],[Por producir Abr.]])-SUM(Tabla13[[#This Row],[Stock por despachar N]],Tabla13[[#This Row],[Producción por despachar mes N]])</f>
        <v>15643.124512409646</v>
      </c>
      <c r="R115" s="7">
        <f>IFERROR(VLOOKUP(Tabla13[[#This Row],[Llave]],[3]Hoja2!$A:$D,4,FALSE),0)</f>
        <v>22000</v>
      </c>
      <c r="S115" s="9">
        <f>IFERROR(VLOOKUP(Tabla13[[#This Row],[Material]],[4]Hoja1!$B:$C,2,FALSE),0)</f>
        <v>22000</v>
      </c>
      <c r="T115" s="5">
        <f t="shared" si="3"/>
        <v>0</v>
      </c>
      <c r="U115" s="3">
        <f>+Tabla13[[#This Row],[Total disponible]]-Tabla13[[#This Row],[Atraso a facturar]]</f>
        <v>15643.124512409646</v>
      </c>
      <c r="V115" s="6">
        <f t="shared" si="2"/>
        <v>0</v>
      </c>
      <c r="W115" s="3" t="str">
        <f>IF(Tabla13[[#This Row],[Venta del mes]]&gt;Tabla13[[#This Row],[ RV  Venta mes n+1]],"Falta venta","-")</f>
        <v>-</v>
      </c>
      <c r="X115" s="7"/>
      <c r="Y115" s="18">
        <v>0</v>
      </c>
      <c r="Z115" s="5">
        <f>+Tabla13[[#This Row],[Atraso a facturar]]+Tabla13[[#This Row],[Venta del mes]]+Tabla13[[#This Row],[Ajuste]]</f>
        <v>0</v>
      </c>
      <c r="AA115" s="6">
        <f>+Tabla13[[#This Row],[Atraso a facturar]]+Tabla13[[#This Row],[Venta del mes]]+Tabla13[[#This Row],[En puerto a facturar]]</f>
        <v>0</v>
      </c>
      <c r="AB115" s="20">
        <f>IFERROR(VLOOKUP(Tabla13[[#This Row],[Llave]],'[5]Consolidación planes'!$A:$M,9,FALSE),0)</f>
        <v>22000</v>
      </c>
      <c r="AC115" s="20">
        <f>IFERROR(VLOOKUP(Tabla13[[#This Row],[Llave]],'[5]Consolidación planes'!$A:$M,10,FALSE),0)</f>
        <v>22000</v>
      </c>
      <c r="AD115" s="20">
        <f>IFERROR(VLOOKUP(Tabla13[[#This Row],[Llave]],'[5]Consolidación planes'!$A:$M,11,FALSE),0)</f>
        <v>22000</v>
      </c>
      <c r="AE115" s="20">
        <f>IFERROR(VLOOKUP(Tabla13[[#This Row],[Llave]],'[5]Consolidación planes'!$A:$M,12,FALSE),0)</f>
        <v>22000</v>
      </c>
      <c r="AF115" s="20">
        <f>IFERROR(VLOOKUP(Tabla13[[#This Row],[Llave]],'[5]Consolidación planes'!$A:$M,13,FALSE),0)</f>
        <v>22008</v>
      </c>
    </row>
    <row r="116" spans="2:32" ht="15.5" hidden="1" x14ac:dyDescent="0.35">
      <c r="B116" t="str">
        <f>Tabla13[[#This Row],[Oficina]]&amp;Tabla13[[#This Row],[Material]]</f>
        <v>Agrosuper Asia1023144</v>
      </c>
      <c r="C116" t="s">
        <v>6</v>
      </c>
      <c r="D116" t="s">
        <v>173</v>
      </c>
      <c r="E116">
        <v>1023144</v>
      </c>
      <c r="F116" t="s">
        <v>325</v>
      </c>
      <c r="G116" t="s">
        <v>67</v>
      </c>
      <c r="H116" t="s">
        <v>324</v>
      </c>
      <c r="I116" s="7">
        <f>IFERROR(VLOOKUP(Tabla13[[#This Row],[Llave]],'[1]Consolidado RV'!$B:$H,6,FALSE),0)</f>
        <v>68313.554999999993</v>
      </c>
      <c r="J116" s="3">
        <f>IFERROR(VLOOKUP(Tabla13[[#This Row],[Llave]],'[1]Consolidado RV'!$B:$H,7,FALSE),0)</f>
        <v>47999.999999999993</v>
      </c>
      <c r="K116" s="8">
        <f>IFERROR(VLOOKUP(Tabla13[[#This Row],[Oficina]],#REF!,2,FALSE),0)</f>
        <v>0</v>
      </c>
      <c r="L116" s="7">
        <f>+Tabla13[[#This Row],[ RV Producción mes n+1]]*Tabla13[[#This Row],[% Uti. producción]]</f>
        <v>0</v>
      </c>
      <c r="M116" s="7">
        <f>IFERROR(VLOOKUP(Tabla13[[#This Row],[Material]],#REF!,2,FALSE),0)</f>
        <v>0</v>
      </c>
      <c r="N116" s="7">
        <f>IFERROR(VLOOKUP(Tabla13[[#This Row],[Llave]],'En puerto-Programado'!A:D,4,FALSE)+VLOOKUP(Tabla13[[#This Row],[Llave]],'Por despachar'!A:F,6,FALSE),0)</f>
        <v>0</v>
      </c>
      <c r="O116" s="7">
        <f>IFERROR(VLOOKUP(Tabla13[[#This Row],[Material]],[2]Consolidado!$C:$D,2,FALSE),0)</f>
        <v>13840</v>
      </c>
      <c r="P116" s="7">
        <f>IFERROR(VLOOKUP(Tabla13[[#This Row],[Llave]],'Por despachar'!A:E,5,FALSE),0)</f>
        <v>0</v>
      </c>
      <c r="Q116" s="14">
        <f>SUM(Tabla13[[#This Row],[Producción disponible]],Tabla13[[#This Row],[Stock al día]],Tabla13[[#This Row],[Por producir Abr.]])-SUM(Tabla13[[#This Row],[Stock por despachar N]],Tabla13[[#This Row],[Producción por despachar mes N]])</f>
        <v>13840</v>
      </c>
      <c r="R116" s="7">
        <f>IFERROR(VLOOKUP(Tabla13[[#This Row],[Llave]],[3]Hoja2!$A:$D,4,FALSE),0)</f>
        <v>48000</v>
      </c>
      <c r="S116" s="9">
        <f>IFERROR(VLOOKUP(Tabla13[[#This Row],[Material]],[4]Hoja1!$B:$C,2,FALSE),0)</f>
        <v>24000</v>
      </c>
      <c r="T116" s="5">
        <f t="shared" si="3"/>
        <v>0</v>
      </c>
      <c r="U116" s="3">
        <f>+Tabla13[[#This Row],[Total disponible]]-Tabla13[[#This Row],[Atraso a facturar]]</f>
        <v>13840</v>
      </c>
      <c r="V116" s="6">
        <f t="shared" si="2"/>
        <v>0</v>
      </c>
      <c r="W116" s="3" t="str">
        <f>IF(Tabla13[[#This Row],[Venta del mes]]&gt;Tabla13[[#This Row],[ RV  Venta mes n+1]],"Falta venta","-")</f>
        <v>-</v>
      </c>
      <c r="X116" s="7"/>
      <c r="Y116" s="18">
        <v>0</v>
      </c>
      <c r="Z116" s="5">
        <f>+Tabla13[[#This Row],[Atraso a facturar]]+Tabla13[[#This Row],[Venta del mes]]+Tabla13[[#This Row],[Ajuste]]</f>
        <v>0</v>
      </c>
      <c r="AA116" s="6">
        <f>+Tabla13[[#This Row],[Atraso a facturar]]+Tabla13[[#This Row],[Venta del mes]]+Tabla13[[#This Row],[En puerto a facturar]]</f>
        <v>0</v>
      </c>
      <c r="AB116" s="20">
        <f>IFERROR(VLOOKUP(Tabla13[[#This Row],[Llave]],'[5]Consolidación planes'!$A:$M,9,FALSE),0)</f>
        <v>0</v>
      </c>
      <c r="AC116" s="20">
        <f>IFERROR(VLOOKUP(Tabla13[[#This Row],[Llave]],'[5]Consolidación planes'!$A:$M,10,FALSE),0)</f>
        <v>0</v>
      </c>
      <c r="AD116" s="20">
        <f>IFERROR(VLOOKUP(Tabla13[[#This Row],[Llave]],'[5]Consolidación planes'!$A:$M,11,FALSE),0)</f>
        <v>0</v>
      </c>
      <c r="AE116" s="20">
        <f>IFERROR(VLOOKUP(Tabla13[[#This Row],[Llave]],'[5]Consolidación planes'!$A:$M,12,FALSE),0)</f>
        <v>0</v>
      </c>
      <c r="AF116" s="20">
        <f>IFERROR(VLOOKUP(Tabla13[[#This Row],[Llave]],'[5]Consolidación planes'!$A:$M,13,FALSE),0)</f>
        <v>24000</v>
      </c>
    </row>
    <row r="117" spans="2:32" ht="15.5" hidden="1" x14ac:dyDescent="0.35">
      <c r="B117" t="str">
        <f>Tabla13[[#This Row],[Oficina]]&amp;Tabla13[[#This Row],[Material]]</f>
        <v>Agrosuper Asia1023183</v>
      </c>
      <c r="C117" t="s">
        <v>6</v>
      </c>
      <c r="D117" t="s">
        <v>173</v>
      </c>
      <c r="E117">
        <v>1023183</v>
      </c>
      <c r="F117" t="s">
        <v>176</v>
      </c>
      <c r="G117" t="s">
        <v>25</v>
      </c>
      <c r="H117" t="s">
        <v>26</v>
      </c>
      <c r="I117" s="7">
        <f>IFERROR(VLOOKUP(Tabla13[[#This Row],[Llave]],'[1]Consolidado RV'!$B:$H,6,FALSE),0)</f>
        <v>0</v>
      </c>
      <c r="J117" s="3">
        <f>IFERROR(VLOOKUP(Tabla13[[#This Row],[Llave]],'[1]Consolidado RV'!$B:$H,7,FALSE),0)</f>
        <v>21645.350000000002</v>
      </c>
      <c r="K117" s="8">
        <f>IFERROR(VLOOKUP(Tabla13[[#This Row],[Oficina]],#REF!,2,FALSE),0)</f>
        <v>0</v>
      </c>
      <c r="L117" s="7">
        <f>+Tabla13[[#This Row],[ RV Producción mes n+1]]*Tabla13[[#This Row],[% Uti. producción]]</f>
        <v>0</v>
      </c>
      <c r="M117" s="7">
        <f>IFERROR(VLOOKUP(Tabla13[[#This Row],[Material]],#REF!,2,FALSE),0)</f>
        <v>0</v>
      </c>
      <c r="N117" s="7">
        <f>IFERROR(VLOOKUP(Tabla13[[#This Row],[Llave]],'En puerto-Programado'!A:D,4,FALSE)+VLOOKUP(Tabla13[[#This Row],[Llave]],'Por despachar'!A:F,6,FALSE),0)</f>
        <v>0</v>
      </c>
      <c r="O117" s="7">
        <f>IFERROR(VLOOKUP(Tabla13[[#This Row],[Material]],[2]Consolidado!$C:$D,2,FALSE),0)</f>
        <v>0</v>
      </c>
      <c r="P117" s="7">
        <f>IFERROR(VLOOKUP(Tabla13[[#This Row],[Llave]],'Por despachar'!A:E,5,FALSE),0)</f>
        <v>0</v>
      </c>
      <c r="Q11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17" s="7">
        <f>IFERROR(VLOOKUP(Tabla13[[#This Row],[Llave]],[3]Hoja2!$A:$D,4,FALSE),0)</f>
        <v>44000</v>
      </c>
      <c r="S117" s="9">
        <f>IFERROR(VLOOKUP(Tabla13[[#This Row],[Material]],[4]Hoja1!$B:$C,2,FALSE),0)</f>
        <v>22000</v>
      </c>
      <c r="T117" s="5">
        <f t="shared" si="3"/>
        <v>0</v>
      </c>
      <c r="U117" s="3">
        <f>+Tabla13[[#This Row],[Total disponible]]-Tabla13[[#This Row],[Atraso a facturar]]</f>
        <v>0</v>
      </c>
      <c r="V117" s="6">
        <f t="shared" si="2"/>
        <v>0</v>
      </c>
      <c r="W117" s="3" t="str">
        <f>IF(Tabla13[[#This Row],[Venta del mes]]&gt;Tabla13[[#This Row],[ RV  Venta mes n+1]],"Falta venta","-")</f>
        <v>-</v>
      </c>
      <c r="X117" s="7"/>
      <c r="Y117" s="18">
        <v>0</v>
      </c>
      <c r="Z117" s="5">
        <f>+Tabla13[[#This Row],[Atraso a facturar]]+Tabla13[[#This Row],[Venta del mes]]+Tabla13[[#This Row],[Ajuste]]</f>
        <v>0</v>
      </c>
      <c r="AA117" s="6">
        <f>+Tabla13[[#This Row],[Atraso a facturar]]+Tabla13[[#This Row],[Venta del mes]]+Tabla13[[#This Row],[En puerto a facturar]]</f>
        <v>0</v>
      </c>
      <c r="AB117" s="20">
        <f>IFERROR(VLOOKUP(Tabla13[[#This Row],[Llave]],'[5]Consolidación planes'!$A:$M,9,FALSE),0)</f>
        <v>22000</v>
      </c>
      <c r="AC117" s="20">
        <f>IFERROR(VLOOKUP(Tabla13[[#This Row],[Llave]],'[5]Consolidación planes'!$A:$M,10,FALSE),0)</f>
        <v>44000</v>
      </c>
      <c r="AD117" s="20">
        <f>IFERROR(VLOOKUP(Tabla13[[#This Row],[Llave]],'[5]Consolidación planes'!$A:$M,11,FALSE),0)</f>
        <v>66000</v>
      </c>
      <c r="AE117" s="20">
        <f>IFERROR(VLOOKUP(Tabla13[[#This Row],[Llave]],'[5]Consolidación planes'!$A:$M,12,FALSE),0)</f>
        <v>0</v>
      </c>
      <c r="AF117" s="20">
        <f>IFERROR(VLOOKUP(Tabla13[[#This Row],[Llave]],'[5]Consolidación planes'!$A:$M,13,FALSE),0)</f>
        <v>22000</v>
      </c>
    </row>
    <row r="118" spans="2:32" ht="15.5" hidden="1" x14ac:dyDescent="0.35">
      <c r="B118" t="str">
        <f>Tabla13[[#This Row],[Oficina]]&amp;Tabla13[[#This Row],[Material]]</f>
        <v>Agrosuper Asia1023283</v>
      </c>
      <c r="C118" t="s">
        <v>6</v>
      </c>
      <c r="D118" t="s">
        <v>173</v>
      </c>
      <c r="E118">
        <v>1023283</v>
      </c>
      <c r="F118" t="s">
        <v>202</v>
      </c>
      <c r="G118" t="s">
        <v>76</v>
      </c>
      <c r="H118" t="s">
        <v>201</v>
      </c>
      <c r="I118" s="7">
        <f>IFERROR(VLOOKUP(Tabla13[[#This Row],[Llave]],'[1]Consolidado RV'!$B:$H,6,FALSE),0)</f>
        <v>37737.675000000003</v>
      </c>
      <c r="J118" s="3">
        <f>IFERROR(VLOOKUP(Tabla13[[#This Row],[Llave]],'[1]Consolidado RV'!$B:$H,7,FALSE),0)</f>
        <v>10283.172999999995</v>
      </c>
      <c r="K118" s="8">
        <f>IFERROR(VLOOKUP(Tabla13[[#This Row],[Oficina]],#REF!,2,FALSE),0)</f>
        <v>0</v>
      </c>
      <c r="L118" s="7">
        <f>+Tabla13[[#This Row],[ RV Producción mes n+1]]*Tabla13[[#This Row],[% Uti. producción]]</f>
        <v>0</v>
      </c>
      <c r="M118" s="7">
        <f>IFERROR(VLOOKUP(Tabla13[[#This Row],[Material]],#REF!,2,FALSE),0)</f>
        <v>0</v>
      </c>
      <c r="N118" s="7">
        <f>IFERROR(VLOOKUP(Tabla13[[#This Row],[Llave]],'En puerto-Programado'!A:D,4,FALSE)+VLOOKUP(Tabla13[[#This Row],[Llave]],'Por despachar'!A:F,6,FALSE),0)</f>
        <v>24000</v>
      </c>
      <c r="O118" s="7">
        <f>IFERROR(VLOOKUP(Tabla13[[#This Row],[Material]],[2]Consolidado!$C:$D,2,FALSE),0)</f>
        <v>27084.31698113208</v>
      </c>
      <c r="P118" s="7">
        <f>IFERROR(VLOOKUP(Tabla13[[#This Row],[Llave]],'Por despachar'!A:E,5,FALSE),0)</f>
        <v>0</v>
      </c>
      <c r="Q118" s="14">
        <f>SUM(Tabla13[[#This Row],[Producción disponible]],Tabla13[[#This Row],[Stock al día]],Tabla13[[#This Row],[Por producir Abr.]])-SUM(Tabla13[[#This Row],[Stock por despachar N]],Tabla13[[#This Row],[Producción por despachar mes N]])</f>
        <v>3084.3169811320804</v>
      </c>
      <c r="R118" s="7">
        <f>IFERROR(VLOOKUP(Tabla13[[#This Row],[Llave]],[3]Hoja2!$A:$D,4,FALSE),0)</f>
        <v>96000</v>
      </c>
      <c r="S118" s="9">
        <f>IFERROR(VLOOKUP(Tabla13[[#This Row],[Material]],[4]Hoja1!$B:$C,2,FALSE),0)</f>
        <v>24000</v>
      </c>
      <c r="T118" s="5">
        <f t="shared" si="3"/>
        <v>0</v>
      </c>
      <c r="U118" s="3">
        <f>+Tabla13[[#This Row],[Total disponible]]-Tabla13[[#This Row],[Atraso a facturar]]</f>
        <v>3084.3169811320804</v>
      </c>
      <c r="V118" s="6">
        <f t="shared" si="2"/>
        <v>0</v>
      </c>
      <c r="W118" s="3" t="str">
        <f>IF(Tabla13[[#This Row],[Venta del mes]]&gt;Tabla13[[#This Row],[ RV  Venta mes n+1]],"Falta venta","-")</f>
        <v>-</v>
      </c>
      <c r="X118" s="7"/>
      <c r="Y118" s="18">
        <v>0</v>
      </c>
      <c r="Z118" s="5">
        <f>+Tabla13[[#This Row],[Atraso a facturar]]+Tabla13[[#This Row],[Venta del mes]]+Tabla13[[#This Row],[Ajuste]]</f>
        <v>0</v>
      </c>
      <c r="AA118" s="6">
        <f>+Tabla13[[#This Row],[Atraso a facturar]]+Tabla13[[#This Row],[Venta del mes]]+Tabla13[[#This Row],[En puerto a facturar]]</f>
        <v>0</v>
      </c>
      <c r="AB118" s="20">
        <f>IFERROR(VLOOKUP(Tabla13[[#This Row],[Llave]],'[5]Consolidación planes'!$A:$M,9,FALSE),0)</f>
        <v>120000</v>
      </c>
      <c r="AC118" s="20">
        <f>IFERROR(VLOOKUP(Tabla13[[#This Row],[Llave]],'[5]Consolidación planes'!$A:$M,10,FALSE),0)</f>
        <v>96000</v>
      </c>
      <c r="AD118" s="20">
        <f>IFERROR(VLOOKUP(Tabla13[[#This Row],[Llave]],'[5]Consolidación planes'!$A:$M,11,FALSE),0)</f>
        <v>178000</v>
      </c>
      <c r="AE118" s="20">
        <f>IFERROR(VLOOKUP(Tabla13[[#This Row],[Llave]],'[5]Consolidación planes'!$A:$M,12,FALSE),0)</f>
        <v>216000</v>
      </c>
      <c r="AF118" s="20">
        <f>IFERROR(VLOOKUP(Tabla13[[#This Row],[Llave]],'[5]Consolidación planes'!$A:$M,13,FALSE),0)</f>
        <v>144149</v>
      </c>
    </row>
    <row r="119" spans="2:32" ht="15.5" hidden="1" x14ac:dyDescent="0.35">
      <c r="B119" t="str">
        <f>Tabla13[[#This Row],[Oficina]]&amp;Tabla13[[#This Row],[Material]]</f>
        <v>Agrosuper Asia1023305</v>
      </c>
      <c r="C119" t="s">
        <v>6</v>
      </c>
      <c r="D119" t="s">
        <v>173</v>
      </c>
      <c r="E119">
        <v>1023305</v>
      </c>
      <c r="F119" t="s">
        <v>297</v>
      </c>
      <c r="G119" t="s">
        <v>76</v>
      </c>
      <c r="H119" t="s">
        <v>296</v>
      </c>
      <c r="I119" s="7">
        <f>IFERROR(VLOOKUP(Tabla13[[#This Row],[Llave]],'[1]Consolidado RV'!$B:$H,6,FALSE),0)</f>
        <v>0</v>
      </c>
      <c r="J119" s="3">
        <f>IFERROR(VLOOKUP(Tabla13[[#This Row],[Llave]],'[1]Consolidado RV'!$B:$H,7,FALSE),0)</f>
        <v>0</v>
      </c>
      <c r="K119" s="8">
        <f>IFERROR(VLOOKUP(Tabla13[[#This Row],[Oficina]],#REF!,2,FALSE),0)</f>
        <v>0</v>
      </c>
      <c r="L119" s="7">
        <f>+Tabla13[[#This Row],[ RV Producción mes n+1]]*Tabla13[[#This Row],[% Uti. producción]]</f>
        <v>0</v>
      </c>
      <c r="M119" s="7">
        <f>IFERROR(VLOOKUP(Tabla13[[#This Row],[Material]],#REF!,2,FALSE),0)</f>
        <v>0</v>
      </c>
      <c r="N119" s="7">
        <f>IFERROR(VLOOKUP(Tabla13[[#This Row],[Llave]],'En puerto-Programado'!A:D,4,FALSE)+VLOOKUP(Tabla13[[#This Row],[Llave]],'Por despachar'!A:F,6,FALSE),0)</f>
        <v>0</v>
      </c>
      <c r="O119" s="7">
        <f>IFERROR(VLOOKUP(Tabla13[[#This Row],[Material]],[2]Consolidado!$C:$D,2,FALSE),0)</f>
        <v>0</v>
      </c>
      <c r="P119" s="7">
        <f>IFERROR(VLOOKUP(Tabla13[[#This Row],[Llave]],'Por despachar'!A:E,5,FALSE),0)</f>
        <v>0</v>
      </c>
      <c r="Q11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19" s="7">
        <f>IFERROR(VLOOKUP(Tabla13[[#This Row],[Llave]],[3]Hoja2!$A:$D,4,FALSE),0)</f>
        <v>0</v>
      </c>
      <c r="S119" s="9">
        <f>IFERROR(VLOOKUP(Tabla13[[#This Row],[Material]],[4]Hoja1!$B:$C,2,FALSE),0)</f>
        <v>24000</v>
      </c>
      <c r="T119" s="5">
        <f t="shared" si="3"/>
        <v>0</v>
      </c>
      <c r="U119" s="3">
        <f>+Tabla13[[#This Row],[Total disponible]]-Tabla13[[#This Row],[Atraso a facturar]]</f>
        <v>0</v>
      </c>
      <c r="V119" s="6">
        <f t="shared" si="2"/>
        <v>0</v>
      </c>
      <c r="W119" s="3" t="str">
        <f>IF(Tabla13[[#This Row],[Venta del mes]]&gt;Tabla13[[#This Row],[ RV  Venta mes n+1]],"Falta venta","-")</f>
        <v>-</v>
      </c>
      <c r="X119" s="7"/>
      <c r="Y119" s="18">
        <v>0</v>
      </c>
      <c r="Z119" s="5">
        <f>+Tabla13[[#This Row],[Atraso a facturar]]+Tabla13[[#This Row],[Venta del mes]]+Tabla13[[#This Row],[Ajuste]]</f>
        <v>0</v>
      </c>
      <c r="AA119" s="6">
        <f>+Tabla13[[#This Row],[Atraso a facturar]]+Tabla13[[#This Row],[Venta del mes]]+Tabla13[[#This Row],[En puerto a facturar]]</f>
        <v>0</v>
      </c>
      <c r="AB119" s="20">
        <f>IFERROR(VLOOKUP(Tabla13[[#This Row],[Llave]],'[5]Consolidación planes'!$A:$M,9,FALSE),0)</f>
        <v>0</v>
      </c>
      <c r="AC119" s="20">
        <f>IFERROR(VLOOKUP(Tabla13[[#This Row],[Llave]],'[5]Consolidación planes'!$A:$M,10,FALSE),0)</f>
        <v>0</v>
      </c>
      <c r="AD119" s="20">
        <f>IFERROR(VLOOKUP(Tabla13[[#This Row],[Llave]],'[5]Consolidación planes'!$A:$M,11,FALSE),0)</f>
        <v>0</v>
      </c>
      <c r="AE119" s="20">
        <f>IFERROR(VLOOKUP(Tabla13[[#This Row],[Llave]],'[5]Consolidación planes'!$A:$M,12,FALSE),0)</f>
        <v>0</v>
      </c>
      <c r="AF119" s="20">
        <f>IFERROR(VLOOKUP(Tabla13[[#This Row],[Llave]],'[5]Consolidación planes'!$A:$M,13,FALSE),0)</f>
        <v>0</v>
      </c>
    </row>
    <row r="120" spans="2:32" ht="15.5" hidden="1" x14ac:dyDescent="0.35">
      <c r="B120" t="str">
        <f>Tabla13[[#This Row],[Oficina]]&amp;Tabla13[[#This Row],[Material]]</f>
        <v>Agrosuper Asia1023307</v>
      </c>
      <c r="C120" t="s">
        <v>6</v>
      </c>
      <c r="D120" t="s">
        <v>173</v>
      </c>
      <c r="E120">
        <v>1023307</v>
      </c>
      <c r="F120" t="s">
        <v>203</v>
      </c>
      <c r="G120" t="s">
        <v>76</v>
      </c>
      <c r="H120" t="s">
        <v>84</v>
      </c>
      <c r="I120" s="7">
        <f>IFERROR(VLOOKUP(Tabla13[[#This Row],[Llave]],'[1]Consolidado RV'!$B:$H,6,FALSE),0)</f>
        <v>54180.142</v>
      </c>
      <c r="J120" s="3">
        <f>IFERROR(VLOOKUP(Tabla13[[#This Row],[Llave]],'[1]Consolidado RV'!$B:$H,7,FALSE),0)</f>
        <v>37685.784999999996</v>
      </c>
      <c r="K120" s="8">
        <f>IFERROR(VLOOKUP(Tabla13[[#This Row],[Oficina]],#REF!,2,FALSE),0)</f>
        <v>0</v>
      </c>
      <c r="L120" s="7">
        <f>+Tabla13[[#This Row],[ RV Producción mes n+1]]*Tabla13[[#This Row],[% Uti. producción]]</f>
        <v>0</v>
      </c>
      <c r="M120" s="7">
        <f>IFERROR(VLOOKUP(Tabla13[[#This Row],[Material]],#REF!,2,FALSE),0)</f>
        <v>0</v>
      </c>
      <c r="N120" s="7">
        <f>IFERROR(VLOOKUP(Tabla13[[#This Row],[Llave]],'En puerto-Programado'!A:D,4,FALSE)+VLOOKUP(Tabla13[[#This Row],[Llave]],'Por despachar'!A:F,6,FALSE),0)</f>
        <v>0</v>
      </c>
      <c r="O120" s="7">
        <f>IFERROR(VLOOKUP(Tabla13[[#This Row],[Material]],[2]Consolidado!$C:$D,2,FALSE),0)</f>
        <v>17822.400000000001</v>
      </c>
      <c r="P120" s="7">
        <f>IFERROR(VLOOKUP(Tabla13[[#This Row],[Llave]],'Por despachar'!A:E,5,FALSE),0)</f>
        <v>0</v>
      </c>
      <c r="Q120" s="14">
        <f>SUM(Tabla13[[#This Row],[Producción disponible]],Tabla13[[#This Row],[Stock al día]],Tabla13[[#This Row],[Por producir Abr.]])-SUM(Tabla13[[#This Row],[Stock por despachar N]],Tabla13[[#This Row],[Producción por despachar mes N]])</f>
        <v>17822.400000000001</v>
      </c>
      <c r="R120" s="7">
        <f>IFERROR(VLOOKUP(Tabla13[[#This Row],[Llave]],[3]Hoja2!$A:$D,4,FALSE),0)</f>
        <v>72000</v>
      </c>
      <c r="S120" s="9">
        <f>IFERROR(VLOOKUP(Tabla13[[#This Row],[Material]],[4]Hoja1!$B:$C,2,FALSE),0)</f>
        <v>24000</v>
      </c>
      <c r="T120" s="5">
        <f t="shared" si="3"/>
        <v>0</v>
      </c>
      <c r="U120" s="3">
        <f>+Tabla13[[#This Row],[Total disponible]]-Tabla13[[#This Row],[Atraso a facturar]]</f>
        <v>17822.400000000001</v>
      </c>
      <c r="V120" s="6">
        <f t="shared" si="2"/>
        <v>0</v>
      </c>
      <c r="W120" s="3" t="str">
        <f>IF(Tabla13[[#This Row],[Venta del mes]]&gt;Tabla13[[#This Row],[ RV  Venta mes n+1]],"Falta venta","-")</f>
        <v>-</v>
      </c>
      <c r="X120" s="7"/>
      <c r="Y120" s="18">
        <v>0</v>
      </c>
      <c r="Z120" s="5">
        <f>+Tabla13[[#This Row],[Atraso a facturar]]+Tabla13[[#This Row],[Venta del mes]]+Tabla13[[#This Row],[Ajuste]]</f>
        <v>0</v>
      </c>
      <c r="AA120" s="6">
        <f>+Tabla13[[#This Row],[Atraso a facturar]]+Tabla13[[#This Row],[Venta del mes]]+Tabla13[[#This Row],[En puerto a facturar]]</f>
        <v>0</v>
      </c>
      <c r="AB120" s="20">
        <f>IFERROR(VLOOKUP(Tabla13[[#This Row],[Llave]],'[5]Consolidación planes'!$A:$M,9,FALSE),0)</f>
        <v>22000</v>
      </c>
      <c r="AC120" s="20">
        <f>IFERROR(VLOOKUP(Tabla13[[#This Row],[Llave]],'[5]Consolidación planes'!$A:$M,10,FALSE),0)</f>
        <v>24000</v>
      </c>
      <c r="AD120" s="20">
        <f>IFERROR(VLOOKUP(Tabla13[[#This Row],[Llave]],'[5]Consolidación planes'!$A:$M,11,FALSE),0)</f>
        <v>22000</v>
      </c>
      <c r="AE120" s="20">
        <f>IFERROR(VLOOKUP(Tabla13[[#This Row],[Llave]],'[5]Consolidación planes'!$A:$M,12,FALSE),0)</f>
        <v>48000</v>
      </c>
      <c r="AF120" s="20">
        <f>IFERROR(VLOOKUP(Tabla13[[#This Row],[Llave]],'[5]Consolidación planes'!$A:$M,13,FALSE),0)</f>
        <v>24000</v>
      </c>
    </row>
    <row r="121" spans="2:32" ht="15.5" hidden="1" x14ac:dyDescent="0.35">
      <c r="B121" t="str">
        <f>Tabla13[[#This Row],[Oficina]]&amp;Tabla13[[#This Row],[Material]]</f>
        <v>Agrosuper Asia1023326</v>
      </c>
      <c r="C121" t="s">
        <v>6</v>
      </c>
      <c r="D121" t="s">
        <v>173</v>
      </c>
      <c r="E121">
        <v>1023326</v>
      </c>
      <c r="F121" t="s">
        <v>298</v>
      </c>
      <c r="G121" t="s">
        <v>76</v>
      </c>
      <c r="H121" t="s">
        <v>84</v>
      </c>
      <c r="I121" s="7">
        <f>IFERROR(VLOOKUP(Tabla13[[#This Row],[Llave]],'[1]Consolidado RV'!$B:$H,6,FALSE),0)</f>
        <v>45318.668351187895</v>
      </c>
      <c r="J121" s="3">
        <f>IFERROR(VLOOKUP(Tabla13[[#This Row],[Llave]],'[1]Consolidado RV'!$B:$H,7,FALSE),0)</f>
        <v>48000</v>
      </c>
      <c r="K121" s="8">
        <f>IFERROR(VLOOKUP(Tabla13[[#This Row],[Oficina]],#REF!,2,FALSE),0)</f>
        <v>0</v>
      </c>
      <c r="L121" s="7">
        <f>+Tabla13[[#This Row],[ RV Producción mes n+1]]*Tabla13[[#This Row],[% Uti. producción]]</f>
        <v>0</v>
      </c>
      <c r="M121" s="7">
        <f>IFERROR(VLOOKUP(Tabla13[[#This Row],[Material]],#REF!,2,FALSE),0)</f>
        <v>0</v>
      </c>
      <c r="N121" s="7">
        <f>IFERROR(VLOOKUP(Tabla13[[#This Row],[Llave]],'En puerto-Programado'!A:D,4,FALSE)+VLOOKUP(Tabla13[[#This Row],[Llave]],'Por despachar'!A:F,6,FALSE),0)</f>
        <v>0</v>
      </c>
      <c r="O121" s="7">
        <f>IFERROR(VLOOKUP(Tabla13[[#This Row],[Material]],[2]Consolidado!$C:$D,2,FALSE),0)</f>
        <v>0</v>
      </c>
      <c r="P121" s="7">
        <f>IFERROR(VLOOKUP(Tabla13[[#This Row],[Llave]],'Por despachar'!A:E,5,FALSE),0)</f>
        <v>0</v>
      </c>
      <c r="Q12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21" s="7">
        <f>IFERROR(VLOOKUP(Tabla13[[#This Row],[Llave]],[3]Hoja2!$A:$D,4,FALSE),0)</f>
        <v>24000</v>
      </c>
      <c r="S121" s="9">
        <f>IFERROR(VLOOKUP(Tabla13[[#This Row],[Material]],[4]Hoja1!$B:$C,2,FALSE),0)</f>
        <v>24000</v>
      </c>
      <c r="T121" s="5">
        <f t="shared" si="3"/>
        <v>0</v>
      </c>
      <c r="U121" s="3">
        <f>+Tabla13[[#This Row],[Total disponible]]-Tabla13[[#This Row],[Atraso a facturar]]</f>
        <v>0</v>
      </c>
      <c r="V121" s="6">
        <f t="shared" si="2"/>
        <v>0</v>
      </c>
      <c r="W121" s="3" t="str">
        <f>IF(Tabla13[[#This Row],[Venta del mes]]&gt;Tabla13[[#This Row],[ RV  Venta mes n+1]],"Falta venta","-")</f>
        <v>-</v>
      </c>
      <c r="X121" s="7"/>
      <c r="Y121" s="18">
        <v>0</v>
      </c>
      <c r="Z121" s="5">
        <f>+Tabla13[[#This Row],[Atraso a facturar]]+Tabla13[[#This Row],[Venta del mes]]+Tabla13[[#This Row],[Ajuste]]</f>
        <v>0</v>
      </c>
      <c r="AA121" s="6">
        <f>+Tabla13[[#This Row],[Atraso a facturar]]+Tabla13[[#This Row],[Venta del mes]]+Tabla13[[#This Row],[En puerto a facturar]]</f>
        <v>0</v>
      </c>
      <c r="AB121" s="20">
        <f>IFERROR(VLOOKUP(Tabla13[[#This Row],[Llave]],'[5]Consolidación planes'!$A:$M,9,FALSE),0)</f>
        <v>0</v>
      </c>
      <c r="AC121" s="20">
        <f>IFERROR(VLOOKUP(Tabla13[[#This Row],[Llave]],'[5]Consolidación planes'!$A:$M,10,FALSE),0)</f>
        <v>0</v>
      </c>
      <c r="AD121" s="20">
        <f>IFERROR(VLOOKUP(Tabla13[[#This Row],[Llave]],'[5]Consolidación planes'!$A:$M,11,FALSE),0)</f>
        <v>44000</v>
      </c>
      <c r="AE121" s="20">
        <f>IFERROR(VLOOKUP(Tabla13[[#This Row],[Llave]],'[5]Consolidación planes'!$A:$M,12,FALSE),0)</f>
        <v>48000</v>
      </c>
      <c r="AF121" s="20">
        <f>IFERROR(VLOOKUP(Tabla13[[#This Row],[Llave]],'[5]Consolidación planes'!$A:$M,13,FALSE),0)</f>
        <v>48003</v>
      </c>
    </row>
    <row r="122" spans="2:32" ht="15.75" hidden="1" x14ac:dyDescent="0.35">
      <c r="B122" t="str">
        <f>Tabla13[[#This Row],[Oficina]]&amp;Tabla13[[#This Row],[Material]]</f>
        <v>Agrosuper Brasil1021864</v>
      </c>
      <c r="C122" t="s">
        <v>6</v>
      </c>
      <c r="D122" t="s">
        <v>7</v>
      </c>
      <c r="E122">
        <v>1021864</v>
      </c>
      <c r="F122" t="s">
        <v>10</v>
      </c>
      <c r="G122" t="s">
        <v>8</v>
      </c>
      <c r="H122" t="s">
        <v>9</v>
      </c>
      <c r="I122" s="7">
        <f>IFERROR(VLOOKUP(Tabla13[[#This Row],[Llave]],'[1]Consolidado RV'!$B:$H,6,FALSE),0)</f>
        <v>1.8481279585103039E-4</v>
      </c>
      <c r="J122" s="3">
        <f>IFERROR(VLOOKUP(Tabla13[[#This Row],[Llave]],'[1]Consolidado RV'!$B:$H,7,FALSE),0)</f>
        <v>12827.081</v>
      </c>
      <c r="K122" s="8">
        <f>IFERROR(VLOOKUP(Tabla13[[#This Row],[Oficina]],#REF!,2,FALSE),0)</f>
        <v>0</v>
      </c>
      <c r="L122" s="7">
        <f>+Tabla13[[#This Row],[ RV Producción mes n+1]]*Tabla13[[#This Row],[% Uti. producción]]</f>
        <v>0</v>
      </c>
      <c r="M122" s="7">
        <f>IFERROR(VLOOKUP(Tabla13[[#This Row],[Material]],#REF!,2,FALSE),0)</f>
        <v>0</v>
      </c>
      <c r="N122" s="7">
        <f>IFERROR(VLOOKUP(Tabla13[[#This Row],[Llave]],'En puerto-Programado'!A:D,4,FALSE)+VLOOKUP(Tabla13[[#This Row],[Llave]],'Por despachar'!A:F,6,FALSE),0)</f>
        <v>0</v>
      </c>
      <c r="O122" s="7">
        <f>IFERROR(VLOOKUP(Tabla13[[#This Row],[Material]],[2]Consolidado!$C:$D,2,FALSE),0)</f>
        <v>0</v>
      </c>
      <c r="P122" s="7">
        <f>IFERROR(VLOOKUP(Tabla13[[#This Row],[Llave]],'Por despachar'!A:E,5,FALSE),0)</f>
        <v>0</v>
      </c>
      <c r="Q12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22" s="7">
        <f>IFERROR(VLOOKUP(Tabla13[[#This Row],[Llave]],[3]Hoja2!$A:$D,4,FALSE),0)</f>
        <v>72000</v>
      </c>
      <c r="S122" s="9">
        <f>IFERROR(VLOOKUP(Tabla13[[#This Row],[Material]],[4]Hoja1!$B:$C,2,FALSE),0)</f>
        <v>24000</v>
      </c>
      <c r="T122" s="5">
        <f t="shared" si="3"/>
        <v>0</v>
      </c>
      <c r="U122" s="3">
        <f>+Tabla13[[#This Row],[Total disponible]]-Tabla13[[#This Row],[Atraso a facturar]]</f>
        <v>0</v>
      </c>
      <c r="V122" s="6">
        <f t="shared" si="2"/>
        <v>0</v>
      </c>
      <c r="W122" s="3" t="str">
        <f>IF(Tabla13[[#This Row],[Venta del mes]]&gt;Tabla13[[#This Row],[ RV  Venta mes n+1]],"Falta venta","-")</f>
        <v>-</v>
      </c>
      <c r="X122" s="7"/>
      <c r="Y122" s="18">
        <v>0</v>
      </c>
      <c r="Z122" s="5">
        <f>+Tabla13[[#This Row],[Atraso a facturar]]+Tabla13[[#This Row],[Venta del mes]]+Tabla13[[#This Row],[Ajuste]]</f>
        <v>0</v>
      </c>
      <c r="AA122" s="6">
        <f>+Tabla13[[#This Row],[Atraso a facturar]]+Tabla13[[#This Row],[Venta del mes]]+Tabla13[[#This Row],[En puerto a facturar]]</f>
        <v>0</v>
      </c>
      <c r="AB122" s="20">
        <f>IFERROR(VLOOKUP(Tabla13[[#This Row],[Llave]],'[5]Consolidación planes'!$A:$M,9,FALSE),0)</f>
        <v>48000</v>
      </c>
      <c r="AC122" s="20">
        <f>IFERROR(VLOOKUP(Tabla13[[#This Row],[Llave]],'[5]Consolidación planes'!$A:$M,10,FALSE),0)</f>
        <v>48000</v>
      </c>
      <c r="AD122" s="20">
        <f>IFERROR(VLOOKUP(Tabla13[[#This Row],[Llave]],'[5]Consolidación planes'!$A:$M,11,FALSE),0)</f>
        <v>48000</v>
      </c>
      <c r="AE122" s="20">
        <f>IFERROR(VLOOKUP(Tabla13[[#This Row],[Llave]],'[5]Consolidación planes'!$A:$M,12,FALSE),0)</f>
        <v>24000</v>
      </c>
      <c r="AF122" s="20">
        <f>IFERROR(VLOOKUP(Tabla13[[#This Row],[Llave]],'[5]Consolidación planes'!$A:$M,13,FALSE),0)</f>
        <v>48000</v>
      </c>
    </row>
    <row r="123" spans="2:32" ht="15.75" hidden="1" x14ac:dyDescent="0.35">
      <c r="B123" t="str">
        <f>Tabla13[[#This Row],[Oficina]]&amp;Tabla13[[#This Row],[Material]]</f>
        <v>Agrosuper Brasil1022217</v>
      </c>
      <c r="C123" t="s">
        <v>6</v>
      </c>
      <c r="D123" t="s">
        <v>7</v>
      </c>
      <c r="E123">
        <v>1022217</v>
      </c>
      <c r="F123" t="s">
        <v>16</v>
      </c>
      <c r="G123" t="s">
        <v>11</v>
      </c>
      <c r="H123" t="s">
        <v>15</v>
      </c>
      <c r="I123" s="7">
        <f>IFERROR(VLOOKUP(Tabla13[[#This Row],[Llave]],'[1]Consolidado RV'!$B:$H,6,FALSE),0)</f>
        <v>3718.5153999999998</v>
      </c>
      <c r="J123" s="3">
        <f>IFERROR(VLOOKUP(Tabla13[[#This Row],[Llave]],'[1]Consolidado RV'!$B:$H,7,FALSE),0)</f>
        <v>0</v>
      </c>
      <c r="K123" s="8">
        <f>IFERROR(VLOOKUP(Tabla13[[#This Row],[Oficina]],#REF!,2,FALSE),0)</f>
        <v>0</v>
      </c>
      <c r="L123" s="7">
        <f>+Tabla13[[#This Row],[ RV Producción mes n+1]]*Tabla13[[#This Row],[% Uti. producción]]</f>
        <v>0</v>
      </c>
      <c r="M123" s="7">
        <f>IFERROR(VLOOKUP(Tabla13[[#This Row],[Material]],#REF!,2,FALSE),0)</f>
        <v>0</v>
      </c>
      <c r="N123" s="7">
        <f>IFERROR(VLOOKUP(Tabla13[[#This Row],[Llave]],'En puerto-Programado'!A:D,4,FALSE)+VLOOKUP(Tabla13[[#This Row],[Llave]],'Por despachar'!A:F,6,FALSE),0)</f>
        <v>72000</v>
      </c>
      <c r="O123" s="7">
        <f>IFERROR(VLOOKUP(Tabla13[[#This Row],[Material]],[2]Consolidado!$C:$D,2,FALSE),0)</f>
        <v>82875.49081790245</v>
      </c>
      <c r="P123" s="7">
        <f>IFERROR(VLOOKUP(Tabla13[[#This Row],[Llave]],'Por despachar'!A:E,5,FALSE),0)</f>
        <v>48000</v>
      </c>
      <c r="Q123" s="14">
        <f>SUM(Tabla13[[#This Row],[Producción disponible]],Tabla13[[#This Row],[Stock al día]],Tabla13[[#This Row],[Por producir Abr.]])-SUM(Tabla13[[#This Row],[Stock por despachar N]],Tabla13[[#This Row],[Producción por despachar mes N]])</f>
        <v>-37124.50918209755</v>
      </c>
      <c r="R123" s="7">
        <f>IFERROR(VLOOKUP(Tabla13[[#This Row],[Llave]],[3]Hoja2!$A:$D,4,FALSE),0)</f>
        <v>48000</v>
      </c>
      <c r="S123" s="9">
        <f>IFERROR(VLOOKUP(Tabla13[[#This Row],[Material]],[4]Hoja1!$B:$C,2,FALSE),0)</f>
        <v>24000</v>
      </c>
      <c r="T123" s="5">
        <f t="shared" si="3"/>
        <v>-24000</v>
      </c>
      <c r="U123" s="3">
        <f>+Tabla13[[#This Row],[Total disponible]]-Tabla13[[#This Row],[Atraso a facturar]]</f>
        <v>-13124.50918209755</v>
      </c>
      <c r="V123" s="6">
        <f t="shared" si="2"/>
        <v>0</v>
      </c>
      <c r="W123" s="3" t="str">
        <f>IF(Tabla13[[#This Row],[Venta del mes]]&gt;Tabla13[[#This Row],[ RV  Venta mes n+1]],"Falta venta","-")</f>
        <v>-</v>
      </c>
      <c r="X123" s="7"/>
      <c r="Y123" s="18">
        <v>0</v>
      </c>
      <c r="Z123" s="5">
        <f>+Tabla13[[#This Row],[Atraso a facturar]]+Tabla13[[#This Row],[Venta del mes]]+Tabla13[[#This Row],[Ajuste]]</f>
        <v>-24000</v>
      </c>
      <c r="AA123" s="6">
        <f>+Tabla13[[#This Row],[Atraso a facturar]]+Tabla13[[#This Row],[Venta del mes]]+Tabla13[[#This Row],[En puerto a facturar]]</f>
        <v>-24000</v>
      </c>
      <c r="AB123" s="20">
        <f>IFERROR(VLOOKUP(Tabla13[[#This Row],[Llave]],'[5]Consolidación planes'!$A:$M,9,FALSE),0)</f>
        <v>96000</v>
      </c>
      <c r="AC123" s="20">
        <f>IFERROR(VLOOKUP(Tabla13[[#This Row],[Llave]],'[5]Consolidación planes'!$A:$M,10,FALSE),0)</f>
        <v>47994</v>
      </c>
      <c r="AD123" s="20">
        <f>IFERROR(VLOOKUP(Tabla13[[#This Row],[Llave]],'[5]Consolidación planes'!$A:$M,11,FALSE),0)</f>
        <v>72000</v>
      </c>
      <c r="AE123" s="20">
        <f>IFERROR(VLOOKUP(Tabla13[[#This Row],[Llave]],'[5]Consolidación planes'!$A:$M,12,FALSE),0)</f>
        <v>264000</v>
      </c>
      <c r="AF123" s="20">
        <f>IFERROR(VLOOKUP(Tabla13[[#This Row],[Llave]],'[5]Consolidación planes'!$A:$M,13,FALSE),0)</f>
        <v>168000</v>
      </c>
    </row>
    <row r="124" spans="2:32" ht="15.75" hidden="1" x14ac:dyDescent="0.35">
      <c r="B124" t="str">
        <f>Tabla13[[#This Row],[Oficina]]&amp;Tabla13[[#This Row],[Material]]</f>
        <v>Agrosuper Brasil1022218</v>
      </c>
      <c r="C124" t="s">
        <v>6</v>
      </c>
      <c r="D124" t="s">
        <v>7</v>
      </c>
      <c r="E124">
        <v>1022218</v>
      </c>
      <c r="F124" t="s">
        <v>13</v>
      </c>
      <c r="G124" t="s">
        <v>11</v>
      </c>
      <c r="H124" t="s">
        <v>12</v>
      </c>
      <c r="I124" s="7">
        <f>IFERROR(VLOOKUP(Tabla13[[#This Row],[Llave]],'[1]Consolidado RV'!$B:$H,6,FALSE),0)</f>
        <v>93312.496000000014</v>
      </c>
      <c r="J124" s="3">
        <f>IFERROR(VLOOKUP(Tabla13[[#This Row],[Llave]],'[1]Consolidado RV'!$B:$H,7,FALSE),0)</f>
        <v>0</v>
      </c>
      <c r="K124" s="8">
        <f>IFERROR(VLOOKUP(Tabla13[[#This Row],[Oficina]],#REF!,2,FALSE),0)</f>
        <v>0</v>
      </c>
      <c r="L124" s="7">
        <f>+Tabla13[[#This Row],[ RV Producción mes n+1]]*Tabla13[[#This Row],[% Uti. producción]]</f>
        <v>0</v>
      </c>
      <c r="M124" s="7">
        <f>IFERROR(VLOOKUP(Tabla13[[#This Row],[Material]],#REF!,2,FALSE),0)</f>
        <v>0</v>
      </c>
      <c r="N124" s="7">
        <f>IFERROR(VLOOKUP(Tabla13[[#This Row],[Llave]],'En puerto-Programado'!A:D,4,FALSE)+VLOOKUP(Tabla13[[#This Row],[Llave]],'Por despachar'!A:F,6,FALSE),0)</f>
        <v>0</v>
      </c>
      <c r="O124" s="7">
        <f>IFERROR(VLOOKUP(Tabla13[[#This Row],[Material]],[2]Consolidado!$C:$D,2,FALSE),0)</f>
        <v>25533.567609477352</v>
      </c>
      <c r="P124" s="7">
        <f>IFERROR(VLOOKUP(Tabla13[[#This Row],[Llave]],'Por despachar'!A:E,5,FALSE),0)</f>
        <v>0</v>
      </c>
      <c r="Q124" s="14">
        <f>SUM(Tabla13[[#This Row],[Producción disponible]],Tabla13[[#This Row],[Stock al día]],Tabla13[[#This Row],[Por producir Abr.]])-SUM(Tabla13[[#This Row],[Stock por despachar N]],Tabla13[[#This Row],[Producción por despachar mes N]])</f>
        <v>25533.567609477352</v>
      </c>
      <c r="R124" s="7">
        <f>IFERROR(VLOOKUP(Tabla13[[#This Row],[Llave]],[3]Hoja2!$A:$D,4,FALSE),0)</f>
        <v>168000</v>
      </c>
      <c r="S124" s="9">
        <f>IFERROR(VLOOKUP(Tabla13[[#This Row],[Material]],[4]Hoja1!$B:$C,2,FALSE),0)</f>
        <v>24000</v>
      </c>
      <c r="T124" s="5">
        <f t="shared" si="3"/>
        <v>24000</v>
      </c>
      <c r="U124" s="3">
        <f>+Tabla13[[#This Row],[Total disponible]]-Tabla13[[#This Row],[Atraso a facturar]]</f>
        <v>1533.5676094773517</v>
      </c>
      <c r="V124" s="6">
        <f t="shared" si="2"/>
        <v>0</v>
      </c>
      <c r="W124" s="3" t="str">
        <f>IF(Tabla13[[#This Row],[Venta del mes]]&gt;Tabla13[[#This Row],[ RV  Venta mes n+1]],"Falta venta","-")</f>
        <v>-</v>
      </c>
      <c r="X124" s="7"/>
      <c r="Y124" s="18">
        <v>0</v>
      </c>
      <c r="Z124" s="5">
        <f>+Tabla13[[#This Row],[Atraso a facturar]]+Tabla13[[#This Row],[Venta del mes]]+Tabla13[[#This Row],[Ajuste]]</f>
        <v>24000</v>
      </c>
      <c r="AA124" s="6">
        <f>+Tabla13[[#This Row],[Atraso a facturar]]+Tabla13[[#This Row],[Venta del mes]]+Tabla13[[#This Row],[En puerto a facturar]]</f>
        <v>24000</v>
      </c>
      <c r="AB124" s="20">
        <f>IFERROR(VLOOKUP(Tabla13[[#This Row],[Llave]],'[5]Consolidación planes'!$A:$M,9,FALSE),0)</f>
        <v>120000</v>
      </c>
      <c r="AC124" s="20">
        <f>IFERROR(VLOOKUP(Tabla13[[#This Row],[Llave]],'[5]Consolidación planes'!$A:$M,10,FALSE),0)</f>
        <v>48000</v>
      </c>
      <c r="AD124" s="20">
        <f>IFERROR(VLOOKUP(Tabla13[[#This Row],[Llave]],'[5]Consolidación planes'!$A:$M,11,FALSE),0)</f>
        <v>96000</v>
      </c>
      <c r="AE124" s="20">
        <f>IFERROR(VLOOKUP(Tabla13[[#This Row],[Llave]],'[5]Consolidación planes'!$A:$M,12,FALSE),0)</f>
        <v>96000</v>
      </c>
      <c r="AF124" s="20">
        <f>IFERROR(VLOOKUP(Tabla13[[#This Row],[Llave]],'[5]Consolidación planes'!$A:$M,13,FALSE),0)</f>
        <v>96000</v>
      </c>
    </row>
    <row r="125" spans="2:32" ht="15.75" hidden="1" x14ac:dyDescent="0.35">
      <c r="B125" t="str">
        <f>Tabla13[[#This Row],[Oficina]]&amp;Tabla13[[#This Row],[Material]]</f>
        <v>Agrosuper Brasil1022273</v>
      </c>
      <c r="C125" t="s">
        <v>6</v>
      </c>
      <c r="D125" t="s">
        <v>7</v>
      </c>
      <c r="E125">
        <v>1022273</v>
      </c>
      <c r="F125" t="s">
        <v>14</v>
      </c>
      <c r="G125" t="s">
        <v>11</v>
      </c>
      <c r="H125" t="s">
        <v>12</v>
      </c>
      <c r="I125" s="7">
        <f>IFERROR(VLOOKUP(Tabla13[[#This Row],[Llave]],'[1]Consolidado RV'!$B:$H,6,FALSE),0)</f>
        <v>51199.334000000003</v>
      </c>
      <c r="J125" s="3">
        <f>IFERROR(VLOOKUP(Tabla13[[#This Row],[Llave]],'[1]Consolidado RV'!$B:$H,7,FALSE),0)</f>
        <v>51199.334000000003</v>
      </c>
      <c r="K125" s="8">
        <f>IFERROR(VLOOKUP(Tabla13[[#This Row],[Oficina]],#REF!,2,FALSE),0)</f>
        <v>0</v>
      </c>
      <c r="L125" s="7">
        <f>+Tabla13[[#This Row],[ RV Producción mes n+1]]*Tabla13[[#This Row],[% Uti. producción]]</f>
        <v>0</v>
      </c>
      <c r="M125" s="7">
        <f>IFERROR(VLOOKUP(Tabla13[[#This Row],[Material]],#REF!,2,FALSE),0)</f>
        <v>0</v>
      </c>
      <c r="N125" s="7">
        <f>IFERROR(VLOOKUP(Tabla13[[#This Row],[Llave]],'En puerto-Programado'!A:D,4,FALSE)+VLOOKUP(Tabla13[[#This Row],[Llave]],'Por despachar'!A:F,6,FALSE),0)</f>
        <v>24000</v>
      </c>
      <c r="O125" s="7">
        <f>IFERROR(VLOOKUP(Tabla13[[#This Row],[Material]],[2]Consolidado!$C:$D,2,FALSE),0)</f>
        <v>48176.015295461519</v>
      </c>
      <c r="P125" s="7">
        <f>IFERROR(VLOOKUP(Tabla13[[#This Row],[Llave]],'Por despachar'!A:E,5,FALSE),0)</f>
        <v>24000</v>
      </c>
      <c r="Q125" s="14">
        <f>SUM(Tabla13[[#This Row],[Producción disponible]],Tabla13[[#This Row],[Stock al día]],Tabla13[[#This Row],[Por producir Abr.]])-SUM(Tabla13[[#This Row],[Stock por despachar N]],Tabla13[[#This Row],[Producción por despachar mes N]])</f>
        <v>176.01529546151869</v>
      </c>
      <c r="R125" s="7">
        <f>IFERROR(VLOOKUP(Tabla13[[#This Row],[Llave]],[3]Hoja2!$A:$D,4,FALSE),0)</f>
        <v>144000</v>
      </c>
      <c r="S125" s="9">
        <f>IFERROR(VLOOKUP(Tabla13[[#This Row],[Material]],[4]Hoja1!$B:$C,2,FALSE),0)</f>
        <v>24000</v>
      </c>
      <c r="T125" s="5">
        <f t="shared" si="3"/>
        <v>0</v>
      </c>
      <c r="U125" s="3">
        <f>+Tabla13[[#This Row],[Total disponible]]-Tabla13[[#This Row],[Atraso a facturar]]</f>
        <v>176.01529546151869</v>
      </c>
      <c r="V125" s="6">
        <f t="shared" si="2"/>
        <v>0</v>
      </c>
      <c r="W125" s="3" t="str">
        <f>IF(Tabla13[[#This Row],[Venta del mes]]&gt;Tabla13[[#This Row],[ RV  Venta mes n+1]],"Falta venta","-")</f>
        <v>-</v>
      </c>
      <c r="X125" s="7"/>
      <c r="Y125" s="18">
        <v>0</v>
      </c>
      <c r="Z125" s="5">
        <f>+Tabla13[[#This Row],[Atraso a facturar]]+Tabla13[[#This Row],[Venta del mes]]+Tabla13[[#This Row],[Ajuste]]</f>
        <v>0</v>
      </c>
      <c r="AA125" s="6">
        <f>+Tabla13[[#This Row],[Atraso a facturar]]+Tabla13[[#This Row],[Venta del mes]]+Tabla13[[#This Row],[En puerto a facturar]]</f>
        <v>0</v>
      </c>
      <c r="AB125" s="20">
        <f>IFERROR(VLOOKUP(Tabla13[[#This Row],[Llave]],'[5]Consolidación planes'!$A:$M,9,FALSE),0)</f>
        <v>0</v>
      </c>
      <c r="AC125" s="20">
        <f>IFERROR(VLOOKUP(Tabla13[[#This Row],[Llave]],'[5]Consolidación planes'!$A:$M,10,FALSE),0)</f>
        <v>144000</v>
      </c>
      <c r="AD125" s="20">
        <f>IFERROR(VLOOKUP(Tabla13[[#This Row],[Llave]],'[5]Consolidación planes'!$A:$M,11,FALSE),0)</f>
        <v>144000</v>
      </c>
      <c r="AE125" s="20">
        <f>IFERROR(VLOOKUP(Tabla13[[#This Row],[Llave]],'[5]Consolidación planes'!$A:$M,12,FALSE),0)</f>
        <v>120000</v>
      </c>
      <c r="AF125" s="20">
        <f>IFERROR(VLOOKUP(Tabla13[[#This Row],[Llave]],'[5]Consolidación planes'!$A:$M,13,FALSE),0)</f>
        <v>168000</v>
      </c>
    </row>
    <row r="126" spans="2:32" ht="15.75" hidden="1" x14ac:dyDescent="0.35">
      <c r="B126" t="str">
        <f>Tabla13[[#This Row],[Oficina]]&amp;Tabla13[[#This Row],[Material]]</f>
        <v>Agrosuper Brasil1023329</v>
      </c>
      <c r="C126" t="s">
        <v>6</v>
      </c>
      <c r="D126" t="s">
        <v>7</v>
      </c>
      <c r="E126">
        <v>1023329</v>
      </c>
      <c r="F126" t="s">
        <v>10</v>
      </c>
      <c r="G126" t="s">
        <v>8</v>
      </c>
      <c r="H126" t="s">
        <v>9</v>
      </c>
      <c r="I126" s="7">
        <f>IFERROR(VLOOKUP(Tabla13[[#This Row],[Llave]],'[1]Consolidado RV'!$B:$H,6,FALSE),0)</f>
        <v>77375.142999999996</v>
      </c>
      <c r="J126" s="3">
        <f>IFERROR(VLOOKUP(Tabla13[[#This Row],[Llave]],'[1]Consolidado RV'!$B:$H,7,FALSE),0)</f>
        <v>0</v>
      </c>
      <c r="K126" s="8">
        <f>IFERROR(VLOOKUP(Tabla13[[#This Row],[Oficina]],#REF!,2,FALSE),0)</f>
        <v>0</v>
      </c>
      <c r="L126" s="7">
        <f>+Tabla13[[#This Row],[ RV Producción mes n+1]]*Tabla13[[#This Row],[% Uti. producción]]</f>
        <v>0</v>
      </c>
      <c r="M126" s="7">
        <f>IFERROR(VLOOKUP(Tabla13[[#This Row],[Material]],#REF!,2,FALSE),0)</f>
        <v>0</v>
      </c>
      <c r="N126" s="7">
        <f>IFERROR(VLOOKUP(Tabla13[[#This Row],[Llave]],'En puerto-Programado'!A:D,4,FALSE)+VLOOKUP(Tabla13[[#This Row],[Llave]],'Por despachar'!A:F,6,FALSE),0)</f>
        <v>0</v>
      </c>
      <c r="O126" s="7">
        <f>IFERROR(VLOOKUP(Tabla13[[#This Row],[Material]],[2]Consolidado!$C:$D,2,FALSE),0)</f>
        <v>12378.989148195695</v>
      </c>
      <c r="P126" s="7">
        <f>IFERROR(VLOOKUP(Tabla13[[#This Row],[Llave]],'Por despachar'!A:E,5,FALSE),0)</f>
        <v>0</v>
      </c>
      <c r="Q126" s="14">
        <f>SUM(Tabla13[[#This Row],[Producción disponible]],Tabla13[[#This Row],[Stock al día]],Tabla13[[#This Row],[Por producir Abr.]])-SUM(Tabla13[[#This Row],[Stock por despachar N]],Tabla13[[#This Row],[Producción por despachar mes N]])</f>
        <v>12378.989148195695</v>
      </c>
      <c r="R126" s="7">
        <f>IFERROR(VLOOKUP(Tabla13[[#This Row],[Llave]],[3]Hoja2!$A:$D,4,FALSE),0)</f>
        <v>216000</v>
      </c>
      <c r="S126" s="9">
        <f>IFERROR(VLOOKUP(Tabla13[[#This Row],[Material]],[4]Hoja1!$B:$C,2,FALSE),0)</f>
        <v>24000</v>
      </c>
      <c r="T126" s="5">
        <f t="shared" si="3"/>
        <v>0</v>
      </c>
      <c r="U126" s="3">
        <f>+Tabla13[[#This Row],[Total disponible]]-Tabla13[[#This Row],[Atraso a facturar]]</f>
        <v>12378.989148195695</v>
      </c>
      <c r="V126" s="6">
        <f t="shared" si="2"/>
        <v>0</v>
      </c>
      <c r="W126" s="3" t="str">
        <f>IF(Tabla13[[#This Row],[Venta del mes]]&gt;Tabla13[[#This Row],[ RV  Venta mes n+1]],"Falta venta","-")</f>
        <v>-</v>
      </c>
      <c r="X126" s="7"/>
      <c r="Y126" s="18">
        <v>0</v>
      </c>
      <c r="Z126" s="5">
        <f>+Tabla13[[#This Row],[Atraso a facturar]]+Tabla13[[#This Row],[Venta del mes]]+Tabla13[[#This Row],[Ajuste]]</f>
        <v>0</v>
      </c>
      <c r="AA126" s="6">
        <f>+Tabla13[[#This Row],[Atraso a facturar]]+Tabla13[[#This Row],[Venta del mes]]+Tabla13[[#This Row],[En puerto a facturar]]</f>
        <v>0</v>
      </c>
      <c r="AB126" s="20">
        <f>IFERROR(VLOOKUP(Tabla13[[#This Row],[Llave]],'[5]Consolidación planes'!$A:$M,9,FALSE),0)</f>
        <v>0</v>
      </c>
      <c r="AC126" s="20">
        <f>IFERROR(VLOOKUP(Tabla13[[#This Row],[Llave]],'[5]Consolidación planes'!$A:$M,10,FALSE),0)</f>
        <v>24000</v>
      </c>
      <c r="AD126" s="20">
        <f>IFERROR(VLOOKUP(Tabla13[[#This Row],[Llave]],'[5]Consolidación planes'!$A:$M,11,FALSE),0)</f>
        <v>72000</v>
      </c>
      <c r="AE126" s="20">
        <f>IFERROR(VLOOKUP(Tabla13[[#This Row],[Llave]],'[5]Consolidación planes'!$A:$M,12,FALSE),0)</f>
        <v>24000</v>
      </c>
      <c r="AF126" s="20">
        <f>IFERROR(VLOOKUP(Tabla13[[#This Row],[Llave]],'[5]Consolidación planes'!$A:$M,13,FALSE),0)</f>
        <v>72000</v>
      </c>
    </row>
    <row r="127" spans="2:32" ht="15.75" hidden="1" x14ac:dyDescent="0.35">
      <c r="B127" t="str">
        <f>Tabla13[[#This Row],[Oficina]]&amp;Tabla13[[#This Row],[Material]]</f>
        <v>Agrosuper Brasil1023334</v>
      </c>
      <c r="C127" t="s">
        <v>6</v>
      </c>
      <c r="D127" t="s">
        <v>7</v>
      </c>
      <c r="E127">
        <v>1023334</v>
      </c>
      <c r="F127" t="s">
        <v>276</v>
      </c>
      <c r="G127" t="s">
        <v>8</v>
      </c>
      <c r="H127" t="s">
        <v>32</v>
      </c>
      <c r="I127" s="7">
        <f>IFERROR(VLOOKUP(Tabla13[[#This Row],[Llave]],'[1]Consolidado RV'!$B:$H,6,FALSE),0)</f>
        <v>1.4551915228366852E-11</v>
      </c>
      <c r="J127" s="3">
        <f>IFERROR(VLOOKUP(Tabla13[[#This Row],[Llave]],'[1]Consolidado RV'!$B:$H,7,FALSE),0)</f>
        <v>10599.197</v>
      </c>
      <c r="K127" s="8">
        <f>IFERROR(VLOOKUP(Tabla13[[#This Row],[Oficina]],#REF!,2,FALSE),0)</f>
        <v>0</v>
      </c>
      <c r="L127" s="7">
        <f>+Tabla13[[#This Row],[ RV Producción mes n+1]]*Tabla13[[#This Row],[% Uti. producción]]</f>
        <v>0</v>
      </c>
      <c r="M127" s="7">
        <f>IFERROR(VLOOKUP(Tabla13[[#This Row],[Material]],#REF!,2,FALSE),0)</f>
        <v>0</v>
      </c>
      <c r="N127" s="7">
        <f>IFERROR(VLOOKUP(Tabla13[[#This Row],[Llave]],'En puerto-Programado'!A:D,4,FALSE)+VLOOKUP(Tabla13[[#This Row],[Llave]],'Por despachar'!A:F,6,FALSE),0)</f>
        <v>0</v>
      </c>
      <c r="O127" s="7">
        <f>IFERROR(VLOOKUP(Tabla13[[#This Row],[Material]],[2]Consolidado!$C:$D,2,FALSE),0)</f>
        <v>104944.13950118097</v>
      </c>
      <c r="P127" s="7">
        <f>IFERROR(VLOOKUP(Tabla13[[#This Row],[Llave]],'Por despachar'!A:E,5,FALSE),0)</f>
        <v>120000</v>
      </c>
      <c r="Q127" s="14">
        <f>SUM(Tabla13[[#This Row],[Producción disponible]],Tabla13[[#This Row],[Stock al día]],Tabla13[[#This Row],[Por producir Abr.]])-SUM(Tabla13[[#This Row],[Stock por despachar N]],Tabla13[[#This Row],[Producción por despachar mes N]])</f>
        <v>-15055.860498819035</v>
      </c>
      <c r="R127" s="7">
        <f>IFERROR(VLOOKUP(Tabla13[[#This Row],[Llave]],[3]Hoja2!$A:$D,4,FALSE),0)</f>
        <v>312000</v>
      </c>
      <c r="S127" s="9">
        <f>IFERROR(VLOOKUP(Tabla13[[#This Row],[Material]],[4]Hoja1!$B:$C,2,FALSE),0)</f>
        <v>24000</v>
      </c>
      <c r="T127" s="5">
        <f t="shared" si="3"/>
        <v>0</v>
      </c>
      <c r="U127" s="3">
        <f>+Tabla13[[#This Row],[Total disponible]]-Tabla13[[#This Row],[Atraso a facturar]]</f>
        <v>-15055.860498819035</v>
      </c>
      <c r="V127" s="6">
        <f t="shared" si="2"/>
        <v>0</v>
      </c>
      <c r="W127" s="3" t="str">
        <f>IF(Tabla13[[#This Row],[Venta del mes]]&gt;Tabla13[[#This Row],[ RV  Venta mes n+1]],"Falta venta","-")</f>
        <v>-</v>
      </c>
      <c r="X127" s="7"/>
      <c r="Y127" s="18">
        <v>0</v>
      </c>
      <c r="Z127" s="5">
        <f>+Tabla13[[#This Row],[Atraso a facturar]]+Tabla13[[#This Row],[Venta del mes]]+Tabla13[[#This Row],[Ajuste]]</f>
        <v>0</v>
      </c>
      <c r="AA127" s="6">
        <f>+Tabla13[[#This Row],[Atraso a facturar]]+Tabla13[[#This Row],[Venta del mes]]+Tabla13[[#This Row],[En puerto a facturar]]</f>
        <v>0</v>
      </c>
      <c r="AB127" s="20">
        <f>IFERROR(VLOOKUP(Tabla13[[#This Row],[Llave]],'[5]Consolidación planes'!$A:$M,9,FALSE),0)</f>
        <v>0</v>
      </c>
      <c r="AC127" s="20">
        <f>IFERROR(VLOOKUP(Tabla13[[#This Row],[Llave]],'[5]Consolidación planes'!$A:$M,10,FALSE),0)</f>
        <v>72000</v>
      </c>
      <c r="AD127" s="20">
        <f>IFERROR(VLOOKUP(Tabla13[[#This Row],[Llave]],'[5]Consolidación planes'!$A:$M,11,FALSE),0)</f>
        <v>144000</v>
      </c>
      <c r="AE127" s="20">
        <f>IFERROR(VLOOKUP(Tabla13[[#This Row],[Llave]],'[5]Consolidación planes'!$A:$M,12,FALSE),0)</f>
        <v>168000</v>
      </c>
      <c r="AF127" s="20">
        <f>IFERROR(VLOOKUP(Tabla13[[#This Row],[Llave]],'[5]Consolidación planes'!$A:$M,13,FALSE),0)</f>
        <v>48000</v>
      </c>
    </row>
    <row r="128" spans="2:32" ht="15.75" hidden="1" x14ac:dyDescent="0.35">
      <c r="B128" t="str">
        <f>Tabla13[[#This Row],[Oficina]]&amp;Tabla13[[#This Row],[Material]]</f>
        <v>Agrosuper Brasil1023336</v>
      </c>
      <c r="C128" t="s">
        <v>6</v>
      </c>
      <c r="D128" t="s">
        <v>7</v>
      </c>
      <c r="E128">
        <v>1023336</v>
      </c>
      <c r="F128" t="s">
        <v>276</v>
      </c>
      <c r="G128" t="s">
        <v>8</v>
      </c>
      <c r="H128" t="s">
        <v>32</v>
      </c>
      <c r="I128" s="7">
        <f>IFERROR(VLOOKUP(Tabla13[[#This Row],[Llave]],'[1]Consolidado RV'!$B:$H,6,FALSE),0)</f>
        <v>0</v>
      </c>
      <c r="J128" s="3">
        <f>IFERROR(VLOOKUP(Tabla13[[#This Row],[Llave]],'[1]Consolidado RV'!$B:$H,7,FALSE),0)</f>
        <v>0</v>
      </c>
      <c r="K128" s="8">
        <f>IFERROR(VLOOKUP(Tabla13[[#This Row],[Oficina]],#REF!,2,FALSE),0)</f>
        <v>0</v>
      </c>
      <c r="L128" s="7">
        <f>+Tabla13[[#This Row],[ RV Producción mes n+1]]*Tabla13[[#This Row],[% Uti. producción]]</f>
        <v>0</v>
      </c>
      <c r="M128" s="7">
        <f>IFERROR(VLOOKUP(Tabla13[[#This Row],[Material]],#REF!,2,FALSE),0)</f>
        <v>0</v>
      </c>
      <c r="N128" s="7">
        <f>IFERROR(VLOOKUP(Tabla13[[#This Row],[Llave]],'En puerto-Programado'!A:D,4,FALSE)+VLOOKUP(Tabla13[[#This Row],[Llave]],'Por despachar'!A:F,6,FALSE),0)</f>
        <v>0</v>
      </c>
      <c r="O128" s="7">
        <f>IFERROR(VLOOKUP(Tabla13[[#This Row],[Material]],[2]Consolidado!$C:$D,2,FALSE),0)</f>
        <v>23144.596772112629</v>
      </c>
      <c r="P128" s="7">
        <f>IFERROR(VLOOKUP(Tabla13[[#This Row],[Llave]],'Por despachar'!A:E,5,FALSE),0)</f>
        <v>0</v>
      </c>
      <c r="Q128" s="14">
        <f>SUM(Tabla13[[#This Row],[Producción disponible]],Tabla13[[#This Row],[Stock al día]],Tabla13[[#This Row],[Por producir Abr.]])-SUM(Tabla13[[#This Row],[Stock por despachar N]],Tabla13[[#This Row],[Producción por despachar mes N]])</f>
        <v>23144.596772112629</v>
      </c>
      <c r="R128" s="7">
        <f>IFERROR(VLOOKUP(Tabla13[[#This Row],[Llave]],[3]Hoja2!$A:$D,4,FALSE),0)</f>
        <v>24000</v>
      </c>
      <c r="S128" s="9">
        <f>IFERROR(VLOOKUP(Tabla13[[#This Row],[Material]],[4]Hoja1!$B:$C,2,FALSE),0)</f>
        <v>24000</v>
      </c>
      <c r="T128" s="5">
        <f t="shared" si="3"/>
        <v>0</v>
      </c>
      <c r="U128" s="3">
        <f>+Tabla13[[#This Row],[Total disponible]]-Tabla13[[#This Row],[Atraso a facturar]]</f>
        <v>23144.596772112629</v>
      </c>
      <c r="V128" s="6">
        <f t="shared" si="2"/>
        <v>0</v>
      </c>
      <c r="W128" s="3" t="str">
        <f>IF(Tabla13[[#This Row],[Venta del mes]]&gt;Tabla13[[#This Row],[ RV  Venta mes n+1]],"Falta venta","-")</f>
        <v>-</v>
      </c>
      <c r="X128" s="7"/>
      <c r="Y128" s="18">
        <v>0</v>
      </c>
      <c r="Z128" s="5">
        <f>+Tabla13[[#This Row],[Atraso a facturar]]+Tabla13[[#This Row],[Venta del mes]]+Tabla13[[#This Row],[Ajuste]]</f>
        <v>0</v>
      </c>
      <c r="AA128" s="6">
        <f>+Tabla13[[#This Row],[Atraso a facturar]]+Tabla13[[#This Row],[Venta del mes]]+Tabla13[[#This Row],[En puerto a facturar]]</f>
        <v>0</v>
      </c>
      <c r="AB128" s="20">
        <f>IFERROR(VLOOKUP(Tabla13[[#This Row],[Llave]],'[5]Consolidación planes'!$A:$M,9,FALSE),0)</f>
        <v>0</v>
      </c>
      <c r="AC128" s="20">
        <f>IFERROR(VLOOKUP(Tabla13[[#This Row],[Llave]],'[5]Consolidación planes'!$A:$M,10,FALSE),0)</f>
        <v>24000</v>
      </c>
      <c r="AD128" s="20">
        <f>IFERROR(VLOOKUP(Tabla13[[#This Row],[Llave]],'[5]Consolidación planes'!$A:$M,11,FALSE),0)</f>
        <v>24000</v>
      </c>
      <c r="AE128" s="20">
        <f>IFERROR(VLOOKUP(Tabla13[[#This Row],[Llave]],'[5]Consolidación planes'!$A:$M,12,FALSE),0)</f>
        <v>24000</v>
      </c>
      <c r="AF128" s="20">
        <f>IFERROR(VLOOKUP(Tabla13[[#This Row],[Llave]],'[5]Consolidación planes'!$A:$M,13,FALSE),0)</f>
        <v>72000</v>
      </c>
    </row>
    <row r="129" spans="2:32" ht="15.75" hidden="1" x14ac:dyDescent="0.35">
      <c r="B129" t="str">
        <f>Tabla13[[#This Row],[Oficina]]&amp;Tabla13[[#This Row],[Material]]</f>
        <v>Agrosuper Shanghai1021115</v>
      </c>
      <c r="C129" t="s">
        <v>6</v>
      </c>
      <c r="D129" t="s">
        <v>140</v>
      </c>
      <c r="E129">
        <v>1021115</v>
      </c>
      <c r="F129" t="s">
        <v>172</v>
      </c>
      <c r="G129" t="s">
        <v>76</v>
      </c>
      <c r="H129" t="s">
        <v>84</v>
      </c>
      <c r="I129" s="7">
        <f>IFERROR(VLOOKUP(Tabla13[[#This Row],[Llave]],'[1]Consolidado RV'!$B:$H,6,FALSE),0)</f>
        <v>0</v>
      </c>
      <c r="J129" s="3">
        <f>IFERROR(VLOOKUP(Tabla13[[#This Row],[Llave]],'[1]Consolidado RV'!$B:$H,7,FALSE),0)</f>
        <v>30323</v>
      </c>
      <c r="K129" s="8">
        <f>IFERROR(VLOOKUP(Tabla13[[#This Row],[Oficina]],#REF!,2,FALSE),0)</f>
        <v>0</v>
      </c>
      <c r="L129" s="7">
        <f>+Tabla13[[#This Row],[ RV Producción mes n+1]]*Tabla13[[#This Row],[% Uti. producción]]</f>
        <v>0</v>
      </c>
      <c r="M129" s="7">
        <f>IFERROR(VLOOKUP(Tabla13[[#This Row],[Material]],#REF!,2,FALSE),0)</f>
        <v>0</v>
      </c>
      <c r="N129" s="7">
        <f>IFERROR(VLOOKUP(Tabla13[[#This Row],[Llave]],'En puerto-Programado'!A:D,4,FALSE)+VLOOKUP(Tabla13[[#This Row],[Llave]],'Por despachar'!A:F,6,FALSE),0)</f>
        <v>0</v>
      </c>
      <c r="O129" s="7">
        <f>IFERROR(VLOOKUP(Tabla13[[#This Row],[Material]],[2]Consolidado!$C:$D,2,FALSE),0)</f>
        <v>13554.716981132078</v>
      </c>
      <c r="P129" s="7">
        <f>IFERROR(VLOOKUP(Tabla13[[#This Row],[Llave]],'Por despachar'!A:E,5,FALSE),0)</f>
        <v>0</v>
      </c>
      <c r="Q129" s="14">
        <f>SUM(Tabla13[[#This Row],[Producción disponible]],Tabla13[[#This Row],[Stock al día]],Tabla13[[#This Row],[Por producir Abr.]])-SUM(Tabla13[[#This Row],[Stock por despachar N]],Tabla13[[#This Row],[Producción por despachar mes N]])</f>
        <v>13554.716981132078</v>
      </c>
      <c r="R129" s="7">
        <f>IFERROR(VLOOKUP(Tabla13[[#This Row],[Llave]],[3]Hoja2!$A:$D,4,FALSE),0)</f>
        <v>0</v>
      </c>
      <c r="S129" s="9">
        <f>IFERROR(VLOOKUP(Tabla13[[#This Row],[Material]],[4]Hoja1!$B:$C,2,FALSE),0)</f>
        <v>24000</v>
      </c>
      <c r="T129" s="5">
        <f t="shared" si="3"/>
        <v>0</v>
      </c>
      <c r="U129" s="3">
        <f>+Tabla13[[#This Row],[Total disponible]]-Tabla13[[#This Row],[Atraso a facturar]]</f>
        <v>13554.716981132078</v>
      </c>
      <c r="V129" s="6">
        <f t="shared" si="2"/>
        <v>0</v>
      </c>
      <c r="W129" s="3" t="str">
        <f>IF(Tabla13[[#This Row],[Venta del mes]]&gt;Tabla13[[#This Row],[ RV  Venta mes n+1]],"Falta venta","-")</f>
        <v>-</v>
      </c>
      <c r="X129" s="7"/>
      <c r="Y129" s="18">
        <v>0</v>
      </c>
      <c r="Z129" s="5">
        <f>+Tabla13[[#This Row],[Atraso a facturar]]+Tabla13[[#This Row],[Venta del mes]]+Tabla13[[#This Row],[Ajuste]]</f>
        <v>0</v>
      </c>
      <c r="AA129" s="6">
        <f>+Tabla13[[#This Row],[Atraso a facturar]]+Tabla13[[#This Row],[Venta del mes]]+Tabla13[[#This Row],[En puerto a facturar]]</f>
        <v>0</v>
      </c>
      <c r="AB129" s="20">
        <f>IFERROR(VLOOKUP(Tabla13[[#This Row],[Llave]],'[5]Consolidación planes'!$A:$M,9,FALSE),0)</f>
        <v>72000</v>
      </c>
      <c r="AC129" s="20">
        <f>IFERROR(VLOOKUP(Tabla13[[#This Row],[Llave]],'[5]Consolidación planes'!$A:$M,10,FALSE),0)</f>
        <v>48000</v>
      </c>
      <c r="AD129" s="20">
        <f>IFERROR(VLOOKUP(Tabla13[[#This Row],[Llave]],'[5]Consolidación planes'!$A:$M,11,FALSE),0)</f>
        <v>24000</v>
      </c>
      <c r="AE129" s="20">
        <f>IFERROR(VLOOKUP(Tabla13[[#This Row],[Llave]],'[5]Consolidación planes'!$A:$M,12,FALSE),0)</f>
        <v>48000</v>
      </c>
      <c r="AF129" s="20">
        <f>IFERROR(VLOOKUP(Tabla13[[#This Row],[Llave]],'[5]Consolidación planes'!$A:$M,13,FALSE),0)</f>
        <v>48000</v>
      </c>
    </row>
    <row r="130" spans="2:32" ht="15.75" hidden="1" x14ac:dyDescent="0.35">
      <c r="B130" t="str">
        <f>Tabla13[[#This Row],[Oficina]]&amp;Tabla13[[#This Row],[Material]]</f>
        <v>Agrosuper Shanghai1021731</v>
      </c>
      <c r="C130" t="s">
        <v>6</v>
      </c>
      <c r="D130" t="s">
        <v>140</v>
      </c>
      <c r="E130">
        <v>1021731</v>
      </c>
      <c r="F130" t="s">
        <v>161</v>
      </c>
      <c r="G130" t="s">
        <v>159</v>
      </c>
      <c r="H130" t="s">
        <v>160</v>
      </c>
      <c r="I130" s="7">
        <f>IFERROR(VLOOKUP(Tabla13[[#This Row],[Llave]],'[1]Consolidado RV'!$B:$H,6,FALSE),0)</f>
        <v>432080.81000000006</v>
      </c>
      <c r="J130" s="3">
        <f>IFERROR(VLOOKUP(Tabla13[[#This Row],[Llave]],'[1]Consolidado RV'!$B:$H,7,FALSE),0)</f>
        <v>318328.59920000006</v>
      </c>
      <c r="K130" s="8">
        <f>IFERROR(VLOOKUP(Tabla13[[#This Row],[Oficina]],#REF!,2,FALSE),0)</f>
        <v>0</v>
      </c>
      <c r="L130" s="7">
        <f>+Tabla13[[#This Row],[ RV Producción mes n+1]]*Tabla13[[#This Row],[% Uti. producción]]</f>
        <v>0</v>
      </c>
      <c r="M130" s="7">
        <f>IFERROR(VLOOKUP(Tabla13[[#This Row],[Material]],#REF!,2,FALSE),0)</f>
        <v>0</v>
      </c>
      <c r="N130" s="7">
        <f>IFERROR(VLOOKUP(Tabla13[[#This Row],[Llave]],'En puerto-Programado'!A:D,4,FALSE)+VLOOKUP(Tabla13[[#This Row],[Llave]],'Por despachar'!A:F,6,FALSE),0)</f>
        <v>0</v>
      </c>
      <c r="O130" s="7">
        <f>IFERROR(VLOOKUP(Tabla13[[#This Row],[Material]],[2]Consolidado!$C:$D,2,FALSE),0)</f>
        <v>131490.15456000002</v>
      </c>
      <c r="P130" s="7">
        <f>IFERROR(VLOOKUP(Tabla13[[#This Row],[Llave]],'Por despachar'!A:E,5,FALSE),0)</f>
        <v>0</v>
      </c>
      <c r="Q130" s="14">
        <f>SUM(Tabla13[[#This Row],[Producción disponible]],Tabla13[[#This Row],[Stock al día]],Tabla13[[#This Row],[Por producir Abr.]])-SUM(Tabla13[[#This Row],[Stock por despachar N]],Tabla13[[#This Row],[Producción por despachar mes N]])</f>
        <v>131490.15456000002</v>
      </c>
      <c r="R130" s="7">
        <f>IFERROR(VLOOKUP(Tabla13[[#This Row],[Llave]],[3]Hoja2!$A:$D,4,FALSE),0)</f>
        <v>240000</v>
      </c>
      <c r="S130" s="9">
        <f>IFERROR(VLOOKUP(Tabla13[[#This Row],[Material]],[4]Hoja1!$B:$C,2,FALSE),0)</f>
        <v>24000</v>
      </c>
      <c r="T130" s="5">
        <f t="shared" si="3"/>
        <v>120000</v>
      </c>
      <c r="U130" s="3">
        <f>+Tabla13[[#This Row],[Total disponible]]-Tabla13[[#This Row],[Atraso a facturar]]</f>
        <v>11490.154560000025</v>
      </c>
      <c r="V130" s="6">
        <f t="shared" si="2"/>
        <v>0</v>
      </c>
      <c r="W130" s="3" t="str">
        <f>IF(Tabla13[[#This Row],[Venta del mes]]&gt;Tabla13[[#This Row],[ RV  Venta mes n+1]],"Falta venta","-")</f>
        <v>-</v>
      </c>
      <c r="X130" s="7"/>
      <c r="Y130" s="18">
        <v>0</v>
      </c>
      <c r="Z130" s="5">
        <f>+Tabla13[[#This Row],[Atraso a facturar]]+Tabla13[[#This Row],[Venta del mes]]+Tabla13[[#This Row],[Ajuste]]</f>
        <v>120000</v>
      </c>
      <c r="AA130" s="6">
        <f>+Tabla13[[#This Row],[Atraso a facturar]]+Tabla13[[#This Row],[Venta del mes]]+Tabla13[[#This Row],[En puerto a facturar]]</f>
        <v>120000</v>
      </c>
      <c r="AB130" s="20">
        <f>IFERROR(VLOOKUP(Tabla13[[#This Row],[Llave]],'[5]Consolidación planes'!$A:$M,9,FALSE),0)</f>
        <v>312000</v>
      </c>
      <c r="AC130" s="20">
        <f>IFERROR(VLOOKUP(Tabla13[[#This Row],[Llave]],'[5]Consolidación planes'!$A:$M,10,FALSE),0)</f>
        <v>216000</v>
      </c>
      <c r="AD130" s="20">
        <f>IFERROR(VLOOKUP(Tabla13[[#This Row],[Llave]],'[5]Consolidación planes'!$A:$M,11,FALSE),0)</f>
        <v>216000</v>
      </c>
      <c r="AE130" s="20">
        <f>IFERROR(VLOOKUP(Tabla13[[#This Row],[Llave]],'[5]Consolidación planes'!$A:$M,12,FALSE),0)</f>
        <v>144000</v>
      </c>
      <c r="AF130" s="20">
        <f>IFERROR(VLOOKUP(Tabla13[[#This Row],[Llave]],'[5]Consolidación planes'!$A:$M,13,FALSE),0)</f>
        <v>168000</v>
      </c>
    </row>
    <row r="131" spans="2:32" ht="15.75" hidden="1" x14ac:dyDescent="0.35">
      <c r="B131" t="str">
        <f>Tabla13[[#This Row],[Oficina]]&amp;Tabla13[[#This Row],[Material]]</f>
        <v>Agrosuper Shanghai1021733</v>
      </c>
      <c r="C131" t="s">
        <v>6</v>
      </c>
      <c r="D131" t="s">
        <v>140</v>
      </c>
      <c r="E131">
        <v>1021733</v>
      </c>
      <c r="F131" t="s">
        <v>166</v>
      </c>
      <c r="G131" t="s">
        <v>59</v>
      </c>
      <c r="H131" t="s">
        <v>62</v>
      </c>
      <c r="I131" s="7">
        <f>IFERROR(VLOOKUP(Tabla13[[#This Row],[Llave]],'[1]Consolidado RV'!$B:$H,6,FALSE),0)</f>
        <v>0</v>
      </c>
      <c r="J131" s="3">
        <f>IFERROR(VLOOKUP(Tabla13[[#This Row],[Llave]],'[1]Consolidado RV'!$B:$H,7,FALSE),0)</f>
        <v>0</v>
      </c>
      <c r="K131" s="8">
        <f>IFERROR(VLOOKUP(Tabla13[[#This Row],[Oficina]],#REF!,2,FALSE),0)</f>
        <v>0</v>
      </c>
      <c r="L131" s="7">
        <f>+Tabla13[[#This Row],[ RV Producción mes n+1]]*Tabla13[[#This Row],[% Uti. producción]]</f>
        <v>0</v>
      </c>
      <c r="M131" s="7">
        <f>IFERROR(VLOOKUP(Tabla13[[#This Row],[Material]],#REF!,2,FALSE),0)</f>
        <v>0</v>
      </c>
      <c r="N131" s="7">
        <f>IFERROR(VLOOKUP(Tabla13[[#This Row],[Llave]],'En puerto-Programado'!A:D,4,FALSE)+VLOOKUP(Tabla13[[#This Row],[Llave]],'Por despachar'!A:F,6,FALSE),0)</f>
        <v>0</v>
      </c>
      <c r="O131" s="7">
        <f>IFERROR(VLOOKUP(Tabla13[[#This Row],[Material]],[2]Consolidado!$C:$D,2,FALSE),0)</f>
        <v>0</v>
      </c>
      <c r="P131" s="7">
        <f>IFERROR(VLOOKUP(Tabla13[[#This Row],[Llave]],'Por despachar'!A:E,5,FALSE),0)</f>
        <v>0</v>
      </c>
      <c r="Q13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31" s="7">
        <f>IFERROR(VLOOKUP(Tabla13[[#This Row],[Llave]],[3]Hoja2!$A:$D,4,FALSE),0)</f>
        <v>0</v>
      </c>
      <c r="S131" s="9">
        <f>IFERROR(VLOOKUP(Tabla13[[#This Row],[Material]],[4]Hoja1!$B:$C,2,FALSE),0)</f>
        <v>24000</v>
      </c>
      <c r="T131" s="5">
        <f t="shared" si="3"/>
        <v>0</v>
      </c>
      <c r="U131" s="3">
        <f>+Tabla13[[#This Row],[Total disponible]]-Tabla13[[#This Row],[Atraso a facturar]]</f>
        <v>0</v>
      </c>
      <c r="V131" s="6">
        <f t="shared" si="2"/>
        <v>0</v>
      </c>
      <c r="W131" s="3" t="str">
        <f>IF(Tabla13[[#This Row],[Venta del mes]]&gt;Tabla13[[#This Row],[ RV  Venta mes n+1]],"Falta venta","-")</f>
        <v>-</v>
      </c>
      <c r="X131" s="7"/>
      <c r="Y131" s="18">
        <v>0</v>
      </c>
      <c r="Z131" s="5">
        <f>+Tabla13[[#This Row],[Atraso a facturar]]+Tabla13[[#This Row],[Venta del mes]]+Tabla13[[#This Row],[Ajuste]]</f>
        <v>0</v>
      </c>
      <c r="AA131" s="6">
        <f>+Tabla13[[#This Row],[Atraso a facturar]]+Tabla13[[#This Row],[Venta del mes]]+Tabla13[[#This Row],[En puerto a facturar]]</f>
        <v>0</v>
      </c>
      <c r="AB131" s="20">
        <f>IFERROR(VLOOKUP(Tabla13[[#This Row],[Llave]],'[5]Consolidación planes'!$A:$M,9,FALSE),0)</f>
        <v>96000</v>
      </c>
      <c r="AC131" s="20">
        <f>IFERROR(VLOOKUP(Tabla13[[#This Row],[Llave]],'[5]Consolidación planes'!$A:$M,10,FALSE),0)</f>
        <v>0</v>
      </c>
      <c r="AD131" s="20">
        <f>IFERROR(VLOOKUP(Tabla13[[#This Row],[Llave]],'[5]Consolidación planes'!$A:$M,11,FALSE),0)</f>
        <v>0</v>
      </c>
      <c r="AE131" s="20">
        <f>IFERROR(VLOOKUP(Tabla13[[#This Row],[Llave]],'[5]Consolidación planes'!$A:$M,12,FALSE),0)</f>
        <v>72000</v>
      </c>
      <c r="AF131" s="20">
        <f>IFERROR(VLOOKUP(Tabla13[[#This Row],[Llave]],'[5]Consolidación planes'!$A:$M,13,FALSE),0)</f>
        <v>24000</v>
      </c>
    </row>
    <row r="132" spans="2:32" ht="15.75" hidden="1" x14ac:dyDescent="0.35">
      <c r="B132" t="str">
        <f>Tabla13[[#This Row],[Oficina]]&amp;Tabla13[[#This Row],[Material]]</f>
        <v>Agrosuper Shanghai1021735</v>
      </c>
      <c r="C132" t="s">
        <v>6</v>
      </c>
      <c r="D132" t="s">
        <v>140</v>
      </c>
      <c r="E132">
        <v>1021735</v>
      </c>
      <c r="F132" t="s">
        <v>169</v>
      </c>
      <c r="G132" t="s">
        <v>76</v>
      </c>
      <c r="H132" t="s">
        <v>77</v>
      </c>
      <c r="I132" s="7">
        <f>IFERROR(VLOOKUP(Tabla13[[#This Row],[Llave]],'[1]Consolidado RV'!$B:$H,6,FALSE),0)</f>
        <v>81859.392000000007</v>
      </c>
      <c r="J132" s="3">
        <f>IFERROR(VLOOKUP(Tabla13[[#This Row],[Llave]],'[1]Consolidado RV'!$B:$H,7,FALSE),0)</f>
        <v>37251.842000000019</v>
      </c>
      <c r="K132" s="8">
        <f>IFERROR(VLOOKUP(Tabla13[[#This Row],[Oficina]],#REF!,2,FALSE),0)</f>
        <v>0</v>
      </c>
      <c r="L132" s="7">
        <f>+Tabla13[[#This Row],[ RV Producción mes n+1]]*Tabla13[[#This Row],[% Uti. producción]]</f>
        <v>0</v>
      </c>
      <c r="M132" s="7">
        <f>IFERROR(VLOOKUP(Tabla13[[#This Row],[Material]],#REF!,2,FALSE),0)</f>
        <v>0</v>
      </c>
      <c r="N132" s="7">
        <f>IFERROR(VLOOKUP(Tabla13[[#This Row],[Llave]],'En puerto-Programado'!A:D,4,FALSE)+VLOOKUP(Tabla13[[#This Row],[Llave]],'Por despachar'!A:F,6,FALSE),0)</f>
        <v>24000</v>
      </c>
      <c r="O132" s="7">
        <f>IFERROR(VLOOKUP(Tabla13[[#This Row],[Material]],[2]Consolidado!$C:$D,2,FALSE),0)</f>
        <v>59390.280000000006</v>
      </c>
      <c r="P132" s="7">
        <f>IFERROR(VLOOKUP(Tabla13[[#This Row],[Llave]],'Por despachar'!A:E,5,FALSE),0)</f>
        <v>0</v>
      </c>
      <c r="Q132" s="14">
        <f>SUM(Tabla13[[#This Row],[Producción disponible]],Tabla13[[#This Row],[Stock al día]],Tabla13[[#This Row],[Por producir Abr.]])-SUM(Tabla13[[#This Row],[Stock por despachar N]],Tabla13[[#This Row],[Producción por despachar mes N]])</f>
        <v>35390.280000000006</v>
      </c>
      <c r="R132" s="7">
        <f>IFERROR(VLOOKUP(Tabla13[[#This Row],[Llave]],[3]Hoja2!$A:$D,4,FALSE),0)</f>
        <v>72000</v>
      </c>
      <c r="S132" s="9">
        <f>IFERROR(VLOOKUP(Tabla13[[#This Row],[Material]],[4]Hoja1!$B:$C,2,FALSE),0)</f>
        <v>24000</v>
      </c>
      <c r="T132" s="5">
        <f t="shared" si="3"/>
        <v>24000</v>
      </c>
      <c r="U132" s="3">
        <f>+Tabla13[[#This Row],[Total disponible]]-Tabla13[[#This Row],[Atraso a facturar]]</f>
        <v>11390.280000000006</v>
      </c>
      <c r="V132" s="6">
        <f t="shared" si="2"/>
        <v>0</v>
      </c>
      <c r="W132" s="3" t="str">
        <f>IF(Tabla13[[#This Row],[Venta del mes]]&gt;Tabla13[[#This Row],[ RV  Venta mes n+1]],"Falta venta","-")</f>
        <v>-</v>
      </c>
      <c r="X132" s="7"/>
      <c r="Y132" s="18">
        <v>0</v>
      </c>
      <c r="Z132" s="5">
        <f>+Tabla13[[#This Row],[Atraso a facturar]]+Tabla13[[#This Row],[Venta del mes]]+Tabla13[[#This Row],[Ajuste]]</f>
        <v>24000</v>
      </c>
      <c r="AA132" s="6">
        <f>+Tabla13[[#This Row],[Atraso a facturar]]+Tabla13[[#This Row],[Venta del mes]]+Tabla13[[#This Row],[En puerto a facturar]]</f>
        <v>24000</v>
      </c>
      <c r="AB132" s="20">
        <f>IFERROR(VLOOKUP(Tabla13[[#This Row],[Llave]],'[5]Consolidación planes'!$A:$M,9,FALSE),0)</f>
        <v>240000</v>
      </c>
      <c r="AC132" s="20">
        <f>IFERROR(VLOOKUP(Tabla13[[#This Row],[Llave]],'[5]Consolidación planes'!$A:$M,10,FALSE),0)</f>
        <v>96000</v>
      </c>
      <c r="AD132" s="20">
        <f>IFERROR(VLOOKUP(Tabla13[[#This Row],[Llave]],'[5]Consolidación planes'!$A:$M,11,FALSE),0)</f>
        <v>96000</v>
      </c>
      <c r="AE132" s="20">
        <f>IFERROR(VLOOKUP(Tabla13[[#This Row],[Llave]],'[5]Consolidación planes'!$A:$M,12,FALSE),0)</f>
        <v>0</v>
      </c>
      <c r="AF132" s="20">
        <f>IFERROR(VLOOKUP(Tabla13[[#This Row],[Llave]],'[5]Consolidación planes'!$A:$M,13,FALSE),0)</f>
        <v>186020</v>
      </c>
    </row>
    <row r="133" spans="2:32" ht="15.75" hidden="1" x14ac:dyDescent="0.35">
      <c r="B133" t="str">
        <f>Tabla13[[#This Row],[Oficina]]&amp;Tabla13[[#This Row],[Material]]</f>
        <v>Agrosuper Shanghai1021738</v>
      </c>
      <c r="C133" t="s">
        <v>6</v>
      </c>
      <c r="D133" t="s">
        <v>140</v>
      </c>
      <c r="E133">
        <v>1021738</v>
      </c>
      <c r="F133" t="s">
        <v>170</v>
      </c>
      <c r="G133" t="s">
        <v>76</v>
      </c>
      <c r="H133" t="s">
        <v>77</v>
      </c>
      <c r="I133" s="7">
        <f>IFERROR(VLOOKUP(Tabla13[[#This Row],[Llave]],'[1]Consolidado RV'!$B:$H,6,FALSE),0)</f>
        <v>0</v>
      </c>
      <c r="J133" s="3">
        <f>IFERROR(VLOOKUP(Tabla13[[#This Row],[Llave]],'[1]Consolidado RV'!$B:$H,7,FALSE),0)</f>
        <v>0</v>
      </c>
      <c r="K133" s="8">
        <f>IFERROR(VLOOKUP(Tabla13[[#This Row],[Oficina]],#REF!,2,FALSE),0)</f>
        <v>0</v>
      </c>
      <c r="L133" s="7">
        <f>+Tabla13[[#This Row],[ RV Producción mes n+1]]*Tabla13[[#This Row],[% Uti. producción]]</f>
        <v>0</v>
      </c>
      <c r="M133" s="7">
        <f>IFERROR(VLOOKUP(Tabla13[[#This Row],[Material]],#REF!,2,FALSE),0)</f>
        <v>0</v>
      </c>
      <c r="N133" s="7">
        <f>IFERROR(VLOOKUP(Tabla13[[#This Row],[Llave]],'En puerto-Programado'!A:D,4,FALSE)+VLOOKUP(Tabla13[[#This Row],[Llave]],'Por despachar'!A:F,6,FALSE),0)</f>
        <v>0</v>
      </c>
      <c r="O133" s="7">
        <f>IFERROR(VLOOKUP(Tabla13[[#This Row],[Material]],[2]Consolidado!$C:$D,2,FALSE),0)</f>
        <v>33897.881600000001</v>
      </c>
      <c r="P133" s="7">
        <f>IFERROR(VLOOKUP(Tabla13[[#This Row],[Llave]],'Por despachar'!A:E,5,FALSE),0)</f>
        <v>0</v>
      </c>
      <c r="Q133" s="14">
        <f>SUM(Tabla13[[#This Row],[Producción disponible]],Tabla13[[#This Row],[Stock al día]],Tabla13[[#This Row],[Por producir Abr.]])-SUM(Tabla13[[#This Row],[Stock por despachar N]],Tabla13[[#This Row],[Producción por despachar mes N]])</f>
        <v>33897.881600000001</v>
      </c>
      <c r="R133" s="7">
        <f>IFERROR(VLOOKUP(Tabla13[[#This Row],[Llave]],[3]Hoja2!$A:$D,4,FALSE),0)</f>
        <v>0</v>
      </c>
      <c r="S133" s="9">
        <f>IFERROR(VLOOKUP(Tabla13[[#This Row],[Material]],[4]Hoja1!$B:$C,2,FALSE),0)</f>
        <v>24000</v>
      </c>
      <c r="T133" s="5">
        <f t="shared" si="3"/>
        <v>0</v>
      </c>
      <c r="U133" s="3">
        <f>+Tabla13[[#This Row],[Total disponible]]-Tabla13[[#This Row],[Atraso a facturar]]</f>
        <v>33897.881600000001</v>
      </c>
      <c r="V133" s="6">
        <f t="shared" si="2"/>
        <v>0</v>
      </c>
      <c r="W133" s="3" t="str">
        <f>IF(Tabla13[[#This Row],[Venta del mes]]&gt;Tabla13[[#This Row],[ RV  Venta mes n+1]],"Falta venta","-")</f>
        <v>-</v>
      </c>
      <c r="X133" s="7"/>
      <c r="Y133" s="18">
        <v>0</v>
      </c>
      <c r="Z133" s="5">
        <f>+Tabla13[[#This Row],[Atraso a facturar]]+Tabla13[[#This Row],[Venta del mes]]+Tabla13[[#This Row],[Ajuste]]</f>
        <v>0</v>
      </c>
      <c r="AA133" s="6">
        <f>+Tabla13[[#This Row],[Atraso a facturar]]+Tabla13[[#This Row],[Venta del mes]]+Tabla13[[#This Row],[En puerto a facturar]]</f>
        <v>0</v>
      </c>
      <c r="AB133" s="20">
        <f>IFERROR(VLOOKUP(Tabla13[[#This Row],[Llave]],'[5]Consolidación planes'!$A:$M,9,FALSE),0)</f>
        <v>48000</v>
      </c>
      <c r="AC133" s="20">
        <f>IFERROR(VLOOKUP(Tabla13[[#This Row],[Llave]],'[5]Consolidación planes'!$A:$M,10,FALSE),0)</f>
        <v>0</v>
      </c>
      <c r="AD133" s="20">
        <f>IFERROR(VLOOKUP(Tabla13[[#This Row],[Llave]],'[5]Consolidación planes'!$A:$M,11,FALSE),0)</f>
        <v>0</v>
      </c>
      <c r="AE133" s="20">
        <f>IFERROR(VLOOKUP(Tabla13[[#This Row],[Llave]],'[5]Consolidación planes'!$A:$M,12,FALSE),0)</f>
        <v>24000</v>
      </c>
      <c r="AF133" s="20">
        <f>IFERROR(VLOOKUP(Tabla13[[#This Row],[Llave]],'[5]Consolidación planes'!$A:$M,13,FALSE),0)</f>
        <v>0</v>
      </c>
    </row>
    <row r="134" spans="2:32" ht="15.75" hidden="1" x14ac:dyDescent="0.35">
      <c r="B134" t="str">
        <f>Tabla13[[#This Row],[Oficina]]&amp;Tabla13[[#This Row],[Material]]</f>
        <v>Agrosuper Shanghai1021765</v>
      </c>
      <c r="C134" t="s">
        <v>6</v>
      </c>
      <c r="D134" t="s">
        <v>140</v>
      </c>
      <c r="E134">
        <v>1021765</v>
      </c>
      <c r="F134" t="s">
        <v>61</v>
      </c>
      <c r="G134" t="s">
        <v>59</v>
      </c>
      <c r="H134" t="s">
        <v>60</v>
      </c>
      <c r="I134" s="7">
        <f>IFERROR(VLOOKUP(Tabla13[[#This Row],[Llave]],'[1]Consolidado RV'!$B:$H,6,FALSE),0)</f>
        <v>0</v>
      </c>
      <c r="J134" s="3">
        <f>IFERROR(VLOOKUP(Tabla13[[#This Row],[Llave]],'[1]Consolidado RV'!$B:$H,7,FALSE),0)</f>
        <v>0</v>
      </c>
      <c r="K134" s="8">
        <f>IFERROR(VLOOKUP(Tabla13[[#This Row],[Oficina]],#REF!,2,FALSE),0)</f>
        <v>0</v>
      </c>
      <c r="L134" s="7">
        <f>+Tabla13[[#This Row],[ RV Producción mes n+1]]*Tabla13[[#This Row],[% Uti. producción]]</f>
        <v>0</v>
      </c>
      <c r="M134" s="7">
        <f>IFERROR(VLOOKUP(Tabla13[[#This Row],[Material]],#REF!,2,FALSE),0)</f>
        <v>0</v>
      </c>
      <c r="N134" s="7">
        <f>IFERROR(VLOOKUP(Tabla13[[#This Row],[Llave]],'En puerto-Programado'!A:D,4,FALSE)+VLOOKUP(Tabla13[[#This Row],[Llave]],'Por despachar'!A:F,6,FALSE),0)</f>
        <v>0</v>
      </c>
      <c r="O134" s="7">
        <f>IFERROR(VLOOKUP(Tabla13[[#This Row],[Material]],[2]Consolidado!$C:$D,2,FALSE),0)</f>
        <v>0</v>
      </c>
      <c r="P134" s="7">
        <f>IFERROR(VLOOKUP(Tabla13[[#This Row],[Llave]],'Por despachar'!A:E,5,FALSE),0)</f>
        <v>0</v>
      </c>
      <c r="Q13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34" s="7">
        <f>IFERROR(VLOOKUP(Tabla13[[#This Row],[Llave]],[3]Hoja2!$A:$D,4,FALSE),0)</f>
        <v>0</v>
      </c>
      <c r="S134" s="9">
        <f>IFERROR(VLOOKUP(Tabla13[[#This Row],[Material]],[4]Hoja1!$B:$C,2,FALSE),0)</f>
        <v>24000</v>
      </c>
      <c r="T134" s="5">
        <f t="shared" si="3"/>
        <v>0</v>
      </c>
      <c r="U134" s="3">
        <f>+Tabla13[[#This Row],[Total disponible]]-Tabla13[[#This Row],[Atraso a facturar]]</f>
        <v>0</v>
      </c>
      <c r="V134" s="6">
        <f t="shared" si="2"/>
        <v>0</v>
      </c>
      <c r="W134" s="3" t="str">
        <f>IF(Tabla13[[#This Row],[Venta del mes]]&gt;Tabla13[[#This Row],[ RV  Venta mes n+1]],"Falta venta","-")</f>
        <v>-</v>
      </c>
      <c r="X134" s="7"/>
      <c r="Y134" s="18">
        <v>0</v>
      </c>
      <c r="Z134" s="5">
        <f>+Tabla13[[#This Row],[Atraso a facturar]]+Tabla13[[#This Row],[Venta del mes]]+Tabla13[[#This Row],[Ajuste]]</f>
        <v>0</v>
      </c>
      <c r="AA134" s="6">
        <f>+Tabla13[[#This Row],[Atraso a facturar]]+Tabla13[[#This Row],[Venta del mes]]+Tabla13[[#This Row],[En puerto a facturar]]</f>
        <v>0</v>
      </c>
      <c r="AB134" s="20">
        <f>IFERROR(VLOOKUP(Tabla13[[#This Row],[Llave]],'[5]Consolidación planes'!$A:$M,9,FALSE),0)</f>
        <v>0</v>
      </c>
      <c r="AC134" s="20">
        <f>IFERROR(VLOOKUP(Tabla13[[#This Row],[Llave]],'[5]Consolidación planes'!$A:$M,10,FALSE),0)</f>
        <v>0</v>
      </c>
      <c r="AD134" s="20">
        <f>IFERROR(VLOOKUP(Tabla13[[#This Row],[Llave]],'[5]Consolidación planes'!$A:$M,11,FALSE),0)</f>
        <v>6760</v>
      </c>
      <c r="AE134" s="20">
        <f>IFERROR(VLOOKUP(Tabla13[[#This Row],[Llave]],'[5]Consolidación planes'!$A:$M,12,FALSE),0)</f>
        <v>0</v>
      </c>
      <c r="AF134" s="20">
        <f>IFERROR(VLOOKUP(Tabla13[[#This Row],[Llave]],'[5]Consolidación planes'!$A:$M,13,FALSE),0)</f>
        <v>0</v>
      </c>
    </row>
    <row r="135" spans="2:32" ht="15.75" hidden="1" x14ac:dyDescent="0.35">
      <c r="B135" t="str">
        <f>Tabla13[[#This Row],[Oficina]]&amp;Tabla13[[#This Row],[Material]]</f>
        <v>Agrosuper Shanghai1021992</v>
      </c>
      <c r="C135" t="s">
        <v>6</v>
      </c>
      <c r="D135" t="s">
        <v>140</v>
      </c>
      <c r="E135">
        <v>1021992</v>
      </c>
      <c r="F135" t="s">
        <v>49</v>
      </c>
      <c r="G135" t="s">
        <v>11</v>
      </c>
      <c r="H135" t="s">
        <v>15</v>
      </c>
      <c r="I135" s="7">
        <f>IFERROR(VLOOKUP(Tabla13[[#This Row],[Llave]],'[1]Consolidado RV'!$B:$H,6,FALSE),0)</f>
        <v>0</v>
      </c>
      <c r="J135" s="3">
        <f>IFERROR(VLOOKUP(Tabla13[[#This Row],[Llave]],'[1]Consolidado RV'!$B:$H,7,FALSE),0)</f>
        <v>0</v>
      </c>
      <c r="K135" s="8">
        <f>IFERROR(VLOOKUP(Tabla13[[#This Row],[Oficina]],#REF!,2,FALSE),0)</f>
        <v>0</v>
      </c>
      <c r="L135" s="7">
        <f>+Tabla13[[#This Row],[ RV Producción mes n+1]]*Tabla13[[#This Row],[% Uti. producción]]</f>
        <v>0</v>
      </c>
      <c r="M135" s="7">
        <f>IFERROR(VLOOKUP(Tabla13[[#This Row],[Material]],#REF!,2,FALSE),0)</f>
        <v>0</v>
      </c>
      <c r="N135" s="7">
        <f>IFERROR(VLOOKUP(Tabla13[[#This Row],[Llave]],'En puerto-Programado'!A:D,4,FALSE)+VLOOKUP(Tabla13[[#This Row],[Llave]],'Por despachar'!A:F,6,FALSE),0)</f>
        <v>0</v>
      </c>
      <c r="O135" s="7">
        <f>IFERROR(VLOOKUP(Tabla13[[#This Row],[Material]],[2]Consolidado!$C:$D,2,FALSE),0)</f>
        <v>0</v>
      </c>
      <c r="P135" s="7">
        <f>IFERROR(VLOOKUP(Tabla13[[#This Row],[Llave]],'Por despachar'!A:E,5,FALSE),0)</f>
        <v>0</v>
      </c>
      <c r="Q13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35" s="7">
        <f>IFERROR(VLOOKUP(Tabla13[[#This Row],[Llave]],[3]Hoja2!$A:$D,4,FALSE),0)</f>
        <v>0</v>
      </c>
      <c r="S135" s="9">
        <f>IFERROR(VLOOKUP(Tabla13[[#This Row],[Material]],[4]Hoja1!$B:$C,2,FALSE),0)</f>
        <v>24000</v>
      </c>
      <c r="T135" s="5">
        <f t="shared" si="3"/>
        <v>0</v>
      </c>
      <c r="U135" s="3">
        <f>+Tabla13[[#This Row],[Total disponible]]-Tabla13[[#This Row],[Atraso a facturar]]</f>
        <v>0</v>
      </c>
      <c r="V135" s="6">
        <f t="shared" si="2"/>
        <v>0</v>
      </c>
      <c r="W135" s="3" t="str">
        <f>IF(Tabla13[[#This Row],[Venta del mes]]&gt;Tabla13[[#This Row],[ RV  Venta mes n+1]],"Falta venta","-")</f>
        <v>-</v>
      </c>
      <c r="X135" s="7"/>
      <c r="Y135" s="18">
        <v>0</v>
      </c>
      <c r="Z135" s="5">
        <f>+Tabla13[[#This Row],[Atraso a facturar]]+Tabla13[[#This Row],[Venta del mes]]+Tabla13[[#This Row],[Ajuste]]</f>
        <v>0</v>
      </c>
      <c r="AA135" s="6">
        <f>+Tabla13[[#This Row],[Atraso a facturar]]+Tabla13[[#This Row],[Venta del mes]]+Tabla13[[#This Row],[En puerto a facturar]]</f>
        <v>0</v>
      </c>
      <c r="AB135" s="20">
        <f>IFERROR(VLOOKUP(Tabla13[[#This Row],[Llave]],'[5]Consolidación planes'!$A:$M,9,FALSE),0)</f>
        <v>96000</v>
      </c>
      <c r="AC135" s="20">
        <f>IFERROR(VLOOKUP(Tabla13[[#This Row],[Llave]],'[5]Consolidación planes'!$A:$M,10,FALSE),0)</f>
        <v>72000</v>
      </c>
      <c r="AD135" s="20">
        <f>IFERROR(VLOOKUP(Tabla13[[#This Row],[Llave]],'[5]Consolidación planes'!$A:$M,11,FALSE),0)</f>
        <v>120000</v>
      </c>
      <c r="AE135" s="20">
        <f>IFERROR(VLOOKUP(Tabla13[[#This Row],[Llave]],'[5]Consolidación planes'!$A:$M,12,FALSE),0)</f>
        <v>0</v>
      </c>
      <c r="AF135" s="20">
        <f>IFERROR(VLOOKUP(Tabla13[[#This Row],[Llave]],'[5]Consolidación planes'!$A:$M,13,FALSE),0)</f>
        <v>0</v>
      </c>
    </row>
    <row r="136" spans="2:32" ht="15.75" hidden="1" x14ac:dyDescent="0.35">
      <c r="B136" t="str">
        <f>Tabla13[[#This Row],[Oficina]]&amp;Tabla13[[#This Row],[Material]]</f>
        <v>Agrosuper Shanghai1022073</v>
      </c>
      <c r="C136" t="s">
        <v>6</v>
      </c>
      <c r="D136" t="s">
        <v>140</v>
      </c>
      <c r="E136">
        <v>1022073</v>
      </c>
      <c r="F136" t="s">
        <v>150</v>
      </c>
      <c r="G136" t="s">
        <v>11</v>
      </c>
      <c r="H136" t="s">
        <v>47</v>
      </c>
      <c r="I136" s="7">
        <f>IFERROR(VLOOKUP(Tabla13[[#This Row],[Llave]],'[1]Consolidado RV'!$B:$H,6,FALSE),0)</f>
        <v>0</v>
      </c>
      <c r="J136" s="3">
        <f>IFERROR(VLOOKUP(Tabla13[[#This Row],[Llave]],'[1]Consolidado RV'!$B:$H,7,FALSE),0)</f>
        <v>0</v>
      </c>
      <c r="K136" s="8">
        <f>IFERROR(VLOOKUP(Tabla13[[#This Row],[Oficina]],#REF!,2,FALSE),0)</f>
        <v>0</v>
      </c>
      <c r="L136" s="7">
        <f>+Tabla13[[#This Row],[ RV Producción mes n+1]]*Tabla13[[#This Row],[% Uti. producción]]</f>
        <v>0</v>
      </c>
      <c r="M136" s="7">
        <f>IFERROR(VLOOKUP(Tabla13[[#This Row],[Material]],#REF!,2,FALSE),0)</f>
        <v>0</v>
      </c>
      <c r="N136" s="7">
        <f>IFERROR(VLOOKUP(Tabla13[[#This Row],[Llave]],'En puerto-Programado'!A:D,4,FALSE)+VLOOKUP(Tabla13[[#This Row],[Llave]],'Por despachar'!A:F,6,FALSE),0)</f>
        <v>0</v>
      </c>
      <c r="O136" s="7">
        <f>IFERROR(VLOOKUP(Tabla13[[#This Row],[Material]],[2]Consolidado!$C:$D,2,FALSE),0)</f>
        <v>0</v>
      </c>
      <c r="P136" s="7">
        <f>IFERROR(VLOOKUP(Tabla13[[#This Row],[Llave]],'Por despachar'!A:E,5,FALSE),0)</f>
        <v>0</v>
      </c>
      <c r="Q13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36" s="7">
        <f>IFERROR(VLOOKUP(Tabla13[[#This Row],[Llave]],[3]Hoja2!$A:$D,4,FALSE),0)</f>
        <v>24000</v>
      </c>
      <c r="S136" s="9">
        <f>IFERROR(VLOOKUP(Tabla13[[#This Row],[Material]],[4]Hoja1!$B:$C,2,FALSE),0)</f>
        <v>24000</v>
      </c>
      <c r="T136" s="5">
        <f t="shared" si="3"/>
        <v>0</v>
      </c>
      <c r="U136" s="3">
        <f>+Tabla13[[#This Row],[Total disponible]]-Tabla13[[#This Row],[Atraso a facturar]]</f>
        <v>0</v>
      </c>
      <c r="V136" s="6">
        <f t="shared" si="2"/>
        <v>0</v>
      </c>
      <c r="W136" s="3" t="str">
        <f>IF(Tabla13[[#This Row],[Venta del mes]]&gt;Tabla13[[#This Row],[ RV  Venta mes n+1]],"Falta venta","-")</f>
        <v>-</v>
      </c>
      <c r="X136" s="7"/>
      <c r="Y136" s="18">
        <v>0</v>
      </c>
      <c r="Z136" s="5">
        <f>+Tabla13[[#This Row],[Atraso a facturar]]+Tabla13[[#This Row],[Venta del mes]]+Tabla13[[#This Row],[Ajuste]]</f>
        <v>0</v>
      </c>
      <c r="AA136" s="6">
        <f>+Tabla13[[#This Row],[Atraso a facturar]]+Tabla13[[#This Row],[Venta del mes]]+Tabla13[[#This Row],[En puerto a facturar]]</f>
        <v>0</v>
      </c>
      <c r="AB136" s="20">
        <f>IFERROR(VLOOKUP(Tabla13[[#This Row],[Llave]],'[5]Consolidación planes'!$A:$M,9,FALSE),0)</f>
        <v>72000</v>
      </c>
      <c r="AC136" s="20">
        <f>IFERROR(VLOOKUP(Tabla13[[#This Row],[Llave]],'[5]Consolidación planes'!$A:$M,10,FALSE),0)</f>
        <v>0</v>
      </c>
      <c r="AD136" s="20">
        <f>IFERROR(VLOOKUP(Tabla13[[#This Row],[Llave]],'[5]Consolidación planes'!$A:$M,11,FALSE),0)</f>
        <v>0</v>
      </c>
      <c r="AE136" s="20">
        <f>IFERROR(VLOOKUP(Tabla13[[#This Row],[Llave]],'[5]Consolidación planes'!$A:$M,12,FALSE),0)</f>
        <v>0</v>
      </c>
      <c r="AF136" s="20">
        <f>IFERROR(VLOOKUP(Tabla13[[#This Row],[Llave]],'[5]Consolidación planes'!$A:$M,13,FALSE),0)</f>
        <v>24000</v>
      </c>
    </row>
    <row r="137" spans="2:32" ht="15.75" hidden="1" x14ac:dyDescent="0.35">
      <c r="B137" t="str">
        <f>Tabla13[[#This Row],[Oficina]]&amp;Tabla13[[#This Row],[Material]]</f>
        <v>Agrosuper Shanghai1022096</v>
      </c>
      <c r="C137" t="s">
        <v>6</v>
      </c>
      <c r="D137" t="s">
        <v>140</v>
      </c>
      <c r="E137">
        <v>1022096</v>
      </c>
      <c r="F137" t="s">
        <v>154</v>
      </c>
      <c r="G137" t="s">
        <v>92</v>
      </c>
      <c r="H137" t="s">
        <v>153</v>
      </c>
      <c r="I137" s="7">
        <f>IFERROR(VLOOKUP(Tabla13[[#This Row],[Llave]],'[1]Consolidado RV'!$B:$H,6,FALSE),0)</f>
        <v>155717.049</v>
      </c>
      <c r="J137" s="3">
        <f>IFERROR(VLOOKUP(Tabla13[[#This Row],[Llave]],'[1]Consolidado RV'!$B:$H,7,FALSE),0)</f>
        <v>121815.859</v>
      </c>
      <c r="K137" s="8">
        <f>IFERROR(VLOOKUP(Tabla13[[#This Row],[Oficina]],#REF!,2,FALSE),0)</f>
        <v>0</v>
      </c>
      <c r="L137" s="7">
        <f>+Tabla13[[#This Row],[ RV Producción mes n+1]]*Tabla13[[#This Row],[% Uti. producción]]</f>
        <v>0</v>
      </c>
      <c r="M137" s="7">
        <f>IFERROR(VLOOKUP(Tabla13[[#This Row],[Material]],#REF!,2,FALSE),0)</f>
        <v>0</v>
      </c>
      <c r="N137" s="7">
        <f>IFERROR(VLOOKUP(Tabla13[[#This Row],[Llave]],'En puerto-Programado'!A:D,4,FALSE)+VLOOKUP(Tabla13[[#This Row],[Llave]],'Por despachar'!A:F,6,FALSE),0)</f>
        <v>48000</v>
      </c>
      <c r="O137" s="7">
        <f>IFERROR(VLOOKUP(Tabla13[[#This Row],[Material]],[2]Consolidado!$C:$D,2,FALSE),0)</f>
        <v>77402.619225251066</v>
      </c>
      <c r="P137" s="7">
        <f>IFERROR(VLOOKUP(Tabla13[[#This Row],[Llave]],'Por despachar'!A:E,5,FALSE),0)</f>
        <v>0</v>
      </c>
      <c r="Q137" s="14">
        <f>SUM(Tabla13[[#This Row],[Producción disponible]],Tabla13[[#This Row],[Stock al día]],Tabla13[[#This Row],[Por producir Abr.]])-SUM(Tabla13[[#This Row],[Stock por despachar N]],Tabla13[[#This Row],[Producción por despachar mes N]])</f>
        <v>29402.619225251066</v>
      </c>
      <c r="R137" s="7">
        <f>IFERROR(VLOOKUP(Tabla13[[#This Row],[Llave]],[3]Hoja2!$A:$D,4,FALSE),0)</f>
        <v>96000</v>
      </c>
      <c r="S137" s="9">
        <f>IFERROR(VLOOKUP(Tabla13[[#This Row],[Material]],[4]Hoja1!$B:$C,2,FALSE),0)</f>
        <v>24000</v>
      </c>
      <c r="T137" s="5">
        <f t="shared" si="3"/>
        <v>24000</v>
      </c>
      <c r="U137" s="3">
        <f>+Tabla13[[#This Row],[Total disponible]]-Tabla13[[#This Row],[Atraso a facturar]]</f>
        <v>5402.6192252510664</v>
      </c>
      <c r="V137" s="6">
        <f t="shared" si="2"/>
        <v>0</v>
      </c>
      <c r="W137" s="3" t="str">
        <f>IF(Tabla13[[#This Row],[Venta del mes]]&gt;Tabla13[[#This Row],[ RV  Venta mes n+1]],"Falta venta","-")</f>
        <v>-</v>
      </c>
      <c r="X137" s="7"/>
      <c r="Y137" s="18">
        <v>0</v>
      </c>
      <c r="Z137" s="5">
        <f>+Tabla13[[#This Row],[Atraso a facturar]]+Tabla13[[#This Row],[Venta del mes]]+Tabla13[[#This Row],[Ajuste]]</f>
        <v>24000</v>
      </c>
      <c r="AA137" s="6">
        <f>+Tabla13[[#This Row],[Atraso a facturar]]+Tabla13[[#This Row],[Venta del mes]]+Tabla13[[#This Row],[En puerto a facturar]]</f>
        <v>24000</v>
      </c>
      <c r="AB137" s="20">
        <f>IFERROR(VLOOKUP(Tabla13[[#This Row],[Llave]],'[5]Consolidación planes'!$A:$M,9,FALSE),0)</f>
        <v>192000</v>
      </c>
      <c r="AC137" s="20">
        <f>IFERROR(VLOOKUP(Tabla13[[#This Row],[Llave]],'[5]Consolidación planes'!$A:$M,10,FALSE),0)</f>
        <v>264000</v>
      </c>
      <c r="AD137" s="20">
        <f>IFERROR(VLOOKUP(Tabla13[[#This Row],[Llave]],'[5]Consolidación planes'!$A:$M,11,FALSE),0)</f>
        <v>216000</v>
      </c>
      <c r="AE137" s="20">
        <f>IFERROR(VLOOKUP(Tabla13[[#This Row],[Llave]],'[5]Consolidación planes'!$A:$M,12,FALSE),0)</f>
        <v>192000</v>
      </c>
      <c r="AF137" s="20">
        <f>IFERROR(VLOOKUP(Tabla13[[#This Row],[Llave]],'[5]Consolidación planes'!$A:$M,13,FALSE),0)</f>
        <v>164571</v>
      </c>
    </row>
    <row r="138" spans="2:32" ht="15.75" hidden="1" x14ac:dyDescent="0.35">
      <c r="B138" t="str">
        <f>Tabla13[[#This Row],[Oficina]]&amp;Tabla13[[#This Row],[Material]]</f>
        <v>Agrosuper Shanghai1022125</v>
      </c>
      <c r="C138" t="s">
        <v>6</v>
      </c>
      <c r="D138" t="s">
        <v>140</v>
      </c>
      <c r="E138">
        <v>1022125</v>
      </c>
      <c r="F138" t="s">
        <v>162</v>
      </c>
      <c r="G138" t="s">
        <v>159</v>
      </c>
      <c r="H138" t="s">
        <v>160</v>
      </c>
      <c r="I138" s="7">
        <f>IFERROR(VLOOKUP(Tabla13[[#This Row],[Llave]],'[1]Consolidado RV'!$B:$H,6,FALSE),0)</f>
        <v>0</v>
      </c>
      <c r="J138" s="3">
        <f>IFERROR(VLOOKUP(Tabla13[[#This Row],[Llave]],'[1]Consolidado RV'!$B:$H,7,FALSE),0)</f>
        <v>0</v>
      </c>
      <c r="K138" s="8">
        <f>IFERROR(VLOOKUP(Tabla13[[#This Row],[Oficina]],#REF!,2,FALSE),0)</f>
        <v>0</v>
      </c>
      <c r="L138" s="7">
        <f>+Tabla13[[#This Row],[ RV Producción mes n+1]]*Tabla13[[#This Row],[% Uti. producción]]</f>
        <v>0</v>
      </c>
      <c r="M138" s="7">
        <f>IFERROR(VLOOKUP(Tabla13[[#This Row],[Material]],#REF!,2,FALSE),0)</f>
        <v>0</v>
      </c>
      <c r="N138" s="7">
        <f>IFERROR(VLOOKUP(Tabla13[[#This Row],[Llave]],'En puerto-Programado'!A:D,4,FALSE)+VLOOKUP(Tabla13[[#This Row],[Llave]],'Por despachar'!A:F,6,FALSE),0)</f>
        <v>0</v>
      </c>
      <c r="O138" s="7">
        <f>IFERROR(VLOOKUP(Tabla13[[#This Row],[Material]],[2]Consolidado!$C:$D,2,FALSE),0)</f>
        <v>0</v>
      </c>
      <c r="P138" s="7">
        <f>IFERROR(VLOOKUP(Tabla13[[#This Row],[Llave]],'Por despachar'!A:E,5,FALSE),0)</f>
        <v>0</v>
      </c>
      <c r="Q13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38" s="7">
        <f>IFERROR(VLOOKUP(Tabla13[[#This Row],[Llave]],[3]Hoja2!$A:$D,4,FALSE),0)</f>
        <v>24000</v>
      </c>
      <c r="S138" s="9">
        <f>IFERROR(VLOOKUP(Tabla13[[#This Row],[Material]],[4]Hoja1!$B:$C,2,FALSE),0)</f>
        <v>24000</v>
      </c>
      <c r="T138" s="5">
        <f t="shared" si="3"/>
        <v>0</v>
      </c>
      <c r="U138" s="3">
        <f>+Tabla13[[#This Row],[Total disponible]]-Tabla13[[#This Row],[Atraso a facturar]]</f>
        <v>0</v>
      </c>
      <c r="V138" s="6">
        <f t="shared" ref="V138:V201" si="4">IFERROR(IF(AND(U138&gt;S138,J138&gt;S138),ROUNDDOWN(U138/S138,0)*S138,0),0)</f>
        <v>0</v>
      </c>
      <c r="W138" s="3" t="str">
        <f>IF(Tabla13[[#This Row],[Venta del mes]]&gt;Tabla13[[#This Row],[ RV  Venta mes n+1]],"Falta venta","-")</f>
        <v>-</v>
      </c>
      <c r="X138" s="7"/>
      <c r="Y138" s="18">
        <v>0</v>
      </c>
      <c r="Z138" s="5">
        <f>+Tabla13[[#This Row],[Atraso a facturar]]+Tabla13[[#This Row],[Venta del mes]]+Tabla13[[#This Row],[Ajuste]]</f>
        <v>0</v>
      </c>
      <c r="AA138" s="6">
        <f>+Tabla13[[#This Row],[Atraso a facturar]]+Tabla13[[#This Row],[Venta del mes]]+Tabla13[[#This Row],[En puerto a facturar]]</f>
        <v>0</v>
      </c>
      <c r="AB138" s="20">
        <f>IFERROR(VLOOKUP(Tabla13[[#This Row],[Llave]],'[5]Consolidación planes'!$A:$M,9,FALSE),0)</f>
        <v>216000</v>
      </c>
      <c r="AC138" s="20">
        <f>IFERROR(VLOOKUP(Tabla13[[#This Row],[Llave]],'[5]Consolidación planes'!$A:$M,10,FALSE),0)</f>
        <v>96000</v>
      </c>
      <c r="AD138" s="20">
        <f>IFERROR(VLOOKUP(Tabla13[[#This Row],[Llave]],'[5]Consolidación planes'!$A:$M,11,FALSE),0)</f>
        <v>96000</v>
      </c>
      <c r="AE138" s="20">
        <f>IFERROR(VLOOKUP(Tabla13[[#This Row],[Llave]],'[5]Consolidación planes'!$A:$M,12,FALSE),0)</f>
        <v>120000</v>
      </c>
      <c r="AF138" s="20">
        <f>IFERROR(VLOOKUP(Tabla13[[#This Row],[Llave]],'[5]Consolidación planes'!$A:$M,13,FALSE),0)</f>
        <v>96000</v>
      </c>
    </row>
    <row r="139" spans="2:32" ht="15.75" hidden="1" x14ac:dyDescent="0.35">
      <c r="B139" t="str">
        <f>Tabla13[[#This Row],[Oficina]]&amp;Tabla13[[#This Row],[Material]]</f>
        <v>Agrosuper Shanghai1022183</v>
      </c>
      <c r="C139" t="s">
        <v>6</v>
      </c>
      <c r="D139" t="s">
        <v>140</v>
      </c>
      <c r="E139">
        <v>1022183</v>
      </c>
      <c r="F139" t="s">
        <v>165</v>
      </c>
      <c r="G139" t="s">
        <v>159</v>
      </c>
      <c r="H139" t="s">
        <v>164</v>
      </c>
      <c r="I139" s="7">
        <f>IFERROR(VLOOKUP(Tabla13[[#This Row],[Llave]],'[1]Consolidado RV'!$B:$H,6,FALSE),0)</f>
        <v>30257.819</v>
      </c>
      <c r="J139" s="3">
        <f>IFERROR(VLOOKUP(Tabla13[[#This Row],[Llave]],'[1]Consolidado RV'!$B:$H,7,FALSE),0)</f>
        <v>24000</v>
      </c>
      <c r="K139" s="8">
        <f>IFERROR(VLOOKUP(Tabla13[[#This Row],[Oficina]],#REF!,2,FALSE),0)</f>
        <v>0</v>
      </c>
      <c r="L139" s="7">
        <f>+Tabla13[[#This Row],[ RV Producción mes n+1]]*Tabla13[[#This Row],[% Uti. producción]]</f>
        <v>0</v>
      </c>
      <c r="M139" s="7">
        <f>IFERROR(VLOOKUP(Tabla13[[#This Row],[Material]],#REF!,2,FALSE),0)</f>
        <v>0</v>
      </c>
      <c r="N139" s="7">
        <f>IFERROR(VLOOKUP(Tabla13[[#This Row],[Llave]],'En puerto-Programado'!A:D,4,FALSE)+VLOOKUP(Tabla13[[#This Row],[Llave]],'Por despachar'!A:F,6,FALSE),0)</f>
        <v>24000</v>
      </c>
      <c r="O139" s="7">
        <f>IFERROR(VLOOKUP(Tabla13[[#This Row],[Material]],[2]Consolidado!$C:$D,2,FALSE),0)</f>
        <v>265633.96800000005</v>
      </c>
      <c r="P139" s="7">
        <f>IFERROR(VLOOKUP(Tabla13[[#This Row],[Llave]],'Por despachar'!A:E,5,FALSE),0)</f>
        <v>0</v>
      </c>
      <c r="Q139" s="14">
        <f>SUM(Tabla13[[#This Row],[Producción disponible]],Tabla13[[#This Row],[Stock al día]],Tabla13[[#This Row],[Por producir Abr.]])-SUM(Tabla13[[#This Row],[Stock por despachar N]],Tabla13[[#This Row],[Producción por despachar mes N]])</f>
        <v>241633.96800000005</v>
      </c>
      <c r="R139" s="7">
        <f>IFERROR(VLOOKUP(Tabla13[[#This Row],[Llave]],[3]Hoja2!$A:$D,4,FALSE),0)</f>
        <v>168000</v>
      </c>
      <c r="S139" s="9">
        <f>IFERROR(VLOOKUP(Tabla13[[#This Row],[Material]],[4]Hoja1!$B:$C,2,FALSE),0)</f>
        <v>24000</v>
      </c>
      <c r="T139" s="5">
        <f t="shared" ref="T139:T202" si="5">IF(AND(Q139&gt;R139,R139&gt;0),R139,IF(AND(Q139&lt;R139,R139&gt;0),(ROUNDDOWN(Q139/S139,0)*S139),0))</f>
        <v>168000</v>
      </c>
      <c r="U139" s="3">
        <f>+Tabla13[[#This Row],[Total disponible]]-Tabla13[[#This Row],[Atraso a facturar]]</f>
        <v>73633.968000000052</v>
      </c>
      <c r="V139" s="6">
        <f t="shared" si="4"/>
        <v>0</v>
      </c>
      <c r="W139" s="3" t="str">
        <f>IF(Tabla13[[#This Row],[Venta del mes]]&gt;Tabla13[[#This Row],[ RV  Venta mes n+1]],"Falta venta","-")</f>
        <v>-</v>
      </c>
      <c r="X139" s="7"/>
      <c r="Y139" s="18">
        <v>0</v>
      </c>
      <c r="Z139" s="5">
        <f>+Tabla13[[#This Row],[Atraso a facturar]]+Tabla13[[#This Row],[Venta del mes]]+Tabla13[[#This Row],[Ajuste]]</f>
        <v>168000</v>
      </c>
      <c r="AA139" s="6">
        <f>+Tabla13[[#This Row],[Atraso a facturar]]+Tabla13[[#This Row],[Venta del mes]]+Tabla13[[#This Row],[En puerto a facturar]]</f>
        <v>168000</v>
      </c>
      <c r="AB139" s="20">
        <f>IFERROR(VLOOKUP(Tabla13[[#This Row],[Llave]],'[5]Consolidación planes'!$A:$M,9,FALSE),0)</f>
        <v>456000</v>
      </c>
      <c r="AC139" s="20">
        <f>IFERROR(VLOOKUP(Tabla13[[#This Row],[Llave]],'[5]Consolidación planes'!$A:$M,10,FALSE),0)</f>
        <v>408000</v>
      </c>
      <c r="AD139" s="20">
        <f>IFERROR(VLOOKUP(Tabla13[[#This Row],[Llave]],'[5]Consolidación planes'!$A:$M,11,FALSE),0)</f>
        <v>360000</v>
      </c>
      <c r="AE139" s="20">
        <f>IFERROR(VLOOKUP(Tabla13[[#This Row],[Llave]],'[5]Consolidación planes'!$A:$M,12,FALSE),0)</f>
        <v>551000</v>
      </c>
      <c r="AF139" s="20">
        <f>IFERROR(VLOOKUP(Tabla13[[#This Row],[Llave]],'[5]Consolidación planes'!$A:$M,13,FALSE),0)</f>
        <v>484400</v>
      </c>
    </row>
    <row r="140" spans="2:32" ht="15.75" hidden="1" x14ac:dyDescent="0.35">
      <c r="B140" t="str">
        <f>Tabla13[[#This Row],[Oficina]]&amp;Tabla13[[#This Row],[Material]]</f>
        <v>Agrosuper Shanghai1022186</v>
      </c>
      <c r="C140" t="s">
        <v>6</v>
      </c>
      <c r="D140" t="s">
        <v>140</v>
      </c>
      <c r="E140">
        <v>1022186</v>
      </c>
      <c r="F140" t="s">
        <v>151</v>
      </c>
      <c r="G140" t="s">
        <v>92</v>
      </c>
      <c r="H140" t="s">
        <v>93</v>
      </c>
      <c r="I140" s="7">
        <f>IFERROR(VLOOKUP(Tabla13[[#This Row],[Llave]],'[1]Consolidado RV'!$B:$H,6,FALSE),0)</f>
        <v>19774.873708665993</v>
      </c>
      <c r="J140" s="3">
        <f>IFERROR(VLOOKUP(Tabla13[[#This Row],[Llave]],'[1]Consolidado RV'!$B:$H,7,FALSE),0)</f>
        <v>24800.686100000003</v>
      </c>
      <c r="K140" s="8">
        <f>IFERROR(VLOOKUP(Tabla13[[#This Row],[Oficina]],#REF!,2,FALSE),0)</f>
        <v>0</v>
      </c>
      <c r="L140" s="7">
        <f>+Tabla13[[#This Row],[ RV Producción mes n+1]]*Tabla13[[#This Row],[% Uti. producción]]</f>
        <v>0</v>
      </c>
      <c r="M140" s="7">
        <f>IFERROR(VLOOKUP(Tabla13[[#This Row],[Material]],#REF!,2,FALSE),0)</f>
        <v>0</v>
      </c>
      <c r="N140" s="7">
        <f>IFERROR(VLOOKUP(Tabla13[[#This Row],[Llave]],'En puerto-Programado'!A:D,4,FALSE)+VLOOKUP(Tabla13[[#This Row],[Llave]],'Por despachar'!A:F,6,FALSE),0)</f>
        <v>0</v>
      </c>
      <c r="O140" s="7">
        <f>IFERROR(VLOOKUP(Tabla13[[#This Row],[Material]],[2]Consolidado!$C:$D,2,FALSE),0)</f>
        <v>23439.549426743324</v>
      </c>
      <c r="P140" s="7">
        <f>IFERROR(VLOOKUP(Tabla13[[#This Row],[Llave]],'Por despachar'!A:E,5,FALSE),0)</f>
        <v>0</v>
      </c>
      <c r="Q140" s="14">
        <f>SUM(Tabla13[[#This Row],[Producción disponible]],Tabla13[[#This Row],[Stock al día]],Tabla13[[#This Row],[Por producir Abr.]])-SUM(Tabla13[[#This Row],[Stock por despachar N]],Tabla13[[#This Row],[Producción por despachar mes N]])</f>
        <v>23439.549426743324</v>
      </c>
      <c r="R140" s="7">
        <f>IFERROR(VLOOKUP(Tabla13[[#This Row],[Llave]],[3]Hoja2!$A:$D,4,FALSE),0)</f>
        <v>24000</v>
      </c>
      <c r="S140" s="9">
        <f>IFERROR(VLOOKUP(Tabla13[[#This Row],[Material]],[4]Hoja1!$B:$C,2,FALSE),0)</f>
        <v>24000</v>
      </c>
      <c r="T140" s="5">
        <f t="shared" si="5"/>
        <v>0</v>
      </c>
      <c r="U140" s="3">
        <f>+Tabla13[[#This Row],[Total disponible]]-Tabla13[[#This Row],[Atraso a facturar]]</f>
        <v>23439.549426743324</v>
      </c>
      <c r="V140" s="6">
        <f t="shared" si="4"/>
        <v>0</v>
      </c>
      <c r="W140" s="3" t="str">
        <f>IF(Tabla13[[#This Row],[Venta del mes]]&gt;Tabla13[[#This Row],[ RV  Venta mes n+1]],"Falta venta","-")</f>
        <v>-</v>
      </c>
      <c r="X140" s="7"/>
      <c r="Y140" s="18">
        <v>0</v>
      </c>
      <c r="Z140" s="5">
        <f>+Tabla13[[#This Row],[Atraso a facturar]]+Tabla13[[#This Row],[Venta del mes]]+Tabla13[[#This Row],[Ajuste]]</f>
        <v>0</v>
      </c>
      <c r="AA140" s="6">
        <f>+Tabla13[[#This Row],[Atraso a facturar]]+Tabla13[[#This Row],[Venta del mes]]+Tabla13[[#This Row],[En puerto a facturar]]</f>
        <v>0</v>
      </c>
      <c r="AB140" s="20">
        <f>IFERROR(VLOOKUP(Tabla13[[#This Row],[Llave]],'[5]Consolidación planes'!$A:$M,9,FALSE),0)</f>
        <v>48000</v>
      </c>
      <c r="AC140" s="20">
        <f>IFERROR(VLOOKUP(Tabla13[[#This Row],[Llave]],'[5]Consolidación planes'!$A:$M,10,FALSE),0)</f>
        <v>48000</v>
      </c>
      <c r="AD140" s="20">
        <f>IFERROR(VLOOKUP(Tabla13[[#This Row],[Llave]],'[5]Consolidación planes'!$A:$M,11,FALSE),0)</f>
        <v>24000</v>
      </c>
      <c r="AE140" s="20">
        <f>IFERROR(VLOOKUP(Tabla13[[#This Row],[Llave]],'[5]Consolidación planes'!$A:$M,12,FALSE),0)</f>
        <v>48000</v>
      </c>
      <c r="AF140" s="20">
        <f>IFERROR(VLOOKUP(Tabla13[[#This Row],[Llave]],'[5]Consolidación planes'!$A:$M,13,FALSE),0)</f>
        <v>48000</v>
      </c>
    </row>
    <row r="141" spans="2:32" ht="15.75" hidden="1" x14ac:dyDescent="0.35">
      <c r="B141" t="str">
        <f>Tabla13[[#This Row],[Oficina]]&amp;Tabla13[[#This Row],[Material]]</f>
        <v>Agrosuper Shanghai1022291</v>
      </c>
      <c r="C141" t="s">
        <v>6</v>
      </c>
      <c r="D141" t="s">
        <v>140</v>
      </c>
      <c r="E141">
        <v>1022291</v>
      </c>
      <c r="F141" t="s">
        <v>163</v>
      </c>
      <c r="G141" t="s">
        <v>159</v>
      </c>
      <c r="H141" t="s">
        <v>160</v>
      </c>
      <c r="I141" s="7">
        <f>IFERROR(VLOOKUP(Tabla13[[#This Row],[Llave]],'[1]Consolidado RV'!$B:$H,6,FALSE),0)</f>
        <v>61814.936999999991</v>
      </c>
      <c r="J141" s="3">
        <f>IFERROR(VLOOKUP(Tabla13[[#This Row],[Llave]],'[1]Consolidado RV'!$B:$H,7,FALSE),0)</f>
        <v>54087.00999999998</v>
      </c>
      <c r="K141" s="8">
        <f>IFERROR(VLOOKUP(Tabla13[[#This Row],[Oficina]],#REF!,2,FALSE),0)</f>
        <v>0</v>
      </c>
      <c r="L141" s="7">
        <f>+Tabla13[[#This Row],[ RV Producción mes n+1]]*Tabla13[[#This Row],[% Uti. producción]]</f>
        <v>0</v>
      </c>
      <c r="M141" s="7">
        <f>IFERROR(VLOOKUP(Tabla13[[#This Row],[Material]],#REF!,2,FALSE),0)</f>
        <v>0</v>
      </c>
      <c r="N141" s="7">
        <f>IFERROR(VLOOKUP(Tabla13[[#This Row],[Llave]],'En puerto-Programado'!A:D,4,FALSE)+VLOOKUP(Tabla13[[#This Row],[Llave]],'Por despachar'!A:F,6,FALSE),0)</f>
        <v>0</v>
      </c>
      <c r="O141" s="7">
        <f>IFERROR(VLOOKUP(Tabla13[[#This Row],[Material]],[2]Consolidado!$C:$D,2,FALSE),0)</f>
        <v>9677.5439999999999</v>
      </c>
      <c r="P141" s="7">
        <f>IFERROR(VLOOKUP(Tabla13[[#This Row],[Llave]],'Por despachar'!A:E,5,FALSE),0)</f>
        <v>0</v>
      </c>
      <c r="Q141" s="14">
        <f>SUM(Tabla13[[#This Row],[Producción disponible]],Tabla13[[#This Row],[Stock al día]],Tabla13[[#This Row],[Por producir Abr.]])-SUM(Tabla13[[#This Row],[Stock por despachar N]],Tabla13[[#This Row],[Producción por despachar mes N]])</f>
        <v>9677.5439999999999</v>
      </c>
      <c r="R141" s="7">
        <f>IFERROR(VLOOKUP(Tabla13[[#This Row],[Llave]],[3]Hoja2!$A:$D,4,FALSE),0)</f>
        <v>24000</v>
      </c>
      <c r="S141" s="9">
        <f>IFERROR(VLOOKUP(Tabla13[[#This Row],[Material]],[4]Hoja1!$B:$C,2,FALSE),0)</f>
        <v>24000</v>
      </c>
      <c r="T141" s="5">
        <f t="shared" si="5"/>
        <v>0</v>
      </c>
      <c r="U141" s="3">
        <f>+Tabla13[[#This Row],[Total disponible]]-Tabla13[[#This Row],[Atraso a facturar]]</f>
        <v>9677.5439999999999</v>
      </c>
      <c r="V141" s="6">
        <f t="shared" si="4"/>
        <v>0</v>
      </c>
      <c r="W141" s="3" t="str">
        <f>IF(Tabla13[[#This Row],[Venta del mes]]&gt;Tabla13[[#This Row],[ RV  Venta mes n+1]],"Falta venta","-")</f>
        <v>-</v>
      </c>
      <c r="X141" s="7"/>
      <c r="Y141" s="18">
        <v>0</v>
      </c>
      <c r="Z141" s="5">
        <f>+Tabla13[[#This Row],[Atraso a facturar]]+Tabla13[[#This Row],[Venta del mes]]+Tabla13[[#This Row],[Ajuste]]</f>
        <v>0</v>
      </c>
      <c r="AA141" s="6">
        <f>+Tabla13[[#This Row],[Atraso a facturar]]+Tabla13[[#This Row],[Venta del mes]]+Tabla13[[#This Row],[En puerto a facturar]]</f>
        <v>0</v>
      </c>
      <c r="AB141" s="20">
        <f>IFERROR(VLOOKUP(Tabla13[[#This Row],[Llave]],'[5]Consolidación planes'!$A:$M,9,FALSE),0)</f>
        <v>48000</v>
      </c>
      <c r="AC141" s="20">
        <f>IFERROR(VLOOKUP(Tabla13[[#This Row],[Llave]],'[5]Consolidación planes'!$A:$M,10,FALSE),0)</f>
        <v>48000</v>
      </c>
      <c r="AD141" s="20">
        <f>IFERROR(VLOOKUP(Tabla13[[#This Row],[Llave]],'[5]Consolidación planes'!$A:$M,11,FALSE),0)</f>
        <v>48000</v>
      </c>
      <c r="AE141" s="20">
        <f>IFERROR(VLOOKUP(Tabla13[[#This Row],[Llave]],'[5]Consolidación planes'!$A:$M,12,FALSE),0)</f>
        <v>72000</v>
      </c>
      <c r="AF141" s="20">
        <f>IFERROR(VLOOKUP(Tabla13[[#This Row],[Llave]],'[5]Consolidación planes'!$A:$M,13,FALSE),0)</f>
        <v>119757</v>
      </c>
    </row>
    <row r="142" spans="2:32" ht="15.75" hidden="1" x14ac:dyDescent="0.35">
      <c r="B142" t="str">
        <f>Tabla13[[#This Row],[Oficina]]&amp;Tabla13[[#This Row],[Material]]</f>
        <v>Agrosuper Shanghai1022373</v>
      </c>
      <c r="C142" t="s">
        <v>6</v>
      </c>
      <c r="D142" t="s">
        <v>140</v>
      </c>
      <c r="E142">
        <v>1022373</v>
      </c>
      <c r="F142" t="s">
        <v>168</v>
      </c>
      <c r="G142" t="s">
        <v>71</v>
      </c>
      <c r="H142" t="s">
        <v>72</v>
      </c>
      <c r="I142" s="7">
        <f>IFERROR(VLOOKUP(Tabla13[[#This Row],[Llave]],'[1]Consolidado RV'!$B:$H,6,FALSE),0)</f>
        <v>1.4551915228366852E-11</v>
      </c>
      <c r="J142" s="3">
        <f>IFERROR(VLOOKUP(Tabla13[[#This Row],[Llave]],'[1]Consolidado RV'!$B:$H,7,FALSE),0)</f>
        <v>8100.7160000000003</v>
      </c>
      <c r="K142" s="8">
        <f>IFERROR(VLOOKUP(Tabla13[[#This Row],[Oficina]],#REF!,2,FALSE),0)</f>
        <v>0</v>
      </c>
      <c r="L142" s="7">
        <f>+Tabla13[[#This Row],[ RV Producción mes n+1]]*Tabla13[[#This Row],[% Uti. producción]]</f>
        <v>0</v>
      </c>
      <c r="M142" s="7">
        <f>IFERROR(VLOOKUP(Tabla13[[#This Row],[Material]],#REF!,2,FALSE),0)</f>
        <v>0</v>
      </c>
      <c r="N142" s="7">
        <f>IFERROR(VLOOKUP(Tabla13[[#This Row],[Llave]],'En puerto-Programado'!A:D,4,FALSE)+VLOOKUP(Tabla13[[#This Row],[Llave]],'Por despachar'!A:F,6,FALSE),0)</f>
        <v>0</v>
      </c>
      <c r="O142" s="7">
        <f>IFERROR(VLOOKUP(Tabla13[[#This Row],[Material]],[2]Consolidado!$C:$D,2,FALSE),0)</f>
        <v>24834.179827730524</v>
      </c>
      <c r="P142" s="7">
        <f>IFERROR(VLOOKUP(Tabla13[[#This Row],[Llave]],'Por despachar'!A:E,5,FALSE),0)</f>
        <v>0</v>
      </c>
      <c r="Q142" s="14">
        <f>SUM(Tabla13[[#This Row],[Producción disponible]],Tabla13[[#This Row],[Stock al día]],Tabla13[[#This Row],[Por producir Abr.]])-SUM(Tabla13[[#This Row],[Stock por despachar N]],Tabla13[[#This Row],[Producción por despachar mes N]])</f>
        <v>24834.179827730524</v>
      </c>
      <c r="R142" s="7">
        <f>IFERROR(VLOOKUP(Tabla13[[#This Row],[Llave]],[3]Hoja2!$A:$D,4,FALSE),0)</f>
        <v>24000</v>
      </c>
      <c r="S142" s="9">
        <f>IFERROR(VLOOKUP(Tabla13[[#This Row],[Material]],[4]Hoja1!$B:$C,2,FALSE),0)</f>
        <v>24000</v>
      </c>
      <c r="T142" s="5">
        <f t="shared" si="5"/>
        <v>24000</v>
      </c>
      <c r="U142" s="3">
        <f>+Tabla13[[#This Row],[Total disponible]]-Tabla13[[#This Row],[Atraso a facturar]]</f>
        <v>834.17982773052427</v>
      </c>
      <c r="V142" s="6">
        <f t="shared" si="4"/>
        <v>0</v>
      </c>
      <c r="W142" s="3" t="str">
        <f>IF(Tabla13[[#This Row],[Venta del mes]]&gt;Tabla13[[#This Row],[ RV  Venta mes n+1]],"Falta venta","-")</f>
        <v>-</v>
      </c>
      <c r="X142" s="7"/>
      <c r="Y142" s="18">
        <v>0</v>
      </c>
      <c r="Z142" s="5">
        <f>+Tabla13[[#This Row],[Atraso a facturar]]+Tabla13[[#This Row],[Venta del mes]]+Tabla13[[#This Row],[Ajuste]]</f>
        <v>24000</v>
      </c>
      <c r="AA142" s="6">
        <f>+Tabla13[[#This Row],[Atraso a facturar]]+Tabla13[[#This Row],[Venta del mes]]+Tabla13[[#This Row],[En puerto a facturar]]</f>
        <v>24000</v>
      </c>
      <c r="AB142" s="20">
        <f>IFERROR(VLOOKUP(Tabla13[[#This Row],[Llave]],'[5]Consolidación planes'!$A:$M,9,FALSE),0)</f>
        <v>96000</v>
      </c>
      <c r="AC142" s="20">
        <f>IFERROR(VLOOKUP(Tabla13[[#This Row],[Llave]],'[5]Consolidación planes'!$A:$M,10,FALSE),0)</f>
        <v>96000</v>
      </c>
      <c r="AD142" s="20">
        <f>IFERROR(VLOOKUP(Tabla13[[#This Row],[Llave]],'[5]Consolidación planes'!$A:$M,11,FALSE),0)</f>
        <v>48000</v>
      </c>
      <c r="AE142" s="20">
        <f>IFERROR(VLOOKUP(Tabla13[[#This Row],[Llave]],'[5]Consolidación planes'!$A:$M,12,FALSE),0)</f>
        <v>0</v>
      </c>
      <c r="AF142" s="20">
        <f>IFERROR(VLOOKUP(Tabla13[[#This Row],[Llave]],'[5]Consolidación planes'!$A:$M,13,FALSE),0)</f>
        <v>48000</v>
      </c>
    </row>
    <row r="143" spans="2:32" ht="15.75" hidden="1" x14ac:dyDescent="0.35">
      <c r="B143" t="str">
        <f>Tabla13[[#This Row],[Oficina]]&amp;Tabla13[[#This Row],[Material]]</f>
        <v>Agrosuper Shanghai1022378</v>
      </c>
      <c r="C143" t="s">
        <v>6</v>
      </c>
      <c r="D143" t="s">
        <v>140</v>
      </c>
      <c r="E143">
        <v>1022378</v>
      </c>
      <c r="F143" t="s">
        <v>152</v>
      </c>
      <c r="G143" t="s">
        <v>92</v>
      </c>
      <c r="H143" t="s">
        <v>93</v>
      </c>
      <c r="I143" s="7">
        <f>IFERROR(VLOOKUP(Tabla13[[#This Row],[Llave]],'[1]Consolidado RV'!$B:$H,6,FALSE),0)</f>
        <v>57903.513886772402</v>
      </c>
      <c r="J143" s="3">
        <f>IFERROR(VLOOKUP(Tabla13[[#This Row],[Llave]],'[1]Consolidado RV'!$B:$H,7,FALSE),0)</f>
        <v>62154.801000000007</v>
      </c>
      <c r="K143" s="8">
        <f>IFERROR(VLOOKUP(Tabla13[[#This Row],[Oficina]],#REF!,2,FALSE),0)</f>
        <v>0</v>
      </c>
      <c r="L143" s="7">
        <f>+Tabla13[[#This Row],[ RV Producción mes n+1]]*Tabla13[[#This Row],[% Uti. producción]]</f>
        <v>0</v>
      </c>
      <c r="M143" s="7">
        <f>IFERROR(VLOOKUP(Tabla13[[#This Row],[Material]],#REF!,2,FALSE),0)</f>
        <v>0</v>
      </c>
      <c r="N143" s="7">
        <f>IFERROR(VLOOKUP(Tabla13[[#This Row],[Llave]],'En puerto-Programado'!A:D,4,FALSE)+VLOOKUP(Tabla13[[#This Row],[Llave]],'Por despachar'!A:F,6,FALSE),0)</f>
        <v>0</v>
      </c>
      <c r="O143" s="7">
        <f>IFERROR(VLOOKUP(Tabla13[[#This Row],[Material]],[2]Consolidado!$C:$D,2,FALSE),0)</f>
        <v>0</v>
      </c>
      <c r="P143" s="7">
        <f>IFERROR(VLOOKUP(Tabla13[[#This Row],[Llave]],'Por despachar'!A:E,5,FALSE),0)</f>
        <v>0</v>
      </c>
      <c r="Q14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43" s="7">
        <f>IFERROR(VLOOKUP(Tabla13[[#This Row],[Llave]],[3]Hoja2!$A:$D,4,FALSE),0)</f>
        <v>48000</v>
      </c>
      <c r="S143" s="9">
        <f>IFERROR(VLOOKUP(Tabla13[[#This Row],[Material]],[4]Hoja1!$B:$C,2,FALSE),0)</f>
        <v>24000</v>
      </c>
      <c r="T143" s="5">
        <f t="shared" si="5"/>
        <v>0</v>
      </c>
      <c r="U143" s="3">
        <f>+Tabla13[[#This Row],[Total disponible]]-Tabla13[[#This Row],[Atraso a facturar]]</f>
        <v>0</v>
      </c>
      <c r="V143" s="6">
        <f t="shared" si="4"/>
        <v>0</v>
      </c>
      <c r="W143" s="3" t="str">
        <f>IF(Tabla13[[#This Row],[Venta del mes]]&gt;Tabla13[[#This Row],[ RV  Venta mes n+1]],"Falta venta","-")</f>
        <v>-</v>
      </c>
      <c r="X143" s="7"/>
      <c r="Y143" s="18">
        <v>0</v>
      </c>
      <c r="Z143" s="5">
        <f>+Tabla13[[#This Row],[Atraso a facturar]]+Tabla13[[#This Row],[Venta del mes]]+Tabla13[[#This Row],[Ajuste]]</f>
        <v>0</v>
      </c>
      <c r="AA143" s="6">
        <f>+Tabla13[[#This Row],[Atraso a facturar]]+Tabla13[[#This Row],[Venta del mes]]+Tabla13[[#This Row],[En puerto a facturar]]</f>
        <v>0</v>
      </c>
      <c r="AB143" s="20">
        <f>IFERROR(VLOOKUP(Tabla13[[#This Row],[Llave]],'[5]Consolidación planes'!$A:$M,9,FALSE),0)</f>
        <v>72000</v>
      </c>
      <c r="AC143" s="20">
        <f>IFERROR(VLOOKUP(Tabla13[[#This Row],[Llave]],'[5]Consolidación planes'!$A:$M,10,FALSE),0)</f>
        <v>72000</v>
      </c>
      <c r="AD143" s="20">
        <f>IFERROR(VLOOKUP(Tabla13[[#This Row],[Llave]],'[5]Consolidación planes'!$A:$M,11,FALSE),0)</f>
        <v>96000</v>
      </c>
      <c r="AE143" s="20">
        <f>IFERROR(VLOOKUP(Tabla13[[#This Row],[Llave]],'[5]Consolidación planes'!$A:$M,12,FALSE),0)</f>
        <v>96000</v>
      </c>
      <c r="AF143" s="20">
        <f>IFERROR(VLOOKUP(Tabla13[[#This Row],[Llave]],'[5]Consolidación planes'!$A:$M,13,FALSE),0)</f>
        <v>96000</v>
      </c>
    </row>
    <row r="144" spans="2:32" ht="15.75" hidden="1" x14ac:dyDescent="0.35">
      <c r="B144" t="str">
        <f>Tabla13[[#This Row],[Oficina]]&amp;Tabla13[[#This Row],[Material]]</f>
        <v>Agrosuper Shanghai1022379</v>
      </c>
      <c r="C144" t="s">
        <v>6</v>
      </c>
      <c r="D144" t="s">
        <v>140</v>
      </c>
      <c r="E144">
        <v>1022379</v>
      </c>
      <c r="F144" t="s">
        <v>158</v>
      </c>
      <c r="G144" t="s">
        <v>53</v>
      </c>
      <c r="H144" t="s">
        <v>54</v>
      </c>
      <c r="I144" s="7">
        <f>IFERROR(VLOOKUP(Tabla13[[#This Row],[Llave]],'[1]Consolidado RV'!$B:$H,6,FALSE),0)</f>
        <v>0</v>
      </c>
      <c r="J144" s="3">
        <f>IFERROR(VLOOKUP(Tabla13[[#This Row],[Llave]],'[1]Consolidado RV'!$B:$H,7,FALSE),0)</f>
        <v>0</v>
      </c>
      <c r="K144" s="8">
        <f>IFERROR(VLOOKUP(Tabla13[[#This Row],[Oficina]],#REF!,2,FALSE),0)</f>
        <v>0</v>
      </c>
      <c r="L144" s="7">
        <f>+Tabla13[[#This Row],[ RV Producción mes n+1]]*Tabla13[[#This Row],[% Uti. producción]]</f>
        <v>0</v>
      </c>
      <c r="M144" s="7">
        <f>IFERROR(VLOOKUP(Tabla13[[#This Row],[Material]],#REF!,2,FALSE),0)</f>
        <v>0</v>
      </c>
      <c r="N144" s="7">
        <f>IFERROR(VLOOKUP(Tabla13[[#This Row],[Llave]],'En puerto-Programado'!A:D,4,FALSE)+VLOOKUP(Tabla13[[#This Row],[Llave]],'Por despachar'!A:F,6,FALSE),0)</f>
        <v>0</v>
      </c>
      <c r="O144" s="7">
        <f>IFERROR(VLOOKUP(Tabla13[[#This Row],[Material]],[2]Consolidado!$C:$D,2,FALSE),0)</f>
        <v>0</v>
      </c>
      <c r="P144" s="7">
        <f>IFERROR(VLOOKUP(Tabla13[[#This Row],[Llave]],'Por despachar'!A:E,5,FALSE),0)</f>
        <v>0</v>
      </c>
      <c r="Q14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44" s="7">
        <f>IFERROR(VLOOKUP(Tabla13[[#This Row],[Llave]],[3]Hoja2!$A:$D,4,FALSE),0)</f>
        <v>0</v>
      </c>
      <c r="S144" s="9">
        <f>IFERROR(VLOOKUP(Tabla13[[#This Row],[Material]],[4]Hoja1!$B:$C,2,FALSE),0)</f>
        <v>24000</v>
      </c>
      <c r="T144" s="5">
        <f t="shared" si="5"/>
        <v>0</v>
      </c>
      <c r="U144" s="3">
        <f>+Tabla13[[#This Row],[Total disponible]]-Tabla13[[#This Row],[Atraso a facturar]]</f>
        <v>0</v>
      </c>
      <c r="V144" s="6">
        <f t="shared" si="4"/>
        <v>0</v>
      </c>
      <c r="W144" s="3" t="str">
        <f>IF(Tabla13[[#This Row],[Venta del mes]]&gt;Tabla13[[#This Row],[ RV  Venta mes n+1]],"Falta venta","-")</f>
        <v>-</v>
      </c>
      <c r="X144" s="7"/>
      <c r="Y144" s="18">
        <v>0</v>
      </c>
      <c r="Z144" s="5">
        <f>+Tabla13[[#This Row],[Atraso a facturar]]+Tabla13[[#This Row],[Venta del mes]]+Tabla13[[#This Row],[Ajuste]]</f>
        <v>0</v>
      </c>
      <c r="AA144" s="6">
        <f>+Tabla13[[#This Row],[Atraso a facturar]]+Tabla13[[#This Row],[Venta del mes]]+Tabla13[[#This Row],[En puerto a facturar]]</f>
        <v>0</v>
      </c>
      <c r="AB144" s="20">
        <f>IFERROR(VLOOKUP(Tabla13[[#This Row],[Llave]],'[5]Consolidación planes'!$A:$M,9,FALSE),0)</f>
        <v>48000</v>
      </c>
      <c r="AC144" s="20">
        <f>IFERROR(VLOOKUP(Tabla13[[#This Row],[Llave]],'[5]Consolidación planes'!$A:$M,10,FALSE),0)</f>
        <v>0</v>
      </c>
      <c r="AD144" s="20">
        <f>IFERROR(VLOOKUP(Tabla13[[#This Row],[Llave]],'[5]Consolidación planes'!$A:$M,11,FALSE),0)</f>
        <v>0</v>
      </c>
      <c r="AE144" s="20">
        <f>IFERROR(VLOOKUP(Tabla13[[#This Row],[Llave]],'[5]Consolidación planes'!$A:$M,12,FALSE),0)</f>
        <v>0</v>
      </c>
      <c r="AF144" s="20">
        <f>IFERROR(VLOOKUP(Tabla13[[#This Row],[Llave]],'[5]Consolidación planes'!$A:$M,13,FALSE),0)</f>
        <v>0</v>
      </c>
    </row>
    <row r="145" spans="2:32" ht="15.75" hidden="1" x14ac:dyDescent="0.35">
      <c r="B145" t="str">
        <f>Tabla13[[#This Row],[Oficina]]&amp;Tabla13[[#This Row],[Material]]</f>
        <v>Agrosuper Shanghai1022381</v>
      </c>
      <c r="C145" t="s">
        <v>6</v>
      </c>
      <c r="D145" t="s">
        <v>140</v>
      </c>
      <c r="E145">
        <v>1022381</v>
      </c>
      <c r="F145" t="s">
        <v>147</v>
      </c>
      <c r="G145" t="s">
        <v>11</v>
      </c>
      <c r="H145" t="s">
        <v>41</v>
      </c>
      <c r="I145" s="7">
        <f>IFERROR(VLOOKUP(Tabla13[[#This Row],[Llave]],'[1]Consolidado RV'!$B:$H,6,FALSE),0)</f>
        <v>62729.298999999999</v>
      </c>
      <c r="J145" s="3">
        <f>IFERROR(VLOOKUP(Tabla13[[#This Row],[Llave]],'[1]Consolidado RV'!$B:$H,7,FALSE),0)</f>
        <v>48769.627499953422</v>
      </c>
      <c r="K145" s="8">
        <f>IFERROR(VLOOKUP(Tabla13[[#This Row],[Oficina]],#REF!,2,FALSE),0)</f>
        <v>0</v>
      </c>
      <c r="L145" s="7">
        <f>+Tabla13[[#This Row],[ RV Producción mes n+1]]*Tabla13[[#This Row],[% Uti. producción]]</f>
        <v>0</v>
      </c>
      <c r="M145" s="7">
        <f>IFERROR(VLOOKUP(Tabla13[[#This Row],[Material]],#REF!,2,FALSE),0)</f>
        <v>0</v>
      </c>
      <c r="N145" s="7">
        <f>IFERROR(VLOOKUP(Tabla13[[#This Row],[Llave]],'En puerto-Programado'!A:D,4,FALSE)+VLOOKUP(Tabla13[[#This Row],[Llave]],'Por despachar'!A:F,6,FALSE),0)</f>
        <v>0</v>
      </c>
      <c r="O145" s="7">
        <f>IFERROR(VLOOKUP(Tabla13[[#This Row],[Material]],[2]Consolidado!$C:$D,2,FALSE),0)</f>
        <v>10760</v>
      </c>
      <c r="P145" s="7">
        <f>IFERROR(VLOOKUP(Tabla13[[#This Row],[Llave]],'Por despachar'!A:E,5,FALSE),0)</f>
        <v>0</v>
      </c>
      <c r="Q145" s="14">
        <f>SUM(Tabla13[[#This Row],[Producción disponible]],Tabla13[[#This Row],[Stock al día]],Tabla13[[#This Row],[Por producir Abr.]])-SUM(Tabla13[[#This Row],[Stock por despachar N]],Tabla13[[#This Row],[Producción por despachar mes N]])</f>
        <v>10760</v>
      </c>
      <c r="R145" s="7">
        <f>IFERROR(VLOOKUP(Tabla13[[#This Row],[Llave]],[3]Hoja2!$A:$D,4,FALSE),0)</f>
        <v>72000</v>
      </c>
      <c r="S145" s="9">
        <f>IFERROR(VLOOKUP(Tabla13[[#This Row],[Material]],[4]Hoja1!$B:$C,2,FALSE),0)</f>
        <v>24000</v>
      </c>
      <c r="T145" s="5">
        <f t="shared" si="5"/>
        <v>0</v>
      </c>
      <c r="U145" s="3">
        <f>+Tabla13[[#This Row],[Total disponible]]-Tabla13[[#This Row],[Atraso a facturar]]</f>
        <v>10760</v>
      </c>
      <c r="V145" s="6">
        <f t="shared" si="4"/>
        <v>0</v>
      </c>
      <c r="W145" s="3" t="str">
        <f>IF(Tabla13[[#This Row],[Venta del mes]]&gt;Tabla13[[#This Row],[ RV  Venta mes n+1]],"Falta venta","-")</f>
        <v>-</v>
      </c>
      <c r="X145" s="7"/>
      <c r="Y145" s="18">
        <v>0</v>
      </c>
      <c r="Z145" s="5">
        <f>+Tabla13[[#This Row],[Atraso a facturar]]+Tabla13[[#This Row],[Venta del mes]]+Tabla13[[#This Row],[Ajuste]]</f>
        <v>0</v>
      </c>
      <c r="AA145" s="6">
        <f>+Tabla13[[#This Row],[Atraso a facturar]]+Tabla13[[#This Row],[Venta del mes]]+Tabla13[[#This Row],[En puerto a facturar]]</f>
        <v>0</v>
      </c>
      <c r="AB145" s="20">
        <f>IFERROR(VLOOKUP(Tabla13[[#This Row],[Llave]],'[5]Consolidación planes'!$A:$M,9,FALSE),0)</f>
        <v>24000</v>
      </c>
      <c r="AC145" s="20">
        <f>IFERROR(VLOOKUP(Tabla13[[#This Row],[Llave]],'[5]Consolidación planes'!$A:$M,10,FALSE),0)</f>
        <v>48000</v>
      </c>
      <c r="AD145" s="20">
        <f>IFERROR(VLOOKUP(Tabla13[[#This Row],[Llave]],'[5]Consolidación planes'!$A:$M,11,FALSE),0)</f>
        <v>72000</v>
      </c>
      <c r="AE145" s="20">
        <f>IFERROR(VLOOKUP(Tabla13[[#This Row],[Llave]],'[5]Consolidación planes'!$A:$M,12,FALSE),0)</f>
        <v>96000</v>
      </c>
      <c r="AF145" s="20">
        <f>IFERROR(VLOOKUP(Tabla13[[#This Row],[Llave]],'[5]Consolidación planes'!$A:$M,13,FALSE),0)</f>
        <v>96000</v>
      </c>
    </row>
    <row r="146" spans="2:32" ht="15.75" hidden="1" x14ac:dyDescent="0.35">
      <c r="B146" t="str">
        <f>Tabla13[[#This Row],[Oficina]]&amp;Tabla13[[#This Row],[Material]]</f>
        <v>Agrosuper Shanghai1022389</v>
      </c>
      <c r="C146" t="s">
        <v>6</v>
      </c>
      <c r="D146" t="s">
        <v>140</v>
      </c>
      <c r="E146">
        <v>1022389</v>
      </c>
      <c r="F146" t="s">
        <v>145</v>
      </c>
      <c r="G146" t="s">
        <v>8</v>
      </c>
      <c r="H146" t="s">
        <v>34</v>
      </c>
      <c r="I146" s="7">
        <f>IFERROR(VLOOKUP(Tabla13[[#This Row],[Llave]],'[1]Consolidado RV'!$B:$H,6,FALSE),0)</f>
        <v>1580</v>
      </c>
      <c r="J146" s="3">
        <f>IFERROR(VLOOKUP(Tabla13[[#This Row],[Llave]],'[1]Consolidado RV'!$B:$H,7,FALSE),0)</f>
        <v>1580</v>
      </c>
      <c r="K146" s="8">
        <f>IFERROR(VLOOKUP(Tabla13[[#This Row],[Oficina]],#REF!,2,FALSE),0)</f>
        <v>0</v>
      </c>
      <c r="L146" s="7">
        <f>+Tabla13[[#This Row],[ RV Producción mes n+1]]*Tabla13[[#This Row],[% Uti. producción]]</f>
        <v>0</v>
      </c>
      <c r="M146" s="7">
        <f>IFERROR(VLOOKUP(Tabla13[[#This Row],[Material]],#REF!,2,FALSE),0)</f>
        <v>0</v>
      </c>
      <c r="N146" s="7">
        <f>IFERROR(VLOOKUP(Tabla13[[#This Row],[Llave]],'En puerto-Programado'!A:D,4,FALSE)+VLOOKUP(Tabla13[[#This Row],[Llave]],'Por despachar'!A:F,6,FALSE),0)</f>
        <v>0</v>
      </c>
      <c r="O146" s="7">
        <f>IFERROR(VLOOKUP(Tabla13[[#This Row],[Material]],[2]Consolidado!$C:$D,2,FALSE),0)</f>
        <v>0</v>
      </c>
      <c r="P146" s="7">
        <f>IFERROR(VLOOKUP(Tabla13[[#This Row],[Llave]],'Por despachar'!A:E,5,FALSE),0)</f>
        <v>0</v>
      </c>
      <c r="Q14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46" s="7">
        <f>IFERROR(VLOOKUP(Tabla13[[#This Row],[Llave]],[3]Hoja2!$A:$D,4,FALSE),0)</f>
        <v>0</v>
      </c>
      <c r="S146" s="9">
        <f>IFERROR(VLOOKUP(Tabla13[[#This Row],[Material]],[4]Hoja1!$B:$C,2,FALSE),0)</f>
        <v>24000</v>
      </c>
      <c r="T146" s="5">
        <f t="shared" si="5"/>
        <v>0</v>
      </c>
      <c r="U146" s="3">
        <f>+Tabla13[[#This Row],[Total disponible]]-Tabla13[[#This Row],[Atraso a facturar]]</f>
        <v>0</v>
      </c>
      <c r="V146" s="6">
        <f t="shared" si="4"/>
        <v>0</v>
      </c>
      <c r="W146" s="3" t="str">
        <f>IF(Tabla13[[#This Row],[Venta del mes]]&gt;Tabla13[[#This Row],[ RV  Venta mes n+1]],"Falta venta","-")</f>
        <v>-</v>
      </c>
      <c r="X146" s="7"/>
      <c r="Y146" s="18">
        <v>0</v>
      </c>
      <c r="Z146" s="5">
        <f>+Tabla13[[#This Row],[Atraso a facturar]]+Tabla13[[#This Row],[Venta del mes]]+Tabla13[[#This Row],[Ajuste]]</f>
        <v>0</v>
      </c>
      <c r="AA146" s="6">
        <f>+Tabla13[[#This Row],[Atraso a facturar]]+Tabla13[[#This Row],[Venta del mes]]+Tabla13[[#This Row],[En puerto a facturar]]</f>
        <v>0</v>
      </c>
      <c r="AB146" s="20">
        <f>IFERROR(VLOOKUP(Tabla13[[#This Row],[Llave]],'[5]Consolidación planes'!$A:$M,9,FALSE),0)</f>
        <v>72000</v>
      </c>
      <c r="AC146" s="20">
        <f>IFERROR(VLOOKUP(Tabla13[[#This Row],[Llave]],'[5]Consolidación planes'!$A:$M,10,FALSE),0)</f>
        <v>0</v>
      </c>
      <c r="AD146" s="20">
        <f>IFERROR(VLOOKUP(Tabla13[[#This Row],[Llave]],'[5]Consolidación planes'!$A:$M,11,FALSE),0)</f>
        <v>0</v>
      </c>
      <c r="AE146" s="20">
        <f>IFERROR(VLOOKUP(Tabla13[[#This Row],[Llave]],'[5]Consolidación planes'!$A:$M,12,FALSE),0)</f>
        <v>0</v>
      </c>
      <c r="AF146" s="20">
        <f>IFERROR(VLOOKUP(Tabla13[[#This Row],[Llave]],'[5]Consolidación planes'!$A:$M,13,FALSE),0)</f>
        <v>0</v>
      </c>
    </row>
    <row r="147" spans="2:32" ht="15.75" hidden="1" x14ac:dyDescent="0.35">
      <c r="B147" t="str">
        <f>Tabla13[[#This Row],[Oficina]]&amp;Tabla13[[#This Row],[Material]]</f>
        <v>Agrosuper Shanghai1022414</v>
      </c>
      <c r="C147" t="s">
        <v>6</v>
      </c>
      <c r="D147" t="s">
        <v>140</v>
      </c>
      <c r="E147">
        <v>1022414</v>
      </c>
      <c r="F147" t="s">
        <v>142</v>
      </c>
      <c r="G147" t="s">
        <v>18</v>
      </c>
      <c r="H147" t="s">
        <v>141</v>
      </c>
      <c r="I147" s="7">
        <f>IFERROR(VLOOKUP(Tabla13[[#This Row],[Llave]],'[1]Consolidado RV'!$B:$H,6,FALSE),0)</f>
        <v>5445.0545000000002</v>
      </c>
      <c r="J147" s="3">
        <f>IFERROR(VLOOKUP(Tabla13[[#This Row],[Llave]],'[1]Consolidado RV'!$B:$H,7,FALSE),0)</f>
        <v>0</v>
      </c>
      <c r="K147" s="8">
        <f>IFERROR(VLOOKUP(Tabla13[[#This Row],[Oficina]],#REF!,2,FALSE),0)</f>
        <v>0</v>
      </c>
      <c r="L147" s="7">
        <f>+Tabla13[[#This Row],[ RV Producción mes n+1]]*Tabla13[[#This Row],[% Uti. producción]]</f>
        <v>0</v>
      </c>
      <c r="M147" s="7">
        <f>IFERROR(VLOOKUP(Tabla13[[#This Row],[Material]],#REF!,2,FALSE),0)</f>
        <v>0</v>
      </c>
      <c r="N147" s="7">
        <f>IFERROR(VLOOKUP(Tabla13[[#This Row],[Llave]],'En puerto-Programado'!A:D,4,FALSE)+VLOOKUP(Tabla13[[#This Row],[Llave]],'Por despachar'!A:F,6,FALSE),0)</f>
        <v>48000</v>
      </c>
      <c r="O147" s="7">
        <f>IFERROR(VLOOKUP(Tabla13[[#This Row],[Material]],[2]Consolidado!$C:$D,2,FALSE),0)</f>
        <v>57460.48000000001</v>
      </c>
      <c r="P147" s="7">
        <f>IFERROR(VLOOKUP(Tabla13[[#This Row],[Llave]],'Por despachar'!A:E,5,FALSE),0)</f>
        <v>0</v>
      </c>
      <c r="Q147" s="14">
        <f>SUM(Tabla13[[#This Row],[Producción disponible]],Tabla13[[#This Row],[Stock al día]],Tabla13[[#This Row],[Por producir Abr.]])-SUM(Tabla13[[#This Row],[Stock por despachar N]],Tabla13[[#This Row],[Producción por despachar mes N]])</f>
        <v>9460.4800000000105</v>
      </c>
      <c r="R147" s="7">
        <f>IFERROR(VLOOKUP(Tabla13[[#This Row],[Llave]],[3]Hoja2!$A:$D,4,FALSE),0)</f>
        <v>96000</v>
      </c>
      <c r="S147" s="9">
        <f>IFERROR(VLOOKUP(Tabla13[[#This Row],[Material]],[4]Hoja1!$B:$C,2,FALSE),0)</f>
        <v>24000</v>
      </c>
      <c r="T147" s="5">
        <f t="shared" si="5"/>
        <v>0</v>
      </c>
      <c r="U147" s="3">
        <f>+Tabla13[[#This Row],[Total disponible]]-Tabla13[[#This Row],[Atraso a facturar]]</f>
        <v>9460.4800000000105</v>
      </c>
      <c r="V147" s="6">
        <f t="shared" si="4"/>
        <v>0</v>
      </c>
      <c r="W147" s="3" t="str">
        <f>IF(Tabla13[[#This Row],[Venta del mes]]&gt;Tabla13[[#This Row],[ RV  Venta mes n+1]],"Falta venta","-")</f>
        <v>-</v>
      </c>
      <c r="X147" s="7"/>
      <c r="Y147" s="18">
        <v>0</v>
      </c>
      <c r="Z147" s="5">
        <f>+Tabla13[[#This Row],[Atraso a facturar]]+Tabla13[[#This Row],[Venta del mes]]+Tabla13[[#This Row],[Ajuste]]</f>
        <v>0</v>
      </c>
      <c r="AA147" s="6">
        <f>+Tabla13[[#This Row],[Atraso a facturar]]+Tabla13[[#This Row],[Venta del mes]]+Tabla13[[#This Row],[En puerto a facturar]]</f>
        <v>0</v>
      </c>
      <c r="AB147" s="20">
        <f>IFERROR(VLOOKUP(Tabla13[[#This Row],[Llave]],'[5]Consolidación planes'!$A:$M,9,FALSE),0)</f>
        <v>192000</v>
      </c>
      <c r="AC147" s="20">
        <f>IFERROR(VLOOKUP(Tabla13[[#This Row],[Llave]],'[5]Consolidación planes'!$A:$M,10,FALSE),0)</f>
        <v>192000</v>
      </c>
      <c r="AD147" s="20">
        <f>IFERROR(VLOOKUP(Tabla13[[#This Row],[Llave]],'[5]Consolidación planes'!$A:$M,11,FALSE),0)</f>
        <v>192000</v>
      </c>
      <c r="AE147" s="20">
        <f>IFERROR(VLOOKUP(Tabla13[[#This Row],[Llave]],'[5]Consolidación planes'!$A:$M,12,FALSE),0)</f>
        <v>120000</v>
      </c>
      <c r="AF147" s="20">
        <f>IFERROR(VLOOKUP(Tabla13[[#This Row],[Llave]],'[5]Consolidación planes'!$A:$M,13,FALSE),0)</f>
        <v>120000</v>
      </c>
    </row>
    <row r="148" spans="2:32" ht="15.75" hidden="1" x14ac:dyDescent="0.35">
      <c r="B148" t="str">
        <f>Tabla13[[#This Row],[Oficina]]&amp;Tabla13[[#This Row],[Material]]</f>
        <v>Agrosuper Shanghai1022415</v>
      </c>
      <c r="C148" t="s">
        <v>6</v>
      </c>
      <c r="D148" t="s">
        <v>140</v>
      </c>
      <c r="E148">
        <v>1022415</v>
      </c>
      <c r="F148" t="s">
        <v>305</v>
      </c>
      <c r="G148" t="s">
        <v>71</v>
      </c>
      <c r="H148" t="s">
        <v>72</v>
      </c>
      <c r="I148" s="7">
        <f>IFERROR(VLOOKUP(Tabla13[[#This Row],[Llave]],'[1]Consolidado RV'!$B:$H,6,FALSE),0)</f>
        <v>0</v>
      </c>
      <c r="J148" s="3">
        <f>IFERROR(VLOOKUP(Tabla13[[#This Row],[Llave]],'[1]Consolidado RV'!$B:$H,7,FALSE),0)</f>
        <v>0</v>
      </c>
      <c r="K148" s="8">
        <f>IFERROR(VLOOKUP(Tabla13[[#This Row],[Oficina]],#REF!,2,FALSE),0)</f>
        <v>0</v>
      </c>
      <c r="L148" s="7">
        <f>+Tabla13[[#This Row],[ RV Producción mes n+1]]*Tabla13[[#This Row],[% Uti. producción]]</f>
        <v>0</v>
      </c>
      <c r="M148" s="7">
        <f>IFERROR(VLOOKUP(Tabla13[[#This Row],[Material]],#REF!,2,FALSE),0)</f>
        <v>0</v>
      </c>
      <c r="N148" s="7">
        <f>IFERROR(VLOOKUP(Tabla13[[#This Row],[Llave]],'En puerto-Programado'!A:D,4,FALSE)+VLOOKUP(Tabla13[[#This Row],[Llave]],'Por despachar'!A:F,6,FALSE),0)</f>
        <v>0</v>
      </c>
      <c r="O148" s="7">
        <f>IFERROR(VLOOKUP(Tabla13[[#This Row],[Material]],[2]Consolidado!$C:$D,2,FALSE),0)</f>
        <v>0</v>
      </c>
      <c r="P148" s="7">
        <f>IFERROR(VLOOKUP(Tabla13[[#This Row],[Llave]],'Por despachar'!A:E,5,FALSE),0)</f>
        <v>0</v>
      </c>
      <c r="Q14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48" s="7">
        <f>IFERROR(VLOOKUP(Tabla13[[#This Row],[Llave]],[3]Hoja2!$A:$D,4,FALSE),0)</f>
        <v>0</v>
      </c>
      <c r="S148" s="9">
        <f>IFERROR(VLOOKUP(Tabla13[[#This Row],[Material]],[4]Hoja1!$B:$C,2,FALSE),0)</f>
        <v>24000</v>
      </c>
      <c r="T148" s="5">
        <f t="shared" si="5"/>
        <v>0</v>
      </c>
      <c r="U148" s="3">
        <f>+Tabla13[[#This Row],[Total disponible]]-Tabla13[[#This Row],[Atraso a facturar]]</f>
        <v>0</v>
      </c>
      <c r="V148" s="6">
        <f t="shared" si="4"/>
        <v>0</v>
      </c>
      <c r="W148" s="3" t="str">
        <f>IF(Tabla13[[#This Row],[Venta del mes]]&gt;Tabla13[[#This Row],[ RV  Venta mes n+1]],"Falta venta","-")</f>
        <v>-</v>
      </c>
      <c r="X148" s="7"/>
      <c r="Y148" s="18">
        <v>0</v>
      </c>
      <c r="Z148" s="5">
        <f>+Tabla13[[#This Row],[Atraso a facturar]]+Tabla13[[#This Row],[Venta del mes]]+Tabla13[[#This Row],[Ajuste]]</f>
        <v>0</v>
      </c>
      <c r="AA148" s="6">
        <f>+Tabla13[[#This Row],[Atraso a facturar]]+Tabla13[[#This Row],[Venta del mes]]+Tabla13[[#This Row],[En puerto a facturar]]</f>
        <v>0</v>
      </c>
      <c r="AB148" s="20">
        <f>IFERROR(VLOOKUP(Tabla13[[#This Row],[Llave]],'[5]Consolidación planes'!$A:$M,9,FALSE),0)</f>
        <v>0</v>
      </c>
      <c r="AC148" s="20">
        <f>IFERROR(VLOOKUP(Tabla13[[#This Row],[Llave]],'[5]Consolidación planes'!$A:$M,10,FALSE),0)</f>
        <v>0</v>
      </c>
      <c r="AD148" s="20">
        <f>IFERROR(VLOOKUP(Tabla13[[#This Row],[Llave]],'[5]Consolidación planes'!$A:$M,11,FALSE),0)</f>
        <v>4084</v>
      </c>
      <c r="AE148" s="20">
        <f>IFERROR(VLOOKUP(Tabla13[[#This Row],[Llave]],'[5]Consolidación planes'!$A:$M,12,FALSE),0)</f>
        <v>0</v>
      </c>
      <c r="AF148" s="20">
        <f>IFERROR(VLOOKUP(Tabla13[[#This Row],[Llave]],'[5]Consolidación planes'!$A:$M,13,FALSE),0)</f>
        <v>0</v>
      </c>
    </row>
    <row r="149" spans="2:32" ht="15.75" hidden="1" x14ac:dyDescent="0.35">
      <c r="B149" t="str">
        <f>Tabla13[[#This Row],[Oficina]]&amp;Tabla13[[#This Row],[Material]]</f>
        <v>Agrosuper Shanghai1022417</v>
      </c>
      <c r="C149" t="s">
        <v>6</v>
      </c>
      <c r="D149" t="s">
        <v>140</v>
      </c>
      <c r="E149">
        <v>1022417</v>
      </c>
      <c r="F149" t="s">
        <v>144</v>
      </c>
      <c r="G149" t="s">
        <v>8</v>
      </c>
      <c r="H149" t="s">
        <v>32</v>
      </c>
      <c r="I149" s="7">
        <f>IFERROR(VLOOKUP(Tabla13[[#This Row],[Llave]],'[1]Consolidado RV'!$B:$H,6,FALSE),0)</f>
        <v>153427.9</v>
      </c>
      <c r="J149" s="3">
        <f>IFERROR(VLOOKUP(Tabla13[[#This Row],[Llave]],'[1]Consolidado RV'!$B:$H,7,FALSE),0)</f>
        <v>153427.9</v>
      </c>
      <c r="K149" s="8">
        <f>IFERROR(VLOOKUP(Tabla13[[#This Row],[Oficina]],#REF!,2,FALSE),0)</f>
        <v>0</v>
      </c>
      <c r="L149" s="7">
        <f>+Tabla13[[#This Row],[ RV Producción mes n+1]]*Tabla13[[#This Row],[% Uti. producción]]</f>
        <v>0</v>
      </c>
      <c r="M149" s="7">
        <f>IFERROR(VLOOKUP(Tabla13[[#This Row],[Material]],#REF!,2,FALSE),0)</f>
        <v>0</v>
      </c>
      <c r="N149" s="7">
        <f>IFERROR(VLOOKUP(Tabla13[[#This Row],[Llave]],'En puerto-Programado'!A:D,4,FALSE)+VLOOKUP(Tabla13[[#This Row],[Llave]],'Por despachar'!A:F,6,FALSE),0)</f>
        <v>0</v>
      </c>
      <c r="O149" s="7">
        <f>IFERROR(VLOOKUP(Tabla13[[#This Row],[Material]],[2]Consolidado!$C:$D,2,FALSE),0)</f>
        <v>0</v>
      </c>
      <c r="P149" s="7">
        <f>IFERROR(VLOOKUP(Tabla13[[#This Row],[Llave]],'Por despachar'!A:E,5,FALSE),0)</f>
        <v>0</v>
      </c>
      <c r="Q14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49" s="7">
        <f>IFERROR(VLOOKUP(Tabla13[[#This Row],[Llave]],[3]Hoja2!$A:$D,4,FALSE),0)</f>
        <v>0</v>
      </c>
      <c r="S149" s="9">
        <f>IFERROR(VLOOKUP(Tabla13[[#This Row],[Material]],[4]Hoja1!$B:$C,2,FALSE),0)</f>
        <v>24000</v>
      </c>
      <c r="T149" s="5">
        <f t="shared" si="5"/>
        <v>0</v>
      </c>
      <c r="U149" s="3">
        <f>+Tabla13[[#This Row],[Total disponible]]-Tabla13[[#This Row],[Atraso a facturar]]</f>
        <v>0</v>
      </c>
      <c r="V149" s="6">
        <f t="shared" si="4"/>
        <v>0</v>
      </c>
      <c r="W149" s="3" t="str">
        <f>IF(Tabla13[[#This Row],[Venta del mes]]&gt;Tabla13[[#This Row],[ RV  Venta mes n+1]],"Falta venta","-")</f>
        <v>-</v>
      </c>
      <c r="X149" s="7"/>
      <c r="Y149" s="18">
        <v>0</v>
      </c>
      <c r="Z149" s="5">
        <f>+Tabla13[[#This Row],[Atraso a facturar]]+Tabla13[[#This Row],[Venta del mes]]+Tabla13[[#This Row],[Ajuste]]</f>
        <v>0</v>
      </c>
      <c r="AA149" s="6">
        <f>+Tabla13[[#This Row],[Atraso a facturar]]+Tabla13[[#This Row],[Venta del mes]]+Tabla13[[#This Row],[En puerto a facturar]]</f>
        <v>0</v>
      </c>
      <c r="AB149" s="20">
        <f>IFERROR(VLOOKUP(Tabla13[[#This Row],[Llave]],'[5]Consolidación planes'!$A:$M,9,FALSE),0)</f>
        <v>0</v>
      </c>
      <c r="AC149" s="20">
        <f>IFERROR(VLOOKUP(Tabla13[[#This Row],[Llave]],'[5]Consolidación planes'!$A:$M,10,FALSE),0)</f>
        <v>0</v>
      </c>
      <c r="AD149" s="20">
        <f>IFERROR(VLOOKUP(Tabla13[[#This Row],[Llave]],'[5]Consolidación planes'!$A:$M,11,FALSE),0)</f>
        <v>24000</v>
      </c>
      <c r="AE149" s="20">
        <f>IFERROR(VLOOKUP(Tabla13[[#This Row],[Llave]],'[5]Consolidación planes'!$A:$M,12,FALSE),0)</f>
        <v>48000</v>
      </c>
      <c r="AF149" s="20">
        <f>IFERROR(VLOOKUP(Tabla13[[#This Row],[Llave]],'[5]Consolidación planes'!$A:$M,13,FALSE),0)</f>
        <v>24000</v>
      </c>
    </row>
    <row r="150" spans="2:32" ht="15.75" hidden="1" x14ac:dyDescent="0.35">
      <c r="B150" t="str">
        <f>Tabla13[[#This Row],[Oficina]]&amp;Tabla13[[#This Row],[Material]]</f>
        <v>Agrosuper Shanghai1022541</v>
      </c>
      <c r="C150" t="s">
        <v>6</v>
      </c>
      <c r="D150" t="s">
        <v>140</v>
      </c>
      <c r="E150">
        <v>1022541</v>
      </c>
      <c r="F150" t="s">
        <v>148</v>
      </c>
      <c r="G150" t="s">
        <v>11</v>
      </c>
      <c r="H150" t="s">
        <v>41</v>
      </c>
      <c r="I150" s="7">
        <f>IFERROR(VLOOKUP(Tabla13[[#This Row],[Llave]],'[1]Consolidado RV'!$B:$H,6,FALSE),0)</f>
        <v>289046.92100000003</v>
      </c>
      <c r="J150" s="3">
        <f>IFERROR(VLOOKUP(Tabla13[[#This Row],[Llave]],'[1]Consolidado RV'!$B:$H,7,FALSE),0)</f>
        <v>277421.47100000002</v>
      </c>
      <c r="K150" s="8">
        <f>IFERROR(VLOOKUP(Tabla13[[#This Row],[Oficina]],#REF!,2,FALSE),0)</f>
        <v>0</v>
      </c>
      <c r="L150" s="7">
        <f>+Tabla13[[#This Row],[ RV Producción mes n+1]]*Tabla13[[#This Row],[% Uti. producción]]</f>
        <v>0</v>
      </c>
      <c r="M150" s="7">
        <f>IFERROR(VLOOKUP(Tabla13[[#This Row],[Material]],#REF!,2,FALSE),0)</f>
        <v>0</v>
      </c>
      <c r="N150" s="7">
        <f>IFERROR(VLOOKUP(Tabla13[[#This Row],[Llave]],'En puerto-Programado'!A:D,4,FALSE)+VLOOKUP(Tabla13[[#This Row],[Llave]],'Por despachar'!A:F,6,FALSE),0)</f>
        <v>0</v>
      </c>
      <c r="O150" s="7">
        <f>IFERROR(VLOOKUP(Tabla13[[#This Row],[Material]],[2]Consolidado!$C:$D,2,FALSE),0)</f>
        <v>172635.50174499702</v>
      </c>
      <c r="P150" s="7">
        <f>IFERROR(VLOOKUP(Tabla13[[#This Row],[Llave]],'Por despachar'!A:E,5,FALSE),0)</f>
        <v>0</v>
      </c>
      <c r="Q150" s="14">
        <f>SUM(Tabla13[[#This Row],[Producción disponible]],Tabla13[[#This Row],[Stock al día]],Tabla13[[#This Row],[Por producir Abr.]])-SUM(Tabla13[[#This Row],[Stock por despachar N]],Tabla13[[#This Row],[Producción por despachar mes N]])</f>
        <v>172635.50174499702</v>
      </c>
      <c r="R150" s="7">
        <f>IFERROR(VLOOKUP(Tabla13[[#This Row],[Llave]],[3]Hoja2!$A:$D,4,FALSE),0)</f>
        <v>144000</v>
      </c>
      <c r="S150" s="9">
        <f>IFERROR(VLOOKUP(Tabla13[[#This Row],[Material]],[4]Hoja1!$B:$C,2,FALSE),0)</f>
        <v>24000</v>
      </c>
      <c r="T150" s="5">
        <f t="shared" si="5"/>
        <v>144000</v>
      </c>
      <c r="U150" s="3">
        <f>+Tabla13[[#This Row],[Total disponible]]-Tabla13[[#This Row],[Atraso a facturar]]</f>
        <v>28635.501744997018</v>
      </c>
      <c r="V150" s="6">
        <f t="shared" si="4"/>
        <v>24000</v>
      </c>
      <c r="W150" s="3" t="str">
        <f>IF(Tabla13[[#This Row],[Venta del mes]]&gt;Tabla13[[#This Row],[ RV  Venta mes n+1]],"Falta venta","-")</f>
        <v>-</v>
      </c>
      <c r="X150" s="7"/>
      <c r="Y150" s="18">
        <v>0</v>
      </c>
      <c r="Z150" s="5">
        <f>+Tabla13[[#This Row],[Atraso a facturar]]+Tabla13[[#This Row],[Venta del mes]]+Tabla13[[#This Row],[Ajuste]]</f>
        <v>168000</v>
      </c>
      <c r="AA150" s="6">
        <f>+Tabla13[[#This Row],[Atraso a facturar]]+Tabla13[[#This Row],[Venta del mes]]+Tabla13[[#This Row],[En puerto a facturar]]</f>
        <v>168000</v>
      </c>
      <c r="AB150" s="20">
        <f>IFERROR(VLOOKUP(Tabla13[[#This Row],[Llave]],'[5]Consolidación planes'!$A:$M,9,FALSE),0)</f>
        <v>24000</v>
      </c>
      <c r="AC150" s="20">
        <f>IFERROR(VLOOKUP(Tabla13[[#This Row],[Llave]],'[5]Consolidación planes'!$A:$M,10,FALSE),0)</f>
        <v>72000</v>
      </c>
      <c r="AD150" s="20">
        <f>IFERROR(VLOOKUP(Tabla13[[#This Row],[Llave]],'[5]Consolidación planes'!$A:$M,11,FALSE),0)</f>
        <v>48000</v>
      </c>
      <c r="AE150" s="20">
        <f>IFERROR(VLOOKUP(Tabla13[[#This Row],[Llave]],'[5]Consolidación planes'!$A:$M,12,FALSE),0)</f>
        <v>24000</v>
      </c>
      <c r="AF150" s="20">
        <f>IFERROR(VLOOKUP(Tabla13[[#This Row],[Llave]],'[5]Consolidación planes'!$A:$M,13,FALSE),0)</f>
        <v>168000</v>
      </c>
    </row>
    <row r="151" spans="2:32" ht="15.75" hidden="1" x14ac:dyDescent="0.35">
      <c r="B151" t="str">
        <f>Tabla13[[#This Row],[Oficina]]&amp;Tabla13[[#This Row],[Material]]</f>
        <v>Agrosuper Shanghai1022637</v>
      </c>
      <c r="C151" t="s">
        <v>6</v>
      </c>
      <c r="D151" t="s">
        <v>140</v>
      </c>
      <c r="E151">
        <v>1022637</v>
      </c>
      <c r="F151" t="s">
        <v>155</v>
      </c>
      <c r="G151" t="s">
        <v>92</v>
      </c>
      <c r="H151" t="s">
        <v>153</v>
      </c>
      <c r="I151" s="7">
        <f>IFERROR(VLOOKUP(Tabla13[[#This Row],[Llave]],'[1]Consolidado RV'!$B:$H,6,FALSE),0)</f>
        <v>99632.74</v>
      </c>
      <c r="J151" s="3">
        <f>IFERROR(VLOOKUP(Tabla13[[#This Row],[Llave]],'[1]Consolidado RV'!$B:$H,7,FALSE),0)</f>
        <v>163380.29999999999</v>
      </c>
      <c r="K151" s="8">
        <f>IFERROR(VLOOKUP(Tabla13[[#This Row],[Oficina]],#REF!,2,FALSE),0)</f>
        <v>0</v>
      </c>
      <c r="L151" s="7">
        <f>+Tabla13[[#This Row],[ RV Producción mes n+1]]*Tabla13[[#This Row],[% Uti. producción]]</f>
        <v>0</v>
      </c>
      <c r="M151" s="7">
        <f>IFERROR(VLOOKUP(Tabla13[[#This Row],[Material]],#REF!,2,FALSE),0)</f>
        <v>0</v>
      </c>
      <c r="N151" s="7">
        <f>IFERROR(VLOOKUP(Tabla13[[#This Row],[Llave]],'En puerto-Programado'!A:D,4,FALSE)+VLOOKUP(Tabla13[[#This Row],[Llave]],'Por despachar'!A:F,6,FALSE),0)</f>
        <v>0</v>
      </c>
      <c r="O151" s="7">
        <f>IFERROR(VLOOKUP(Tabla13[[#This Row],[Material]],[2]Consolidado!$C:$D,2,FALSE),0)</f>
        <v>38773.916799999999</v>
      </c>
      <c r="P151" s="7">
        <f>IFERROR(VLOOKUP(Tabla13[[#This Row],[Llave]],'Por despachar'!A:E,5,FALSE),0)</f>
        <v>0</v>
      </c>
      <c r="Q151" s="14">
        <f>SUM(Tabla13[[#This Row],[Producción disponible]],Tabla13[[#This Row],[Stock al día]],Tabla13[[#This Row],[Por producir Abr.]])-SUM(Tabla13[[#This Row],[Stock por despachar N]],Tabla13[[#This Row],[Producción por despachar mes N]])</f>
        <v>38773.916799999999</v>
      </c>
      <c r="R151" s="7">
        <f>IFERROR(VLOOKUP(Tabla13[[#This Row],[Llave]],[3]Hoja2!$A:$D,4,FALSE),0)</f>
        <v>24000</v>
      </c>
      <c r="S151" s="9">
        <f>IFERROR(VLOOKUP(Tabla13[[#This Row],[Material]],[4]Hoja1!$B:$C,2,FALSE),0)</f>
        <v>24000</v>
      </c>
      <c r="T151" s="5">
        <f t="shared" si="5"/>
        <v>24000</v>
      </c>
      <c r="U151" s="3">
        <f>+Tabla13[[#This Row],[Total disponible]]-Tabla13[[#This Row],[Atraso a facturar]]</f>
        <v>14773.916799999999</v>
      </c>
      <c r="V151" s="6">
        <f t="shared" si="4"/>
        <v>0</v>
      </c>
      <c r="W151" s="3" t="str">
        <f>IF(Tabla13[[#This Row],[Venta del mes]]&gt;Tabla13[[#This Row],[ RV  Venta mes n+1]],"Falta venta","-")</f>
        <v>-</v>
      </c>
      <c r="X151" s="7"/>
      <c r="Y151" s="18">
        <v>0</v>
      </c>
      <c r="Z151" s="5">
        <f>+Tabla13[[#This Row],[Atraso a facturar]]+Tabla13[[#This Row],[Venta del mes]]+Tabla13[[#This Row],[Ajuste]]</f>
        <v>24000</v>
      </c>
      <c r="AA151" s="6">
        <f>+Tabla13[[#This Row],[Atraso a facturar]]+Tabla13[[#This Row],[Venta del mes]]+Tabla13[[#This Row],[En puerto a facturar]]</f>
        <v>24000</v>
      </c>
      <c r="AB151" s="20">
        <f>IFERROR(VLOOKUP(Tabla13[[#This Row],[Llave]],'[5]Consolidación planes'!$A:$M,9,FALSE),0)</f>
        <v>144000</v>
      </c>
      <c r="AC151" s="20">
        <f>IFERROR(VLOOKUP(Tabla13[[#This Row],[Llave]],'[5]Consolidación planes'!$A:$M,10,FALSE),0)</f>
        <v>144000</v>
      </c>
      <c r="AD151" s="20">
        <f>IFERROR(VLOOKUP(Tabla13[[#This Row],[Llave]],'[5]Consolidación planes'!$A:$M,11,FALSE),0)</f>
        <v>120000</v>
      </c>
      <c r="AE151" s="20">
        <f>IFERROR(VLOOKUP(Tabla13[[#This Row],[Llave]],'[5]Consolidación planes'!$A:$M,12,FALSE),0)</f>
        <v>144000</v>
      </c>
      <c r="AF151" s="20">
        <f>IFERROR(VLOOKUP(Tabla13[[#This Row],[Llave]],'[5]Consolidación planes'!$A:$M,13,FALSE),0)</f>
        <v>71100</v>
      </c>
    </row>
    <row r="152" spans="2:32" ht="15.75" hidden="1" x14ac:dyDescent="0.35">
      <c r="B152" t="str">
        <f>Tabla13[[#This Row],[Oficina]]&amp;Tabla13[[#This Row],[Material]]</f>
        <v>Agrosuper Shanghai1022748</v>
      </c>
      <c r="C152" t="s">
        <v>6</v>
      </c>
      <c r="D152" t="s">
        <v>140</v>
      </c>
      <c r="E152">
        <v>1022748</v>
      </c>
      <c r="F152" t="s">
        <v>171</v>
      </c>
      <c r="G152" t="s">
        <v>76</v>
      </c>
      <c r="H152" t="s">
        <v>77</v>
      </c>
      <c r="I152" s="7">
        <f>IFERROR(VLOOKUP(Tabla13[[#This Row],[Llave]],'[1]Consolidado RV'!$B:$H,6,FALSE),0)</f>
        <v>204510.965</v>
      </c>
      <c r="J152" s="3">
        <f>IFERROR(VLOOKUP(Tabla13[[#This Row],[Llave]],'[1]Consolidado RV'!$B:$H,7,FALSE),0)</f>
        <v>204510.965</v>
      </c>
      <c r="K152" s="8">
        <f>IFERROR(VLOOKUP(Tabla13[[#This Row],[Oficina]],#REF!,2,FALSE),0)</f>
        <v>0</v>
      </c>
      <c r="L152" s="7">
        <f>+Tabla13[[#This Row],[ RV Producción mes n+1]]*Tabla13[[#This Row],[% Uti. producción]]</f>
        <v>0</v>
      </c>
      <c r="M152" s="7">
        <f>IFERROR(VLOOKUP(Tabla13[[#This Row],[Material]],#REF!,2,FALSE),0)</f>
        <v>0</v>
      </c>
      <c r="N152" s="7">
        <f>IFERROR(VLOOKUP(Tabla13[[#This Row],[Llave]],'En puerto-Programado'!A:D,4,FALSE)+VLOOKUP(Tabla13[[#This Row],[Llave]],'Por despachar'!A:F,6,FALSE),0)</f>
        <v>24000</v>
      </c>
      <c r="O152" s="7">
        <f>IFERROR(VLOOKUP(Tabla13[[#This Row],[Material]],[2]Consolidado!$C:$D,2,FALSE),0)</f>
        <v>88264.432000000001</v>
      </c>
      <c r="P152" s="7">
        <f>IFERROR(VLOOKUP(Tabla13[[#This Row],[Llave]],'Por despachar'!A:E,5,FALSE),0)</f>
        <v>0</v>
      </c>
      <c r="Q152" s="14">
        <f>SUM(Tabla13[[#This Row],[Producción disponible]],Tabla13[[#This Row],[Stock al día]],Tabla13[[#This Row],[Por producir Abr.]])-SUM(Tabla13[[#This Row],[Stock por despachar N]],Tabla13[[#This Row],[Producción por despachar mes N]])</f>
        <v>64264.432000000001</v>
      </c>
      <c r="R152" s="7">
        <f>IFERROR(VLOOKUP(Tabla13[[#This Row],[Llave]],[3]Hoja2!$A:$D,4,FALSE),0)</f>
        <v>24000</v>
      </c>
      <c r="S152" s="9">
        <f>IFERROR(VLOOKUP(Tabla13[[#This Row],[Material]],[4]Hoja1!$B:$C,2,FALSE),0)</f>
        <v>24000</v>
      </c>
      <c r="T152" s="5">
        <f t="shared" si="5"/>
        <v>24000</v>
      </c>
      <c r="U152" s="3">
        <f>+Tabla13[[#This Row],[Total disponible]]-Tabla13[[#This Row],[Atraso a facturar]]</f>
        <v>40264.432000000001</v>
      </c>
      <c r="V152" s="6">
        <f t="shared" si="4"/>
        <v>24000</v>
      </c>
      <c r="W152" s="3" t="str">
        <f>IF(Tabla13[[#This Row],[Venta del mes]]&gt;Tabla13[[#This Row],[ RV  Venta mes n+1]],"Falta venta","-")</f>
        <v>-</v>
      </c>
      <c r="X152" s="7"/>
      <c r="Y152" s="18">
        <v>0</v>
      </c>
      <c r="Z152" s="5">
        <f>+Tabla13[[#This Row],[Atraso a facturar]]+Tabla13[[#This Row],[Venta del mes]]+Tabla13[[#This Row],[Ajuste]]</f>
        <v>48000</v>
      </c>
      <c r="AA152" s="6">
        <f>+Tabla13[[#This Row],[Atraso a facturar]]+Tabla13[[#This Row],[Venta del mes]]+Tabla13[[#This Row],[En puerto a facturar]]</f>
        <v>48000</v>
      </c>
      <c r="AB152" s="20">
        <f>IFERROR(VLOOKUP(Tabla13[[#This Row],[Llave]],'[5]Consolidación planes'!$A:$M,9,FALSE),0)</f>
        <v>144000</v>
      </c>
      <c r="AC152" s="20">
        <f>IFERROR(VLOOKUP(Tabla13[[#This Row],[Llave]],'[5]Consolidación planes'!$A:$M,10,FALSE),0)</f>
        <v>0</v>
      </c>
      <c r="AD152" s="20">
        <f>IFERROR(VLOOKUP(Tabla13[[#This Row],[Llave]],'[5]Consolidación planes'!$A:$M,11,FALSE),0)</f>
        <v>84000</v>
      </c>
      <c r="AE152" s="20">
        <f>IFERROR(VLOOKUP(Tabla13[[#This Row],[Llave]],'[5]Consolidación planes'!$A:$M,12,FALSE),0)</f>
        <v>132000</v>
      </c>
      <c r="AF152" s="20">
        <f>IFERROR(VLOOKUP(Tabla13[[#This Row],[Llave]],'[5]Consolidación planes'!$A:$M,13,FALSE),0)</f>
        <v>96000</v>
      </c>
    </row>
    <row r="153" spans="2:32" ht="15.75" hidden="1" x14ac:dyDescent="0.35">
      <c r="B153" t="str">
        <f>Tabla13[[#This Row],[Oficina]]&amp;Tabla13[[#This Row],[Material]]</f>
        <v>Agrosuper Shanghai1022851</v>
      </c>
      <c r="C153" t="s">
        <v>6</v>
      </c>
      <c r="D153" t="s">
        <v>140</v>
      </c>
      <c r="E153">
        <v>1022851</v>
      </c>
      <c r="F153" t="s">
        <v>157</v>
      </c>
      <c r="G153" t="s">
        <v>53</v>
      </c>
      <c r="H153" t="s">
        <v>156</v>
      </c>
      <c r="I153" s="7">
        <f>IFERROR(VLOOKUP(Tabla13[[#This Row],[Llave]],'[1]Consolidado RV'!$B:$H,6,FALSE),0)</f>
        <v>184760.46</v>
      </c>
      <c r="J153" s="3">
        <f>IFERROR(VLOOKUP(Tabla13[[#This Row],[Llave]],'[1]Consolidado RV'!$B:$H,7,FALSE),0)</f>
        <v>184760.46</v>
      </c>
      <c r="K153" s="8">
        <f>IFERROR(VLOOKUP(Tabla13[[#This Row],[Oficina]],#REF!,2,FALSE),0)</f>
        <v>0</v>
      </c>
      <c r="L153" s="7">
        <f>+Tabla13[[#This Row],[ RV Producción mes n+1]]*Tabla13[[#This Row],[% Uti. producción]]</f>
        <v>0</v>
      </c>
      <c r="M153" s="7">
        <f>IFERROR(VLOOKUP(Tabla13[[#This Row],[Material]],#REF!,2,FALSE),0)</f>
        <v>0</v>
      </c>
      <c r="N153" s="7">
        <f>IFERROR(VLOOKUP(Tabla13[[#This Row],[Llave]],'En puerto-Programado'!A:D,4,FALSE)+VLOOKUP(Tabla13[[#This Row],[Llave]],'Por despachar'!A:F,6,FALSE),0)</f>
        <v>0</v>
      </c>
      <c r="O153" s="7">
        <f>IFERROR(VLOOKUP(Tabla13[[#This Row],[Material]],[2]Consolidado!$C:$D,2,FALSE),0)</f>
        <v>0</v>
      </c>
      <c r="P153" s="7">
        <f>IFERROR(VLOOKUP(Tabla13[[#This Row],[Llave]],'Por despachar'!A:E,5,FALSE),0)</f>
        <v>0</v>
      </c>
      <c r="Q15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53" s="7">
        <f>IFERROR(VLOOKUP(Tabla13[[#This Row],[Llave]],[3]Hoja2!$A:$D,4,FALSE),0)</f>
        <v>0</v>
      </c>
      <c r="S153" s="9">
        <f>IFERROR(VLOOKUP(Tabla13[[#This Row],[Material]],[4]Hoja1!$B:$C,2,FALSE),0)</f>
        <v>24000</v>
      </c>
      <c r="T153" s="5">
        <f t="shared" si="5"/>
        <v>0</v>
      </c>
      <c r="U153" s="3">
        <f>+Tabla13[[#This Row],[Total disponible]]-Tabla13[[#This Row],[Atraso a facturar]]</f>
        <v>0</v>
      </c>
      <c r="V153" s="6">
        <f t="shared" si="4"/>
        <v>0</v>
      </c>
      <c r="W153" s="3" t="str">
        <f>IF(Tabla13[[#This Row],[Venta del mes]]&gt;Tabla13[[#This Row],[ RV  Venta mes n+1]],"Falta venta","-")</f>
        <v>-</v>
      </c>
      <c r="X153" s="7"/>
      <c r="Y153" s="18">
        <v>0</v>
      </c>
      <c r="Z153" s="5">
        <f>+Tabla13[[#This Row],[Atraso a facturar]]+Tabla13[[#This Row],[Venta del mes]]+Tabla13[[#This Row],[Ajuste]]</f>
        <v>0</v>
      </c>
      <c r="AA153" s="6">
        <f>+Tabla13[[#This Row],[Atraso a facturar]]+Tabla13[[#This Row],[Venta del mes]]+Tabla13[[#This Row],[En puerto a facturar]]</f>
        <v>0</v>
      </c>
      <c r="AB153" s="20">
        <f>IFERROR(VLOOKUP(Tabla13[[#This Row],[Llave]],'[5]Consolidación planes'!$A:$M,9,FALSE),0)</f>
        <v>8596</v>
      </c>
      <c r="AC153" s="20">
        <f>IFERROR(VLOOKUP(Tabla13[[#This Row],[Llave]],'[5]Consolidación planes'!$A:$M,10,FALSE),0)</f>
        <v>0</v>
      </c>
      <c r="AD153" s="20">
        <f>IFERROR(VLOOKUP(Tabla13[[#This Row],[Llave]],'[5]Consolidación planes'!$A:$M,11,FALSE),0)</f>
        <v>8956</v>
      </c>
      <c r="AE153" s="20">
        <f>IFERROR(VLOOKUP(Tabla13[[#This Row],[Llave]],'[5]Consolidación planes'!$A:$M,12,FALSE),0)</f>
        <v>0</v>
      </c>
      <c r="AF153" s="20">
        <f>IFERROR(VLOOKUP(Tabla13[[#This Row],[Llave]],'[5]Consolidación planes'!$A:$M,13,FALSE),0)</f>
        <v>0</v>
      </c>
    </row>
    <row r="154" spans="2:32" ht="15.75" hidden="1" x14ac:dyDescent="0.35">
      <c r="B154" t="str">
        <f>Tabla13[[#This Row],[Oficina]]&amp;Tabla13[[#This Row],[Material]]</f>
        <v>Agrosuper Shanghai1022856</v>
      </c>
      <c r="C154" t="s">
        <v>6</v>
      </c>
      <c r="D154" t="s">
        <v>140</v>
      </c>
      <c r="E154">
        <v>1022856</v>
      </c>
      <c r="F154" t="s">
        <v>149</v>
      </c>
      <c r="G154" t="s">
        <v>11</v>
      </c>
      <c r="H154" t="s">
        <v>41</v>
      </c>
      <c r="I154" s="7">
        <f>IFERROR(VLOOKUP(Tabla13[[#This Row],[Llave]],'[1]Consolidado RV'!$B:$H,6,FALSE),0)</f>
        <v>83653.311600000001</v>
      </c>
      <c r="J154" s="3">
        <f>IFERROR(VLOOKUP(Tabla13[[#This Row],[Llave]],'[1]Consolidado RV'!$B:$H,7,FALSE),0)</f>
        <v>64429.982974004204</v>
      </c>
      <c r="K154" s="8">
        <f>IFERROR(VLOOKUP(Tabla13[[#This Row],[Oficina]],#REF!,2,FALSE),0)</f>
        <v>0</v>
      </c>
      <c r="L154" s="7">
        <f>+Tabla13[[#This Row],[ RV Producción mes n+1]]*Tabla13[[#This Row],[% Uti. producción]]</f>
        <v>0</v>
      </c>
      <c r="M154" s="7">
        <f>IFERROR(VLOOKUP(Tabla13[[#This Row],[Material]],#REF!,2,FALSE),0)</f>
        <v>0</v>
      </c>
      <c r="N154" s="7">
        <f>IFERROR(VLOOKUP(Tabla13[[#This Row],[Llave]],'En puerto-Programado'!A:D,4,FALSE)+VLOOKUP(Tabla13[[#This Row],[Llave]],'Por despachar'!A:F,6,FALSE),0)</f>
        <v>0</v>
      </c>
      <c r="O154" s="7">
        <f>IFERROR(VLOOKUP(Tabla13[[#This Row],[Material]],[2]Consolidado!$C:$D,2,FALSE),0)</f>
        <v>0</v>
      </c>
      <c r="P154" s="7">
        <f>IFERROR(VLOOKUP(Tabla13[[#This Row],[Llave]],'Por despachar'!A:E,5,FALSE),0)</f>
        <v>0</v>
      </c>
      <c r="Q15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54" s="7">
        <f>IFERROR(VLOOKUP(Tabla13[[#This Row],[Llave]],[3]Hoja2!$A:$D,4,FALSE),0)</f>
        <v>72000</v>
      </c>
      <c r="S154" s="9">
        <f>IFERROR(VLOOKUP(Tabla13[[#This Row],[Material]],[4]Hoja1!$B:$C,2,FALSE),0)</f>
        <v>24000</v>
      </c>
      <c r="T154" s="5">
        <f t="shared" si="5"/>
        <v>0</v>
      </c>
      <c r="U154" s="3">
        <f>+Tabla13[[#This Row],[Total disponible]]-Tabla13[[#This Row],[Atraso a facturar]]</f>
        <v>0</v>
      </c>
      <c r="V154" s="6">
        <f t="shared" si="4"/>
        <v>0</v>
      </c>
      <c r="W154" s="3" t="str">
        <f>IF(Tabla13[[#This Row],[Venta del mes]]&gt;Tabla13[[#This Row],[ RV  Venta mes n+1]],"Falta venta","-")</f>
        <v>-</v>
      </c>
      <c r="X154" s="7"/>
      <c r="Y154" s="18">
        <v>0</v>
      </c>
      <c r="Z154" s="5">
        <f>+Tabla13[[#This Row],[Atraso a facturar]]+Tabla13[[#This Row],[Venta del mes]]+Tabla13[[#This Row],[Ajuste]]</f>
        <v>0</v>
      </c>
      <c r="AA154" s="6">
        <f>+Tabla13[[#This Row],[Atraso a facturar]]+Tabla13[[#This Row],[Venta del mes]]+Tabla13[[#This Row],[En puerto a facturar]]</f>
        <v>0</v>
      </c>
      <c r="AB154" s="20">
        <f>IFERROR(VLOOKUP(Tabla13[[#This Row],[Llave]],'[5]Consolidación planes'!$A:$M,9,FALSE),0)</f>
        <v>96000</v>
      </c>
      <c r="AC154" s="20">
        <f>IFERROR(VLOOKUP(Tabla13[[#This Row],[Llave]],'[5]Consolidación planes'!$A:$M,10,FALSE),0)</f>
        <v>24000</v>
      </c>
      <c r="AD154" s="20">
        <f>IFERROR(VLOOKUP(Tabla13[[#This Row],[Llave]],'[5]Consolidación planes'!$A:$M,11,FALSE),0)</f>
        <v>120000</v>
      </c>
      <c r="AE154" s="20">
        <f>IFERROR(VLOOKUP(Tabla13[[#This Row],[Llave]],'[5]Consolidación planes'!$A:$M,12,FALSE),0)</f>
        <v>120000</v>
      </c>
      <c r="AF154" s="20">
        <f>IFERROR(VLOOKUP(Tabla13[[#This Row],[Llave]],'[5]Consolidación planes'!$A:$M,13,FALSE),0)</f>
        <v>96000</v>
      </c>
    </row>
    <row r="155" spans="2:32" ht="15.75" hidden="1" x14ac:dyDescent="0.35">
      <c r="B155" t="str">
        <f>Tabla13[[#This Row],[Oficina]]&amp;Tabla13[[#This Row],[Material]]</f>
        <v>Agrosuper Shanghai1022945</v>
      </c>
      <c r="C155" t="s">
        <v>6</v>
      </c>
      <c r="D155" t="s">
        <v>140</v>
      </c>
      <c r="E155">
        <v>1022945</v>
      </c>
      <c r="F155" t="s">
        <v>150</v>
      </c>
      <c r="G155" t="s">
        <v>11</v>
      </c>
      <c r="H155" t="s">
        <v>47</v>
      </c>
      <c r="I155" s="7">
        <f>IFERROR(VLOOKUP(Tabla13[[#This Row],[Llave]],'[1]Consolidado RV'!$B:$H,6,FALSE),0)</f>
        <v>0</v>
      </c>
      <c r="J155" s="3">
        <f>IFERROR(VLOOKUP(Tabla13[[#This Row],[Llave]],'[1]Consolidado RV'!$B:$H,7,FALSE),0)</f>
        <v>0</v>
      </c>
      <c r="K155" s="8">
        <f>IFERROR(VLOOKUP(Tabla13[[#This Row],[Oficina]],#REF!,2,FALSE),0)</f>
        <v>0</v>
      </c>
      <c r="L155" s="7">
        <f>+Tabla13[[#This Row],[ RV Producción mes n+1]]*Tabla13[[#This Row],[% Uti. producción]]</f>
        <v>0</v>
      </c>
      <c r="M155" s="7">
        <f>IFERROR(VLOOKUP(Tabla13[[#This Row],[Material]],#REF!,2,FALSE),0)</f>
        <v>0</v>
      </c>
      <c r="N155" s="7">
        <f>IFERROR(VLOOKUP(Tabla13[[#This Row],[Llave]],'En puerto-Programado'!A:D,4,FALSE)+VLOOKUP(Tabla13[[#This Row],[Llave]],'Por despachar'!A:F,6,FALSE),0)</f>
        <v>0</v>
      </c>
      <c r="O155" s="7">
        <f>IFERROR(VLOOKUP(Tabla13[[#This Row],[Material]],[2]Consolidado!$C:$D,2,FALSE),0)</f>
        <v>94289.405038152297</v>
      </c>
      <c r="P155" s="7">
        <f>IFERROR(VLOOKUP(Tabla13[[#This Row],[Llave]],'Por despachar'!A:E,5,FALSE),0)</f>
        <v>0</v>
      </c>
      <c r="Q155" s="14">
        <f>SUM(Tabla13[[#This Row],[Producción disponible]],Tabla13[[#This Row],[Stock al día]],Tabla13[[#This Row],[Por producir Abr.]])-SUM(Tabla13[[#This Row],[Stock por despachar N]],Tabla13[[#This Row],[Producción por despachar mes N]])</f>
        <v>94289.405038152297</v>
      </c>
      <c r="R155" s="7">
        <f>IFERROR(VLOOKUP(Tabla13[[#This Row],[Llave]],[3]Hoja2!$A:$D,4,FALSE),0)</f>
        <v>48000</v>
      </c>
      <c r="S155" s="9">
        <f>IFERROR(VLOOKUP(Tabla13[[#This Row],[Material]],[4]Hoja1!$B:$C,2,FALSE),0)</f>
        <v>24000</v>
      </c>
      <c r="T155" s="5">
        <f t="shared" si="5"/>
        <v>48000</v>
      </c>
      <c r="U155" s="3">
        <f>+Tabla13[[#This Row],[Total disponible]]-Tabla13[[#This Row],[Atraso a facturar]]</f>
        <v>46289.405038152297</v>
      </c>
      <c r="V155" s="6">
        <f t="shared" si="4"/>
        <v>0</v>
      </c>
      <c r="W155" s="3" t="str">
        <f>IF(Tabla13[[#This Row],[Venta del mes]]&gt;Tabla13[[#This Row],[ RV  Venta mes n+1]],"Falta venta","-")</f>
        <v>-</v>
      </c>
      <c r="X155" s="7"/>
      <c r="Y155" s="18">
        <v>0</v>
      </c>
      <c r="Z155" s="5">
        <f>+Tabla13[[#This Row],[Atraso a facturar]]+Tabla13[[#This Row],[Venta del mes]]+Tabla13[[#This Row],[Ajuste]]</f>
        <v>48000</v>
      </c>
      <c r="AA155" s="6">
        <f>+Tabla13[[#This Row],[Atraso a facturar]]+Tabla13[[#This Row],[Venta del mes]]+Tabla13[[#This Row],[En puerto a facturar]]</f>
        <v>48000</v>
      </c>
      <c r="AB155" s="20">
        <f>IFERROR(VLOOKUP(Tabla13[[#This Row],[Llave]],'[5]Consolidación planes'!$A:$M,9,FALSE),0)</f>
        <v>144000</v>
      </c>
      <c r="AC155" s="20">
        <f>IFERROR(VLOOKUP(Tabla13[[#This Row],[Llave]],'[5]Consolidación planes'!$A:$M,10,FALSE),0)</f>
        <v>0</v>
      </c>
      <c r="AD155" s="20">
        <f>IFERROR(VLOOKUP(Tabla13[[#This Row],[Llave]],'[5]Consolidación planes'!$A:$M,11,FALSE),0)</f>
        <v>0</v>
      </c>
      <c r="AE155" s="20">
        <f>IFERROR(VLOOKUP(Tabla13[[#This Row],[Llave]],'[5]Consolidación planes'!$A:$M,12,FALSE),0)</f>
        <v>0</v>
      </c>
      <c r="AF155" s="20">
        <f>IFERROR(VLOOKUP(Tabla13[[#This Row],[Llave]],'[5]Consolidación planes'!$A:$M,13,FALSE),0)</f>
        <v>48000</v>
      </c>
    </row>
    <row r="156" spans="2:32" ht="15.75" hidden="1" x14ac:dyDescent="0.35">
      <c r="B156" t="str">
        <f>Tabla13[[#This Row],[Oficina]]&amp;Tabla13[[#This Row],[Material]]</f>
        <v>Agrosuper Shanghai1023034</v>
      </c>
      <c r="C156" t="s">
        <v>6</v>
      </c>
      <c r="D156" t="s">
        <v>140</v>
      </c>
      <c r="E156">
        <v>1023034</v>
      </c>
      <c r="F156" t="s">
        <v>143</v>
      </c>
      <c r="G156" t="s">
        <v>8</v>
      </c>
      <c r="H156" t="s">
        <v>30</v>
      </c>
      <c r="I156" s="7">
        <f>IFERROR(VLOOKUP(Tabla13[[#This Row],[Llave]],'[1]Consolidado RV'!$B:$H,6,FALSE),0)</f>
        <v>0</v>
      </c>
      <c r="J156" s="3">
        <f>IFERROR(VLOOKUP(Tabla13[[#This Row],[Llave]],'[1]Consolidado RV'!$B:$H,7,FALSE),0)</f>
        <v>0</v>
      </c>
      <c r="K156" s="8">
        <f>IFERROR(VLOOKUP(Tabla13[[#This Row],[Oficina]],#REF!,2,FALSE),0)</f>
        <v>0</v>
      </c>
      <c r="L156" s="7">
        <f>+Tabla13[[#This Row],[ RV Producción mes n+1]]*Tabla13[[#This Row],[% Uti. producción]]</f>
        <v>0</v>
      </c>
      <c r="M156" s="7">
        <f>IFERROR(VLOOKUP(Tabla13[[#This Row],[Material]],#REF!,2,FALSE),0)</f>
        <v>0</v>
      </c>
      <c r="N156" s="7">
        <f>IFERROR(VLOOKUP(Tabla13[[#This Row],[Llave]],'En puerto-Programado'!A:D,4,FALSE)+VLOOKUP(Tabla13[[#This Row],[Llave]],'Por despachar'!A:F,6,FALSE),0)</f>
        <v>0</v>
      </c>
      <c r="O156" s="7">
        <f>IFERROR(VLOOKUP(Tabla13[[#This Row],[Material]],[2]Consolidado!$C:$D,2,FALSE),0)</f>
        <v>0</v>
      </c>
      <c r="P156" s="7">
        <f>IFERROR(VLOOKUP(Tabla13[[#This Row],[Llave]],'Por despachar'!A:E,5,FALSE),0)</f>
        <v>0</v>
      </c>
      <c r="Q15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56" s="7">
        <f>IFERROR(VLOOKUP(Tabla13[[#This Row],[Llave]],[3]Hoja2!$A:$D,4,FALSE),0)</f>
        <v>0</v>
      </c>
      <c r="S156" s="9">
        <f>IFERROR(VLOOKUP(Tabla13[[#This Row],[Material]],[4]Hoja1!$B:$C,2,FALSE),0)</f>
        <v>24000</v>
      </c>
      <c r="T156" s="5">
        <f t="shared" si="5"/>
        <v>0</v>
      </c>
      <c r="U156" s="3">
        <f>+Tabla13[[#This Row],[Total disponible]]-Tabla13[[#This Row],[Atraso a facturar]]</f>
        <v>0</v>
      </c>
      <c r="V156" s="6">
        <f t="shared" si="4"/>
        <v>0</v>
      </c>
      <c r="W156" s="3" t="str">
        <f>IF(Tabla13[[#This Row],[Venta del mes]]&gt;Tabla13[[#This Row],[ RV  Venta mes n+1]],"Falta venta","-")</f>
        <v>-</v>
      </c>
      <c r="X156" s="7"/>
      <c r="Y156" s="18">
        <v>0</v>
      </c>
      <c r="Z156" s="5">
        <f>+Tabla13[[#This Row],[Atraso a facturar]]+Tabla13[[#This Row],[Venta del mes]]+Tabla13[[#This Row],[Ajuste]]</f>
        <v>0</v>
      </c>
      <c r="AA156" s="6">
        <f>+Tabla13[[#This Row],[Atraso a facturar]]+Tabla13[[#This Row],[Venta del mes]]+Tabla13[[#This Row],[En puerto a facturar]]</f>
        <v>0</v>
      </c>
      <c r="AB156" s="20">
        <f>IFERROR(VLOOKUP(Tabla13[[#This Row],[Llave]],'[5]Consolidación planes'!$A:$M,9,FALSE),0)</f>
        <v>120000</v>
      </c>
      <c r="AC156" s="20">
        <f>IFERROR(VLOOKUP(Tabla13[[#This Row],[Llave]],'[5]Consolidación planes'!$A:$M,10,FALSE),0)</f>
        <v>96000</v>
      </c>
      <c r="AD156" s="20">
        <f>IFERROR(VLOOKUP(Tabla13[[#This Row],[Llave]],'[5]Consolidación planes'!$A:$M,11,FALSE),0)</f>
        <v>24000</v>
      </c>
      <c r="AE156" s="20">
        <f>IFERROR(VLOOKUP(Tabla13[[#This Row],[Llave]],'[5]Consolidación planes'!$A:$M,12,FALSE),0)</f>
        <v>120000</v>
      </c>
      <c r="AF156" s="20">
        <f>IFERROR(VLOOKUP(Tabla13[[#This Row],[Llave]],'[5]Consolidación planes'!$A:$M,13,FALSE),0)</f>
        <v>72100</v>
      </c>
    </row>
    <row r="157" spans="2:32" ht="15.75" hidden="1" x14ac:dyDescent="0.35">
      <c r="B157" t="str">
        <f>Tabla13[[#This Row],[Oficina]]&amp;Tabla13[[#This Row],[Material]]</f>
        <v>Agrosuper Shanghai1023093</v>
      </c>
      <c r="C157" t="s">
        <v>6</v>
      </c>
      <c r="D157" t="s">
        <v>140</v>
      </c>
      <c r="E157">
        <v>1023093</v>
      </c>
      <c r="F157" t="s">
        <v>306</v>
      </c>
      <c r="G157" t="s">
        <v>71</v>
      </c>
      <c r="H157" t="s">
        <v>72</v>
      </c>
      <c r="I157" s="7">
        <f>IFERROR(VLOOKUP(Tabla13[[#This Row],[Llave]],'[1]Consolidado RV'!$B:$H,6,FALSE),0)</f>
        <v>0</v>
      </c>
      <c r="J157" s="3">
        <f>IFERROR(VLOOKUP(Tabla13[[#This Row],[Llave]],'[1]Consolidado RV'!$B:$H,7,FALSE),0)</f>
        <v>0</v>
      </c>
      <c r="K157" s="8">
        <f>IFERROR(VLOOKUP(Tabla13[[#This Row],[Oficina]],#REF!,2,FALSE),0)</f>
        <v>0</v>
      </c>
      <c r="L157" s="7">
        <f>+Tabla13[[#This Row],[ RV Producción mes n+1]]*Tabla13[[#This Row],[% Uti. producción]]</f>
        <v>0</v>
      </c>
      <c r="M157" s="7">
        <f>IFERROR(VLOOKUP(Tabla13[[#This Row],[Material]],#REF!,2,FALSE),0)</f>
        <v>0</v>
      </c>
      <c r="N157" s="7">
        <f>IFERROR(VLOOKUP(Tabla13[[#This Row],[Llave]],'En puerto-Programado'!A:D,4,FALSE)+VLOOKUP(Tabla13[[#This Row],[Llave]],'Por despachar'!A:F,6,FALSE),0)</f>
        <v>0</v>
      </c>
      <c r="O157" s="7">
        <f>IFERROR(VLOOKUP(Tabla13[[#This Row],[Material]],[2]Consolidado!$C:$D,2,FALSE),0)</f>
        <v>21387.200000000001</v>
      </c>
      <c r="P157" s="7">
        <f>IFERROR(VLOOKUP(Tabla13[[#This Row],[Llave]],'Por despachar'!A:E,5,FALSE),0)</f>
        <v>0</v>
      </c>
      <c r="Q157" s="14">
        <f>SUM(Tabla13[[#This Row],[Producción disponible]],Tabla13[[#This Row],[Stock al día]],Tabla13[[#This Row],[Por producir Abr.]])-SUM(Tabla13[[#This Row],[Stock por despachar N]],Tabla13[[#This Row],[Producción por despachar mes N]])</f>
        <v>21387.200000000001</v>
      </c>
      <c r="R157" s="7">
        <f>IFERROR(VLOOKUP(Tabla13[[#This Row],[Llave]],[3]Hoja2!$A:$D,4,FALSE),0)</f>
        <v>0</v>
      </c>
      <c r="S157" s="9">
        <f>IFERROR(VLOOKUP(Tabla13[[#This Row],[Material]],[4]Hoja1!$B:$C,2,FALSE),0)</f>
        <v>24000</v>
      </c>
      <c r="T157" s="5">
        <f t="shared" si="5"/>
        <v>0</v>
      </c>
      <c r="U157" s="3">
        <f>+Tabla13[[#This Row],[Total disponible]]-Tabla13[[#This Row],[Atraso a facturar]]</f>
        <v>21387.200000000001</v>
      </c>
      <c r="V157" s="6">
        <f t="shared" si="4"/>
        <v>0</v>
      </c>
      <c r="W157" s="3" t="str">
        <f>IF(Tabla13[[#This Row],[Venta del mes]]&gt;Tabla13[[#This Row],[ RV  Venta mes n+1]],"Falta venta","-")</f>
        <v>-</v>
      </c>
      <c r="X157" s="7"/>
      <c r="Y157" s="18">
        <v>0</v>
      </c>
      <c r="Z157" s="5">
        <f>+Tabla13[[#This Row],[Atraso a facturar]]+Tabla13[[#This Row],[Venta del mes]]+Tabla13[[#This Row],[Ajuste]]</f>
        <v>0</v>
      </c>
      <c r="AA157" s="6">
        <f>+Tabla13[[#This Row],[Atraso a facturar]]+Tabla13[[#This Row],[Venta del mes]]+Tabla13[[#This Row],[En puerto a facturar]]</f>
        <v>0</v>
      </c>
      <c r="AB157" s="20">
        <f>IFERROR(VLOOKUP(Tabla13[[#This Row],[Llave]],'[5]Consolidación planes'!$A:$M,9,FALSE),0)</f>
        <v>0</v>
      </c>
      <c r="AC157" s="20">
        <f>IFERROR(VLOOKUP(Tabla13[[#This Row],[Llave]],'[5]Consolidación planes'!$A:$M,10,FALSE),0)</f>
        <v>0</v>
      </c>
      <c r="AD157" s="20">
        <f>IFERROR(VLOOKUP(Tabla13[[#This Row],[Llave]],'[5]Consolidación planes'!$A:$M,11,FALSE),0)</f>
        <v>12000</v>
      </c>
      <c r="AE157" s="20">
        <f>IFERROR(VLOOKUP(Tabla13[[#This Row],[Llave]],'[5]Consolidación planes'!$A:$M,12,FALSE),0)</f>
        <v>12000</v>
      </c>
      <c r="AF157" s="20">
        <f>IFERROR(VLOOKUP(Tabla13[[#This Row],[Llave]],'[5]Consolidación planes'!$A:$M,13,FALSE),0)</f>
        <v>0</v>
      </c>
    </row>
    <row r="158" spans="2:32" ht="15.75" hidden="1" x14ac:dyDescent="0.35">
      <c r="B158" t="str">
        <f>Tabla13[[#This Row],[Oficina]]&amp;Tabla13[[#This Row],[Material]]</f>
        <v>Agrosuper Shanghai1023111</v>
      </c>
      <c r="C158" t="s">
        <v>6</v>
      </c>
      <c r="D158" t="s">
        <v>140</v>
      </c>
      <c r="E158">
        <v>1023111</v>
      </c>
      <c r="F158" t="s">
        <v>146</v>
      </c>
      <c r="G158" t="s">
        <v>11</v>
      </c>
      <c r="H158" t="s">
        <v>12</v>
      </c>
      <c r="I158" s="7">
        <f>IFERROR(VLOOKUP(Tabla13[[#This Row],[Llave]],'[1]Consolidado RV'!$B:$H,6,FALSE),0)</f>
        <v>0</v>
      </c>
      <c r="J158" s="3">
        <f>IFERROR(VLOOKUP(Tabla13[[#This Row],[Llave]],'[1]Consolidado RV'!$B:$H,7,FALSE),0)</f>
        <v>3303.1679999999997</v>
      </c>
      <c r="K158" s="8">
        <f>IFERROR(VLOOKUP(Tabla13[[#This Row],[Oficina]],#REF!,2,FALSE),0)</f>
        <v>0</v>
      </c>
      <c r="L158" s="7">
        <f>+Tabla13[[#This Row],[ RV Producción mes n+1]]*Tabla13[[#This Row],[% Uti. producción]]</f>
        <v>0</v>
      </c>
      <c r="M158" s="7">
        <f>IFERROR(VLOOKUP(Tabla13[[#This Row],[Material]],#REF!,2,FALSE),0)</f>
        <v>0</v>
      </c>
      <c r="N158" s="7">
        <f>IFERROR(VLOOKUP(Tabla13[[#This Row],[Llave]],'En puerto-Programado'!A:D,4,FALSE)+VLOOKUP(Tabla13[[#This Row],[Llave]],'Por despachar'!A:F,6,FALSE),0)</f>
        <v>0</v>
      </c>
      <c r="O158" s="7">
        <f>IFERROR(VLOOKUP(Tabla13[[#This Row],[Material]],[2]Consolidado!$C:$D,2,FALSE),0)</f>
        <v>0</v>
      </c>
      <c r="P158" s="7">
        <f>IFERROR(VLOOKUP(Tabla13[[#This Row],[Llave]],'Por despachar'!A:E,5,FALSE),0)</f>
        <v>0</v>
      </c>
      <c r="Q15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58" s="7">
        <f>IFERROR(VLOOKUP(Tabla13[[#This Row],[Llave]],[3]Hoja2!$A:$D,4,FALSE),0)</f>
        <v>0</v>
      </c>
      <c r="S158" s="9">
        <f>IFERROR(VLOOKUP(Tabla13[[#This Row],[Material]],[4]Hoja1!$B:$C,2,FALSE),0)</f>
        <v>24000</v>
      </c>
      <c r="T158" s="5">
        <f t="shared" si="5"/>
        <v>0</v>
      </c>
      <c r="U158" s="3">
        <f>+Tabla13[[#This Row],[Total disponible]]-Tabla13[[#This Row],[Atraso a facturar]]</f>
        <v>0</v>
      </c>
      <c r="V158" s="6">
        <f t="shared" si="4"/>
        <v>0</v>
      </c>
      <c r="W158" s="3" t="str">
        <f>IF(Tabla13[[#This Row],[Venta del mes]]&gt;Tabla13[[#This Row],[ RV  Venta mes n+1]],"Falta venta","-")</f>
        <v>-</v>
      </c>
      <c r="X158" s="7"/>
      <c r="Y158" s="18">
        <v>0</v>
      </c>
      <c r="Z158" s="5">
        <f>+Tabla13[[#This Row],[Atraso a facturar]]+Tabla13[[#This Row],[Venta del mes]]+Tabla13[[#This Row],[Ajuste]]</f>
        <v>0</v>
      </c>
      <c r="AA158" s="6">
        <f>+Tabla13[[#This Row],[Atraso a facturar]]+Tabla13[[#This Row],[Venta del mes]]+Tabla13[[#This Row],[En puerto a facturar]]</f>
        <v>0</v>
      </c>
      <c r="AB158" s="20">
        <f>IFERROR(VLOOKUP(Tabla13[[#This Row],[Llave]],'[5]Consolidación planes'!$A:$M,9,FALSE),0)</f>
        <v>48000</v>
      </c>
      <c r="AC158" s="20">
        <f>IFERROR(VLOOKUP(Tabla13[[#This Row],[Llave]],'[5]Consolidación planes'!$A:$M,10,FALSE),0)</f>
        <v>0</v>
      </c>
      <c r="AD158" s="20">
        <f>IFERROR(VLOOKUP(Tabla13[[#This Row],[Llave]],'[5]Consolidación planes'!$A:$M,11,FALSE),0)</f>
        <v>96000</v>
      </c>
      <c r="AE158" s="20">
        <f>IFERROR(VLOOKUP(Tabla13[[#This Row],[Llave]],'[5]Consolidación planes'!$A:$M,12,FALSE),0)</f>
        <v>0</v>
      </c>
      <c r="AF158" s="20">
        <f>IFERROR(VLOOKUP(Tabla13[[#This Row],[Llave]],'[5]Consolidación planes'!$A:$M,13,FALSE),0)</f>
        <v>24000</v>
      </c>
    </row>
    <row r="159" spans="2:32" ht="15.75" hidden="1" x14ac:dyDescent="0.35">
      <c r="B159" t="str">
        <f>Tabla13[[#This Row],[Oficina]]&amp;Tabla13[[#This Row],[Material]]</f>
        <v>Agrosuper Shanghai1023131</v>
      </c>
      <c r="C159" t="s">
        <v>6</v>
      </c>
      <c r="D159" t="s">
        <v>140</v>
      </c>
      <c r="E159">
        <v>1023131</v>
      </c>
      <c r="F159" t="s">
        <v>167</v>
      </c>
      <c r="G159" t="s">
        <v>59</v>
      </c>
      <c r="H159" t="s">
        <v>62</v>
      </c>
      <c r="I159" s="7">
        <f>IFERROR(VLOOKUP(Tabla13[[#This Row],[Llave]],'[1]Consolidado RV'!$B:$H,6,FALSE),0)</f>
        <v>0</v>
      </c>
      <c r="J159" s="3">
        <f>IFERROR(VLOOKUP(Tabla13[[#This Row],[Llave]],'[1]Consolidado RV'!$B:$H,7,FALSE),0)</f>
        <v>0</v>
      </c>
      <c r="K159" s="8">
        <f>IFERROR(VLOOKUP(Tabla13[[#This Row],[Oficina]],#REF!,2,FALSE),0)</f>
        <v>0</v>
      </c>
      <c r="L159" s="7">
        <f>+Tabla13[[#This Row],[ RV Producción mes n+1]]*Tabla13[[#This Row],[% Uti. producción]]</f>
        <v>0</v>
      </c>
      <c r="M159" s="7">
        <f>IFERROR(VLOOKUP(Tabla13[[#This Row],[Material]],#REF!,2,FALSE),0)</f>
        <v>0</v>
      </c>
      <c r="N159" s="7">
        <f>IFERROR(VLOOKUP(Tabla13[[#This Row],[Llave]],'En puerto-Programado'!A:D,4,FALSE)+VLOOKUP(Tabla13[[#This Row],[Llave]],'Por despachar'!A:F,6,FALSE),0)</f>
        <v>0</v>
      </c>
      <c r="O159" s="7">
        <f>IFERROR(VLOOKUP(Tabla13[[#This Row],[Material]],[2]Consolidado!$C:$D,2,FALSE),0)</f>
        <v>0</v>
      </c>
      <c r="P159" s="7">
        <f>IFERROR(VLOOKUP(Tabla13[[#This Row],[Llave]],'Por despachar'!A:E,5,FALSE),0)</f>
        <v>0</v>
      </c>
      <c r="Q15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59" s="7">
        <f>IFERROR(VLOOKUP(Tabla13[[#This Row],[Llave]],[3]Hoja2!$A:$D,4,FALSE),0)</f>
        <v>0</v>
      </c>
      <c r="S159" s="9">
        <f>IFERROR(VLOOKUP(Tabla13[[#This Row],[Material]],[4]Hoja1!$B:$C,2,FALSE),0)</f>
        <v>24000</v>
      </c>
      <c r="T159" s="5">
        <f t="shared" si="5"/>
        <v>0</v>
      </c>
      <c r="U159" s="3">
        <f>+Tabla13[[#This Row],[Total disponible]]-Tabla13[[#This Row],[Atraso a facturar]]</f>
        <v>0</v>
      </c>
      <c r="V159" s="6">
        <f t="shared" si="4"/>
        <v>0</v>
      </c>
      <c r="W159" s="3" t="str">
        <f>IF(Tabla13[[#This Row],[Venta del mes]]&gt;Tabla13[[#This Row],[ RV  Venta mes n+1]],"Falta venta","-")</f>
        <v>-</v>
      </c>
      <c r="X159" s="7"/>
      <c r="Y159" s="18">
        <v>0</v>
      </c>
      <c r="Z159" s="5">
        <f>+Tabla13[[#This Row],[Atraso a facturar]]+Tabla13[[#This Row],[Venta del mes]]+Tabla13[[#This Row],[Ajuste]]</f>
        <v>0</v>
      </c>
      <c r="AA159" s="6">
        <f>+Tabla13[[#This Row],[Atraso a facturar]]+Tabla13[[#This Row],[Venta del mes]]+Tabla13[[#This Row],[En puerto a facturar]]</f>
        <v>0</v>
      </c>
      <c r="AB159" s="20">
        <f>IFERROR(VLOOKUP(Tabla13[[#This Row],[Llave]],'[5]Consolidación planes'!$A:$M,9,FALSE),0)</f>
        <v>4224</v>
      </c>
      <c r="AC159" s="20">
        <f>IFERROR(VLOOKUP(Tabla13[[#This Row],[Llave]],'[5]Consolidación planes'!$A:$M,10,FALSE),0)</f>
        <v>0</v>
      </c>
      <c r="AD159" s="20">
        <f>IFERROR(VLOOKUP(Tabla13[[#This Row],[Llave]],'[5]Consolidación planes'!$A:$M,11,FALSE),0)</f>
        <v>4200</v>
      </c>
      <c r="AE159" s="20">
        <f>IFERROR(VLOOKUP(Tabla13[[#This Row],[Llave]],'[5]Consolidación planes'!$A:$M,12,FALSE),0)</f>
        <v>0</v>
      </c>
      <c r="AF159" s="20">
        <f>IFERROR(VLOOKUP(Tabla13[[#This Row],[Llave]],'[5]Consolidación planes'!$A:$M,13,FALSE),0)</f>
        <v>0</v>
      </c>
    </row>
    <row r="160" spans="2:32" ht="15.75" hidden="1" x14ac:dyDescent="0.35">
      <c r="B160" t="str">
        <f>Tabla13[[#This Row],[Oficina]]&amp;Tabla13[[#This Row],[Material]]</f>
        <v>Agrosuper Shanghai1023306</v>
      </c>
      <c r="C160" t="s">
        <v>6</v>
      </c>
      <c r="D160" t="s">
        <v>140</v>
      </c>
      <c r="E160">
        <v>1023306</v>
      </c>
      <c r="F160" t="s">
        <v>144</v>
      </c>
      <c r="G160" t="s">
        <v>8</v>
      </c>
      <c r="H160" t="s">
        <v>32</v>
      </c>
      <c r="I160" s="7">
        <f>IFERROR(VLOOKUP(Tabla13[[#This Row],[Llave]],'[1]Consolidado RV'!$B:$H,6,FALSE),0)</f>
        <v>0</v>
      </c>
      <c r="J160" s="3">
        <f>IFERROR(VLOOKUP(Tabla13[[#This Row],[Llave]],'[1]Consolidado RV'!$B:$H,7,FALSE),0)</f>
        <v>0</v>
      </c>
      <c r="K160" s="8">
        <f>IFERROR(VLOOKUP(Tabla13[[#This Row],[Oficina]],#REF!,2,FALSE),0)</f>
        <v>0</v>
      </c>
      <c r="L160" s="7">
        <f>+Tabla13[[#This Row],[ RV Producción mes n+1]]*Tabla13[[#This Row],[% Uti. producción]]</f>
        <v>0</v>
      </c>
      <c r="M160" s="7">
        <f>IFERROR(VLOOKUP(Tabla13[[#This Row],[Material]],#REF!,2,FALSE),0)</f>
        <v>0</v>
      </c>
      <c r="N160" s="7">
        <f>IFERROR(VLOOKUP(Tabla13[[#This Row],[Llave]],'En puerto-Programado'!A:D,4,FALSE)+VLOOKUP(Tabla13[[#This Row],[Llave]],'Por despachar'!A:F,6,FALSE),0)</f>
        <v>0</v>
      </c>
      <c r="O160" s="7">
        <f>IFERROR(VLOOKUP(Tabla13[[#This Row],[Material]],[2]Consolidado!$C:$D,2,FALSE),0)</f>
        <v>49610.162175985344</v>
      </c>
      <c r="P160" s="7">
        <f>IFERROR(VLOOKUP(Tabla13[[#This Row],[Llave]],'Por despachar'!A:E,5,FALSE),0)</f>
        <v>0</v>
      </c>
      <c r="Q160" s="14">
        <f>SUM(Tabla13[[#This Row],[Producción disponible]],Tabla13[[#This Row],[Stock al día]],Tabla13[[#This Row],[Por producir Abr.]])-SUM(Tabla13[[#This Row],[Stock por despachar N]],Tabla13[[#This Row],[Producción por despachar mes N]])</f>
        <v>49610.162175985344</v>
      </c>
      <c r="R160" s="7">
        <f>IFERROR(VLOOKUP(Tabla13[[#This Row],[Llave]],[3]Hoja2!$A:$D,4,FALSE),0)</f>
        <v>0</v>
      </c>
      <c r="S160" s="9">
        <f>IFERROR(VLOOKUP(Tabla13[[#This Row],[Material]],[4]Hoja1!$B:$C,2,FALSE),0)</f>
        <v>24000</v>
      </c>
      <c r="T160" s="5">
        <f t="shared" si="5"/>
        <v>0</v>
      </c>
      <c r="U160" s="3">
        <f>+Tabla13[[#This Row],[Total disponible]]-Tabla13[[#This Row],[Atraso a facturar]]</f>
        <v>49610.162175985344</v>
      </c>
      <c r="V160" s="6">
        <f t="shared" si="4"/>
        <v>0</v>
      </c>
      <c r="W160" s="3" t="str">
        <f>IF(Tabla13[[#This Row],[Venta del mes]]&gt;Tabla13[[#This Row],[ RV  Venta mes n+1]],"Falta venta","-")</f>
        <v>-</v>
      </c>
      <c r="X160" s="7"/>
      <c r="Y160" s="18">
        <v>0</v>
      </c>
      <c r="Z160" s="5">
        <f>+Tabla13[[#This Row],[Atraso a facturar]]+Tabla13[[#This Row],[Venta del mes]]+Tabla13[[#This Row],[Ajuste]]</f>
        <v>0</v>
      </c>
      <c r="AA160" s="6">
        <f>+Tabla13[[#This Row],[Atraso a facturar]]+Tabla13[[#This Row],[Venta del mes]]+Tabla13[[#This Row],[En puerto a facturar]]</f>
        <v>0</v>
      </c>
      <c r="AB160" s="20">
        <f>IFERROR(VLOOKUP(Tabla13[[#This Row],[Llave]],'[5]Consolidación planes'!$A:$M,9,FALSE),0)</f>
        <v>144000</v>
      </c>
      <c r="AC160" s="20">
        <f>IFERROR(VLOOKUP(Tabla13[[#This Row],[Llave]],'[5]Consolidación planes'!$A:$M,10,FALSE),0)</f>
        <v>72000</v>
      </c>
      <c r="AD160" s="20">
        <f>IFERROR(VLOOKUP(Tabla13[[#This Row],[Llave]],'[5]Consolidación planes'!$A:$M,11,FALSE),0)</f>
        <v>72000</v>
      </c>
      <c r="AE160" s="20">
        <f>IFERROR(VLOOKUP(Tabla13[[#This Row],[Llave]],'[5]Consolidación planes'!$A:$M,12,FALSE),0)</f>
        <v>144000</v>
      </c>
      <c r="AF160" s="20">
        <f>IFERROR(VLOOKUP(Tabla13[[#This Row],[Llave]],'[5]Consolidación planes'!$A:$M,13,FALSE),0)</f>
        <v>96000</v>
      </c>
    </row>
    <row r="161" spans="2:32" ht="15.75" hidden="1" x14ac:dyDescent="0.35">
      <c r="B161" t="str">
        <f>Tabla13[[#This Row],[Oficina]]&amp;Tabla13[[#This Row],[Material]]</f>
        <v>Exportacion Directa1020105</v>
      </c>
      <c r="C161" t="s">
        <v>6</v>
      </c>
      <c r="D161" t="s">
        <v>88</v>
      </c>
      <c r="E161">
        <v>1020105</v>
      </c>
      <c r="F161" t="s">
        <v>101</v>
      </c>
      <c r="G161" t="s">
        <v>50</v>
      </c>
      <c r="H161" t="s">
        <v>51</v>
      </c>
      <c r="I161" s="7">
        <f>IFERROR(VLOOKUP(Tabla13[[#This Row],[Llave]],'[1]Consolidado RV'!$B:$H,6,FALSE),0)</f>
        <v>37379.154989693838</v>
      </c>
      <c r="J161" s="3">
        <f>IFERROR(VLOOKUP(Tabla13[[#This Row],[Llave]],'[1]Consolidado RV'!$B:$H,7,FALSE),0)</f>
        <v>39999.9997</v>
      </c>
      <c r="K161" s="8">
        <f>IFERROR(VLOOKUP(Tabla13[[#This Row],[Oficina]],#REF!,2,FALSE),0)</f>
        <v>0</v>
      </c>
      <c r="L161" s="7">
        <f>+Tabla13[[#This Row],[ RV Producción mes n+1]]*Tabla13[[#This Row],[% Uti. producción]]</f>
        <v>0</v>
      </c>
      <c r="M161" s="7">
        <f>IFERROR(VLOOKUP(Tabla13[[#This Row],[Material]],#REF!,2,FALSE),0)</f>
        <v>0</v>
      </c>
      <c r="N161" s="7">
        <f>IFERROR(VLOOKUP(Tabla13[[#This Row],[Llave]],'En puerto-Programado'!A:D,4,FALSE)+VLOOKUP(Tabla13[[#This Row],[Llave]],'Por despachar'!A:F,6,FALSE),0)</f>
        <v>18257.297485274619</v>
      </c>
      <c r="O161" s="7">
        <f>IFERROR(VLOOKUP(Tabla13[[#This Row],[Material]],[2]Consolidado!$C:$D,2,FALSE),0)</f>
        <v>10095.466284822258</v>
      </c>
      <c r="P161" s="7">
        <f>IFERROR(VLOOKUP(Tabla13[[#This Row],[Llave]],'Por despachar'!A:E,5,FALSE),0)</f>
        <v>0</v>
      </c>
      <c r="Q161" s="14">
        <f>SUM(Tabla13[[#This Row],[Producción disponible]],Tabla13[[#This Row],[Stock al día]],Tabla13[[#This Row],[Por producir Abr.]])-SUM(Tabla13[[#This Row],[Stock por despachar N]],Tabla13[[#This Row],[Producción por despachar mes N]])</f>
        <v>-8161.8312004523614</v>
      </c>
      <c r="R161" s="7">
        <f>IFERROR(VLOOKUP(Tabla13[[#This Row],[Llave]],[3]Hoja2!$A:$D,4,FALSE),0)</f>
        <v>46500</v>
      </c>
      <c r="S161" s="9">
        <f>IFERROR(VLOOKUP(Tabla13[[#This Row],[Material]],[4]Hoja1!$B:$C,2,FALSE),0)</f>
        <v>2419.3548387096776</v>
      </c>
      <c r="T161" s="5">
        <f t="shared" si="5"/>
        <v>-7258.0645161290322</v>
      </c>
      <c r="U161" s="3">
        <f>+Tabla13[[#This Row],[Total disponible]]-Tabla13[[#This Row],[Atraso a facturar]]</f>
        <v>-903.76668432332917</v>
      </c>
      <c r="V161" s="6">
        <f t="shared" si="4"/>
        <v>0</v>
      </c>
      <c r="W161" s="3" t="str">
        <f>IF(Tabla13[[#This Row],[Venta del mes]]&gt;Tabla13[[#This Row],[ RV  Venta mes n+1]],"Falta venta","-")</f>
        <v>-</v>
      </c>
      <c r="X161" s="7"/>
      <c r="Y161" s="18">
        <v>0</v>
      </c>
      <c r="Z161" s="5">
        <f>+Tabla13[[#This Row],[Atraso a facturar]]+Tabla13[[#This Row],[Venta del mes]]+Tabla13[[#This Row],[Ajuste]]</f>
        <v>-7258.0645161290322</v>
      </c>
      <c r="AA161" s="6">
        <f>+Tabla13[[#This Row],[Atraso a facturar]]+Tabla13[[#This Row],[Venta del mes]]+Tabla13[[#This Row],[En puerto a facturar]]</f>
        <v>-7258.0645161290322</v>
      </c>
      <c r="AB161" s="20">
        <f>IFERROR(VLOOKUP(Tabla13[[#This Row],[Llave]],'[5]Consolidación planes'!$A:$M,9,FALSE),0)</f>
        <v>53000</v>
      </c>
      <c r="AC161" s="20">
        <f>IFERROR(VLOOKUP(Tabla13[[#This Row],[Llave]],'[5]Consolidación planes'!$A:$M,10,FALSE),0)</f>
        <v>35000</v>
      </c>
      <c r="AD161" s="20">
        <f>IFERROR(VLOOKUP(Tabla13[[#This Row],[Llave]],'[5]Consolidación planes'!$A:$M,11,FALSE),0)</f>
        <v>40000</v>
      </c>
      <c r="AE161" s="20">
        <f>IFERROR(VLOOKUP(Tabla13[[#This Row],[Llave]],'[5]Consolidación planes'!$A:$M,12,FALSE),0)</f>
        <v>55000</v>
      </c>
      <c r="AF161" s="20">
        <f>IFERROR(VLOOKUP(Tabla13[[#This Row],[Llave]],'[5]Consolidación planes'!$A:$M,13,FALSE),0)</f>
        <v>58500</v>
      </c>
    </row>
    <row r="162" spans="2:32" ht="15.75" hidden="1" x14ac:dyDescent="0.35">
      <c r="B162" t="str">
        <f>Tabla13[[#This Row],[Oficina]]&amp;Tabla13[[#This Row],[Material]]</f>
        <v>Exportacion Directa1020110</v>
      </c>
      <c r="C162" t="s">
        <v>6</v>
      </c>
      <c r="D162" t="s">
        <v>88</v>
      </c>
      <c r="E162">
        <v>1020110</v>
      </c>
      <c r="F162" t="s">
        <v>104</v>
      </c>
      <c r="G162" t="s">
        <v>50</v>
      </c>
      <c r="H162" t="s">
        <v>103</v>
      </c>
      <c r="I162" s="7">
        <f>IFERROR(VLOOKUP(Tabla13[[#This Row],[Llave]],'[1]Consolidado RV'!$B:$H,6,FALSE),0)</f>
        <v>820992.69</v>
      </c>
      <c r="J162" s="3">
        <f>IFERROR(VLOOKUP(Tabla13[[#This Row],[Llave]],'[1]Consolidado RV'!$B:$H,7,FALSE),0)</f>
        <v>438095.43826851575</v>
      </c>
      <c r="K162" s="8">
        <f>IFERROR(VLOOKUP(Tabla13[[#This Row],[Oficina]],#REF!,2,FALSE),0)</f>
        <v>0</v>
      </c>
      <c r="L162" s="7">
        <f>+Tabla13[[#This Row],[ RV Producción mes n+1]]*Tabla13[[#This Row],[% Uti. producción]]</f>
        <v>0</v>
      </c>
      <c r="M162" s="7">
        <f>IFERROR(VLOOKUP(Tabla13[[#This Row],[Material]],#REF!,2,FALSE),0)</f>
        <v>0</v>
      </c>
      <c r="N162" s="7">
        <f>IFERROR(VLOOKUP(Tabla13[[#This Row],[Llave]],'En puerto-Programado'!A:D,4,FALSE)+VLOOKUP(Tabla13[[#This Row],[Llave]],'Por despachar'!A:F,6,FALSE),0)</f>
        <v>524851.65945793211</v>
      </c>
      <c r="O162" s="7">
        <f>IFERROR(VLOOKUP(Tabla13[[#This Row],[Material]],[2]Consolidado!$C:$D,2,FALSE),0)</f>
        <v>237723.07484426349</v>
      </c>
      <c r="P162" s="7">
        <f>IFERROR(VLOOKUP(Tabla13[[#This Row],[Llave]],'Por despachar'!A:E,5,FALSE),0)</f>
        <v>0</v>
      </c>
      <c r="Q162" s="14">
        <f>SUM(Tabla13[[#This Row],[Producción disponible]],Tabla13[[#This Row],[Stock al día]],Tabla13[[#This Row],[Por producir Abr.]])-SUM(Tabla13[[#This Row],[Stock por despachar N]],Tabla13[[#This Row],[Producción por despachar mes N]])</f>
        <v>-287128.58461366862</v>
      </c>
      <c r="R162" s="7">
        <f>IFERROR(VLOOKUP(Tabla13[[#This Row],[Llave]],[3]Hoja2!$A:$D,4,FALSE),0)</f>
        <v>758810</v>
      </c>
      <c r="S162" s="9">
        <f>IFERROR(VLOOKUP(Tabla13[[#This Row],[Material]],[4]Hoja1!$B:$C,2,FALSE),0)</f>
        <v>6247.0588235294117</v>
      </c>
      <c r="T162" s="5">
        <f t="shared" si="5"/>
        <v>-281117.64705882355</v>
      </c>
      <c r="U162" s="3">
        <f>+Tabla13[[#This Row],[Total disponible]]-Tabla13[[#This Row],[Atraso a facturar]]</f>
        <v>-6010.9375548450626</v>
      </c>
      <c r="V162" s="6">
        <f t="shared" si="4"/>
        <v>0</v>
      </c>
      <c r="W162" s="3" t="str">
        <f>IF(Tabla13[[#This Row],[Venta del mes]]&gt;Tabla13[[#This Row],[ RV  Venta mes n+1]],"Falta venta","-")</f>
        <v>-</v>
      </c>
      <c r="X162" s="7"/>
      <c r="Y162" s="18">
        <v>0</v>
      </c>
      <c r="Z162" s="5">
        <f>+Tabla13[[#This Row],[Atraso a facturar]]+Tabla13[[#This Row],[Venta del mes]]+Tabla13[[#This Row],[Ajuste]]</f>
        <v>-281117.64705882355</v>
      </c>
      <c r="AA162" s="6">
        <f>+Tabla13[[#This Row],[Atraso a facturar]]+Tabla13[[#This Row],[Venta del mes]]+Tabla13[[#This Row],[En puerto a facturar]]</f>
        <v>-281117.64705882355</v>
      </c>
      <c r="AB162" s="20">
        <f>IFERROR(VLOOKUP(Tabla13[[#This Row],[Llave]],'[5]Consolidación planes'!$A:$M,9,FALSE),0)</f>
        <v>412200</v>
      </c>
      <c r="AC162" s="20">
        <f>IFERROR(VLOOKUP(Tabla13[[#This Row],[Llave]],'[5]Consolidación planes'!$A:$M,10,FALSE),0)</f>
        <v>240000</v>
      </c>
      <c r="AD162" s="20">
        <f>IFERROR(VLOOKUP(Tabla13[[#This Row],[Llave]],'[5]Consolidación planes'!$A:$M,11,FALSE),0)</f>
        <v>400000</v>
      </c>
      <c r="AE162" s="20">
        <f>IFERROR(VLOOKUP(Tabla13[[#This Row],[Llave]],'[5]Consolidación planes'!$A:$M,12,FALSE),0)</f>
        <v>460000</v>
      </c>
      <c r="AF162" s="20">
        <f>IFERROR(VLOOKUP(Tabla13[[#This Row],[Llave]],'[5]Consolidación planes'!$A:$M,13,FALSE),0)</f>
        <v>600000</v>
      </c>
    </row>
    <row r="163" spans="2:32" ht="15.75" hidden="1" x14ac:dyDescent="0.35">
      <c r="B163" t="str">
        <f>Tabla13[[#This Row],[Oficina]]&amp;Tabla13[[#This Row],[Material]]</f>
        <v>Exportacion Directa1020284</v>
      </c>
      <c r="C163" t="s">
        <v>6</v>
      </c>
      <c r="D163" t="s">
        <v>88</v>
      </c>
      <c r="E163">
        <v>1020284</v>
      </c>
      <c r="F163" t="s">
        <v>129</v>
      </c>
      <c r="G163" t="s">
        <v>59</v>
      </c>
      <c r="H163" t="s">
        <v>65</v>
      </c>
      <c r="I163" s="7">
        <f>IFERROR(VLOOKUP(Tabla13[[#This Row],[Llave]],'[1]Consolidado RV'!$B:$H,6,FALSE),0)</f>
        <v>0</v>
      </c>
      <c r="J163" s="3">
        <f>IFERROR(VLOOKUP(Tabla13[[#This Row],[Llave]],'[1]Consolidado RV'!$B:$H,7,FALSE),0)</f>
        <v>5000</v>
      </c>
      <c r="K163" s="8">
        <f>IFERROR(VLOOKUP(Tabla13[[#This Row],[Oficina]],#REF!,2,FALSE),0)</f>
        <v>0</v>
      </c>
      <c r="L163" s="7">
        <f>+Tabla13[[#This Row],[ RV Producción mes n+1]]*Tabla13[[#This Row],[% Uti. producción]]</f>
        <v>0</v>
      </c>
      <c r="M163" s="7">
        <f>IFERROR(VLOOKUP(Tabla13[[#This Row],[Material]],#REF!,2,FALSE),0)</f>
        <v>0</v>
      </c>
      <c r="N163" s="7">
        <f>IFERROR(VLOOKUP(Tabla13[[#This Row],[Llave]],'En puerto-Programado'!A:D,4,FALSE)+VLOOKUP(Tabla13[[#This Row],[Llave]],'Por despachar'!A:F,6,FALSE),0)</f>
        <v>3803.6036427655458</v>
      </c>
      <c r="O163" s="7">
        <f>IFERROR(VLOOKUP(Tabla13[[#This Row],[Material]],[2]Consolidado!$C:$D,2,FALSE),0)</f>
        <v>3276.3360000000002</v>
      </c>
      <c r="P163" s="7">
        <f>IFERROR(VLOOKUP(Tabla13[[#This Row],[Llave]],'Por despachar'!A:E,5,FALSE),0)</f>
        <v>0</v>
      </c>
      <c r="Q163" s="14">
        <f>SUM(Tabla13[[#This Row],[Producción disponible]],Tabla13[[#This Row],[Stock al día]],Tabla13[[#This Row],[Por producir Abr.]])-SUM(Tabla13[[#This Row],[Stock por despachar N]],Tabla13[[#This Row],[Producción por despachar mes N]])</f>
        <v>-527.26764276554559</v>
      </c>
      <c r="R163" s="7">
        <f>IFERROR(VLOOKUP(Tabla13[[#This Row],[Llave]],[3]Hoja2!$A:$D,4,FALSE),0)</f>
        <v>2500</v>
      </c>
      <c r="S163" s="9">
        <f>IFERROR(VLOOKUP(Tabla13[[#This Row],[Material]],[4]Hoja1!$B:$C,2,FALSE),0)</f>
        <v>2333.3333333333335</v>
      </c>
      <c r="T163" s="5">
        <f t="shared" si="5"/>
        <v>0</v>
      </c>
      <c r="U163" s="3">
        <f>+Tabla13[[#This Row],[Total disponible]]-Tabla13[[#This Row],[Atraso a facturar]]</f>
        <v>-527.26764276554559</v>
      </c>
      <c r="V163" s="6">
        <f t="shared" si="4"/>
        <v>0</v>
      </c>
      <c r="W163" s="3" t="str">
        <f>IF(Tabla13[[#This Row],[Venta del mes]]&gt;Tabla13[[#This Row],[ RV  Venta mes n+1]],"Falta venta","-")</f>
        <v>-</v>
      </c>
      <c r="X163" s="7"/>
      <c r="Y163" s="18">
        <v>0</v>
      </c>
      <c r="Z163" s="5">
        <f>+Tabla13[[#This Row],[Atraso a facturar]]+Tabla13[[#This Row],[Venta del mes]]+Tabla13[[#This Row],[Ajuste]]</f>
        <v>0</v>
      </c>
      <c r="AA163" s="6">
        <f>+Tabla13[[#This Row],[Atraso a facturar]]+Tabla13[[#This Row],[Venta del mes]]+Tabla13[[#This Row],[En puerto a facturar]]</f>
        <v>0</v>
      </c>
      <c r="AB163" s="20">
        <f>IFERROR(VLOOKUP(Tabla13[[#This Row],[Llave]],'[5]Consolidación planes'!$A:$M,9,FALSE),0)</f>
        <v>11750</v>
      </c>
      <c r="AC163" s="20">
        <f>IFERROR(VLOOKUP(Tabla13[[#This Row],[Llave]],'[5]Consolidación planes'!$A:$M,10,FALSE),0)</f>
        <v>5750</v>
      </c>
      <c r="AD163" s="20">
        <f>IFERROR(VLOOKUP(Tabla13[[#This Row],[Llave]],'[5]Consolidación planes'!$A:$M,11,FALSE),0)</f>
        <v>4000</v>
      </c>
      <c r="AE163" s="20">
        <f>IFERROR(VLOOKUP(Tabla13[[#This Row],[Llave]],'[5]Consolidación planes'!$A:$M,12,FALSE),0)</f>
        <v>17000</v>
      </c>
      <c r="AF163" s="20">
        <f>IFERROR(VLOOKUP(Tabla13[[#This Row],[Llave]],'[5]Consolidación planes'!$A:$M,13,FALSE),0)</f>
        <v>23200</v>
      </c>
    </row>
    <row r="164" spans="2:32" ht="15.75" hidden="1" x14ac:dyDescent="0.35">
      <c r="B164" t="str">
        <f>Tabla13[[#This Row],[Oficina]]&amp;Tabla13[[#This Row],[Material]]</f>
        <v>Exportacion Directa1020326</v>
      </c>
      <c r="C164" t="s">
        <v>6</v>
      </c>
      <c r="D164" t="s">
        <v>88</v>
      </c>
      <c r="E164">
        <v>1020326</v>
      </c>
      <c r="F164" t="s">
        <v>117</v>
      </c>
      <c r="G164" t="s">
        <v>53</v>
      </c>
      <c r="H164" t="s">
        <v>54</v>
      </c>
      <c r="I164" s="7">
        <f>IFERROR(VLOOKUP(Tabla13[[#This Row],[Llave]],'[1]Consolidado RV'!$B:$H,6,FALSE),0)</f>
        <v>299208.03999999998</v>
      </c>
      <c r="J164" s="3">
        <f>IFERROR(VLOOKUP(Tabla13[[#This Row],[Llave]],'[1]Consolidado RV'!$B:$H,7,FALSE),0)</f>
        <v>264000</v>
      </c>
      <c r="K164" s="8">
        <f>IFERROR(VLOOKUP(Tabla13[[#This Row],[Oficina]],#REF!,2,FALSE),0)</f>
        <v>0</v>
      </c>
      <c r="L164" s="7">
        <f>+Tabla13[[#This Row],[ RV Producción mes n+1]]*Tabla13[[#This Row],[% Uti. producción]]</f>
        <v>0</v>
      </c>
      <c r="M164" s="7">
        <f>IFERROR(VLOOKUP(Tabla13[[#This Row],[Material]],#REF!,2,FALSE),0)</f>
        <v>0</v>
      </c>
      <c r="N164" s="7">
        <f>IFERROR(VLOOKUP(Tabla13[[#This Row],[Llave]],'En puerto-Programado'!A:D,4,FALSE)+VLOOKUP(Tabla13[[#This Row],[Llave]],'Por despachar'!A:F,6,FALSE),0)</f>
        <v>145029.18994109848</v>
      </c>
      <c r="O164" s="7">
        <f>IFERROR(VLOOKUP(Tabla13[[#This Row],[Material]],[2]Consolidado!$C:$D,2,FALSE),0)</f>
        <v>71508.800000000003</v>
      </c>
      <c r="P164" s="7">
        <f>IFERROR(VLOOKUP(Tabla13[[#This Row],[Llave]],'Por despachar'!A:E,5,FALSE),0)</f>
        <v>0</v>
      </c>
      <c r="Q164" s="14">
        <f>SUM(Tabla13[[#This Row],[Producción disponible]],Tabla13[[#This Row],[Stock al día]],Tabla13[[#This Row],[Por producir Abr.]])-SUM(Tabla13[[#This Row],[Stock por despachar N]],Tabla13[[#This Row],[Producción por despachar mes N]])</f>
        <v>-73520.389941098474</v>
      </c>
      <c r="R164" s="7">
        <f>IFERROR(VLOOKUP(Tabla13[[#This Row],[Llave]],[3]Hoja2!$A:$D,4,FALSE),0)</f>
        <v>96000</v>
      </c>
      <c r="S164" s="9">
        <f>IFERROR(VLOOKUP(Tabla13[[#This Row],[Material]],[4]Hoja1!$B:$C,2,FALSE),0)</f>
        <v>24000</v>
      </c>
      <c r="T164" s="5">
        <f t="shared" si="5"/>
        <v>-72000</v>
      </c>
      <c r="U164" s="3">
        <f>+Tabla13[[#This Row],[Total disponible]]-Tabla13[[#This Row],[Atraso a facturar]]</f>
        <v>-1520.3899410984741</v>
      </c>
      <c r="V164" s="6">
        <f t="shared" si="4"/>
        <v>0</v>
      </c>
      <c r="W164" s="3" t="str">
        <f>IF(Tabla13[[#This Row],[Venta del mes]]&gt;Tabla13[[#This Row],[ RV  Venta mes n+1]],"Falta venta","-")</f>
        <v>-</v>
      </c>
      <c r="X164" s="7"/>
      <c r="Y164" s="18">
        <v>0</v>
      </c>
      <c r="Z164" s="5">
        <f>+Tabla13[[#This Row],[Atraso a facturar]]+Tabla13[[#This Row],[Venta del mes]]+Tabla13[[#This Row],[Ajuste]]</f>
        <v>-72000</v>
      </c>
      <c r="AA164" s="6">
        <f>+Tabla13[[#This Row],[Atraso a facturar]]+Tabla13[[#This Row],[Venta del mes]]+Tabla13[[#This Row],[En puerto a facturar]]</f>
        <v>-72000</v>
      </c>
      <c r="AB164" s="20">
        <f>IFERROR(VLOOKUP(Tabla13[[#This Row],[Llave]],'[5]Consolidación planes'!$A:$M,9,FALSE),0)</f>
        <v>296000</v>
      </c>
      <c r="AC164" s="20">
        <f>IFERROR(VLOOKUP(Tabla13[[#This Row],[Llave]],'[5]Consolidación planes'!$A:$M,10,FALSE),0)</f>
        <v>264000</v>
      </c>
      <c r="AD164" s="20">
        <f>IFERROR(VLOOKUP(Tabla13[[#This Row],[Llave]],'[5]Consolidación planes'!$A:$M,11,FALSE),0)</f>
        <v>240000</v>
      </c>
      <c r="AE164" s="20">
        <f>IFERROR(VLOOKUP(Tabla13[[#This Row],[Llave]],'[5]Consolidación planes'!$A:$M,12,FALSE),0)</f>
        <v>408000</v>
      </c>
      <c r="AF164" s="20">
        <f>IFERROR(VLOOKUP(Tabla13[[#This Row],[Llave]],'[5]Consolidación planes'!$A:$M,13,FALSE),0)</f>
        <v>360000</v>
      </c>
    </row>
    <row r="165" spans="2:32" ht="15.75" hidden="1" x14ac:dyDescent="0.35">
      <c r="B165" t="str">
        <f>Tabla13[[#This Row],[Oficina]]&amp;Tabla13[[#This Row],[Material]]</f>
        <v>Exportacion Directa1020589</v>
      </c>
      <c r="C165" t="s">
        <v>6</v>
      </c>
      <c r="D165" t="s">
        <v>88</v>
      </c>
      <c r="E165">
        <v>1020589</v>
      </c>
      <c r="F165" t="s">
        <v>105</v>
      </c>
      <c r="G165" t="s">
        <v>50</v>
      </c>
      <c r="H165" t="s">
        <v>103</v>
      </c>
      <c r="I165" s="7">
        <f>IFERROR(VLOOKUP(Tabla13[[#This Row],[Llave]],'[1]Consolidado RV'!$B:$H,6,FALSE),0)</f>
        <v>108903.89467314497</v>
      </c>
      <c r="J165" s="3">
        <f>IFERROR(VLOOKUP(Tabla13[[#This Row],[Llave]],'[1]Consolidado RV'!$B:$H,7,FALSE),0)</f>
        <v>120000</v>
      </c>
      <c r="K165" s="8">
        <f>IFERROR(VLOOKUP(Tabla13[[#This Row],[Oficina]],#REF!,2,FALSE),0)</f>
        <v>0</v>
      </c>
      <c r="L165" s="7">
        <f>+Tabla13[[#This Row],[ RV Producción mes n+1]]*Tabla13[[#This Row],[% Uti. producción]]</f>
        <v>0</v>
      </c>
      <c r="M165" s="7">
        <f>IFERROR(VLOOKUP(Tabla13[[#This Row],[Material]],#REF!,2,FALSE),0)</f>
        <v>0</v>
      </c>
      <c r="N165" s="7">
        <f>IFERROR(VLOOKUP(Tabla13[[#This Row],[Llave]],'En puerto-Programado'!A:D,4,FALSE)+VLOOKUP(Tabla13[[#This Row],[Llave]],'Por despachar'!A:F,6,FALSE),0)</f>
        <v>56141.189767219461</v>
      </c>
      <c r="O165" s="7">
        <f>IFERROR(VLOOKUP(Tabla13[[#This Row],[Material]],[2]Consolidado!$C:$D,2,FALSE),0)</f>
        <v>50503.697667086271</v>
      </c>
      <c r="P165" s="7">
        <f>IFERROR(VLOOKUP(Tabla13[[#This Row],[Llave]],'Por despachar'!A:E,5,FALSE),0)</f>
        <v>0</v>
      </c>
      <c r="Q165" s="14">
        <f>SUM(Tabla13[[#This Row],[Producción disponible]],Tabla13[[#This Row],[Stock al día]],Tabla13[[#This Row],[Por producir Abr.]])-SUM(Tabla13[[#This Row],[Stock por despachar N]],Tabla13[[#This Row],[Producción por despachar mes N]])</f>
        <v>-5637.4921001331895</v>
      </c>
      <c r="R165" s="7">
        <f>IFERROR(VLOOKUP(Tabla13[[#This Row],[Llave]],[3]Hoja2!$A:$D,4,FALSE),0)</f>
        <v>96000</v>
      </c>
      <c r="S165" s="9">
        <f>IFERROR(VLOOKUP(Tabla13[[#This Row],[Material]],[4]Hoja1!$B:$C,2,FALSE),0)</f>
        <v>3265.3061224489797</v>
      </c>
      <c r="T165" s="5">
        <f t="shared" si="5"/>
        <v>-3265.3061224489797</v>
      </c>
      <c r="U165" s="3">
        <f>+Tabla13[[#This Row],[Total disponible]]-Tabla13[[#This Row],[Atraso a facturar]]</f>
        <v>-2372.1859776842098</v>
      </c>
      <c r="V165" s="6">
        <f t="shared" si="4"/>
        <v>0</v>
      </c>
      <c r="W165" s="3" t="str">
        <f>IF(Tabla13[[#This Row],[Venta del mes]]&gt;Tabla13[[#This Row],[ RV  Venta mes n+1]],"Falta venta","-")</f>
        <v>-</v>
      </c>
      <c r="X165" s="7"/>
      <c r="Y165" s="18">
        <v>0</v>
      </c>
      <c r="Z165" s="5">
        <f>+Tabla13[[#This Row],[Atraso a facturar]]+Tabla13[[#This Row],[Venta del mes]]+Tabla13[[#This Row],[Ajuste]]</f>
        <v>-3265.3061224489797</v>
      </c>
      <c r="AA165" s="6">
        <f>+Tabla13[[#This Row],[Atraso a facturar]]+Tabla13[[#This Row],[Venta del mes]]+Tabla13[[#This Row],[En puerto a facturar]]</f>
        <v>-3265.3061224489797</v>
      </c>
      <c r="AB165" s="20">
        <f>IFERROR(VLOOKUP(Tabla13[[#This Row],[Llave]],'[5]Consolidación planes'!$A:$M,9,FALSE),0)</f>
        <v>64100</v>
      </c>
      <c r="AC165" s="20">
        <f>IFERROR(VLOOKUP(Tabla13[[#This Row],[Llave]],'[5]Consolidación planes'!$A:$M,10,FALSE),0)</f>
        <v>43000</v>
      </c>
      <c r="AD165" s="20">
        <f>IFERROR(VLOOKUP(Tabla13[[#This Row],[Llave]],'[5]Consolidación planes'!$A:$M,11,FALSE),0)</f>
        <v>100000</v>
      </c>
      <c r="AE165" s="20">
        <f>IFERROR(VLOOKUP(Tabla13[[#This Row],[Llave]],'[5]Consolidación planes'!$A:$M,12,FALSE),0)</f>
        <v>110000</v>
      </c>
      <c r="AF165" s="20">
        <f>IFERROR(VLOOKUP(Tabla13[[#This Row],[Llave]],'[5]Consolidación planes'!$A:$M,13,FALSE),0)</f>
        <v>144100</v>
      </c>
    </row>
    <row r="166" spans="2:32" ht="15.75" hidden="1" x14ac:dyDescent="0.35">
      <c r="B166" t="str">
        <f>Tabla13[[#This Row],[Oficina]]&amp;Tabla13[[#This Row],[Material]]</f>
        <v>Exportacion Directa1020592</v>
      </c>
      <c r="C166" t="s">
        <v>6</v>
      </c>
      <c r="D166" t="s">
        <v>88</v>
      </c>
      <c r="E166">
        <v>1020592</v>
      </c>
      <c r="F166" t="s">
        <v>111</v>
      </c>
      <c r="G166" t="s">
        <v>50</v>
      </c>
      <c r="H166" t="s">
        <v>110</v>
      </c>
      <c r="I166" s="7">
        <f>IFERROR(VLOOKUP(Tabla13[[#This Row],[Llave]],'[1]Consolidado RV'!$B:$H,6,FALSE),0)</f>
        <v>163863.88995887671</v>
      </c>
      <c r="J166" s="3">
        <f>IFERROR(VLOOKUP(Tabla13[[#This Row],[Llave]],'[1]Consolidado RV'!$B:$H,7,FALSE),0)</f>
        <v>170000.00189999997</v>
      </c>
      <c r="K166" s="8">
        <f>IFERROR(VLOOKUP(Tabla13[[#This Row],[Oficina]],#REF!,2,FALSE),0)</f>
        <v>0</v>
      </c>
      <c r="L166" s="7">
        <f>+Tabla13[[#This Row],[ RV Producción mes n+1]]*Tabla13[[#This Row],[% Uti. producción]]</f>
        <v>0</v>
      </c>
      <c r="M166" s="7">
        <f>IFERROR(VLOOKUP(Tabla13[[#This Row],[Material]],#REF!,2,FALSE),0)</f>
        <v>0</v>
      </c>
      <c r="N166" s="7">
        <f>IFERROR(VLOOKUP(Tabla13[[#This Row],[Llave]],'En puerto-Programado'!A:D,4,FALSE)+VLOOKUP(Tabla13[[#This Row],[Llave]],'Por despachar'!A:F,6,FALSE),0)</f>
        <v>103351.51818122542</v>
      </c>
      <c r="O166" s="7">
        <f>IFERROR(VLOOKUP(Tabla13[[#This Row],[Material]],[2]Consolidado!$C:$D,2,FALSE),0)</f>
        <v>96106.752000658627</v>
      </c>
      <c r="P166" s="7">
        <f>IFERROR(VLOOKUP(Tabla13[[#This Row],[Llave]],'Por despachar'!A:E,5,FALSE),0)</f>
        <v>0</v>
      </c>
      <c r="Q166" s="14">
        <f>SUM(Tabla13[[#This Row],[Producción disponible]],Tabla13[[#This Row],[Stock al día]],Tabla13[[#This Row],[Por producir Abr.]])-SUM(Tabla13[[#This Row],[Stock por despachar N]],Tabla13[[#This Row],[Producción por despachar mes N]])</f>
        <v>-7244.7661805667885</v>
      </c>
      <c r="R166" s="7">
        <f>IFERROR(VLOOKUP(Tabla13[[#This Row],[Llave]],[3]Hoja2!$A:$D,4,FALSE),0)</f>
        <v>202140</v>
      </c>
      <c r="S166" s="9">
        <f>IFERROR(VLOOKUP(Tabla13[[#This Row],[Material]],[4]Hoja1!$B:$C,2,FALSE),0)</f>
        <v>6485.6164383561645</v>
      </c>
      <c r="T166" s="5">
        <f t="shared" si="5"/>
        <v>-6485.6164383561645</v>
      </c>
      <c r="U166" s="3">
        <f>+Tabla13[[#This Row],[Total disponible]]-Tabla13[[#This Row],[Atraso a facturar]]</f>
        <v>-759.14974221062403</v>
      </c>
      <c r="V166" s="6">
        <f t="shared" si="4"/>
        <v>0</v>
      </c>
      <c r="W166" s="3" t="str">
        <f>IF(Tabla13[[#This Row],[Venta del mes]]&gt;Tabla13[[#This Row],[ RV  Venta mes n+1]],"Falta venta","-")</f>
        <v>-</v>
      </c>
      <c r="X166" s="7"/>
      <c r="Y166" s="18">
        <v>0</v>
      </c>
      <c r="Z166" s="5">
        <f>+Tabla13[[#This Row],[Atraso a facturar]]+Tabla13[[#This Row],[Venta del mes]]+Tabla13[[#This Row],[Ajuste]]</f>
        <v>-6485.6164383561645</v>
      </c>
      <c r="AA166" s="6">
        <f>+Tabla13[[#This Row],[Atraso a facturar]]+Tabla13[[#This Row],[Venta del mes]]+Tabla13[[#This Row],[En puerto a facturar]]</f>
        <v>-6485.6164383561645</v>
      </c>
      <c r="AB166" s="20">
        <f>IFERROR(VLOOKUP(Tabla13[[#This Row],[Llave]],'[5]Consolidación planes'!$A:$M,9,FALSE),0)</f>
        <v>0</v>
      </c>
      <c r="AC166" s="20">
        <f>IFERROR(VLOOKUP(Tabla13[[#This Row],[Llave]],'[5]Consolidación planes'!$A:$M,10,FALSE),0)</f>
        <v>90000</v>
      </c>
      <c r="AD166" s="20">
        <f>IFERROR(VLOOKUP(Tabla13[[#This Row],[Llave]],'[5]Consolidación planes'!$A:$M,11,FALSE),0)</f>
        <v>280000</v>
      </c>
      <c r="AE166" s="20">
        <f>IFERROR(VLOOKUP(Tabla13[[#This Row],[Llave]],'[5]Consolidación planes'!$A:$M,12,FALSE),0)</f>
        <v>280000</v>
      </c>
      <c r="AF166" s="20">
        <f>IFERROR(VLOOKUP(Tabla13[[#This Row],[Llave]],'[5]Consolidación planes'!$A:$M,13,FALSE),0)</f>
        <v>270000</v>
      </c>
    </row>
    <row r="167" spans="2:32" ht="15.75" hidden="1" x14ac:dyDescent="0.35">
      <c r="B167" t="str">
        <f>Tabla13[[#This Row],[Oficina]]&amp;Tabla13[[#This Row],[Material]]</f>
        <v>Exportacion Directa1020620</v>
      </c>
      <c r="C167" t="s">
        <v>6</v>
      </c>
      <c r="D167" t="s">
        <v>88</v>
      </c>
      <c r="E167">
        <v>1020620</v>
      </c>
      <c r="F167" t="s">
        <v>112</v>
      </c>
      <c r="G167" t="s">
        <v>50</v>
      </c>
      <c r="H167" t="s">
        <v>110</v>
      </c>
      <c r="I167" s="7">
        <f>IFERROR(VLOOKUP(Tabla13[[#This Row],[Llave]],'[1]Consolidado RV'!$B:$H,6,FALSE),0)</f>
        <v>35553.996399999996</v>
      </c>
      <c r="J167" s="3">
        <f>IFERROR(VLOOKUP(Tabla13[[#This Row],[Llave]],'[1]Consolidado RV'!$B:$H,7,FALSE),0)</f>
        <v>30000.00030150931</v>
      </c>
      <c r="K167" s="8">
        <f>IFERROR(VLOOKUP(Tabla13[[#This Row],[Oficina]],#REF!,2,FALSE),0)</f>
        <v>0</v>
      </c>
      <c r="L167" s="7">
        <f>+Tabla13[[#This Row],[ RV Producción mes n+1]]*Tabla13[[#This Row],[% Uti. producción]]</f>
        <v>0</v>
      </c>
      <c r="M167" s="7">
        <f>IFERROR(VLOOKUP(Tabla13[[#This Row],[Material]],#REF!,2,FALSE),0)</f>
        <v>0</v>
      </c>
      <c r="N167" s="7">
        <f>IFERROR(VLOOKUP(Tabla13[[#This Row],[Llave]],'En puerto-Programado'!A:D,4,FALSE)+VLOOKUP(Tabla13[[#This Row],[Llave]],'Por despachar'!A:F,6,FALSE),0)</f>
        <v>9128.6487426373096</v>
      </c>
      <c r="O167" s="7">
        <f>IFERROR(VLOOKUP(Tabla13[[#This Row],[Material]],[2]Consolidado!$C:$D,2,FALSE),0)</f>
        <v>5813.0181503893637</v>
      </c>
      <c r="P167" s="7">
        <f>IFERROR(VLOOKUP(Tabla13[[#This Row],[Llave]],'Por despachar'!A:E,5,FALSE),0)</f>
        <v>0</v>
      </c>
      <c r="Q167" s="14">
        <f>SUM(Tabla13[[#This Row],[Producción disponible]],Tabla13[[#This Row],[Stock al día]],Tabla13[[#This Row],[Por producir Abr.]])-SUM(Tabla13[[#This Row],[Stock por despachar N]],Tabla13[[#This Row],[Producción por despachar mes N]])</f>
        <v>-3315.630592247946</v>
      </c>
      <c r="R167" s="7">
        <f>IFERROR(VLOOKUP(Tabla13[[#This Row],[Llave]],[3]Hoja2!$A:$D,4,FALSE),0)</f>
        <v>28000</v>
      </c>
      <c r="S167" s="9">
        <f>IFERROR(VLOOKUP(Tabla13[[#This Row],[Material]],[4]Hoja1!$B:$C,2,FALSE),0)</f>
        <v>3142.8571428571427</v>
      </c>
      <c r="T167" s="5">
        <f t="shared" si="5"/>
        <v>-3142.8571428571427</v>
      </c>
      <c r="U167" s="3">
        <f>+Tabla13[[#This Row],[Total disponible]]-Tabla13[[#This Row],[Atraso a facturar]]</f>
        <v>-172.77344939080331</v>
      </c>
      <c r="V167" s="6">
        <f t="shared" si="4"/>
        <v>0</v>
      </c>
      <c r="W167" s="3" t="str">
        <f>IF(Tabla13[[#This Row],[Venta del mes]]&gt;Tabla13[[#This Row],[ RV  Venta mes n+1]],"Falta venta","-")</f>
        <v>-</v>
      </c>
      <c r="X167" s="7"/>
      <c r="Y167" s="18">
        <v>0</v>
      </c>
      <c r="Z167" s="5">
        <f>+Tabla13[[#This Row],[Atraso a facturar]]+Tabla13[[#This Row],[Venta del mes]]+Tabla13[[#This Row],[Ajuste]]</f>
        <v>-3142.8571428571427</v>
      </c>
      <c r="AA167" s="6">
        <f>+Tabla13[[#This Row],[Atraso a facturar]]+Tabla13[[#This Row],[Venta del mes]]+Tabla13[[#This Row],[En puerto a facturar]]</f>
        <v>-3142.8571428571427</v>
      </c>
      <c r="AB167" s="20">
        <f>IFERROR(VLOOKUP(Tabla13[[#This Row],[Llave]],'[5]Consolidación planes'!$A:$M,9,FALSE),0)</f>
        <v>17000</v>
      </c>
      <c r="AC167" s="20">
        <f>IFERROR(VLOOKUP(Tabla13[[#This Row],[Llave]],'[5]Consolidación planes'!$A:$M,10,FALSE),0)</f>
        <v>3000</v>
      </c>
      <c r="AD167" s="20">
        <f>IFERROR(VLOOKUP(Tabla13[[#This Row],[Llave]],'[5]Consolidación planes'!$A:$M,11,FALSE),0)</f>
        <v>16000</v>
      </c>
      <c r="AE167" s="20">
        <f>IFERROR(VLOOKUP(Tabla13[[#This Row],[Llave]],'[5]Consolidación planes'!$A:$M,12,FALSE),0)</f>
        <v>30000</v>
      </c>
      <c r="AF167" s="20">
        <f>IFERROR(VLOOKUP(Tabla13[[#This Row],[Llave]],'[5]Consolidación planes'!$A:$M,13,FALSE),0)</f>
        <v>40857</v>
      </c>
    </row>
    <row r="168" spans="2:32" ht="15.75" hidden="1" x14ac:dyDescent="0.35">
      <c r="B168" t="str">
        <f>Tabla13[[#This Row],[Oficina]]&amp;Tabla13[[#This Row],[Material]]</f>
        <v>Exportacion Directa1020636</v>
      </c>
      <c r="C168" t="s">
        <v>6</v>
      </c>
      <c r="D168" t="s">
        <v>88</v>
      </c>
      <c r="E168">
        <v>1020636</v>
      </c>
      <c r="F168" t="s">
        <v>89</v>
      </c>
      <c r="G168" t="s">
        <v>37</v>
      </c>
      <c r="H168" t="s">
        <v>38</v>
      </c>
      <c r="I168" s="7">
        <f>IFERROR(VLOOKUP(Tabla13[[#This Row],[Llave]],'[1]Consolidado RV'!$B:$H,6,FALSE),0)</f>
        <v>11005.422412363645</v>
      </c>
      <c r="J168" s="3">
        <f>IFERROR(VLOOKUP(Tabla13[[#This Row],[Llave]],'[1]Consolidado RV'!$B:$H,7,FALSE),0)</f>
        <v>13000</v>
      </c>
      <c r="K168" s="8">
        <f>IFERROR(VLOOKUP(Tabla13[[#This Row],[Oficina]],#REF!,2,FALSE),0)</f>
        <v>0</v>
      </c>
      <c r="L168" s="7">
        <f>+Tabla13[[#This Row],[ RV Producción mes n+1]]*Tabla13[[#This Row],[% Uti. producción]]</f>
        <v>0</v>
      </c>
      <c r="M168" s="7">
        <f>IFERROR(VLOOKUP(Tabla13[[#This Row],[Material]],#REF!,2,FALSE),0)</f>
        <v>0</v>
      </c>
      <c r="N168" s="7">
        <f>IFERROR(VLOOKUP(Tabla13[[#This Row],[Llave]],'En puerto-Programado'!A:D,4,FALSE)+VLOOKUP(Tabla13[[#This Row],[Llave]],'Por despachar'!A:F,6,FALSE),0)</f>
        <v>9432.9370340585538</v>
      </c>
      <c r="O168" s="7">
        <f>IFERROR(VLOOKUP(Tabla13[[#This Row],[Material]],[2]Consolidado!$C:$D,2,FALSE),0)</f>
        <v>6045.6794792282635</v>
      </c>
      <c r="P168" s="7">
        <f>IFERROR(VLOOKUP(Tabla13[[#This Row],[Llave]],'Por despachar'!A:E,5,FALSE),0)</f>
        <v>0</v>
      </c>
      <c r="Q168" s="14">
        <f>SUM(Tabla13[[#This Row],[Producción disponible]],Tabla13[[#This Row],[Stock al día]],Tabla13[[#This Row],[Por producir Abr.]])-SUM(Tabla13[[#This Row],[Stock por despachar N]],Tabla13[[#This Row],[Producción por despachar mes N]])</f>
        <v>-3387.2575548302902</v>
      </c>
      <c r="R168" s="7">
        <f>IFERROR(VLOOKUP(Tabla13[[#This Row],[Llave]],[3]Hoja2!$A:$D,4,FALSE),0)</f>
        <v>14500</v>
      </c>
      <c r="S168" s="9">
        <f>IFERROR(VLOOKUP(Tabla13[[#This Row],[Material]],[4]Hoja1!$B:$C,2,FALSE),0)</f>
        <v>1333.3333333333333</v>
      </c>
      <c r="T168" s="5">
        <f t="shared" si="5"/>
        <v>-2666.6666666666665</v>
      </c>
      <c r="U168" s="3">
        <f>+Tabla13[[#This Row],[Total disponible]]-Tabla13[[#This Row],[Atraso a facturar]]</f>
        <v>-720.59088816362373</v>
      </c>
      <c r="V168" s="6">
        <f t="shared" si="4"/>
        <v>0</v>
      </c>
      <c r="W168" s="3" t="str">
        <f>IF(Tabla13[[#This Row],[Venta del mes]]&gt;Tabla13[[#This Row],[ RV  Venta mes n+1]],"Falta venta","-")</f>
        <v>-</v>
      </c>
      <c r="X168" s="7"/>
      <c r="Y168" s="18">
        <v>0</v>
      </c>
      <c r="Z168" s="5">
        <f>+Tabla13[[#This Row],[Atraso a facturar]]+Tabla13[[#This Row],[Venta del mes]]+Tabla13[[#This Row],[Ajuste]]</f>
        <v>-2666.6666666666665</v>
      </c>
      <c r="AA168" s="6">
        <f>+Tabla13[[#This Row],[Atraso a facturar]]+Tabla13[[#This Row],[Venta del mes]]+Tabla13[[#This Row],[En puerto a facturar]]</f>
        <v>-2666.6666666666665</v>
      </c>
      <c r="AB168" s="20">
        <f>IFERROR(VLOOKUP(Tabla13[[#This Row],[Llave]],'[5]Consolidación planes'!$A:$M,9,FALSE),0)</f>
        <v>14500</v>
      </c>
      <c r="AC168" s="20">
        <f>IFERROR(VLOOKUP(Tabla13[[#This Row],[Llave]],'[5]Consolidación planes'!$A:$M,10,FALSE),0)</f>
        <v>14500</v>
      </c>
      <c r="AD168" s="20">
        <f>IFERROR(VLOOKUP(Tabla13[[#This Row],[Llave]],'[5]Consolidación planes'!$A:$M,11,FALSE),0)</f>
        <v>15000</v>
      </c>
      <c r="AE168" s="20">
        <f>IFERROR(VLOOKUP(Tabla13[[#This Row],[Llave]],'[5]Consolidación planes'!$A:$M,12,FALSE),0)</f>
        <v>18000</v>
      </c>
      <c r="AF168" s="20">
        <f>IFERROR(VLOOKUP(Tabla13[[#This Row],[Llave]],'[5]Consolidación planes'!$A:$M,13,FALSE),0)</f>
        <v>20000</v>
      </c>
    </row>
    <row r="169" spans="2:32" ht="15.75" hidden="1" x14ac:dyDescent="0.35">
      <c r="B169" t="str">
        <f>Tabla13[[#This Row],[Oficina]]&amp;Tabla13[[#This Row],[Material]]</f>
        <v>Exportacion Directa1020637</v>
      </c>
      <c r="C169" t="s">
        <v>6</v>
      </c>
      <c r="D169" t="s">
        <v>88</v>
      </c>
      <c r="E169">
        <v>1020637</v>
      </c>
      <c r="F169" t="s">
        <v>121</v>
      </c>
      <c r="G169" t="s">
        <v>56</v>
      </c>
      <c r="H169" t="s">
        <v>57</v>
      </c>
      <c r="I169" s="7">
        <f>IFERROR(VLOOKUP(Tabla13[[#This Row],[Llave]],'[1]Consolidado RV'!$B:$H,6,FALSE),0)</f>
        <v>270481.36500000005</v>
      </c>
      <c r="J169" s="3">
        <f>IFERROR(VLOOKUP(Tabla13[[#This Row],[Llave]],'[1]Consolidado RV'!$B:$H,7,FALSE),0)</f>
        <v>189999.99824239605</v>
      </c>
      <c r="K169" s="8">
        <f>IFERROR(VLOOKUP(Tabla13[[#This Row],[Oficina]],#REF!,2,FALSE),0)</f>
        <v>0</v>
      </c>
      <c r="L169" s="7">
        <f>+Tabla13[[#This Row],[ RV Producción mes n+1]]*Tabla13[[#This Row],[% Uti. producción]]</f>
        <v>0</v>
      </c>
      <c r="M169" s="7">
        <f>IFERROR(VLOOKUP(Tabla13[[#This Row],[Material]],#REF!,2,FALSE),0)</f>
        <v>0</v>
      </c>
      <c r="N169" s="7">
        <f>IFERROR(VLOOKUP(Tabla13[[#This Row],[Llave]],'En puerto-Programado'!A:D,4,FALSE)+VLOOKUP(Tabla13[[#This Row],[Llave]],'Por despachar'!A:F,6,FALSE),0)</f>
        <v>129322.52385402855</v>
      </c>
      <c r="O169" s="7">
        <f>IFERROR(VLOOKUP(Tabla13[[#This Row],[Material]],[2]Consolidado!$C:$D,2,FALSE),0)</f>
        <v>69965.672242837274</v>
      </c>
      <c r="P169" s="7">
        <f>IFERROR(VLOOKUP(Tabla13[[#This Row],[Llave]],'Por despachar'!A:E,5,FALSE),0)</f>
        <v>0</v>
      </c>
      <c r="Q169" s="14">
        <f>SUM(Tabla13[[#This Row],[Producción disponible]],Tabla13[[#This Row],[Stock al día]],Tabla13[[#This Row],[Por producir Abr.]])-SUM(Tabla13[[#This Row],[Stock por despachar N]],Tabla13[[#This Row],[Producción por despachar mes N]])</f>
        <v>-59356.851611191276</v>
      </c>
      <c r="R169" s="7">
        <f>IFERROR(VLOOKUP(Tabla13[[#This Row],[Llave]],[3]Hoja2!$A:$D,4,FALSE),0)</f>
        <v>195250</v>
      </c>
      <c r="S169" s="9">
        <f>IFERROR(VLOOKUP(Tabla13[[#This Row],[Material]],[4]Hoja1!$B:$C,2,FALSE),0)</f>
        <v>4750</v>
      </c>
      <c r="T169" s="5">
        <f t="shared" si="5"/>
        <v>-57000</v>
      </c>
      <c r="U169" s="3">
        <f>+Tabla13[[#This Row],[Total disponible]]-Tabla13[[#This Row],[Atraso a facturar]]</f>
        <v>-2356.8516111912759</v>
      </c>
      <c r="V169" s="6">
        <f t="shared" si="4"/>
        <v>0</v>
      </c>
      <c r="W169" s="3" t="str">
        <f>IF(Tabla13[[#This Row],[Venta del mes]]&gt;Tabla13[[#This Row],[ RV  Venta mes n+1]],"Falta venta","-")</f>
        <v>-</v>
      </c>
      <c r="X169" s="7"/>
      <c r="Y169" s="18">
        <v>0</v>
      </c>
      <c r="Z169" s="5">
        <f>+Tabla13[[#This Row],[Atraso a facturar]]+Tabla13[[#This Row],[Venta del mes]]+Tabla13[[#This Row],[Ajuste]]</f>
        <v>-57000</v>
      </c>
      <c r="AA169" s="6">
        <f>+Tabla13[[#This Row],[Atraso a facturar]]+Tabla13[[#This Row],[Venta del mes]]+Tabla13[[#This Row],[En puerto a facturar]]</f>
        <v>-57000</v>
      </c>
      <c r="AB169" s="20">
        <f>IFERROR(VLOOKUP(Tabla13[[#This Row],[Llave]],'[5]Consolidación planes'!$A:$M,9,FALSE),0)</f>
        <v>193900</v>
      </c>
      <c r="AC169" s="20">
        <f>IFERROR(VLOOKUP(Tabla13[[#This Row],[Llave]],'[5]Consolidación planes'!$A:$M,10,FALSE),0)</f>
        <v>170000</v>
      </c>
      <c r="AD169" s="20">
        <f>IFERROR(VLOOKUP(Tabla13[[#This Row],[Llave]],'[5]Consolidación planes'!$A:$M,11,FALSE),0)</f>
        <v>190000</v>
      </c>
      <c r="AE169" s="20">
        <f>IFERROR(VLOOKUP(Tabla13[[#This Row],[Llave]],'[5]Consolidación planes'!$A:$M,12,FALSE),0)</f>
        <v>270000</v>
      </c>
      <c r="AF169" s="20">
        <f>IFERROR(VLOOKUP(Tabla13[[#This Row],[Llave]],'[5]Consolidación planes'!$A:$M,13,FALSE),0)</f>
        <v>253474</v>
      </c>
    </row>
    <row r="170" spans="2:32" ht="15.75" hidden="1" x14ac:dyDescent="0.35">
      <c r="B170" t="str">
        <f>Tabla13[[#This Row],[Oficina]]&amp;Tabla13[[#This Row],[Material]]</f>
        <v>Exportacion Directa1020662</v>
      </c>
      <c r="C170" t="s">
        <v>6</v>
      </c>
      <c r="D170" t="s">
        <v>88</v>
      </c>
      <c r="E170">
        <v>1020662</v>
      </c>
      <c r="F170" t="s">
        <v>130</v>
      </c>
      <c r="G170" t="s">
        <v>59</v>
      </c>
      <c r="H170" t="s">
        <v>65</v>
      </c>
      <c r="I170" s="7">
        <f>IFERROR(VLOOKUP(Tabla13[[#This Row],[Llave]],'[1]Consolidado RV'!$B:$H,6,FALSE),0)</f>
        <v>18503.702000000001</v>
      </c>
      <c r="J170" s="3">
        <f>IFERROR(VLOOKUP(Tabla13[[#This Row],[Llave]],'[1]Consolidado RV'!$B:$H,7,FALSE),0)</f>
        <v>20000</v>
      </c>
      <c r="K170" s="8">
        <f>IFERROR(VLOOKUP(Tabla13[[#This Row],[Oficina]],#REF!,2,FALSE),0)</f>
        <v>0</v>
      </c>
      <c r="L170" s="7">
        <f>+Tabla13[[#This Row],[ RV Producción mes n+1]]*Tabla13[[#This Row],[% Uti. producción]]</f>
        <v>0</v>
      </c>
      <c r="M170" s="7">
        <f>IFERROR(VLOOKUP(Tabla13[[#This Row],[Material]],#REF!,2,FALSE),0)</f>
        <v>0</v>
      </c>
      <c r="N170" s="7">
        <f>IFERROR(VLOOKUP(Tabla13[[#This Row],[Llave]],'En puerto-Programado'!A:D,4,FALSE)+VLOOKUP(Tabla13[[#This Row],[Llave]],'Por despachar'!A:F,6,FALSE),0)</f>
        <v>12932.252385402855</v>
      </c>
      <c r="O170" s="7">
        <f>IFERROR(VLOOKUP(Tabla13[[#This Row],[Material]],[2]Consolidado!$C:$D,2,FALSE),0)</f>
        <v>0</v>
      </c>
      <c r="P170" s="7">
        <f>IFERROR(VLOOKUP(Tabla13[[#This Row],[Llave]],'Por despachar'!A:E,5,FALSE),0)</f>
        <v>0</v>
      </c>
      <c r="Q170" s="14">
        <f>SUM(Tabla13[[#This Row],[Producción disponible]],Tabla13[[#This Row],[Stock al día]],Tabla13[[#This Row],[Por producir Abr.]])-SUM(Tabla13[[#This Row],[Stock por despachar N]],Tabla13[[#This Row],[Producción por despachar mes N]])</f>
        <v>-12932.252385402855</v>
      </c>
      <c r="R170" s="7">
        <f>IFERROR(VLOOKUP(Tabla13[[#This Row],[Llave]],[3]Hoja2!$A:$D,4,FALSE),0)</f>
        <v>23000</v>
      </c>
      <c r="S170" s="9">
        <f>IFERROR(VLOOKUP(Tabla13[[#This Row],[Material]],[4]Hoja1!$B:$C,2,FALSE),0)</f>
        <v>5000</v>
      </c>
      <c r="T170" s="5">
        <f t="shared" si="5"/>
        <v>-10000</v>
      </c>
      <c r="U170" s="3">
        <f>+Tabla13[[#This Row],[Total disponible]]-Tabla13[[#This Row],[Atraso a facturar]]</f>
        <v>-2932.252385402855</v>
      </c>
      <c r="V170" s="6">
        <f t="shared" si="4"/>
        <v>0</v>
      </c>
      <c r="W170" s="3" t="str">
        <f>IF(Tabla13[[#This Row],[Venta del mes]]&gt;Tabla13[[#This Row],[ RV  Venta mes n+1]],"Falta venta","-")</f>
        <v>-</v>
      </c>
      <c r="X170" s="7"/>
      <c r="Y170" s="18">
        <v>0</v>
      </c>
      <c r="Z170" s="5">
        <f>+Tabla13[[#This Row],[Atraso a facturar]]+Tabla13[[#This Row],[Venta del mes]]+Tabla13[[#This Row],[Ajuste]]</f>
        <v>-10000</v>
      </c>
      <c r="AA170" s="6">
        <f>+Tabla13[[#This Row],[Atraso a facturar]]+Tabla13[[#This Row],[Venta del mes]]+Tabla13[[#This Row],[En puerto a facturar]]</f>
        <v>-10000</v>
      </c>
      <c r="AB170" s="20">
        <f>IFERROR(VLOOKUP(Tabla13[[#This Row],[Llave]],'[5]Consolidación planes'!$A:$M,9,FALSE),0)</f>
        <v>30000</v>
      </c>
      <c r="AC170" s="20">
        <f>IFERROR(VLOOKUP(Tabla13[[#This Row],[Llave]],'[5]Consolidación planes'!$A:$M,10,FALSE),0)</f>
        <v>5000</v>
      </c>
      <c r="AD170" s="20">
        <f>IFERROR(VLOOKUP(Tabla13[[#This Row],[Llave]],'[5]Consolidación planes'!$A:$M,11,FALSE),0)</f>
        <v>4000</v>
      </c>
      <c r="AE170" s="20">
        <f>IFERROR(VLOOKUP(Tabla13[[#This Row],[Llave]],'[5]Consolidación planes'!$A:$M,12,FALSE),0)</f>
        <v>20000</v>
      </c>
      <c r="AF170" s="20">
        <f>IFERROR(VLOOKUP(Tabla13[[#This Row],[Llave]],'[5]Consolidación planes'!$A:$M,13,FALSE),0)</f>
        <v>22000</v>
      </c>
    </row>
    <row r="171" spans="2:32" ht="15.75" hidden="1" x14ac:dyDescent="0.35">
      <c r="B171" t="str">
        <f>Tabla13[[#This Row],[Oficina]]&amp;Tabla13[[#This Row],[Material]]</f>
        <v>Exportacion Directa1020664</v>
      </c>
      <c r="C171" t="s">
        <v>6</v>
      </c>
      <c r="D171" t="s">
        <v>88</v>
      </c>
      <c r="E171">
        <v>1020664</v>
      </c>
      <c r="F171" t="s">
        <v>294</v>
      </c>
      <c r="G171" t="s">
        <v>59</v>
      </c>
      <c r="H171" t="s">
        <v>65</v>
      </c>
      <c r="I171" s="7">
        <f>IFERROR(VLOOKUP(Tabla13[[#This Row],[Llave]],'[1]Consolidado RV'!$B:$H,6,FALSE),0)</f>
        <v>4915.2159700000002</v>
      </c>
      <c r="J171" s="3">
        <f>IFERROR(VLOOKUP(Tabla13[[#This Row],[Llave]],'[1]Consolidado RV'!$B:$H,7,FALSE),0)</f>
        <v>2999.9999700000003</v>
      </c>
      <c r="K171" s="8">
        <f>IFERROR(VLOOKUP(Tabla13[[#This Row],[Oficina]],#REF!,2,FALSE),0)</f>
        <v>0</v>
      </c>
      <c r="L171" s="7">
        <f>+Tabla13[[#This Row],[ RV Producción mes n+1]]*Tabla13[[#This Row],[% Uti. producción]]</f>
        <v>0</v>
      </c>
      <c r="M171" s="7">
        <f>IFERROR(VLOOKUP(Tabla13[[#This Row],[Material]],#REF!,2,FALSE),0)</f>
        <v>0</v>
      </c>
      <c r="N171" s="7">
        <f>IFERROR(VLOOKUP(Tabla13[[#This Row],[Llave]],'En puerto-Programado'!A:D,4,FALSE)+VLOOKUP(Tabla13[[#This Row],[Llave]],'Por despachar'!A:F,6,FALSE),0)</f>
        <v>0</v>
      </c>
      <c r="O171" s="7">
        <f>IFERROR(VLOOKUP(Tabla13[[#This Row],[Material]],[2]Consolidado!$C:$D,2,FALSE),0)</f>
        <v>0</v>
      </c>
      <c r="P171" s="7">
        <f>IFERROR(VLOOKUP(Tabla13[[#This Row],[Llave]],'Por despachar'!A:E,5,FALSE),0)</f>
        <v>0</v>
      </c>
      <c r="Q17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71" s="7">
        <f>IFERROR(VLOOKUP(Tabla13[[#This Row],[Llave]],[3]Hoja2!$A:$D,4,FALSE),0)</f>
        <v>3000</v>
      </c>
      <c r="S171" s="9">
        <f>IFERROR(VLOOKUP(Tabla13[[#This Row],[Material]],[4]Hoja1!$B:$C,2,FALSE),0)</f>
        <v>3000</v>
      </c>
      <c r="T171" s="5">
        <f t="shared" si="5"/>
        <v>0</v>
      </c>
      <c r="U171" s="3">
        <f>+Tabla13[[#This Row],[Total disponible]]-Tabla13[[#This Row],[Atraso a facturar]]</f>
        <v>0</v>
      </c>
      <c r="V171" s="6">
        <f t="shared" si="4"/>
        <v>0</v>
      </c>
      <c r="W171" s="3" t="str">
        <f>IF(Tabla13[[#This Row],[Venta del mes]]&gt;Tabla13[[#This Row],[ RV  Venta mes n+1]],"Falta venta","-")</f>
        <v>-</v>
      </c>
      <c r="X171" s="7"/>
      <c r="Y171" s="18">
        <v>0</v>
      </c>
      <c r="Z171" s="5">
        <f>+Tabla13[[#This Row],[Atraso a facturar]]+Tabla13[[#This Row],[Venta del mes]]+Tabla13[[#This Row],[Ajuste]]</f>
        <v>0</v>
      </c>
      <c r="AA171" s="6">
        <f>+Tabla13[[#This Row],[Atraso a facturar]]+Tabla13[[#This Row],[Venta del mes]]+Tabla13[[#This Row],[En puerto a facturar]]</f>
        <v>0</v>
      </c>
      <c r="AB171" s="20">
        <f>IFERROR(VLOOKUP(Tabla13[[#This Row],[Llave]],'[5]Consolidación planes'!$A:$M,9,FALSE),0)</f>
        <v>0</v>
      </c>
      <c r="AC171" s="20">
        <f>IFERROR(VLOOKUP(Tabla13[[#This Row],[Llave]],'[5]Consolidación planes'!$A:$M,10,FALSE),0)</f>
        <v>3000</v>
      </c>
      <c r="AD171" s="20">
        <f>IFERROR(VLOOKUP(Tabla13[[#This Row],[Llave]],'[5]Consolidación planes'!$A:$M,11,FALSE),0)</f>
        <v>3000</v>
      </c>
      <c r="AE171" s="20">
        <f>IFERROR(VLOOKUP(Tabla13[[#This Row],[Llave]],'[5]Consolidación planes'!$A:$M,12,FALSE),0)</f>
        <v>3000</v>
      </c>
      <c r="AF171" s="20">
        <f>IFERROR(VLOOKUP(Tabla13[[#This Row],[Llave]],'[5]Consolidación planes'!$A:$M,13,FALSE),0)</f>
        <v>0</v>
      </c>
    </row>
    <row r="172" spans="2:32" ht="15.75" hidden="1" x14ac:dyDescent="0.35">
      <c r="B172" t="str">
        <f>Tabla13[[#This Row],[Oficina]]&amp;Tabla13[[#This Row],[Material]]</f>
        <v>Exportacion Directa1020665</v>
      </c>
      <c r="C172" t="s">
        <v>6</v>
      </c>
      <c r="D172" t="s">
        <v>88</v>
      </c>
      <c r="E172">
        <v>1020665</v>
      </c>
      <c r="F172" t="s">
        <v>131</v>
      </c>
      <c r="G172" t="s">
        <v>59</v>
      </c>
      <c r="H172" t="s">
        <v>65</v>
      </c>
      <c r="I172" s="7">
        <f>IFERROR(VLOOKUP(Tabla13[[#This Row],[Llave]],'[1]Consolidado RV'!$B:$H,6,FALSE),0)</f>
        <v>0</v>
      </c>
      <c r="J172" s="3">
        <f>IFERROR(VLOOKUP(Tabla13[[#This Row],[Llave]],'[1]Consolidado RV'!$B:$H,7,FALSE),0)</f>
        <v>5000</v>
      </c>
      <c r="K172" s="8">
        <f>IFERROR(VLOOKUP(Tabla13[[#This Row],[Oficina]],#REF!,2,FALSE),0)</f>
        <v>0</v>
      </c>
      <c r="L172" s="7">
        <f>+Tabla13[[#This Row],[ RV Producción mes n+1]]*Tabla13[[#This Row],[% Uti. producción]]</f>
        <v>0</v>
      </c>
      <c r="M172" s="7">
        <f>IFERROR(VLOOKUP(Tabla13[[#This Row],[Material]],#REF!,2,FALSE),0)</f>
        <v>0</v>
      </c>
      <c r="N172" s="7">
        <f>IFERROR(VLOOKUP(Tabla13[[#This Row],[Llave]],'En puerto-Programado'!A:D,4,FALSE)+VLOOKUP(Tabla13[[#This Row],[Llave]],'Por despachar'!A:F,6,FALSE),0)</f>
        <v>3803.6036427655458</v>
      </c>
      <c r="O172" s="7">
        <f>IFERROR(VLOOKUP(Tabla13[[#This Row],[Material]],[2]Consolidado!$C:$D,2,FALSE),0)</f>
        <v>0</v>
      </c>
      <c r="P172" s="7">
        <f>IFERROR(VLOOKUP(Tabla13[[#This Row],[Llave]],'Por despachar'!A:E,5,FALSE),0)</f>
        <v>0</v>
      </c>
      <c r="Q172" s="14">
        <f>SUM(Tabla13[[#This Row],[Producción disponible]],Tabla13[[#This Row],[Stock al día]],Tabla13[[#This Row],[Por producir Abr.]])-SUM(Tabla13[[#This Row],[Stock por despachar N]],Tabla13[[#This Row],[Producción por despachar mes N]])</f>
        <v>-3803.6036427655458</v>
      </c>
      <c r="R172" s="7">
        <f>IFERROR(VLOOKUP(Tabla13[[#This Row],[Llave]],[3]Hoja2!$A:$D,4,FALSE),0)</f>
        <v>9100</v>
      </c>
      <c r="S172" s="9">
        <f>IFERROR(VLOOKUP(Tabla13[[#This Row],[Material]],[4]Hoja1!$B:$C,2,FALSE),0)</f>
        <v>2333.3333333333335</v>
      </c>
      <c r="T172" s="5">
        <f t="shared" si="5"/>
        <v>-2333.3333333333335</v>
      </c>
      <c r="U172" s="3">
        <f>+Tabla13[[#This Row],[Total disponible]]-Tabla13[[#This Row],[Atraso a facturar]]</f>
        <v>-1470.2703094322123</v>
      </c>
      <c r="V172" s="6">
        <f t="shared" si="4"/>
        <v>0</v>
      </c>
      <c r="W172" s="3" t="str">
        <f>IF(Tabla13[[#This Row],[Venta del mes]]&gt;Tabla13[[#This Row],[ RV  Venta mes n+1]],"Falta venta","-")</f>
        <v>-</v>
      </c>
      <c r="X172" s="7"/>
      <c r="Y172" s="18">
        <v>0</v>
      </c>
      <c r="Z172" s="5">
        <f>+Tabla13[[#This Row],[Atraso a facturar]]+Tabla13[[#This Row],[Venta del mes]]+Tabla13[[#This Row],[Ajuste]]</f>
        <v>-2333.3333333333335</v>
      </c>
      <c r="AA172" s="6">
        <f>+Tabla13[[#This Row],[Atraso a facturar]]+Tabla13[[#This Row],[Venta del mes]]+Tabla13[[#This Row],[En puerto a facturar]]</f>
        <v>-2333.3333333333335</v>
      </c>
      <c r="AB172" s="20">
        <f>IFERROR(VLOOKUP(Tabla13[[#This Row],[Llave]],'[5]Consolidación planes'!$A:$M,9,FALSE),0)</f>
        <v>11750</v>
      </c>
      <c r="AC172" s="20">
        <f>IFERROR(VLOOKUP(Tabla13[[#This Row],[Llave]],'[5]Consolidación planes'!$A:$M,10,FALSE),0)</f>
        <v>4750</v>
      </c>
      <c r="AD172" s="20">
        <f>IFERROR(VLOOKUP(Tabla13[[#This Row],[Llave]],'[5]Consolidación planes'!$A:$M,11,FALSE),0)</f>
        <v>5000</v>
      </c>
      <c r="AE172" s="20">
        <f>IFERROR(VLOOKUP(Tabla13[[#This Row],[Llave]],'[5]Consolidación planes'!$A:$M,12,FALSE),0)</f>
        <v>15000</v>
      </c>
      <c r="AF172" s="20">
        <f>IFERROR(VLOOKUP(Tabla13[[#This Row],[Llave]],'[5]Consolidación planes'!$A:$M,13,FALSE),0)</f>
        <v>17000</v>
      </c>
    </row>
    <row r="173" spans="2:32" ht="15.75" hidden="1" x14ac:dyDescent="0.35">
      <c r="B173" t="str">
        <f>Tabla13[[#This Row],[Oficina]]&amp;Tabla13[[#This Row],[Material]]</f>
        <v>Exportacion Directa1020678</v>
      </c>
      <c r="C173" t="s">
        <v>6</v>
      </c>
      <c r="D173" t="s">
        <v>88</v>
      </c>
      <c r="E173">
        <v>1020678</v>
      </c>
      <c r="F173" t="s">
        <v>291</v>
      </c>
      <c r="G173" t="s">
        <v>50</v>
      </c>
      <c r="H173" t="s">
        <v>51</v>
      </c>
      <c r="I173" s="7">
        <f>IFERROR(VLOOKUP(Tabla13[[#This Row],[Llave]],'[1]Consolidado RV'!$B:$H,6,FALSE),0)</f>
        <v>0</v>
      </c>
      <c r="J173" s="3">
        <f>IFERROR(VLOOKUP(Tabla13[[#This Row],[Llave]],'[1]Consolidado RV'!$B:$H,7,FALSE),0)</f>
        <v>0</v>
      </c>
      <c r="K173" s="8">
        <f>IFERROR(VLOOKUP(Tabla13[[#This Row],[Oficina]],#REF!,2,FALSE),0)</f>
        <v>0</v>
      </c>
      <c r="L173" s="7">
        <f>+Tabla13[[#This Row],[ RV Producción mes n+1]]*Tabla13[[#This Row],[% Uti. producción]]</f>
        <v>0</v>
      </c>
      <c r="M173" s="7">
        <f>IFERROR(VLOOKUP(Tabla13[[#This Row],[Material]],#REF!,2,FALSE),0)</f>
        <v>0</v>
      </c>
      <c r="N173" s="7">
        <f>IFERROR(VLOOKUP(Tabla13[[#This Row],[Llave]],'En puerto-Programado'!A:D,4,FALSE)+VLOOKUP(Tabla13[[#This Row],[Llave]],'Por despachar'!A:F,6,FALSE),0)</f>
        <v>0</v>
      </c>
      <c r="O173" s="7">
        <f>IFERROR(VLOOKUP(Tabla13[[#This Row],[Material]],[2]Consolidado!$C:$D,2,FALSE),0)</f>
        <v>0</v>
      </c>
      <c r="P173" s="7">
        <f>IFERROR(VLOOKUP(Tabla13[[#This Row],[Llave]],'Por despachar'!A:E,5,FALSE),0)</f>
        <v>0</v>
      </c>
      <c r="Q17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73" s="7">
        <f>IFERROR(VLOOKUP(Tabla13[[#This Row],[Llave]],[3]Hoja2!$A:$D,4,FALSE),0)</f>
        <v>500</v>
      </c>
      <c r="S173" s="9">
        <f>IFERROR(VLOOKUP(Tabla13[[#This Row],[Material]],[4]Hoja1!$B:$C,2,FALSE),0)</f>
        <v>500</v>
      </c>
      <c r="T173" s="5">
        <f t="shared" si="5"/>
        <v>0</v>
      </c>
      <c r="U173" s="3">
        <f>+Tabla13[[#This Row],[Total disponible]]-Tabla13[[#This Row],[Atraso a facturar]]</f>
        <v>0</v>
      </c>
      <c r="V173" s="6">
        <f t="shared" si="4"/>
        <v>0</v>
      </c>
      <c r="W173" s="3" t="str">
        <f>IF(Tabla13[[#This Row],[Venta del mes]]&gt;Tabla13[[#This Row],[ RV  Venta mes n+1]],"Falta venta","-")</f>
        <v>-</v>
      </c>
      <c r="X173" s="7"/>
      <c r="Y173" s="18">
        <v>0</v>
      </c>
      <c r="Z173" s="5">
        <f>+Tabla13[[#This Row],[Atraso a facturar]]+Tabla13[[#This Row],[Venta del mes]]+Tabla13[[#This Row],[Ajuste]]</f>
        <v>0</v>
      </c>
      <c r="AA173" s="6">
        <f>+Tabla13[[#This Row],[Atraso a facturar]]+Tabla13[[#This Row],[Venta del mes]]+Tabla13[[#This Row],[En puerto a facturar]]</f>
        <v>0</v>
      </c>
      <c r="AB173" s="20">
        <f>IFERROR(VLOOKUP(Tabla13[[#This Row],[Llave]],'[5]Consolidación planes'!$A:$M,9,FALSE),0)</f>
        <v>0</v>
      </c>
      <c r="AC173" s="20">
        <f>IFERROR(VLOOKUP(Tabla13[[#This Row],[Llave]],'[5]Consolidación planes'!$A:$M,10,FALSE),0)</f>
        <v>500</v>
      </c>
      <c r="AD173" s="20">
        <f>IFERROR(VLOOKUP(Tabla13[[#This Row],[Llave]],'[5]Consolidación planes'!$A:$M,11,FALSE),0)</f>
        <v>0</v>
      </c>
      <c r="AE173" s="20">
        <f>IFERROR(VLOOKUP(Tabla13[[#This Row],[Llave]],'[5]Consolidación planes'!$A:$M,12,FALSE),0)</f>
        <v>500</v>
      </c>
      <c r="AF173" s="20">
        <f>IFERROR(VLOOKUP(Tabla13[[#This Row],[Llave]],'[5]Consolidación planes'!$A:$M,13,FALSE),0)</f>
        <v>500</v>
      </c>
    </row>
    <row r="174" spans="2:32" ht="15.75" hidden="1" x14ac:dyDescent="0.35">
      <c r="B174" t="str">
        <f>Tabla13[[#This Row],[Oficina]]&amp;Tabla13[[#This Row],[Material]]</f>
        <v>Exportacion Directa1020681</v>
      </c>
      <c r="C174" t="s">
        <v>6</v>
      </c>
      <c r="D174" t="s">
        <v>88</v>
      </c>
      <c r="E174">
        <v>1020681</v>
      </c>
      <c r="F174" t="s">
        <v>106</v>
      </c>
      <c r="G174" t="s">
        <v>50</v>
      </c>
      <c r="H174" t="s">
        <v>103</v>
      </c>
      <c r="I174" s="7">
        <f>IFERROR(VLOOKUP(Tabla13[[#This Row],[Llave]],'[1]Consolidado RV'!$B:$H,6,FALSE),0)</f>
        <v>10000</v>
      </c>
      <c r="J174" s="3">
        <f>IFERROR(VLOOKUP(Tabla13[[#This Row],[Llave]],'[1]Consolidado RV'!$B:$H,7,FALSE),0)</f>
        <v>9715.11312125517</v>
      </c>
      <c r="K174" s="8">
        <f>IFERROR(VLOOKUP(Tabla13[[#This Row],[Oficina]],#REF!,2,FALSE),0)</f>
        <v>0</v>
      </c>
      <c r="L174" s="7">
        <f>+Tabla13[[#This Row],[ RV Producción mes n+1]]*Tabla13[[#This Row],[% Uti. producción]]</f>
        <v>0</v>
      </c>
      <c r="M174" s="7">
        <f>IFERROR(VLOOKUP(Tabla13[[#This Row],[Material]],#REF!,2,FALSE),0)</f>
        <v>0</v>
      </c>
      <c r="N174" s="7">
        <f>IFERROR(VLOOKUP(Tabla13[[#This Row],[Llave]],'En puerto-Programado'!A:D,4,FALSE)+VLOOKUP(Tabla13[[#This Row],[Llave]],'Por despachar'!A:F,6,FALSE),0)</f>
        <v>9128.6487426373096</v>
      </c>
      <c r="O174" s="7">
        <f>IFERROR(VLOOKUP(Tabla13[[#This Row],[Material]],[2]Consolidado!$C:$D,2,FALSE),0)</f>
        <v>9507.7365377773895</v>
      </c>
      <c r="P174" s="7">
        <f>IFERROR(VLOOKUP(Tabla13[[#This Row],[Llave]],'Por despachar'!A:E,5,FALSE),0)</f>
        <v>0</v>
      </c>
      <c r="Q174" s="14">
        <f>SUM(Tabla13[[#This Row],[Producción disponible]],Tabla13[[#This Row],[Stock al día]],Tabla13[[#This Row],[Por producir Abr.]])-SUM(Tabla13[[#This Row],[Stock por despachar N]],Tabla13[[#This Row],[Producción por despachar mes N]])</f>
        <v>379.08779514007983</v>
      </c>
      <c r="R174" s="7">
        <f>IFERROR(VLOOKUP(Tabla13[[#This Row],[Llave]],[3]Hoja2!$A:$D,4,FALSE),0)</f>
        <v>19000</v>
      </c>
      <c r="S174" s="9">
        <f>IFERROR(VLOOKUP(Tabla13[[#This Row],[Material]],[4]Hoja1!$B:$C,2,FALSE),0)</f>
        <v>6666.666666666667</v>
      </c>
      <c r="T174" s="5">
        <f t="shared" si="5"/>
        <v>0</v>
      </c>
      <c r="U174" s="3">
        <f>+Tabla13[[#This Row],[Total disponible]]-Tabla13[[#This Row],[Atraso a facturar]]</f>
        <v>379.08779514007983</v>
      </c>
      <c r="V174" s="6">
        <f t="shared" si="4"/>
        <v>0</v>
      </c>
      <c r="W174" s="3" t="str">
        <f>IF(Tabla13[[#This Row],[Venta del mes]]&gt;Tabla13[[#This Row],[ RV  Venta mes n+1]],"Falta venta","-")</f>
        <v>-</v>
      </c>
      <c r="X174" s="7"/>
      <c r="Y174" s="18">
        <v>0</v>
      </c>
      <c r="Z174" s="5">
        <f>+Tabla13[[#This Row],[Atraso a facturar]]+Tabla13[[#This Row],[Venta del mes]]+Tabla13[[#This Row],[Ajuste]]</f>
        <v>0</v>
      </c>
      <c r="AA174" s="6">
        <f>+Tabla13[[#This Row],[Atraso a facturar]]+Tabla13[[#This Row],[Venta del mes]]+Tabla13[[#This Row],[En puerto a facturar]]</f>
        <v>0</v>
      </c>
      <c r="AB174" s="20">
        <f>IFERROR(VLOOKUP(Tabla13[[#This Row],[Llave]],'[5]Consolidación planes'!$A:$M,9,FALSE),0)</f>
        <v>14250</v>
      </c>
      <c r="AC174" s="20">
        <f>IFERROR(VLOOKUP(Tabla13[[#This Row],[Llave]],'[5]Consolidación planes'!$A:$M,10,FALSE),0)</f>
        <v>11250</v>
      </c>
      <c r="AD174" s="20">
        <f>IFERROR(VLOOKUP(Tabla13[[#This Row],[Llave]],'[5]Consolidación planes'!$A:$M,11,FALSE),0)</f>
        <v>15000</v>
      </c>
      <c r="AE174" s="20">
        <f>IFERROR(VLOOKUP(Tabla13[[#This Row],[Llave]],'[5]Consolidación planes'!$A:$M,12,FALSE),0)</f>
        <v>22000</v>
      </c>
      <c r="AF174" s="20">
        <f>IFERROR(VLOOKUP(Tabla13[[#This Row],[Llave]],'[5]Consolidación planes'!$A:$M,13,FALSE),0)</f>
        <v>20545</v>
      </c>
    </row>
    <row r="175" spans="2:32" ht="15.75" hidden="1" x14ac:dyDescent="0.35">
      <c r="B175" t="str">
        <f>Tabla13[[#This Row],[Oficina]]&amp;Tabla13[[#This Row],[Material]]</f>
        <v>Exportacion Directa1020704</v>
      </c>
      <c r="C175" t="s">
        <v>6</v>
      </c>
      <c r="D175" t="s">
        <v>88</v>
      </c>
      <c r="E175">
        <v>1020704</v>
      </c>
      <c r="F175" t="s">
        <v>290</v>
      </c>
      <c r="G175" t="s">
        <v>37</v>
      </c>
      <c r="H175" t="s">
        <v>38</v>
      </c>
      <c r="I175" s="7">
        <f>IFERROR(VLOOKUP(Tabla13[[#This Row],[Llave]],'[1]Consolidado RV'!$B:$H,6,FALSE),0)</f>
        <v>1311.3489099999999</v>
      </c>
      <c r="J175" s="3">
        <f>IFERROR(VLOOKUP(Tabla13[[#This Row],[Llave]],'[1]Consolidado RV'!$B:$H,7,FALSE),0)</f>
        <v>1000.0000022115269</v>
      </c>
      <c r="K175" s="8">
        <f>IFERROR(VLOOKUP(Tabla13[[#This Row],[Oficina]],#REF!,2,FALSE),0)</f>
        <v>0</v>
      </c>
      <c r="L175" s="7">
        <f>+Tabla13[[#This Row],[ RV Producción mes n+1]]*Tabla13[[#This Row],[% Uti. producción]]</f>
        <v>0</v>
      </c>
      <c r="M175" s="7">
        <f>IFERROR(VLOOKUP(Tabla13[[#This Row],[Material]],#REF!,2,FALSE),0)</f>
        <v>0</v>
      </c>
      <c r="N175" s="7">
        <f>IFERROR(VLOOKUP(Tabla13[[#This Row],[Llave]],'En puerto-Programado'!A:D,4,FALSE)+VLOOKUP(Tabla13[[#This Row],[Llave]],'Por despachar'!A:F,6,FALSE),0)</f>
        <v>0</v>
      </c>
      <c r="O175" s="7">
        <f>IFERROR(VLOOKUP(Tabla13[[#This Row],[Material]],[2]Consolidado!$C:$D,2,FALSE),0)</f>
        <v>62.908299765116716</v>
      </c>
      <c r="P175" s="7">
        <f>IFERROR(VLOOKUP(Tabla13[[#This Row],[Llave]],'Por despachar'!A:E,5,FALSE),0)</f>
        <v>0</v>
      </c>
      <c r="Q175" s="14">
        <f>SUM(Tabla13[[#This Row],[Producción disponible]],Tabla13[[#This Row],[Stock al día]],Tabla13[[#This Row],[Por producir Abr.]])-SUM(Tabla13[[#This Row],[Stock por despachar N]],Tabla13[[#This Row],[Producción por despachar mes N]])</f>
        <v>62.908299765116716</v>
      </c>
      <c r="R175" s="7">
        <f>IFERROR(VLOOKUP(Tabla13[[#This Row],[Llave]],[3]Hoja2!$A:$D,4,FALSE),0)</f>
        <v>1500</v>
      </c>
      <c r="S175" s="9">
        <f>IFERROR(VLOOKUP(Tabla13[[#This Row],[Material]],[4]Hoja1!$B:$C,2,FALSE),0)</f>
        <v>500</v>
      </c>
      <c r="T175" s="5">
        <f t="shared" si="5"/>
        <v>0</v>
      </c>
      <c r="U175" s="3">
        <f>+Tabla13[[#This Row],[Total disponible]]-Tabla13[[#This Row],[Atraso a facturar]]</f>
        <v>62.908299765116716</v>
      </c>
      <c r="V175" s="6">
        <f t="shared" si="4"/>
        <v>0</v>
      </c>
      <c r="W175" s="3" t="str">
        <f>IF(Tabla13[[#This Row],[Venta del mes]]&gt;Tabla13[[#This Row],[ RV  Venta mes n+1]],"Falta venta","-")</f>
        <v>-</v>
      </c>
      <c r="X175" s="7"/>
      <c r="Y175" s="18">
        <v>0</v>
      </c>
      <c r="Z175" s="5">
        <f>+Tabla13[[#This Row],[Atraso a facturar]]+Tabla13[[#This Row],[Venta del mes]]+Tabla13[[#This Row],[Ajuste]]</f>
        <v>0</v>
      </c>
      <c r="AA175" s="6">
        <f>+Tabla13[[#This Row],[Atraso a facturar]]+Tabla13[[#This Row],[Venta del mes]]+Tabla13[[#This Row],[En puerto a facturar]]</f>
        <v>0</v>
      </c>
      <c r="AB175" s="20">
        <f>IFERROR(VLOOKUP(Tabla13[[#This Row],[Llave]],'[5]Consolidación planes'!$A:$M,9,FALSE),0)</f>
        <v>0</v>
      </c>
      <c r="AC175" s="20">
        <f>IFERROR(VLOOKUP(Tabla13[[#This Row],[Llave]],'[5]Consolidación planes'!$A:$M,10,FALSE),0)</f>
        <v>500</v>
      </c>
      <c r="AD175" s="20">
        <f>IFERROR(VLOOKUP(Tabla13[[#This Row],[Llave]],'[5]Consolidación planes'!$A:$M,11,FALSE),0)</f>
        <v>500</v>
      </c>
      <c r="AE175" s="20">
        <f>IFERROR(VLOOKUP(Tabla13[[#This Row],[Llave]],'[5]Consolidación planes'!$A:$M,12,FALSE),0)</f>
        <v>1500</v>
      </c>
      <c r="AF175" s="20">
        <f>IFERROR(VLOOKUP(Tabla13[[#This Row],[Llave]],'[5]Consolidación planes'!$A:$M,13,FALSE),0)</f>
        <v>1500</v>
      </c>
    </row>
    <row r="176" spans="2:32" ht="15.75" hidden="1" x14ac:dyDescent="0.35">
      <c r="B176" t="str">
        <f>Tabla13[[#This Row],[Oficina]]&amp;Tabla13[[#This Row],[Material]]</f>
        <v>Exportacion Directa1020715</v>
      </c>
      <c r="C176" t="s">
        <v>6</v>
      </c>
      <c r="D176" t="s">
        <v>88</v>
      </c>
      <c r="E176">
        <v>1020715</v>
      </c>
      <c r="F176" t="s">
        <v>119</v>
      </c>
      <c r="G176" t="s">
        <v>56</v>
      </c>
      <c r="H176" t="s">
        <v>118</v>
      </c>
      <c r="I176" s="7">
        <f>IFERROR(VLOOKUP(Tabla13[[#This Row],[Llave]],'[1]Consolidado RV'!$B:$H,6,FALSE),0)</f>
        <v>1549.335</v>
      </c>
      <c r="J176" s="3">
        <f>IFERROR(VLOOKUP(Tabla13[[#This Row],[Llave]],'[1]Consolidado RV'!$B:$H,7,FALSE),0)</f>
        <v>2000</v>
      </c>
      <c r="K176" s="8">
        <f>IFERROR(VLOOKUP(Tabla13[[#This Row],[Oficina]],#REF!,2,FALSE),0)</f>
        <v>0</v>
      </c>
      <c r="L176" s="7">
        <f>+Tabla13[[#This Row],[ RV Producción mes n+1]]*Tabla13[[#This Row],[% Uti. producción]]</f>
        <v>0</v>
      </c>
      <c r="M176" s="7">
        <f>IFERROR(VLOOKUP(Tabla13[[#This Row],[Material]],#REF!,2,FALSE),0)</f>
        <v>0</v>
      </c>
      <c r="N176" s="7">
        <f>IFERROR(VLOOKUP(Tabla13[[#This Row],[Llave]],'En puerto-Programado'!A:D,4,FALSE)+VLOOKUP(Tabla13[[#This Row],[Llave]],'Por despachar'!A:F,6,FALSE),0)</f>
        <v>0</v>
      </c>
      <c r="O176" s="7">
        <f>IFERROR(VLOOKUP(Tabla13[[#This Row],[Material]],[2]Consolidado!$C:$D,2,FALSE),0)</f>
        <v>0</v>
      </c>
      <c r="P176" s="7">
        <f>IFERROR(VLOOKUP(Tabla13[[#This Row],[Llave]],'Por despachar'!A:E,5,FALSE),0)</f>
        <v>0</v>
      </c>
      <c r="Q17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76" s="7">
        <f>IFERROR(VLOOKUP(Tabla13[[#This Row],[Llave]],[3]Hoja2!$A:$D,4,FALSE),0)</f>
        <v>2000</v>
      </c>
      <c r="S176" s="9">
        <f>IFERROR(VLOOKUP(Tabla13[[#This Row],[Material]],[4]Hoja1!$B:$C,2,FALSE),0)</f>
        <v>2000</v>
      </c>
      <c r="T176" s="5">
        <f t="shared" si="5"/>
        <v>0</v>
      </c>
      <c r="U176" s="3">
        <f>+Tabla13[[#This Row],[Total disponible]]-Tabla13[[#This Row],[Atraso a facturar]]</f>
        <v>0</v>
      </c>
      <c r="V176" s="6">
        <f t="shared" si="4"/>
        <v>0</v>
      </c>
      <c r="W176" s="3" t="str">
        <f>IF(Tabla13[[#This Row],[Venta del mes]]&gt;Tabla13[[#This Row],[ RV  Venta mes n+1]],"Falta venta","-")</f>
        <v>-</v>
      </c>
      <c r="X176" s="7"/>
      <c r="Y176" s="18">
        <v>0</v>
      </c>
      <c r="Z176" s="5">
        <f>+Tabla13[[#This Row],[Atraso a facturar]]+Tabla13[[#This Row],[Venta del mes]]+Tabla13[[#This Row],[Ajuste]]</f>
        <v>0</v>
      </c>
      <c r="AA176" s="6">
        <f>+Tabla13[[#This Row],[Atraso a facturar]]+Tabla13[[#This Row],[Venta del mes]]+Tabla13[[#This Row],[En puerto a facturar]]</f>
        <v>0</v>
      </c>
      <c r="AB176" s="20">
        <f>IFERROR(VLOOKUP(Tabla13[[#This Row],[Llave]],'[5]Consolidación planes'!$A:$M,9,FALSE),0)</f>
        <v>3000</v>
      </c>
      <c r="AC176" s="20">
        <f>IFERROR(VLOOKUP(Tabla13[[#This Row],[Llave]],'[5]Consolidación planes'!$A:$M,10,FALSE),0)</f>
        <v>2000</v>
      </c>
      <c r="AD176" s="20">
        <f>IFERROR(VLOOKUP(Tabla13[[#This Row],[Llave]],'[5]Consolidación planes'!$A:$M,11,FALSE),0)</f>
        <v>2000</v>
      </c>
      <c r="AE176" s="20">
        <f>IFERROR(VLOOKUP(Tabla13[[#This Row],[Llave]],'[5]Consolidación planes'!$A:$M,12,FALSE),0)</f>
        <v>4000</v>
      </c>
      <c r="AF176" s="20">
        <f>IFERROR(VLOOKUP(Tabla13[[#This Row],[Llave]],'[5]Consolidación planes'!$A:$M,13,FALSE),0)</f>
        <v>6000</v>
      </c>
    </row>
    <row r="177" spans="2:32" ht="15.75" hidden="1" x14ac:dyDescent="0.35">
      <c r="B177" t="str">
        <f>Tabla13[[#This Row],[Oficina]]&amp;Tabla13[[#This Row],[Material]]</f>
        <v>Exportacion Directa1020731</v>
      </c>
      <c r="C177" t="s">
        <v>6</v>
      </c>
      <c r="D177" t="s">
        <v>88</v>
      </c>
      <c r="E177">
        <v>1020731</v>
      </c>
      <c r="F177" t="s">
        <v>122</v>
      </c>
      <c r="G177" t="s">
        <v>56</v>
      </c>
      <c r="H177" t="s">
        <v>57</v>
      </c>
      <c r="I177" s="7">
        <f>IFERROR(VLOOKUP(Tabla13[[#This Row],[Llave]],'[1]Consolidado RV'!$B:$H,6,FALSE),0)</f>
        <v>24915.810400000002</v>
      </c>
      <c r="J177" s="3">
        <f>IFERROR(VLOOKUP(Tabla13[[#This Row],[Llave]],'[1]Consolidado RV'!$B:$H,7,FALSE),0)</f>
        <v>18978.392182481304</v>
      </c>
      <c r="K177" s="8">
        <f>IFERROR(VLOOKUP(Tabla13[[#This Row],[Oficina]],#REF!,2,FALSE),0)</f>
        <v>0</v>
      </c>
      <c r="L177" s="7">
        <f>+Tabla13[[#This Row],[ RV Producción mes n+1]]*Tabla13[[#This Row],[% Uti. producción]]</f>
        <v>0</v>
      </c>
      <c r="M177" s="7">
        <f>IFERROR(VLOOKUP(Tabla13[[#This Row],[Material]],#REF!,2,FALSE),0)</f>
        <v>0</v>
      </c>
      <c r="N177" s="7">
        <f>IFERROR(VLOOKUP(Tabla13[[#This Row],[Llave]],'En puerto-Programado'!A:D,4,FALSE)+VLOOKUP(Tabla13[[#This Row],[Llave]],'Por despachar'!A:F,6,FALSE),0)</f>
        <v>4564.3243713186548</v>
      </c>
      <c r="O177" s="7">
        <f>IFERROR(VLOOKUP(Tabla13[[#This Row],[Material]],[2]Consolidado!$C:$D,2,FALSE),0)</f>
        <v>2407.215540714365</v>
      </c>
      <c r="P177" s="7">
        <f>IFERROR(VLOOKUP(Tabla13[[#This Row],[Llave]],'Por despachar'!A:E,5,FALSE),0)</f>
        <v>0</v>
      </c>
      <c r="Q177" s="14">
        <f>SUM(Tabla13[[#This Row],[Producción disponible]],Tabla13[[#This Row],[Stock al día]],Tabla13[[#This Row],[Por producir Abr.]])-SUM(Tabla13[[#This Row],[Stock por despachar N]],Tabla13[[#This Row],[Producción por despachar mes N]])</f>
        <v>-2157.1088306042898</v>
      </c>
      <c r="R177" s="7">
        <f>IFERROR(VLOOKUP(Tabla13[[#This Row],[Llave]],[3]Hoja2!$A:$D,4,FALSE),0)</f>
        <v>14000</v>
      </c>
      <c r="S177" s="9">
        <f>IFERROR(VLOOKUP(Tabla13[[#This Row],[Material]],[4]Hoja1!$B:$C,2,FALSE),0)</f>
        <v>2500</v>
      </c>
      <c r="T177" s="5">
        <f t="shared" si="5"/>
        <v>0</v>
      </c>
      <c r="U177" s="3">
        <f>+Tabla13[[#This Row],[Total disponible]]-Tabla13[[#This Row],[Atraso a facturar]]</f>
        <v>-2157.1088306042898</v>
      </c>
      <c r="V177" s="6">
        <f t="shared" si="4"/>
        <v>0</v>
      </c>
      <c r="W177" s="3" t="str">
        <f>IF(Tabla13[[#This Row],[Venta del mes]]&gt;Tabla13[[#This Row],[ RV  Venta mes n+1]],"Falta venta","-")</f>
        <v>-</v>
      </c>
      <c r="X177" s="7"/>
      <c r="Y177" s="18">
        <v>0</v>
      </c>
      <c r="Z177" s="5">
        <f>+Tabla13[[#This Row],[Atraso a facturar]]+Tabla13[[#This Row],[Venta del mes]]+Tabla13[[#This Row],[Ajuste]]</f>
        <v>0</v>
      </c>
      <c r="AA177" s="6">
        <f>+Tabla13[[#This Row],[Atraso a facturar]]+Tabla13[[#This Row],[Venta del mes]]+Tabla13[[#This Row],[En puerto a facturar]]</f>
        <v>0</v>
      </c>
      <c r="AB177" s="20">
        <f>IFERROR(VLOOKUP(Tabla13[[#This Row],[Llave]],'[5]Consolidación planes'!$A:$M,9,FALSE),0)</f>
        <v>18000</v>
      </c>
      <c r="AC177" s="20">
        <f>IFERROR(VLOOKUP(Tabla13[[#This Row],[Llave]],'[5]Consolidación planes'!$A:$M,10,FALSE),0)</f>
        <v>6000</v>
      </c>
      <c r="AD177" s="20">
        <f>IFERROR(VLOOKUP(Tabla13[[#This Row],[Llave]],'[5]Consolidación planes'!$A:$M,11,FALSE),0)</f>
        <v>10000</v>
      </c>
      <c r="AE177" s="20">
        <f>IFERROR(VLOOKUP(Tabla13[[#This Row],[Llave]],'[5]Consolidación planes'!$A:$M,12,FALSE),0)</f>
        <v>20000</v>
      </c>
      <c r="AF177" s="20">
        <f>IFERROR(VLOOKUP(Tabla13[[#This Row],[Llave]],'[5]Consolidación planes'!$A:$M,13,FALSE),0)</f>
        <v>18000</v>
      </c>
    </row>
    <row r="178" spans="2:32" ht="15.75" hidden="1" x14ac:dyDescent="0.35">
      <c r="B178" t="str">
        <f>Tabla13[[#This Row],[Oficina]]&amp;Tabla13[[#This Row],[Material]]</f>
        <v>Exportacion Directa1020758</v>
      </c>
      <c r="C178" t="s">
        <v>6</v>
      </c>
      <c r="D178" t="s">
        <v>88</v>
      </c>
      <c r="E178">
        <v>1020758</v>
      </c>
      <c r="F178" t="s">
        <v>113</v>
      </c>
      <c r="G178" t="s">
        <v>50</v>
      </c>
      <c r="H178" t="s">
        <v>110</v>
      </c>
      <c r="I178" s="7">
        <f>IFERROR(VLOOKUP(Tabla13[[#This Row],[Llave]],'[1]Consolidado RV'!$B:$H,6,FALSE),0)</f>
        <v>5091.9889999999996</v>
      </c>
      <c r="J178" s="3">
        <f>IFERROR(VLOOKUP(Tabla13[[#This Row],[Llave]],'[1]Consolidado RV'!$B:$H,7,FALSE),0)</f>
        <v>3000</v>
      </c>
      <c r="K178" s="8">
        <f>IFERROR(VLOOKUP(Tabla13[[#This Row],[Oficina]],#REF!,2,FALSE),0)</f>
        <v>0</v>
      </c>
      <c r="L178" s="7">
        <f>+Tabla13[[#This Row],[ RV Producción mes n+1]]*Tabla13[[#This Row],[% Uti. producción]]</f>
        <v>0</v>
      </c>
      <c r="M178" s="7">
        <f>IFERROR(VLOOKUP(Tabla13[[#This Row],[Material]],#REF!,2,FALSE),0)</f>
        <v>0</v>
      </c>
      <c r="N178" s="7">
        <f>IFERROR(VLOOKUP(Tabla13[[#This Row],[Llave]],'En puerto-Programado'!A:D,4,FALSE)+VLOOKUP(Tabla13[[#This Row],[Llave]],'Por despachar'!A:F,6,FALSE),0)</f>
        <v>4564.3243713186548</v>
      </c>
      <c r="O178" s="7">
        <f>IFERROR(VLOOKUP(Tabla13[[#This Row],[Material]],[2]Consolidado!$C:$D,2,FALSE),0)</f>
        <v>0</v>
      </c>
      <c r="P178" s="7">
        <f>IFERROR(VLOOKUP(Tabla13[[#This Row],[Llave]],'Por despachar'!A:E,5,FALSE),0)</f>
        <v>0</v>
      </c>
      <c r="Q178" s="14">
        <f>SUM(Tabla13[[#This Row],[Producción disponible]],Tabla13[[#This Row],[Stock al día]],Tabla13[[#This Row],[Por producir Abr.]])-SUM(Tabla13[[#This Row],[Stock por despachar N]],Tabla13[[#This Row],[Producción por despachar mes N]])</f>
        <v>-4564.3243713186548</v>
      </c>
      <c r="R178" s="7">
        <f>IFERROR(VLOOKUP(Tabla13[[#This Row],[Llave]],[3]Hoja2!$A:$D,4,FALSE),0)</f>
        <v>3000</v>
      </c>
      <c r="S178" s="9">
        <f>IFERROR(VLOOKUP(Tabla13[[#This Row],[Material]],[4]Hoja1!$B:$C,2,FALSE),0)</f>
        <v>3250</v>
      </c>
      <c r="T178" s="5">
        <f t="shared" si="5"/>
        <v>-3250</v>
      </c>
      <c r="U178" s="3">
        <f>+Tabla13[[#This Row],[Total disponible]]-Tabla13[[#This Row],[Atraso a facturar]]</f>
        <v>-1314.3243713186548</v>
      </c>
      <c r="V178" s="6">
        <f t="shared" si="4"/>
        <v>0</v>
      </c>
      <c r="W178" s="3" t="str">
        <f>IF(Tabla13[[#This Row],[Venta del mes]]&gt;Tabla13[[#This Row],[ RV  Venta mes n+1]],"Falta venta","-")</f>
        <v>-</v>
      </c>
      <c r="X178" s="7"/>
      <c r="Y178" s="18">
        <v>0</v>
      </c>
      <c r="Z178" s="5">
        <f>+Tabla13[[#This Row],[Atraso a facturar]]+Tabla13[[#This Row],[Venta del mes]]+Tabla13[[#This Row],[Ajuste]]</f>
        <v>-3250</v>
      </c>
      <c r="AA178" s="6">
        <f>+Tabla13[[#This Row],[Atraso a facturar]]+Tabla13[[#This Row],[Venta del mes]]+Tabla13[[#This Row],[En puerto a facturar]]</f>
        <v>-3250</v>
      </c>
      <c r="AB178" s="20">
        <f>IFERROR(VLOOKUP(Tabla13[[#This Row],[Llave]],'[5]Consolidación planes'!$A:$M,9,FALSE),0)</f>
        <v>8000</v>
      </c>
      <c r="AC178" s="20">
        <f>IFERROR(VLOOKUP(Tabla13[[#This Row],[Llave]],'[5]Consolidación planes'!$A:$M,10,FALSE),0)</f>
        <v>5000</v>
      </c>
      <c r="AD178" s="20">
        <f>IFERROR(VLOOKUP(Tabla13[[#This Row],[Llave]],'[5]Consolidación planes'!$A:$M,11,FALSE),0)</f>
        <v>8000</v>
      </c>
      <c r="AE178" s="20">
        <f>IFERROR(VLOOKUP(Tabla13[[#This Row],[Llave]],'[5]Consolidación planes'!$A:$M,12,FALSE),0)</f>
        <v>12000</v>
      </c>
      <c r="AF178" s="20">
        <f>IFERROR(VLOOKUP(Tabla13[[#This Row],[Llave]],'[5]Consolidación planes'!$A:$M,13,FALSE),0)</f>
        <v>6000</v>
      </c>
    </row>
    <row r="179" spans="2:32" ht="15.75" hidden="1" x14ac:dyDescent="0.35">
      <c r="B179" t="str">
        <f>Tabla13[[#This Row],[Oficina]]&amp;Tabla13[[#This Row],[Material]]</f>
        <v>Exportacion Directa1020774</v>
      </c>
      <c r="C179" t="s">
        <v>6</v>
      </c>
      <c r="D179" t="s">
        <v>88</v>
      </c>
      <c r="E179">
        <v>1020774</v>
      </c>
      <c r="F179" t="s">
        <v>136</v>
      </c>
      <c r="G179" t="s">
        <v>134</v>
      </c>
      <c r="H179" t="s">
        <v>135</v>
      </c>
      <c r="I179" s="7">
        <f>IFERROR(VLOOKUP(Tabla13[[#This Row],[Llave]],'[1]Consolidado RV'!$B:$H,6,FALSE),0)</f>
        <v>10890</v>
      </c>
      <c r="J179" s="3">
        <f>IFERROR(VLOOKUP(Tabla13[[#This Row],[Llave]],'[1]Consolidado RV'!$B:$H,7,FALSE),0)</f>
        <v>8000</v>
      </c>
      <c r="K179" s="8">
        <f>IFERROR(VLOOKUP(Tabla13[[#This Row],[Oficina]],#REF!,2,FALSE),0)</f>
        <v>0</v>
      </c>
      <c r="L179" s="7">
        <f>+Tabla13[[#This Row],[ RV Producción mes n+1]]*Tabla13[[#This Row],[% Uti. producción]]</f>
        <v>0</v>
      </c>
      <c r="M179" s="7">
        <f>IFERROR(VLOOKUP(Tabla13[[#This Row],[Material]],#REF!,2,FALSE),0)</f>
        <v>0</v>
      </c>
      <c r="N179" s="7">
        <f>IFERROR(VLOOKUP(Tabla13[[#This Row],[Llave]],'En puerto-Programado'!A:D,4,FALSE)+VLOOKUP(Tabla13[[#This Row],[Llave]],'Por despachar'!A:F,6,FALSE),0)</f>
        <v>4564.3243713186548</v>
      </c>
      <c r="O179" s="7">
        <f>IFERROR(VLOOKUP(Tabla13[[#This Row],[Material]],[2]Consolidado!$C:$D,2,FALSE),0)</f>
        <v>1680</v>
      </c>
      <c r="P179" s="7">
        <f>IFERROR(VLOOKUP(Tabla13[[#This Row],[Llave]],'Por despachar'!A:E,5,FALSE),0)</f>
        <v>0</v>
      </c>
      <c r="Q179" s="14">
        <f>SUM(Tabla13[[#This Row],[Producción disponible]],Tabla13[[#This Row],[Stock al día]],Tabla13[[#This Row],[Por producir Abr.]])-SUM(Tabla13[[#This Row],[Stock por despachar N]],Tabla13[[#This Row],[Producción por despachar mes N]])</f>
        <v>-2884.3243713186548</v>
      </c>
      <c r="R179" s="7">
        <f>IFERROR(VLOOKUP(Tabla13[[#This Row],[Llave]],[3]Hoja2!$A:$D,4,FALSE),0)</f>
        <v>7000</v>
      </c>
      <c r="S179" s="9">
        <f>IFERROR(VLOOKUP(Tabla13[[#This Row],[Material]],[4]Hoja1!$B:$C,2,FALSE),0)</f>
        <v>952.38095238095241</v>
      </c>
      <c r="T179" s="5">
        <f t="shared" si="5"/>
        <v>-2857.1428571428573</v>
      </c>
      <c r="U179" s="3">
        <f>+Tabla13[[#This Row],[Total disponible]]-Tabla13[[#This Row],[Atraso a facturar]]</f>
        <v>-27.181514175797474</v>
      </c>
      <c r="V179" s="6">
        <f t="shared" si="4"/>
        <v>0</v>
      </c>
      <c r="W179" s="3" t="str">
        <f>IF(Tabla13[[#This Row],[Venta del mes]]&gt;Tabla13[[#This Row],[ RV  Venta mes n+1]],"Falta venta","-")</f>
        <v>-</v>
      </c>
      <c r="X179" s="7"/>
      <c r="Y179" s="18">
        <v>0</v>
      </c>
      <c r="Z179" s="5">
        <f>+Tabla13[[#This Row],[Atraso a facturar]]+Tabla13[[#This Row],[Venta del mes]]+Tabla13[[#This Row],[Ajuste]]</f>
        <v>-2857.1428571428573</v>
      </c>
      <c r="AA179" s="6">
        <f>+Tabla13[[#This Row],[Atraso a facturar]]+Tabla13[[#This Row],[Venta del mes]]+Tabla13[[#This Row],[En puerto a facturar]]</f>
        <v>-2857.1428571428573</v>
      </c>
      <c r="AB179" s="20">
        <f>IFERROR(VLOOKUP(Tabla13[[#This Row],[Llave]],'[5]Consolidación planes'!$A:$M,9,FALSE),0)</f>
        <v>6500</v>
      </c>
      <c r="AC179" s="20">
        <f>IFERROR(VLOOKUP(Tabla13[[#This Row],[Llave]],'[5]Consolidación planes'!$A:$M,10,FALSE),0)</f>
        <v>9000</v>
      </c>
      <c r="AD179" s="20">
        <f>IFERROR(VLOOKUP(Tabla13[[#This Row],[Llave]],'[5]Consolidación planes'!$A:$M,11,FALSE),0)</f>
        <v>7000</v>
      </c>
      <c r="AE179" s="20">
        <f>IFERROR(VLOOKUP(Tabla13[[#This Row],[Llave]],'[5]Consolidación planes'!$A:$M,12,FALSE),0)</f>
        <v>7000</v>
      </c>
      <c r="AF179" s="20">
        <f>IFERROR(VLOOKUP(Tabla13[[#This Row],[Llave]],'[5]Consolidación planes'!$A:$M,13,FALSE),0)</f>
        <v>12778</v>
      </c>
    </row>
    <row r="180" spans="2:32" ht="15.75" hidden="1" x14ac:dyDescent="0.35">
      <c r="B180" t="str">
        <f>Tabla13[[#This Row],[Oficina]]&amp;Tabla13[[#This Row],[Material]]</f>
        <v>Exportacion Directa1020802</v>
      </c>
      <c r="C180" t="s">
        <v>6</v>
      </c>
      <c r="D180" t="s">
        <v>88</v>
      </c>
      <c r="E180">
        <v>1020802</v>
      </c>
      <c r="F180" t="s">
        <v>123</v>
      </c>
      <c r="G180" t="s">
        <v>56</v>
      </c>
      <c r="H180" t="s">
        <v>57</v>
      </c>
      <c r="I180" s="7">
        <f>IFERROR(VLOOKUP(Tabla13[[#This Row],[Llave]],'[1]Consolidado RV'!$B:$H,6,FALSE),0)</f>
        <v>94782.684600000008</v>
      </c>
      <c r="J180" s="3">
        <f>IFERROR(VLOOKUP(Tabla13[[#This Row],[Llave]],'[1]Consolidado RV'!$B:$H,7,FALSE),0)</f>
        <v>77999.99967824023</v>
      </c>
      <c r="K180" s="8">
        <f>IFERROR(VLOOKUP(Tabla13[[#This Row],[Oficina]],#REF!,2,FALSE),0)</f>
        <v>0</v>
      </c>
      <c r="L180" s="7">
        <f>+Tabla13[[#This Row],[ RV Producción mes n+1]]*Tabla13[[#This Row],[% Uti. producción]]</f>
        <v>0</v>
      </c>
      <c r="M180" s="7">
        <f>IFERROR(VLOOKUP(Tabla13[[#This Row],[Material]],#REF!,2,FALSE),0)</f>
        <v>0</v>
      </c>
      <c r="N180" s="7">
        <f>IFERROR(VLOOKUP(Tabla13[[#This Row],[Llave]],'En puerto-Programado'!A:D,4,FALSE)+VLOOKUP(Tabla13[[#This Row],[Llave]],'Por despachar'!A:F,6,FALSE),0)</f>
        <v>72572.757503966612</v>
      </c>
      <c r="O180" s="7">
        <f>IFERROR(VLOOKUP(Tabla13[[#This Row],[Material]],[2]Consolidado!$C:$D,2,FALSE),0)</f>
        <v>15288.810369101382</v>
      </c>
      <c r="P180" s="7">
        <f>IFERROR(VLOOKUP(Tabla13[[#This Row],[Llave]],'Por despachar'!A:E,5,FALSE),0)</f>
        <v>0</v>
      </c>
      <c r="Q180" s="14">
        <f>SUM(Tabla13[[#This Row],[Producción disponible]],Tabla13[[#This Row],[Stock al día]],Tabla13[[#This Row],[Por producir Abr.]])-SUM(Tabla13[[#This Row],[Stock por despachar N]],Tabla13[[#This Row],[Producción por despachar mes N]])</f>
        <v>-57283.94713486523</v>
      </c>
      <c r="R180" s="7">
        <f>IFERROR(VLOOKUP(Tabla13[[#This Row],[Llave]],[3]Hoja2!$A:$D,4,FALSE),0)</f>
        <v>69500</v>
      </c>
      <c r="S180" s="9">
        <f>IFERROR(VLOOKUP(Tabla13[[#This Row],[Material]],[4]Hoja1!$B:$C,2,FALSE),0)</f>
        <v>8437.5</v>
      </c>
      <c r="T180" s="5">
        <f t="shared" si="5"/>
        <v>-50625</v>
      </c>
      <c r="U180" s="3">
        <f>+Tabla13[[#This Row],[Total disponible]]-Tabla13[[#This Row],[Atraso a facturar]]</f>
        <v>-6658.9471348652296</v>
      </c>
      <c r="V180" s="6">
        <f t="shared" si="4"/>
        <v>0</v>
      </c>
      <c r="W180" s="3" t="str">
        <f>IF(Tabla13[[#This Row],[Venta del mes]]&gt;Tabla13[[#This Row],[ RV  Venta mes n+1]],"Falta venta","-")</f>
        <v>-</v>
      </c>
      <c r="X180" s="7"/>
      <c r="Y180" s="18">
        <v>0</v>
      </c>
      <c r="Z180" s="5">
        <f>+Tabla13[[#This Row],[Atraso a facturar]]+Tabla13[[#This Row],[Venta del mes]]+Tabla13[[#This Row],[Ajuste]]</f>
        <v>-50625</v>
      </c>
      <c r="AA180" s="6">
        <f>+Tabla13[[#This Row],[Atraso a facturar]]+Tabla13[[#This Row],[Venta del mes]]+Tabla13[[#This Row],[En puerto a facturar]]</f>
        <v>-50625</v>
      </c>
      <c r="AB180" s="20">
        <f>IFERROR(VLOOKUP(Tabla13[[#This Row],[Llave]],'[5]Consolidación planes'!$A:$M,9,FALSE),0)</f>
        <v>103000</v>
      </c>
      <c r="AC180" s="20">
        <f>IFERROR(VLOOKUP(Tabla13[[#This Row],[Llave]],'[5]Consolidación planes'!$A:$M,10,FALSE),0)</f>
        <v>47000</v>
      </c>
      <c r="AD180" s="20">
        <f>IFERROR(VLOOKUP(Tabla13[[#This Row],[Llave]],'[5]Consolidación planes'!$A:$M,11,FALSE),0)</f>
        <v>95000</v>
      </c>
      <c r="AE180" s="20">
        <f>IFERROR(VLOOKUP(Tabla13[[#This Row],[Llave]],'[5]Consolidación planes'!$A:$M,12,FALSE),0)</f>
        <v>130000</v>
      </c>
      <c r="AF180" s="20">
        <f>IFERROR(VLOOKUP(Tabla13[[#This Row],[Llave]],'[5]Consolidación planes'!$A:$M,13,FALSE),0)</f>
        <v>92821</v>
      </c>
    </row>
    <row r="181" spans="2:32" ht="15.75" hidden="1" x14ac:dyDescent="0.35">
      <c r="B181" t="str">
        <f>Tabla13[[#This Row],[Oficina]]&amp;Tabla13[[#This Row],[Material]]</f>
        <v>Exportacion Directa1020810</v>
      </c>
      <c r="C181" t="s">
        <v>6</v>
      </c>
      <c r="D181" t="s">
        <v>88</v>
      </c>
      <c r="E181">
        <v>1020810</v>
      </c>
      <c r="F181" t="s">
        <v>138</v>
      </c>
      <c r="G181" t="s">
        <v>76</v>
      </c>
      <c r="H181" t="s">
        <v>79</v>
      </c>
      <c r="I181" s="7">
        <f>IFERROR(VLOOKUP(Tabla13[[#This Row],[Llave]],'[1]Consolidado RV'!$B:$H,6,FALSE),0)</f>
        <v>1388.9799999999996</v>
      </c>
      <c r="J181" s="3">
        <f>IFERROR(VLOOKUP(Tabla13[[#This Row],[Llave]],'[1]Consolidado RV'!$B:$H,7,FALSE),0)</f>
        <v>2000</v>
      </c>
      <c r="K181" s="8">
        <f>IFERROR(VLOOKUP(Tabla13[[#This Row],[Oficina]],#REF!,2,FALSE),0)</f>
        <v>0</v>
      </c>
      <c r="L181" s="7">
        <f>+Tabla13[[#This Row],[ RV Producción mes n+1]]*Tabla13[[#This Row],[% Uti. producción]]</f>
        <v>0</v>
      </c>
      <c r="M181" s="7">
        <f>IFERROR(VLOOKUP(Tabla13[[#This Row],[Material]],#REF!,2,FALSE),0)</f>
        <v>0</v>
      </c>
      <c r="N181" s="7">
        <f>IFERROR(VLOOKUP(Tabla13[[#This Row],[Llave]],'En puerto-Programado'!A:D,4,FALSE)+VLOOKUP(Tabla13[[#This Row],[Llave]],'Por despachar'!A:F,6,FALSE),0)</f>
        <v>3042.8829142124368</v>
      </c>
      <c r="O181" s="7">
        <f>IFERROR(VLOOKUP(Tabla13[[#This Row],[Material]],[2]Consolidado!$C:$D,2,FALSE),0)</f>
        <v>0</v>
      </c>
      <c r="P181" s="7">
        <f>IFERROR(VLOOKUP(Tabla13[[#This Row],[Llave]],'Por despachar'!A:E,5,FALSE),0)</f>
        <v>0</v>
      </c>
      <c r="Q181" s="14">
        <f>SUM(Tabla13[[#This Row],[Producción disponible]],Tabla13[[#This Row],[Stock al día]],Tabla13[[#This Row],[Por producir Abr.]])-SUM(Tabla13[[#This Row],[Stock por despachar N]],Tabla13[[#This Row],[Producción por despachar mes N]])</f>
        <v>-3042.8829142124368</v>
      </c>
      <c r="R181" s="7">
        <f>IFERROR(VLOOKUP(Tabla13[[#This Row],[Llave]],[3]Hoja2!$A:$D,4,FALSE),0)</f>
        <v>2000</v>
      </c>
      <c r="S181" s="9">
        <f>IFERROR(VLOOKUP(Tabla13[[#This Row],[Material]],[4]Hoja1!$B:$C,2,FALSE),0)</f>
        <v>1500</v>
      </c>
      <c r="T181" s="5">
        <f t="shared" si="5"/>
        <v>-3000</v>
      </c>
      <c r="U181" s="3">
        <f>+Tabla13[[#This Row],[Total disponible]]-Tabla13[[#This Row],[Atraso a facturar]]</f>
        <v>-42.882914212436845</v>
      </c>
      <c r="V181" s="6">
        <f t="shared" si="4"/>
        <v>0</v>
      </c>
      <c r="W181" s="3" t="str">
        <f>IF(Tabla13[[#This Row],[Venta del mes]]&gt;Tabla13[[#This Row],[ RV  Venta mes n+1]],"Falta venta","-")</f>
        <v>-</v>
      </c>
      <c r="X181" s="7"/>
      <c r="Y181" s="18">
        <v>0</v>
      </c>
      <c r="Z181" s="5">
        <f>+Tabla13[[#This Row],[Atraso a facturar]]+Tabla13[[#This Row],[Venta del mes]]+Tabla13[[#This Row],[Ajuste]]</f>
        <v>-3000</v>
      </c>
      <c r="AA181" s="6">
        <f>+Tabla13[[#This Row],[Atraso a facturar]]+Tabla13[[#This Row],[Venta del mes]]+Tabla13[[#This Row],[En puerto a facturar]]</f>
        <v>-3000</v>
      </c>
      <c r="AB181" s="20">
        <f>IFERROR(VLOOKUP(Tabla13[[#This Row],[Llave]],'[5]Consolidación planes'!$A:$M,9,FALSE),0)</f>
        <v>5000</v>
      </c>
      <c r="AC181" s="20">
        <f>IFERROR(VLOOKUP(Tabla13[[#This Row],[Llave]],'[5]Consolidación planes'!$A:$M,10,FALSE),0)</f>
        <v>6000</v>
      </c>
      <c r="AD181" s="20">
        <f>IFERROR(VLOOKUP(Tabla13[[#This Row],[Llave]],'[5]Consolidación planes'!$A:$M,11,FALSE),0)</f>
        <v>2500</v>
      </c>
      <c r="AE181" s="20">
        <f>IFERROR(VLOOKUP(Tabla13[[#This Row],[Llave]],'[5]Consolidación planes'!$A:$M,12,FALSE),0)</f>
        <v>0</v>
      </c>
      <c r="AF181" s="20">
        <f>IFERROR(VLOOKUP(Tabla13[[#This Row],[Llave]],'[5]Consolidación planes'!$A:$M,13,FALSE),0)</f>
        <v>6000</v>
      </c>
    </row>
    <row r="182" spans="2:32" ht="15.75" hidden="1" x14ac:dyDescent="0.35">
      <c r="B182" t="str">
        <f>Tabla13[[#This Row],[Oficina]]&amp;Tabla13[[#This Row],[Material]]</f>
        <v>Exportacion Directa1020914</v>
      </c>
      <c r="C182" t="s">
        <v>6</v>
      </c>
      <c r="D182" t="s">
        <v>88</v>
      </c>
      <c r="E182">
        <v>1020914</v>
      </c>
      <c r="F182" t="s">
        <v>120</v>
      </c>
      <c r="G182" t="s">
        <v>56</v>
      </c>
      <c r="H182" t="s">
        <v>118</v>
      </c>
      <c r="I182" s="7">
        <f>IFERROR(VLOOKUP(Tabla13[[#This Row],[Llave]],'[1]Consolidado RV'!$B:$H,6,FALSE),0)</f>
        <v>9846</v>
      </c>
      <c r="J182" s="3">
        <f>IFERROR(VLOOKUP(Tabla13[[#This Row],[Llave]],'[1]Consolidado RV'!$B:$H,7,FALSE),0)</f>
        <v>9000</v>
      </c>
      <c r="K182" s="8">
        <f>IFERROR(VLOOKUP(Tabla13[[#This Row],[Oficina]],#REF!,2,FALSE),0)</f>
        <v>0</v>
      </c>
      <c r="L182" s="7">
        <f>+Tabla13[[#This Row],[ RV Producción mes n+1]]*Tabla13[[#This Row],[% Uti. producción]]</f>
        <v>0</v>
      </c>
      <c r="M182" s="7">
        <f>IFERROR(VLOOKUP(Tabla13[[#This Row],[Material]],#REF!,2,FALSE),0)</f>
        <v>0</v>
      </c>
      <c r="N182" s="7">
        <f>IFERROR(VLOOKUP(Tabla13[[#This Row],[Llave]],'En puerto-Programado'!A:D,4,FALSE)+VLOOKUP(Tabla13[[#This Row],[Llave]],'Por despachar'!A:F,6,FALSE),0)</f>
        <v>5325.0450998717643</v>
      </c>
      <c r="O182" s="7">
        <f>IFERROR(VLOOKUP(Tabla13[[#This Row],[Material]],[2]Consolidado!$C:$D,2,FALSE),0)</f>
        <v>4281.6000000000004</v>
      </c>
      <c r="P182" s="7">
        <f>IFERROR(VLOOKUP(Tabla13[[#This Row],[Llave]],'Por despachar'!A:E,5,FALSE),0)</f>
        <v>0</v>
      </c>
      <c r="Q182" s="14">
        <f>SUM(Tabla13[[#This Row],[Producción disponible]],Tabla13[[#This Row],[Stock al día]],Tabla13[[#This Row],[Por producir Abr.]])-SUM(Tabla13[[#This Row],[Stock por despachar N]],Tabla13[[#This Row],[Producción por despachar mes N]])</f>
        <v>-1043.4450998717639</v>
      </c>
      <c r="R182" s="7">
        <f>IFERROR(VLOOKUP(Tabla13[[#This Row],[Llave]],[3]Hoja2!$A:$D,4,FALSE),0)</f>
        <v>9500</v>
      </c>
      <c r="S182" s="9">
        <f>IFERROR(VLOOKUP(Tabla13[[#This Row],[Material]],[4]Hoja1!$B:$C,2,FALSE),0)</f>
        <v>1285.7142857142858</v>
      </c>
      <c r="T182" s="5">
        <f t="shared" si="5"/>
        <v>0</v>
      </c>
      <c r="U182" s="3">
        <f>+Tabla13[[#This Row],[Total disponible]]-Tabla13[[#This Row],[Atraso a facturar]]</f>
        <v>-1043.4450998717639</v>
      </c>
      <c r="V182" s="6">
        <f t="shared" si="4"/>
        <v>0</v>
      </c>
      <c r="W182" s="3" t="str">
        <f>IF(Tabla13[[#This Row],[Venta del mes]]&gt;Tabla13[[#This Row],[ RV  Venta mes n+1]],"Falta venta","-")</f>
        <v>-</v>
      </c>
      <c r="X182" s="7"/>
      <c r="Y182" s="18">
        <v>0</v>
      </c>
      <c r="Z182" s="5">
        <f>+Tabla13[[#This Row],[Atraso a facturar]]+Tabla13[[#This Row],[Venta del mes]]+Tabla13[[#This Row],[Ajuste]]</f>
        <v>0</v>
      </c>
      <c r="AA182" s="6">
        <f>+Tabla13[[#This Row],[Atraso a facturar]]+Tabla13[[#This Row],[Venta del mes]]+Tabla13[[#This Row],[En puerto a facturar]]</f>
        <v>0</v>
      </c>
      <c r="AB182" s="20">
        <f>IFERROR(VLOOKUP(Tabla13[[#This Row],[Llave]],'[5]Consolidación planes'!$A:$M,9,FALSE),0)</f>
        <v>3000</v>
      </c>
      <c r="AC182" s="20">
        <f>IFERROR(VLOOKUP(Tabla13[[#This Row],[Llave]],'[5]Consolidación planes'!$A:$M,10,FALSE),0)</f>
        <v>0</v>
      </c>
      <c r="AD182" s="20">
        <f>IFERROR(VLOOKUP(Tabla13[[#This Row],[Llave]],'[5]Consolidación planes'!$A:$M,11,FALSE),0)</f>
        <v>3000</v>
      </c>
      <c r="AE182" s="20">
        <f>IFERROR(VLOOKUP(Tabla13[[#This Row],[Llave]],'[5]Consolidación planes'!$A:$M,12,FALSE),0)</f>
        <v>15000</v>
      </c>
      <c r="AF182" s="20">
        <f>IFERROR(VLOOKUP(Tabla13[[#This Row],[Llave]],'[5]Consolidación planes'!$A:$M,13,FALSE),0)</f>
        <v>10000</v>
      </c>
    </row>
    <row r="183" spans="2:32" ht="15.75" hidden="1" x14ac:dyDescent="0.35">
      <c r="B183" t="str">
        <f>Tabla13[[#This Row],[Oficina]]&amp;Tabla13[[#This Row],[Material]]</f>
        <v>Exportacion Directa1020990</v>
      </c>
      <c r="C183" t="s">
        <v>6</v>
      </c>
      <c r="D183" t="s">
        <v>88</v>
      </c>
      <c r="E183">
        <v>1020990</v>
      </c>
      <c r="F183" t="s">
        <v>132</v>
      </c>
      <c r="G183" t="s">
        <v>59</v>
      </c>
      <c r="H183" t="s">
        <v>65</v>
      </c>
      <c r="I183" s="7">
        <f>IFERROR(VLOOKUP(Tabla13[[#This Row],[Llave]],'[1]Consolidado RV'!$B:$H,6,FALSE),0)</f>
        <v>0</v>
      </c>
      <c r="J183" s="3">
        <f>IFERROR(VLOOKUP(Tabla13[[#This Row],[Llave]],'[1]Consolidado RV'!$B:$H,7,FALSE),0)</f>
        <v>5000</v>
      </c>
      <c r="K183" s="8">
        <f>IFERROR(VLOOKUP(Tabla13[[#This Row],[Oficina]],#REF!,2,FALSE),0)</f>
        <v>0</v>
      </c>
      <c r="L183" s="7">
        <f>+Tabla13[[#This Row],[ RV Producción mes n+1]]*Tabla13[[#This Row],[% Uti. producción]]</f>
        <v>0</v>
      </c>
      <c r="M183" s="7">
        <f>IFERROR(VLOOKUP(Tabla13[[#This Row],[Material]],#REF!,2,FALSE),0)</f>
        <v>0</v>
      </c>
      <c r="N183" s="7">
        <f>IFERROR(VLOOKUP(Tabla13[[#This Row],[Llave]],'En puerto-Programado'!A:D,4,FALSE)+VLOOKUP(Tabla13[[#This Row],[Llave]],'Por despachar'!A:F,6,FALSE),0)</f>
        <v>3803.6036427655458</v>
      </c>
      <c r="O183" s="7">
        <f>IFERROR(VLOOKUP(Tabla13[[#This Row],[Material]],[2]Consolidado!$C:$D,2,FALSE),0)</f>
        <v>4600</v>
      </c>
      <c r="P183" s="7">
        <f>IFERROR(VLOOKUP(Tabla13[[#This Row],[Llave]],'Por despachar'!A:E,5,FALSE),0)</f>
        <v>0</v>
      </c>
      <c r="Q183" s="14">
        <f>SUM(Tabla13[[#This Row],[Producción disponible]],Tabla13[[#This Row],[Stock al día]],Tabla13[[#This Row],[Por producir Abr.]])-SUM(Tabla13[[#This Row],[Stock por despachar N]],Tabla13[[#This Row],[Producción por despachar mes N]])</f>
        <v>796.39635723445417</v>
      </c>
      <c r="R183" s="7">
        <f>IFERROR(VLOOKUP(Tabla13[[#This Row],[Llave]],[3]Hoja2!$A:$D,4,FALSE),0)</f>
        <v>2500</v>
      </c>
      <c r="S183" s="9">
        <f>IFERROR(VLOOKUP(Tabla13[[#This Row],[Material]],[4]Hoja1!$B:$C,2,FALSE),0)</f>
        <v>2666.6666666666665</v>
      </c>
      <c r="T183" s="5">
        <f t="shared" si="5"/>
        <v>0</v>
      </c>
      <c r="U183" s="3">
        <f>+Tabla13[[#This Row],[Total disponible]]-Tabla13[[#This Row],[Atraso a facturar]]</f>
        <v>796.39635723445417</v>
      </c>
      <c r="V183" s="6">
        <f t="shared" si="4"/>
        <v>0</v>
      </c>
      <c r="W183" s="3" t="str">
        <f>IF(Tabla13[[#This Row],[Venta del mes]]&gt;Tabla13[[#This Row],[ RV  Venta mes n+1]],"Falta venta","-")</f>
        <v>-</v>
      </c>
      <c r="X183" s="7"/>
      <c r="Y183" s="18">
        <v>0</v>
      </c>
      <c r="Z183" s="5">
        <f>+Tabla13[[#This Row],[Atraso a facturar]]+Tabla13[[#This Row],[Venta del mes]]+Tabla13[[#This Row],[Ajuste]]</f>
        <v>0</v>
      </c>
      <c r="AA183" s="6">
        <f>+Tabla13[[#This Row],[Atraso a facturar]]+Tabla13[[#This Row],[Venta del mes]]+Tabla13[[#This Row],[En puerto a facturar]]</f>
        <v>0</v>
      </c>
      <c r="AB183" s="20">
        <f>IFERROR(VLOOKUP(Tabla13[[#This Row],[Llave]],'[5]Consolidación planes'!$A:$M,9,FALSE),0)</f>
        <v>8750</v>
      </c>
      <c r="AC183" s="20">
        <f>IFERROR(VLOOKUP(Tabla13[[#This Row],[Llave]],'[5]Consolidación planes'!$A:$M,10,FALSE),0)</f>
        <v>4750</v>
      </c>
      <c r="AD183" s="20">
        <f>IFERROR(VLOOKUP(Tabla13[[#This Row],[Llave]],'[5]Consolidación planes'!$A:$M,11,FALSE),0)</f>
        <v>7000</v>
      </c>
      <c r="AE183" s="20">
        <f>IFERROR(VLOOKUP(Tabla13[[#This Row],[Llave]],'[5]Consolidación planes'!$A:$M,12,FALSE),0)</f>
        <v>13000</v>
      </c>
      <c r="AF183" s="20">
        <f>IFERROR(VLOOKUP(Tabla13[[#This Row],[Llave]],'[5]Consolidación planes'!$A:$M,13,FALSE),0)</f>
        <v>13000</v>
      </c>
    </row>
    <row r="184" spans="2:32" ht="15.75" hidden="1" x14ac:dyDescent="0.35">
      <c r="B184" t="str">
        <f>Tabla13[[#This Row],[Oficina]]&amp;Tabla13[[#This Row],[Material]]</f>
        <v>Exportacion Directa1020991</v>
      </c>
      <c r="C184" t="s">
        <v>6</v>
      </c>
      <c r="D184" t="s">
        <v>88</v>
      </c>
      <c r="E184">
        <v>1020991</v>
      </c>
      <c r="F184" t="s">
        <v>133</v>
      </c>
      <c r="G184" t="s">
        <v>59</v>
      </c>
      <c r="H184" t="s">
        <v>65</v>
      </c>
      <c r="I184" s="7">
        <f>IFERROR(VLOOKUP(Tabla13[[#This Row],[Llave]],'[1]Consolidado RV'!$B:$H,6,FALSE),0)</f>
        <v>9428.2551999999996</v>
      </c>
      <c r="J184" s="3">
        <f>IFERROR(VLOOKUP(Tabla13[[#This Row],[Llave]],'[1]Consolidado RV'!$B:$H,7,FALSE),0)</f>
        <v>15000.000200000002</v>
      </c>
      <c r="K184" s="8">
        <f>IFERROR(VLOOKUP(Tabla13[[#This Row],[Oficina]],#REF!,2,FALSE),0)</f>
        <v>0</v>
      </c>
      <c r="L184" s="7">
        <f>+Tabla13[[#This Row],[ RV Producción mes n+1]]*Tabla13[[#This Row],[% Uti. producción]]</f>
        <v>0</v>
      </c>
      <c r="M184" s="7">
        <f>IFERROR(VLOOKUP(Tabla13[[#This Row],[Material]],#REF!,2,FALSE),0)</f>
        <v>0</v>
      </c>
      <c r="N184" s="7">
        <f>IFERROR(VLOOKUP(Tabla13[[#This Row],[Llave]],'En puerto-Programado'!A:D,4,FALSE)+VLOOKUP(Tabla13[[#This Row],[Llave]],'Por despachar'!A:F,6,FALSE),0)</f>
        <v>4564.3243713186548</v>
      </c>
      <c r="O184" s="7">
        <f>IFERROR(VLOOKUP(Tabla13[[#This Row],[Material]],[2]Consolidado!$C:$D,2,FALSE),0)</f>
        <v>2590</v>
      </c>
      <c r="P184" s="7">
        <f>IFERROR(VLOOKUP(Tabla13[[#This Row],[Llave]],'Por despachar'!A:E,5,FALSE),0)</f>
        <v>0</v>
      </c>
      <c r="Q184" s="14">
        <f>SUM(Tabla13[[#This Row],[Producción disponible]],Tabla13[[#This Row],[Stock al día]],Tabla13[[#This Row],[Por producir Abr.]])-SUM(Tabla13[[#This Row],[Stock por despachar N]],Tabla13[[#This Row],[Producción por despachar mes N]])</f>
        <v>-1974.3243713186548</v>
      </c>
      <c r="R184" s="7">
        <f>IFERROR(VLOOKUP(Tabla13[[#This Row],[Llave]],[3]Hoja2!$A:$D,4,FALSE),0)</f>
        <v>17400</v>
      </c>
      <c r="S184" s="9">
        <f>IFERROR(VLOOKUP(Tabla13[[#This Row],[Material]],[4]Hoja1!$B:$C,2,FALSE),0)</f>
        <v>3333.3333333333335</v>
      </c>
      <c r="T184" s="5">
        <f t="shared" si="5"/>
        <v>0</v>
      </c>
      <c r="U184" s="3">
        <f>+Tabla13[[#This Row],[Total disponible]]-Tabla13[[#This Row],[Atraso a facturar]]</f>
        <v>-1974.3243713186548</v>
      </c>
      <c r="V184" s="6">
        <f t="shared" si="4"/>
        <v>0</v>
      </c>
      <c r="W184" s="3" t="str">
        <f>IF(Tabla13[[#This Row],[Venta del mes]]&gt;Tabla13[[#This Row],[ RV  Venta mes n+1]],"Falta venta","-")</f>
        <v>-</v>
      </c>
      <c r="X184" s="7"/>
      <c r="Y184" s="18">
        <v>0</v>
      </c>
      <c r="Z184" s="5">
        <f>+Tabla13[[#This Row],[Atraso a facturar]]+Tabla13[[#This Row],[Venta del mes]]+Tabla13[[#This Row],[Ajuste]]</f>
        <v>0</v>
      </c>
      <c r="AA184" s="6">
        <f>+Tabla13[[#This Row],[Atraso a facturar]]+Tabla13[[#This Row],[Venta del mes]]+Tabla13[[#This Row],[En puerto a facturar]]</f>
        <v>0</v>
      </c>
      <c r="AB184" s="20">
        <f>IFERROR(VLOOKUP(Tabla13[[#This Row],[Llave]],'[5]Consolidación planes'!$A:$M,9,FALSE),0)</f>
        <v>1250</v>
      </c>
      <c r="AC184" s="20">
        <f>IFERROR(VLOOKUP(Tabla13[[#This Row],[Llave]],'[5]Consolidación planes'!$A:$M,10,FALSE),0)</f>
        <v>5000</v>
      </c>
      <c r="AD184" s="20">
        <f>IFERROR(VLOOKUP(Tabla13[[#This Row],[Llave]],'[5]Consolidación planes'!$A:$M,11,FALSE),0)</f>
        <v>5000</v>
      </c>
      <c r="AE184" s="20">
        <f>IFERROR(VLOOKUP(Tabla13[[#This Row],[Llave]],'[5]Consolidación planes'!$A:$M,12,FALSE),0)</f>
        <v>60000</v>
      </c>
      <c r="AF184" s="20">
        <f>IFERROR(VLOOKUP(Tabla13[[#This Row],[Llave]],'[5]Consolidación planes'!$A:$M,13,FALSE),0)</f>
        <v>10000</v>
      </c>
    </row>
    <row r="185" spans="2:32" ht="15.75" hidden="1" x14ac:dyDescent="0.35">
      <c r="B185" t="str">
        <f>Tabla13[[#This Row],[Oficina]]&amp;Tabla13[[#This Row],[Material]]</f>
        <v>Exportacion Directa1021136</v>
      </c>
      <c r="C185" t="s">
        <v>6</v>
      </c>
      <c r="D185" t="s">
        <v>88</v>
      </c>
      <c r="E185">
        <v>1021136</v>
      </c>
      <c r="F185" t="s">
        <v>139</v>
      </c>
      <c r="G185" t="s">
        <v>76</v>
      </c>
      <c r="H185" t="s">
        <v>84</v>
      </c>
      <c r="I185" s="7">
        <f>IFERROR(VLOOKUP(Tabla13[[#This Row],[Llave]],'[1]Consolidado RV'!$B:$H,6,FALSE),0)</f>
        <v>3588.8983171</v>
      </c>
      <c r="J185" s="3">
        <f>IFERROR(VLOOKUP(Tabla13[[#This Row],[Llave]],'[1]Consolidado RV'!$B:$H,7,FALSE),0)</f>
        <v>1182.0783171000003</v>
      </c>
      <c r="K185" s="8">
        <f>IFERROR(VLOOKUP(Tabla13[[#This Row],[Oficina]],#REF!,2,FALSE),0)</f>
        <v>0</v>
      </c>
      <c r="L185" s="7">
        <f>+Tabla13[[#This Row],[ RV Producción mes n+1]]*Tabla13[[#This Row],[% Uti. producción]]</f>
        <v>0</v>
      </c>
      <c r="M185" s="7">
        <f>IFERROR(VLOOKUP(Tabla13[[#This Row],[Material]],#REF!,2,FALSE),0)</f>
        <v>0</v>
      </c>
      <c r="N185" s="7">
        <f>IFERROR(VLOOKUP(Tabla13[[#This Row],[Llave]],'En puerto-Programado'!A:D,4,FALSE)+VLOOKUP(Tabla13[[#This Row],[Llave]],'Por despachar'!A:F,6,FALSE),0)</f>
        <v>0</v>
      </c>
      <c r="O185" s="7">
        <f>IFERROR(VLOOKUP(Tabla13[[#This Row],[Material]],[2]Consolidado!$C:$D,2,FALSE),0)</f>
        <v>2343.2301886792457</v>
      </c>
      <c r="P185" s="7">
        <f>IFERROR(VLOOKUP(Tabla13[[#This Row],[Llave]],'Por despachar'!A:E,5,FALSE),0)</f>
        <v>0</v>
      </c>
      <c r="Q185" s="14">
        <f>SUM(Tabla13[[#This Row],[Producción disponible]],Tabla13[[#This Row],[Stock al día]],Tabla13[[#This Row],[Por producir Abr.]])-SUM(Tabla13[[#This Row],[Stock por despachar N]],Tabla13[[#This Row],[Producción por despachar mes N]])</f>
        <v>2343.2301886792457</v>
      </c>
      <c r="R185" s="7">
        <f>IFERROR(VLOOKUP(Tabla13[[#This Row],[Llave]],[3]Hoja2!$A:$D,4,FALSE),0)</f>
        <v>8000</v>
      </c>
      <c r="S185" s="9">
        <f>IFERROR(VLOOKUP(Tabla13[[#This Row],[Material]],[4]Hoja1!$B:$C,2,FALSE),0)</f>
        <v>2666.6666666666665</v>
      </c>
      <c r="T185" s="5">
        <f t="shared" si="5"/>
        <v>0</v>
      </c>
      <c r="U185" s="3">
        <f>+Tabla13[[#This Row],[Total disponible]]-Tabla13[[#This Row],[Atraso a facturar]]</f>
        <v>2343.2301886792457</v>
      </c>
      <c r="V185" s="6">
        <f t="shared" si="4"/>
        <v>0</v>
      </c>
      <c r="W185" s="3" t="str">
        <f>IF(Tabla13[[#This Row],[Venta del mes]]&gt;Tabla13[[#This Row],[ RV  Venta mes n+1]],"Falta venta","-")</f>
        <v>-</v>
      </c>
      <c r="X185" s="7"/>
      <c r="Y185" s="18">
        <v>0</v>
      </c>
      <c r="Z185" s="5">
        <f>+Tabla13[[#This Row],[Atraso a facturar]]+Tabla13[[#This Row],[Venta del mes]]+Tabla13[[#This Row],[Ajuste]]</f>
        <v>0</v>
      </c>
      <c r="AA185" s="6">
        <f>+Tabla13[[#This Row],[Atraso a facturar]]+Tabla13[[#This Row],[Venta del mes]]+Tabla13[[#This Row],[En puerto a facturar]]</f>
        <v>0</v>
      </c>
      <c r="AB185" s="20">
        <f>IFERROR(VLOOKUP(Tabla13[[#This Row],[Llave]],'[5]Consolidación planes'!$A:$M,9,FALSE),0)</f>
        <v>5000</v>
      </c>
      <c r="AC185" s="20">
        <f>IFERROR(VLOOKUP(Tabla13[[#This Row],[Llave]],'[5]Consolidación planes'!$A:$M,10,FALSE),0)</f>
        <v>3000</v>
      </c>
      <c r="AD185" s="20">
        <f>IFERROR(VLOOKUP(Tabla13[[#This Row],[Llave]],'[5]Consolidación planes'!$A:$M,11,FALSE),0)</f>
        <v>4000</v>
      </c>
      <c r="AE185" s="20">
        <f>IFERROR(VLOOKUP(Tabla13[[#This Row],[Llave]],'[5]Consolidación planes'!$A:$M,12,FALSE),0)</f>
        <v>5000</v>
      </c>
      <c r="AF185" s="20">
        <f>IFERROR(VLOOKUP(Tabla13[[#This Row],[Llave]],'[5]Consolidación planes'!$A:$M,13,FALSE),0)</f>
        <v>7200</v>
      </c>
    </row>
    <row r="186" spans="2:32" ht="15.75" hidden="1" x14ac:dyDescent="0.35">
      <c r="B186" t="str">
        <f>Tabla13[[#This Row],[Oficina]]&amp;Tabla13[[#This Row],[Material]]</f>
        <v>Exportacion Directa1021533</v>
      </c>
      <c r="C186" t="s">
        <v>6</v>
      </c>
      <c r="D186" t="s">
        <v>88</v>
      </c>
      <c r="E186">
        <v>1021533</v>
      </c>
      <c r="F186" t="s">
        <v>124</v>
      </c>
      <c r="G186" t="s">
        <v>56</v>
      </c>
      <c r="H186" t="s">
        <v>57</v>
      </c>
      <c r="I186" s="7">
        <f>IFERROR(VLOOKUP(Tabla13[[#This Row],[Llave]],'[1]Consolidado RV'!$B:$H,6,FALSE),0)</f>
        <v>0</v>
      </c>
      <c r="J186" s="3">
        <f>IFERROR(VLOOKUP(Tabla13[[#This Row],[Llave]],'[1]Consolidado RV'!$B:$H,7,FALSE),0)</f>
        <v>0</v>
      </c>
      <c r="K186" s="8">
        <f>IFERROR(VLOOKUP(Tabla13[[#This Row],[Oficina]],#REF!,2,FALSE),0)</f>
        <v>0</v>
      </c>
      <c r="L186" s="7">
        <f>+Tabla13[[#This Row],[ RV Producción mes n+1]]*Tabla13[[#This Row],[% Uti. producción]]</f>
        <v>0</v>
      </c>
      <c r="M186" s="7">
        <f>IFERROR(VLOOKUP(Tabla13[[#This Row],[Material]],#REF!,2,FALSE),0)</f>
        <v>0</v>
      </c>
      <c r="N186" s="7">
        <f>IFERROR(VLOOKUP(Tabla13[[#This Row],[Llave]],'En puerto-Programado'!A:D,4,FALSE)+VLOOKUP(Tabla13[[#This Row],[Llave]],'Por despachar'!A:F,6,FALSE),0)</f>
        <v>7607.2072855310917</v>
      </c>
      <c r="O186" s="7">
        <f>IFERROR(VLOOKUP(Tabla13[[#This Row],[Material]],[2]Consolidado!$C:$D,2,FALSE),0)</f>
        <v>0</v>
      </c>
      <c r="P186" s="7">
        <f>IFERROR(VLOOKUP(Tabla13[[#This Row],[Llave]],'Por despachar'!A:E,5,FALSE),0)</f>
        <v>0</v>
      </c>
      <c r="Q186" s="14">
        <f>SUM(Tabla13[[#This Row],[Producción disponible]],Tabla13[[#This Row],[Stock al día]],Tabla13[[#This Row],[Por producir Abr.]])-SUM(Tabla13[[#This Row],[Stock por despachar N]],Tabla13[[#This Row],[Producción por despachar mes N]])</f>
        <v>-7607.2072855310917</v>
      </c>
      <c r="R186" s="7">
        <f>IFERROR(VLOOKUP(Tabla13[[#This Row],[Llave]],[3]Hoja2!$A:$D,4,FALSE),0)</f>
        <v>10000</v>
      </c>
      <c r="S186" s="9">
        <f>IFERROR(VLOOKUP(Tabla13[[#This Row],[Material]],[4]Hoja1!$B:$C,2,FALSE),0)</f>
        <v>3000</v>
      </c>
      <c r="T186" s="5">
        <f t="shared" si="5"/>
        <v>-6000</v>
      </c>
      <c r="U186" s="3">
        <f>+Tabla13[[#This Row],[Total disponible]]-Tabla13[[#This Row],[Atraso a facturar]]</f>
        <v>-1607.2072855310917</v>
      </c>
      <c r="V186" s="6">
        <f t="shared" si="4"/>
        <v>0</v>
      </c>
      <c r="W186" s="3" t="str">
        <f>IF(Tabla13[[#This Row],[Venta del mes]]&gt;Tabla13[[#This Row],[ RV  Venta mes n+1]],"Falta venta","-")</f>
        <v>-</v>
      </c>
      <c r="X186" s="7"/>
      <c r="Y186" s="18">
        <v>0</v>
      </c>
      <c r="Z186" s="5">
        <f>+Tabla13[[#This Row],[Atraso a facturar]]+Tabla13[[#This Row],[Venta del mes]]+Tabla13[[#This Row],[Ajuste]]</f>
        <v>-6000</v>
      </c>
      <c r="AA186" s="6">
        <f>+Tabla13[[#This Row],[Atraso a facturar]]+Tabla13[[#This Row],[Venta del mes]]+Tabla13[[#This Row],[En puerto a facturar]]</f>
        <v>-6000</v>
      </c>
      <c r="AB186" s="20">
        <f>IFERROR(VLOOKUP(Tabla13[[#This Row],[Llave]],'[5]Consolidación planes'!$A:$M,9,FALSE),0)</f>
        <v>2000</v>
      </c>
      <c r="AC186" s="20">
        <f>IFERROR(VLOOKUP(Tabla13[[#This Row],[Llave]],'[5]Consolidación planes'!$A:$M,10,FALSE),0)</f>
        <v>18000</v>
      </c>
      <c r="AD186" s="20">
        <f>IFERROR(VLOOKUP(Tabla13[[#This Row],[Llave]],'[5]Consolidación planes'!$A:$M,11,FALSE),0)</f>
        <v>15000</v>
      </c>
      <c r="AE186" s="20">
        <f>IFERROR(VLOOKUP(Tabla13[[#This Row],[Llave]],'[5]Consolidación planes'!$A:$M,12,FALSE),0)</f>
        <v>10000</v>
      </c>
      <c r="AF186" s="20">
        <f>IFERROR(VLOOKUP(Tabla13[[#This Row],[Llave]],'[5]Consolidación planes'!$A:$M,13,FALSE),0)</f>
        <v>15400</v>
      </c>
    </row>
    <row r="187" spans="2:32" ht="15.75" hidden="1" x14ac:dyDescent="0.35">
      <c r="B187" t="str">
        <f>Tabla13[[#This Row],[Oficina]]&amp;Tabla13[[#This Row],[Material]]</f>
        <v>Exportacion Directa1021603</v>
      </c>
      <c r="C187" t="s">
        <v>6</v>
      </c>
      <c r="D187" t="s">
        <v>88</v>
      </c>
      <c r="E187">
        <v>1021603</v>
      </c>
      <c r="F187" t="s">
        <v>107</v>
      </c>
      <c r="G187" t="s">
        <v>50</v>
      </c>
      <c r="H187" t="s">
        <v>103</v>
      </c>
      <c r="I187" s="7">
        <f>IFERROR(VLOOKUP(Tabla13[[#This Row],[Llave]],'[1]Consolidado RV'!$B:$H,6,FALSE),0)</f>
        <v>6435.3910989907417</v>
      </c>
      <c r="J187" s="3">
        <f>IFERROR(VLOOKUP(Tabla13[[#This Row],[Llave]],'[1]Consolidado RV'!$B:$H,7,FALSE),0)</f>
        <v>6999.9999700000008</v>
      </c>
      <c r="K187" s="8">
        <f>IFERROR(VLOOKUP(Tabla13[[#This Row],[Oficina]],#REF!,2,FALSE),0)</f>
        <v>0</v>
      </c>
      <c r="L187" s="7">
        <f>+Tabla13[[#This Row],[ RV Producción mes n+1]]*Tabla13[[#This Row],[% Uti. producción]]</f>
        <v>0</v>
      </c>
      <c r="M187" s="7">
        <f>IFERROR(VLOOKUP(Tabla13[[#This Row],[Material]],#REF!,2,FALSE),0)</f>
        <v>0</v>
      </c>
      <c r="N187" s="7">
        <f>IFERROR(VLOOKUP(Tabla13[[#This Row],[Llave]],'En puerto-Programado'!A:D,4,FALSE)+VLOOKUP(Tabla13[[#This Row],[Llave]],'Por despachar'!A:F,6,FALSE),0)</f>
        <v>15975.135299615293</v>
      </c>
      <c r="O187" s="7">
        <f>IFERROR(VLOOKUP(Tabla13[[#This Row],[Material]],[2]Consolidado!$C:$D,2,FALSE),0)</f>
        <v>2126.912601986784</v>
      </c>
      <c r="P187" s="7">
        <f>IFERROR(VLOOKUP(Tabla13[[#This Row],[Llave]],'Por despachar'!A:E,5,FALSE),0)</f>
        <v>0</v>
      </c>
      <c r="Q187" s="14">
        <f>SUM(Tabla13[[#This Row],[Producción disponible]],Tabla13[[#This Row],[Stock al día]],Tabla13[[#This Row],[Por producir Abr.]])-SUM(Tabla13[[#This Row],[Stock por despachar N]],Tabla13[[#This Row],[Producción por despachar mes N]])</f>
        <v>-13848.222697628509</v>
      </c>
      <c r="R187" s="7">
        <f>IFERROR(VLOOKUP(Tabla13[[#This Row],[Llave]],[3]Hoja2!$A:$D,4,FALSE),0)</f>
        <v>3500</v>
      </c>
      <c r="S187" s="9">
        <f>IFERROR(VLOOKUP(Tabla13[[#This Row],[Material]],[4]Hoja1!$B:$C,2,FALSE),0)</f>
        <v>5000</v>
      </c>
      <c r="T187" s="5">
        <f t="shared" si="5"/>
        <v>-10000</v>
      </c>
      <c r="U187" s="3">
        <f>+Tabla13[[#This Row],[Total disponible]]-Tabla13[[#This Row],[Atraso a facturar]]</f>
        <v>-3848.2226976285092</v>
      </c>
      <c r="V187" s="6">
        <f t="shared" si="4"/>
        <v>0</v>
      </c>
      <c r="W187" s="3" t="str">
        <f>IF(Tabla13[[#This Row],[Venta del mes]]&gt;Tabla13[[#This Row],[ RV  Venta mes n+1]],"Falta venta","-")</f>
        <v>-</v>
      </c>
      <c r="X187" s="7"/>
      <c r="Y187" s="18">
        <v>0</v>
      </c>
      <c r="Z187" s="5">
        <f>+Tabla13[[#This Row],[Atraso a facturar]]+Tabla13[[#This Row],[Venta del mes]]+Tabla13[[#This Row],[Ajuste]]</f>
        <v>-10000</v>
      </c>
      <c r="AA187" s="6">
        <f>+Tabla13[[#This Row],[Atraso a facturar]]+Tabla13[[#This Row],[Venta del mes]]+Tabla13[[#This Row],[En puerto a facturar]]</f>
        <v>-10000</v>
      </c>
      <c r="AB187" s="20">
        <f>IFERROR(VLOOKUP(Tabla13[[#This Row],[Llave]],'[5]Consolidación planes'!$A:$M,9,FALSE),0)</f>
        <v>5000</v>
      </c>
      <c r="AC187" s="20">
        <f>IFERROR(VLOOKUP(Tabla13[[#This Row],[Llave]],'[5]Consolidación planes'!$A:$M,10,FALSE),0)</f>
        <v>3000</v>
      </c>
      <c r="AD187" s="20">
        <f>IFERROR(VLOOKUP(Tabla13[[#This Row],[Llave]],'[5]Consolidación planes'!$A:$M,11,FALSE),0)</f>
        <v>4000</v>
      </c>
      <c r="AE187" s="20">
        <f>IFERROR(VLOOKUP(Tabla13[[#This Row],[Llave]],'[5]Consolidación planes'!$A:$M,12,FALSE),0)</f>
        <v>5000</v>
      </c>
      <c r="AF187" s="20">
        <f>IFERROR(VLOOKUP(Tabla13[[#This Row],[Llave]],'[5]Consolidación planes'!$A:$M,13,FALSE),0)</f>
        <v>7000</v>
      </c>
    </row>
    <row r="188" spans="2:32" ht="15.75" hidden="1" x14ac:dyDescent="0.35">
      <c r="B188" t="str">
        <f>Tabla13[[#This Row],[Oficina]]&amp;Tabla13[[#This Row],[Material]]</f>
        <v>Exportacion Directa1021609</v>
      </c>
      <c r="C188" t="s">
        <v>6</v>
      </c>
      <c r="D188" t="s">
        <v>88</v>
      </c>
      <c r="E188">
        <v>1021609</v>
      </c>
      <c r="F188" t="s">
        <v>90</v>
      </c>
      <c r="G188" t="s">
        <v>37</v>
      </c>
      <c r="H188" t="s">
        <v>38</v>
      </c>
      <c r="I188" s="7">
        <f>IFERROR(VLOOKUP(Tabla13[[#This Row],[Llave]],'[1]Consolidado RV'!$B:$H,6,FALSE),0)</f>
        <v>0</v>
      </c>
      <c r="J188" s="3">
        <f>IFERROR(VLOOKUP(Tabla13[[#This Row],[Llave]],'[1]Consolidado RV'!$B:$H,7,FALSE),0)</f>
        <v>0</v>
      </c>
      <c r="K188" s="8">
        <f>IFERROR(VLOOKUP(Tabla13[[#This Row],[Oficina]],#REF!,2,FALSE),0)</f>
        <v>0</v>
      </c>
      <c r="L188" s="7">
        <f>+Tabla13[[#This Row],[ RV Producción mes n+1]]*Tabla13[[#This Row],[% Uti. producción]]</f>
        <v>0</v>
      </c>
      <c r="M188" s="7">
        <f>IFERROR(VLOOKUP(Tabla13[[#This Row],[Material]],#REF!,2,FALSE),0)</f>
        <v>0</v>
      </c>
      <c r="N188" s="7">
        <f>IFERROR(VLOOKUP(Tabla13[[#This Row],[Llave]],'En puerto-Programado'!A:D,4,FALSE)+VLOOKUP(Tabla13[[#This Row],[Llave]],'Por despachar'!A:F,6,FALSE),0)</f>
        <v>0</v>
      </c>
      <c r="O188" s="7">
        <f>IFERROR(VLOOKUP(Tabla13[[#This Row],[Material]],[2]Consolidado!$C:$D,2,FALSE),0)</f>
        <v>0</v>
      </c>
      <c r="P188" s="7">
        <f>IFERROR(VLOOKUP(Tabla13[[#This Row],[Llave]],'Por despachar'!A:E,5,FALSE),0)</f>
        <v>0</v>
      </c>
      <c r="Q18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88" s="7">
        <f>IFERROR(VLOOKUP(Tabla13[[#This Row],[Llave]],[3]Hoja2!$A:$D,4,FALSE),0)</f>
        <v>30000</v>
      </c>
      <c r="S188" s="9">
        <f>IFERROR(VLOOKUP(Tabla13[[#This Row],[Material]],[4]Hoja1!$B:$C,2,FALSE),0)</f>
        <v>8000</v>
      </c>
      <c r="T188" s="5">
        <f t="shared" si="5"/>
        <v>0</v>
      </c>
      <c r="U188" s="3">
        <f>+Tabla13[[#This Row],[Total disponible]]-Tabla13[[#This Row],[Atraso a facturar]]</f>
        <v>0</v>
      </c>
      <c r="V188" s="6">
        <f t="shared" si="4"/>
        <v>0</v>
      </c>
      <c r="W188" s="3" t="str">
        <f>IF(Tabla13[[#This Row],[Venta del mes]]&gt;Tabla13[[#This Row],[ RV  Venta mes n+1]],"Falta venta","-")</f>
        <v>-</v>
      </c>
      <c r="X188" s="7"/>
      <c r="Y188" s="18">
        <v>0</v>
      </c>
      <c r="Z188" s="5">
        <f>+Tabla13[[#This Row],[Atraso a facturar]]+Tabla13[[#This Row],[Venta del mes]]+Tabla13[[#This Row],[Ajuste]]</f>
        <v>0</v>
      </c>
      <c r="AA188" s="6">
        <f>+Tabla13[[#This Row],[Atraso a facturar]]+Tabla13[[#This Row],[Venta del mes]]+Tabla13[[#This Row],[En puerto a facturar]]</f>
        <v>0</v>
      </c>
      <c r="AB188" s="20">
        <f>IFERROR(VLOOKUP(Tabla13[[#This Row],[Llave]],'[5]Consolidación planes'!$A:$M,9,FALSE),0)</f>
        <v>16500</v>
      </c>
      <c r="AC188" s="20">
        <f>IFERROR(VLOOKUP(Tabla13[[#This Row],[Llave]],'[5]Consolidación planes'!$A:$M,10,FALSE),0)</f>
        <v>6500</v>
      </c>
      <c r="AD188" s="20">
        <f>IFERROR(VLOOKUP(Tabla13[[#This Row],[Llave]],'[5]Consolidación planes'!$A:$M,11,FALSE),0)</f>
        <v>3000</v>
      </c>
      <c r="AE188" s="20">
        <f>IFERROR(VLOOKUP(Tabla13[[#This Row],[Llave]],'[5]Consolidación planes'!$A:$M,12,FALSE),0)</f>
        <v>5000</v>
      </c>
      <c r="AF188" s="20">
        <f>IFERROR(VLOOKUP(Tabla13[[#This Row],[Llave]],'[5]Consolidación planes'!$A:$M,13,FALSE),0)</f>
        <v>0</v>
      </c>
    </row>
    <row r="189" spans="2:32" ht="15.75" hidden="1" x14ac:dyDescent="0.35">
      <c r="B189" t="str">
        <f>Tabla13[[#This Row],[Oficina]]&amp;Tabla13[[#This Row],[Material]]</f>
        <v>Exportacion Directa1022282</v>
      </c>
      <c r="C189" t="s">
        <v>6</v>
      </c>
      <c r="D189" t="s">
        <v>88</v>
      </c>
      <c r="E189">
        <v>1022282</v>
      </c>
      <c r="F189" t="s">
        <v>137</v>
      </c>
      <c r="G189" t="s">
        <v>134</v>
      </c>
      <c r="H189" t="s">
        <v>135</v>
      </c>
      <c r="I189" s="7">
        <f>IFERROR(VLOOKUP(Tabla13[[#This Row],[Llave]],'[1]Consolidado RV'!$B:$H,6,FALSE),0)</f>
        <v>0</v>
      </c>
      <c r="J189" s="3">
        <f>IFERROR(VLOOKUP(Tabla13[[#This Row],[Llave]],'[1]Consolidado RV'!$B:$H,7,FALSE),0)</f>
        <v>0</v>
      </c>
      <c r="K189" s="8">
        <f>IFERROR(VLOOKUP(Tabla13[[#This Row],[Oficina]],#REF!,2,FALSE),0)</f>
        <v>0</v>
      </c>
      <c r="L189" s="7">
        <f>+Tabla13[[#This Row],[ RV Producción mes n+1]]*Tabla13[[#This Row],[% Uti. producción]]</f>
        <v>0</v>
      </c>
      <c r="M189" s="7">
        <f>IFERROR(VLOOKUP(Tabla13[[#This Row],[Material]],#REF!,2,FALSE),0)</f>
        <v>0</v>
      </c>
      <c r="N189" s="7">
        <f>IFERROR(VLOOKUP(Tabla13[[#This Row],[Llave]],'En puerto-Programado'!A:D,4,FALSE)+VLOOKUP(Tabla13[[#This Row],[Llave]],'Por despachar'!A:F,6,FALSE),0)</f>
        <v>0</v>
      </c>
      <c r="O189" s="7">
        <f>IFERROR(VLOOKUP(Tabla13[[#This Row],[Material]],[2]Consolidado!$C:$D,2,FALSE),0)</f>
        <v>0</v>
      </c>
      <c r="P189" s="7">
        <f>IFERROR(VLOOKUP(Tabla13[[#This Row],[Llave]],'Por despachar'!A:E,5,FALSE),0)</f>
        <v>0</v>
      </c>
      <c r="Q18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89" s="7">
        <f>IFERROR(VLOOKUP(Tabla13[[#This Row],[Llave]],[3]Hoja2!$A:$D,4,FALSE),0)</f>
        <v>2000</v>
      </c>
      <c r="S189" s="9">
        <f>IFERROR(VLOOKUP(Tabla13[[#This Row],[Material]],[4]Hoja1!$B:$C,2,FALSE),0)</f>
        <v>2000</v>
      </c>
      <c r="T189" s="5">
        <f t="shared" si="5"/>
        <v>0</v>
      </c>
      <c r="U189" s="3">
        <f>+Tabla13[[#This Row],[Total disponible]]-Tabla13[[#This Row],[Atraso a facturar]]</f>
        <v>0</v>
      </c>
      <c r="V189" s="6">
        <f t="shared" si="4"/>
        <v>0</v>
      </c>
      <c r="W189" s="3" t="str">
        <f>IF(Tabla13[[#This Row],[Venta del mes]]&gt;Tabla13[[#This Row],[ RV  Venta mes n+1]],"Falta venta","-")</f>
        <v>-</v>
      </c>
      <c r="X189" s="7"/>
      <c r="Y189" s="18">
        <v>0</v>
      </c>
      <c r="Z189" s="5">
        <f>+Tabla13[[#This Row],[Atraso a facturar]]+Tabla13[[#This Row],[Venta del mes]]+Tabla13[[#This Row],[Ajuste]]</f>
        <v>0</v>
      </c>
      <c r="AA189" s="6">
        <f>+Tabla13[[#This Row],[Atraso a facturar]]+Tabla13[[#This Row],[Venta del mes]]+Tabla13[[#This Row],[En puerto a facturar]]</f>
        <v>0</v>
      </c>
      <c r="AB189" s="20">
        <f>IFERROR(VLOOKUP(Tabla13[[#This Row],[Llave]],'[5]Consolidación planes'!$A:$M,9,FALSE),0)</f>
        <v>0</v>
      </c>
      <c r="AC189" s="20">
        <f>IFERROR(VLOOKUP(Tabla13[[#This Row],[Llave]],'[5]Consolidación planes'!$A:$M,10,FALSE),0)</f>
        <v>0</v>
      </c>
      <c r="AD189" s="20">
        <f>IFERROR(VLOOKUP(Tabla13[[#This Row],[Llave]],'[5]Consolidación planes'!$A:$M,11,FALSE),0)</f>
        <v>0</v>
      </c>
      <c r="AE189" s="20">
        <f>IFERROR(VLOOKUP(Tabla13[[#This Row],[Llave]],'[5]Consolidación planes'!$A:$M,12,FALSE),0)</f>
        <v>3000</v>
      </c>
      <c r="AF189" s="20">
        <f>IFERROR(VLOOKUP(Tabla13[[#This Row],[Llave]],'[5]Consolidación planes'!$A:$M,13,FALSE),0)</f>
        <v>2000</v>
      </c>
    </row>
    <row r="190" spans="2:32" ht="15.75" hidden="1" x14ac:dyDescent="0.35">
      <c r="B190" t="str">
        <f>Tabla13[[#This Row],[Oficina]]&amp;Tabla13[[#This Row],[Material]]</f>
        <v>Exportacion Directa1022313</v>
      </c>
      <c r="C190" t="s">
        <v>6</v>
      </c>
      <c r="D190" t="s">
        <v>88</v>
      </c>
      <c r="E190">
        <v>1022313</v>
      </c>
      <c r="F190" t="s">
        <v>96</v>
      </c>
      <c r="G190" t="s">
        <v>50</v>
      </c>
      <c r="H190" t="s">
        <v>95</v>
      </c>
      <c r="I190" s="7">
        <f>IFERROR(VLOOKUP(Tabla13[[#This Row],[Llave]],'[1]Consolidado RV'!$B:$H,6,FALSE),0)</f>
        <v>3037.7694000000001</v>
      </c>
      <c r="J190" s="3">
        <f>IFERROR(VLOOKUP(Tabla13[[#This Row],[Llave]],'[1]Consolidado RV'!$B:$H,7,FALSE),0)</f>
        <v>2000.0000404844095</v>
      </c>
      <c r="K190" s="8">
        <f>IFERROR(VLOOKUP(Tabla13[[#This Row],[Oficina]],#REF!,2,FALSE),0)</f>
        <v>0</v>
      </c>
      <c r="L190" s="7">
        <f>+Tabla13[[#This Row],[ RV Producción mes n+1]]*Tabla13[[#This Row],[% Uti. producción]]</f>
        <v>0</v>
      </c>
      <c r="M190" s="7">
        <f>IFERROR(VLOOKUP(Tabla13[[#This Row],[Material]],#REF!,2,FALSE),0)</f>
        <v>0</v>
      </c>
      <c r="N190" s="7">
        <f>IFERROR(VLOOKUP(Tabla13[[#This Row],[Llave]],'En puerto-Programado'!A:D,4,FALSE)+VLOOKUP(Tabla13[[#This Row],[Llave]],'Por despachar'!A:F,6,FALSE),0)</f>
        <v>6085.7658284248737</v>
      </c>
      <c r="O190" s="7">
        <f>IFERROR(VLOOKUP(Tabla13[[#This Row],[Material]],[2]Consolidado!$C:$D,2,FALSE),0)</f>
        <v>3830.4411688013397</v>
      </c>
      <c r="P190" s="7">
        <f>IFERROR(VLOOKUP(Tabla13[[#This Row],[Llave]],'Por despachar'!A:E,5,FALSE),0)</f>
        <v>0</v>
      </c>
      <c r="Q190" s="14">
        <f>SUM(Tabla13[[#This Row],[Producción disponible]],Tabla13[[#This Row],[Stock al día]],Tabla13[[#This Row],[Por producir Abr.]])-SUM(Tabla13[[#This Row],[Stock por despachar N]],Tabla13[[#This Row],[Producción por despachar mes N]])</f>
        <v>-2255.324659623534</v>
      </c>
      <c r="R190" s="7">
        <f>IFERROR(VLOOKUP(Tabla13[[#This Row],[Llave]],[3]Hoja2!$A:$D,4,FALSE),0)</f>
        <v>6000</v>
      </c>
      <c r="S190" s="9">
        <f>IFERROR(VLOOKUP(Tabla13[[#This Row],[Material]],[4]Hoja1!$B:$C,2,FALSE),0)</f>
        <v>2666.6666666666665</v>
      </c>
      <c r="T190" s="5">
        <f t="shared" si="5"/>
        <v>0</v>
      </c>
      <c r="U190" s="3">
        <f>+Tabla13[[#This Row],[Total disponible]]-Tabla13[[#This Row],[Atraso a facturar]]</f>
        <v>-2255.324659623534</v>
      </c>
      <c r="V190" s="6">
        <f t="shared" si="4"/>
        <v>0</v>
      </c>
      <c r="W190" s="3" t="str">
        <f>IF(Tabla13[[#This Row],[Venta del mes]]&gt;Tabla13[[#This Row],[ RV  Venta mes n+1]],"Falta venta","-")</f>
        <v>-</v>
      </c>
      <c r="X190" s="7"/>
      <c r="Y190" s="18">
        <v>0</v>
      </c>
      <c r="Z190" s="5">
        <f>+Tabla13[[#This Row],[Atraso a facturar]]+Tabla13[[#This Row],[Venta del mes]]+Tabla13[[#This Row],[Ajuste]]</f>
        <v>0</v>
      </c>
      <c r="AA190" s="6">
        <f>+Tabla13[[#This Row],[Atraso a facturar]]+Tabla13[[#This Row],[Venta del mes]]+Tabla13[[#This Row],[En puerto a facturar]]</f>
        <v>0</v>
      </c>
      <c r="AB190" s="20">
        <f>IFERROR(VLOOKUP(Tabla13[[#This Row],[Llave]],'[5]Consolidación planes'!$A:$M,9,FALSE),0)</f>
        <v>17750</v>
      </c>
      <c r="AC190" s="20">
        <f>IFERROR(VLOOKUP(Tabla13[[#This Row],[Llave]],'[5]Consolidación planes'!$A:$M,10,FALSE),0)</f>
        <v>9000</v>
      </c>
      <c r="AD190" s="20">
        <f>IFERROR(VLOOKUP(Tabla13[[#This Row],[Llave]],'[5]Consolidación planes'!$A:$M,11,FALSE),0)</f>
        <v>8000</v>
      </c>
      <c r="AE190" s="20">
        <f>IFERROR(VLOOKUP(Tabla13[[#This Row],[Llave]],'[5]Consolidación planes'!$A:$M,12,FALSE),0)</f>
        <v>7000</v>
      </c>
      <c r="AF190" s="20">
        <f>IFERROR(VLOOKUP(Tabla13[[#This Row],[Llave]],'[5]Consolidación planes'!$A:$M,13,FALSE),0)</f>
        <v>7000</v>
      </c>
    </row>
    <row r="191" spans="2:32" ht="15.75" hidden="1" x14ac:dyDescent="0.35">
      <c r="B191" t="str">
        <f>Tabla13[[#This Row],[Oficina]]&amp;Tabla13[[#This Row],[Material]]</f>
        <v>Exportacion Directa1022326</v>
      </c>
      <c r="C191" t="s">
        <v>6</v>
      </c>
      <c r="D191" t="s">
        <v>88</v>
      </c>
      <c r="E191">
        <v>1022326</v>
      </c>
      <c r="F191" t="s">
        <v>97</v>
      </c>
      <c r="G191" t="s">
        <v>50</v>
      </c>
      <c r="H191" t="s">
        <v>95</v>
      </c>
      <c r="I191" s="7">
        <f>IFERROR(VLOOKUP(Tabla13[[#This Row],[Llave]],'[1]Consolidado RV'!$B:$H,6,FALSE),0)</f>
        <v>25000</v>
      </c>
      <c r="J191" s="3">
        <f>IFERROR(VLOOKUP(Tabla13[[#This Row],[Llave]],'[1]Consolidado RV'!$B:$H,7,FALSE),0)</f>
        <v>17030.870999999992</v>
      </c>
      <c r="K191" s="8">
        <f>IFERROR(VLOOKUP(Tabla13[[#This Row],[Oficina]],#REF!,2,FALSE),0)</f>
        <v>0</v>
      </c>
      <c r="L191" s="7">
        <f>+Tabla13[[#This Row],[ RV Producción mes n+1]]*Tabla13[[#This Row],[% Uti. producción]]</f>
        <v>0</v>
      </c>
      <c r="M191" s="7">
        <f>IFERROR(VLOOKUP(Tabla13[[#This Row],[Material]],#REF!,2,FALSE),0)</f>
        <v>0</v>
      </c>
      <c r="N191" s="7">
        <f>IFERROR(VLOOKUP(Tabla13[[#This Row],[Llave]],'En puerto-Programado'!A:D,4,FALSE)+VLOOKUP(Tabla13[[#This Row],[Llave]],'Por despachar'!A:F,6,FALSE),0)</f>
        <v>22821.621856593276</v>
      </c>
      <c r="O191" s="7">
        <f>IFERROR(VLOOKUP(Tabla13[[#This Row],[Material]],[2]Consolidado!$C:$D,2,FALSE),0)</f>
        <v>0</v>
      </c>
      <c r="P191" s="7">
        <f>IFERROR(VLOOKUP(Tabla13[[#This Row],[Llave]],'Por despachar'!A:E,5,FALSE),0)</f>
        <v>0</v>
      </c>
      <c r="Q191" s="14">
        <f>SUM(Tabla13[[#This Row],[Producción disponible]],Tabla13[[#This Row],[Stock al día]],Tabla13[[#This Row],[Por producir Abr.]])-SUM(Tabla13[[#This Row],[Stock por despachar N]],Tabla13[[#This Row],[Producción por despachar mes N]])</f>
        <v>-22821.621856593276</v>
      </c>
      <c r="R191" s="7">
        <f>IFERROR(VLOOKUP(Tabla13[[#This Row],[Llave]],[3]Hoja2!$A:$D,4,FALSE),0)</f>
        <v>40000</v>
      </c>
      <c r="S191" s="9">
        <f>IFERROR(VLOOKUP(Tabla13[[#This Row],[Material]],[4]Hoja1!$B:$C,2,FALSE),0)</f>
        <v>5833.333333333333</v>
      </c>
      <c r="T191" s="5">
        <f t="shared" si="5"/>
        <v>-17500</v>
      </c>
      <c r="U191" s="3">
        <f>+Tabla13[[#This Row],[Total disponible]]-Tabla13[[#This Row],[Atraso a facturar]]</f>
        <v>-5321.6218565932759</v>
      </c>
      <c r="V191" s="6">
        <f t="shared" si="4"/>
        <v>0</v>
      </c>
      <c r="W191" s="3" t="str">
        <f>IF(Tabla13[[#This Row],[Venta del mes]]&gt;Tabla13[[#This Row],[ RV  Venta mes n+1]],"Falta venta","-")</f>
        <v>-</v>
      </c>
      <c r="X191" s="7"/>
      <c r="Y191" s="18">
        <v>0</v>
      </c>
      <c r="Z191" s="5">
        <f>+Tabla13[[#This Row],[Atraso a facturar]]+Tabla13[[#This Row],[Venta del mes]]+Tabla13[[#This Row],[Ajuste]]</f>
        <v>-17500</v>
      </c>
      <c r="AA191" s="6">
        <f>+Tabla13[[#This Row],[Atraso a facturar]]+Tabla13[[#This Row],[Venta del mes]]+Tabla13[[#This Row],[En puerto a facturar]]</f>
        <v>-17500</v>
      </c>
      <c r="AB191" s="20">
        <f>IFERROR(VLOOKUP(Tabla13[[#This Row],[Llave]],'[5]Consolidación planes'!$A:$M,9,FALSE),0)</f>
        <v>35000</v>
      </c>
      <c r="AC191" s="20">
        <f>IFERROR(VLOOKUP(Tabla13[[#This Row],[Llave]],'[5]Consolidación planes'!$A:$M,10,FALSE),0)</f>
        <v>23000</v>
      </c>
      <c r="AD191" s="20">
        <f>IFERROR(VLOOKUP(Tabla13[[#This Row],[Llave]],'[5]Consolidación planes'!$A:$M,11,FALSE),0)</f>
        <v>45000</v>
      </c>
      <c r="AE191" s="20">
        <f>IFERROR(VLOOKUP(Tabla13[[#This Row],[Llave]],'[5]Consolidación planes'!$A:$M,12,FALSE),0)</f>
        <v>30000</v>
      </c>
      <c r="AF191" s="20">
        <f>IFERROR(VLOOKUP(Tabla13[[#This Row],[Llave]],'[5]Consolidación planes'!$A:$M,13,FALSE),0)</f>
        <v>41343</v>
      </c>
    </row>
    <row r="192" spans="2:32" ht="15.75" hidden="1" x14ac:dyDescent="0.35">
      <c r="B192" t="str">
        <f>Tabla13[[#This Row],[Oficina]]&amp;Tabla13[[#This Row],[Material]]</f>
        <v>Exportacion Directa1022370</v>
      </c>
      <c r="C192" t="s">
        <v>6</v>
      </c>
      <c r="D192" t="s">
        <v>88</v>
      </c>
      <c r="E192">
        <v>1022370</v>
      </c>
      <c r="F192" t="s">
        <v>108</v>
      </c>
      <c r="G192" t="s">
        <v>50</v>
      </c>
      <c r="H192" t="s">
        <v>103</v>
      </c>
      <c r="I192" s="7">
        <f>IFERROR(VLOOKUP(Tabla13[[#This Row],[Llave]],'[1]Consolidado RV'!$B:$H,6,FALSE),0)</f>
        <v>40525.818919999998</v>
      </c>
      <c r="J192" s="3">
        <f>IFERROR(VLOOKUP(Tabla13[[#This Row],[Llave]],'[1]Consolidado RV'!$B:$H,7,FALSE),0)</f>
        <v>30168.779427788038</v>
      </c>
      <c r="K192" s="8">
        <f>IFERROR(VLOOKUP(Tabla13[[#This Row],[Oficina]],#REF!,2,FALSE),0)</f>
        <v>0</v>
      </c>
      <c r="L192" s="7">
        <f>+Tabla13[[#This Row],[ RV Producción mes n+1]]*Tabla13[[#This Row],[% Uti. producción]]</f>
        <v>0</v>
      </c>
      <c r="M192" s="7">
        <f>IFERROR(VLOOKUP(Tabla13[[#This Row],[Material]],#REF!,2,FALSE),0)</f>
        <v>0</v>
      </c>
      <c r="N192" s="7">
        <f>IFERROR(VLOOKUP(Tabla13[[#This Row],[Llave]],'En puerto-Programado'!A:D,4,FALSE)+VLOOKUP(Tabla13[[#This Row],[Llave]],'Por despachar'!A:F,6,FALSE),0)</f>
        <v>22821.621856593276</v>
      </c>
      <c r="O192" s="7">
        <f>IFERROR(VLOOKUP(Tabla13[[#This Row],[Material]],[2]Consolidado!$C:$D,2,FALSE),0)</f>
        <v>14280.377176204005</v>
      </c>
      <c r="P192" s="7">
        <f>IFERROR(VLOOKUP(Tabla13[[#This Row],[Llave]],'Por despachar'!A:E,5,FALSE),0)</f>
        <v>0</v>
      </c>
      <c r="Q192" s="14">
        <f>SUM(Tabla13[[#This Row],[Producción disponible]],Tabla13[[#This Row],[Stock al día]],Tabla13[[#This Row],[Por producir Abr.]])-SUM(Tabla13[[#This Row],[Stock por despachar N]],Tabla13[[#This Row],[Producción por despachar mes N]])</f>
        <v>-8541.2446803892708</v>
      </c>
      <c r="R192" s="7">
        <f>IFERROR(VLOOKUP(Tabla13[[#This Row],[Llave]],[3]Hoja2!$A:$D,4,FALSE),0)</f>
        <v>41000</v>
      </c>
      <c r="S192" s="9">
        <f>IFERROR(VLOOKUP(Tabla13[[#This Row],[Material]],[4]Hoja1!$B:$C,2,FALSE),0)</f>
        <v>2500</v>
      </c>
      <c r="T192" s="5">
        <f t="shared" si="5"/>
        <v>-7500</v>
      </c>
      <c r="U192" s="3">
        <f>+Tabla13[[#This Row],[Total disponible]]-Tabla13[[#This Row],[Atraso a facturar]]</f>
        <v>-1041.2446803892708</v>
      </c>
      <c r="V192" s="6">
        <f t="shared" si="4"/>
        <v>0</v>
      </c>
      <c r="W192" s="3" t="str">
        <f>IF(Tabla13[[#This Row],[Venta del mes]]&gt;Tabla13[[#This Row],[ RV  Venta mes n+1]],"Falta venta","-")</f>
        <v>-</v>
      </c>
      <c r="X192" s="7"/>
      <c r="Y192" s="18">
        <v>0</v>
      </c>
      <c r="Z192" s="5">
        <f>+Tabla13[[#This Row],[Atraso a facturar]]+Tabla13[[#This Row],[Venta del mes]]+Tabla13[[#This Row],[Ajuste]]</f>
        <v>-7500</v>
      </c>
      <c r="AA192" s="6">
        <f>+Tabla13[[#This Row],[Atraso a facturar]]+Tabla13[[#This Row],[Venta del mes]]+Tabla13[[#This Row],[En puerto a facturar]]</f>
        <v>-7500</v>
      </c>
      <c r="AB192" s="20">
        <f>IFERROR(VLOOKUP(Tabla13[[#This Row],[Llave]],'[5]Consolidación planes'!$A:$M,9,FALSE),0)</f>
        <v>30000</v>
      </c>
      <c r="AC192" s="20">
        <f>IFERROR(VLOOKUP(Tabla13[[#This Row],[Llave]],'[5]Consolidación planes'!$A:$M,10,FALSE),0)</f>
        <v>13000</v>
      </c>
      <c r="AD192" s="20">
        <f>IFERROR(VLOOKUP(Tabla13[[#This Row],[Llave]],'[5]Consolidación planes'!$A:$M,11,FALSE),0)</f>
        <v>18000</v>
      </c>
      <c r="AE192" s="20">
        <f>IFERROR(VLOOKUP(Tabla13[[#This Row],[Llave]],'[5]Consolidación planes'!$A:$M,12,FALSE),0)</f>
        <v>35000</v>
      </c>
      <c r="AF192" s="20">
        <f>IFERROR(VLOOKUP(Tabla13[[#This Row],[Llave]],'[5]Consolidación planes'!$A:$M,13,FALSE),0)</f>
        <v>30000</v>
      </c>
    </row>
    <row r="193" spans="2:32" ht="15.75" hidden="1" x14ac:dyDescent="0.35">
      <c r="B193" t="str">
        <f>Tabla13[[#This Row],[Oficina]]&amp;Tabla13[[#This Row],[Material]]</f>
        <v>Exportacion Directa1022371</v>
      </c>
      <c r="C193" t="s">
        <v>6</v>
      </c>
      <c r="D193" t="s">
        <v>88</v>
      </c>
      <c r="E193">
        <v>1022371</v>
      </c>
      <c r="F193" t="s">
        <v>125</v>
      </c>
      <c r="G193" t="s">
        <v>56</v>
      </c>
      <c r="H193" t="s">
        <v>57</v>
      </c>
      <c r="I193" s="7">
        <f>IFERROR(VLOOKUP(Tabla13[[#This Row],[Llave]],'[1]Consolidado RV'!$B:$H,6,FALSE),0)</f>
        <v>0</v>
      </c>
      <c r="J193" s="3">
        <f>IFERROR(VLOOKUP(Tabla13[[#This Row],[Llave]],'[1]Consolidado RV'!$B:$H,7,FALSE),0)</f>
        <v>8000</v>
      </c>
      <c r="K193" s="8">
        <f>IFERROR(VLOOKUP(Tabla13[[#This Row],[Oficina]],#REF!,2,FALSE),0)</f>
        <v>0</v>
      </c>
      <c r="L193" s="7">
        <f>+Tabla13[[#This Row],[ RV Producción mes n+1]]*Tabla13[[#This Row],[% Uti. producción]]</f>
        <v>0</v>
      </c>
      <c r="M193" s="7">
        <f>IFERROR(VLOOKUP(Tabla13[[#This Row],[Material]],#REF!,2,FALSE),0)</f>
        <v>0</v>
      </c>
      <c r="N193" s="7">
        <f>IFERROR(VLOOKUP(Tabla13[[#This Row],[Llave]],'En puerto-Programado'!A:D,4,FALSE)+VLOOKUP(Tabla13[[#This Row],[Llave]],'Por despachar'!A:F,6,FALSE),0)</f>
        <v>13692.973113955964</v>
      </c>
      <c r="O193" s="7">
        <f>IFERROR(VLOOKUP(Tabla13[[#This Row],[Material]],[2]Consolidado!$C:$D,2,FALSE),0)</f>
        <v>10405.308138472534</v>
      </c>
      <c r="P193" s="7">
        <f>IFERROR(VLOOKUP(Tabla13[[#This Row],[Llave]],'Por despachar'!A:E,5,FALSE),0)</f>
        <v>0</v>
      </c>
      <c r="Q193" s="14">
        <f>SUM(Tabla13[[#This Row],[Producción disponible]],Tabla13[[#This Row],[Stock al día]],Tabla13[[#This Row],[Por producir Abr.]])-SUM(Tabla13[[#This Row],[Stock por despachar N]],Tabla13[[#This Row],[Producción por despachar mes N]])</f>
        <v>-3287.6649754834307</v>
      </c>
      <c r="R193" s="7">
        <f>IFERROR(VLOOKUP(Tabla13[[#This Row],[Llave]],[3]Hoja2!$A:$D,4,FALSE),0)</f>
        <v>9000</v>
      </c>
      <c r="S193" s="9">
        <f>IFERROR(VLOOKUP(Tabla13[[#This Row],[Material]],[4]Hoja1!$B:$C,2,FALSE),0)</f>
        <v>3900</v>
      </c>
      <c r="T193" s="5">
        <f t="shared" si="5"/>
        <v>0</v>
      </c>
      <c r="U193" s="3">
        <f>+Tabla13[[#This Row],[Total disponible]]-Tabla13[[#This Row],[Atraso a facturar]]</f>
        <v>-3287.6649754834307</v>
      </c>
      <c r="V193" s="6">
        <f t="shared" si="4"/>
        <v>0</v>
      </c>
      <c r="W193" s="3" t="str">
        <f>IF(Tabla13[[#This Row],[Venta del mes]]&gt;Tabla13[[#This Row],[ RV  Venta mes n+1]],"Falta venta","-")</f>
        <v>-</v>
      </c>
      <c r="X193" s="7"/>
      <c r="Y193" s="18">
        <v>0</v>
      </c>
      <c r="Z193" s="5">
        <f>+Tabla13[[#This Row],[Atraso a facturar]]+Tabla13[[#This Row],[Venta del mes]]+Tabla13[[#This Row],[Ajuste]]</f>
        <v>0</v>
      </c>
      <c r="AA193" s="6">
        <f>+Tabla13[[#This Row],[Atraso a facturar]]+Tabla13[[#This Row],[Venta del mes]]+Tabla13[[#This Row],[En puerto a facturar]]</f>
        <v>0</v>
      </c>
      <c r="AB193" s="20">
        <f>IFERROR(VLOOKUP(Tabla13[[#This Row],[Llave]],'[5]Consolidación planes'!$A:$M,9,FALSE),0)</f>
        <v>15000</v>
      </c>
      <c r="AC193" s="20">
        <f>IFERROR(VLOOKUP(Tabla13[[#This Row],[Llave]],'[5]Consolidación planes'!$A:$M,10,FALSE),0)</f>
        <v>30000</v>
      </c>
      <c r="AD193" s="20">
        <f>IFERROR(VLOOKUP(Tabla13[[#This Row],[Llave]],'[5]Consolidación planes'!$A:$M,11,FALSE),0)</f>
        <v>25000</v>
      </c>
      <c r="AE193" s="20">
        <f>IFERROR(VLOOKUP(Tabla13[[#This Row],[Llave]],'[5]Consolidación planes'!$A:$M,12,FALSE),0)</f>
        <v>22000</v>
      </c>
      <c r="AF193" s="20">
        <f>IFERROR(VLOOKUP(Tabla13[[#This Row],[Llave]],'[5]Consolidación planes'!$A:$M,13,FALSE),0)</f>
        <v>12000</v>
      </c>
    </row>
    <row r="194" spans="2:32" ht="15.75" hidden="1" x14ac:dyDescent="0.35">
      <c r="B194" t="str">
        <f>Tabla13[[#This Row],[Oficina]]&amp;Tabla13[[#This Row],[Material]]</f>
        <v>Exportacion Directa1022472</v>
      </c>
      <c r="C194" t="s">
        <v>6</v>
      </c>
      <c r="D194" t="s">
        <v>88</v>
      </c>
      <c r="E194">
        <v>1022472</v>
      </c>
      <c r="F194" t="s">
        <v>102</v>
      </c>
      <c r="G194" t="s">
        <v>50</v>
      </c>
      <c r="H194" t="s">
        <v>51</v>
      </c>
      <c r="I194" s="7">
        <f>IFERROR(VLOOKUP(Tabla13[[#This Row],[Llave]],'[1]Consolidado RV'!$B:$H,6,FALSE),0)</f>
        <v>16865.453099999999</v>
      </c>
      <c r="J194" s="3">
        <f>IFERROR(VLOOKUP(Tabla13[[#This Row],[Llave]],'[1]Consolidado RV'!$B:$H,7,FALSE),0)</f>
        <v>15000.000031731368</v>
      </c>
      <c r="K194" s="8">
        <f>IFERROR(VLOOKUP(Tabla13[[#This Row],[Oficina]],#REF!,2,FALSE),0)</f>
        <v>0</v>
      </c>
      <c r="L194" s="7">
        <f>+Tabla13[[#This Row],[ RV Producción mes n+1]]*Tabla13[[#This Row],[% Uti. producción]]</f>
        <v>0</v>
      </c>
      <c r="M194" s="7">
        <f>IFERROR(VLOOKUP(Tabla13[[#This Row],[Material]],#REF!,2,FALSE),0)</f>
        <v>0</v>
      </c>
      <c r="N194" s="7">
        <f>IFERROR(VLOOKUP(Tabla13[[#This Row],[Llave]],'En puerto-Programado'!A:D,4,FALSE)+VLOOKUP(Tabla13[[#This Row],[Llave]],'Por despachar'!A:F,6,FALSE),0)</f>
        <v>12171.531656849747</v>
      </c>
      <c r="O194" s="7">
        <f>IFERROR(VLOOKUP(Tabla13[[#This Row],[Material]],[2]Consolidado!$C:$D,2,FALSE),0)</f>
        <v>5734.4686518296758</v>
      </c>
      <c r="P194" s="7">
        <f>IFERROR(VLOOKUP(Tabla13[[#This Row],[Llave]],'Por despachar'!A:E,5,FALSE),0)</f>
        <v>0</v>
      </c>
      <c r="Q194" s="14">
        <f>SUM(Tabla13[[#This Row],[Producción disponible]],Tabla13[[#This Row],[Stock al día]],Tabla13[[#This Row],[Por producir Abr.]])-SUM(Tabla13[[#This Row],[Stock por despachar N]],Tabla13[[#This Row],[Producción por despachar mes N]])</f>
        <v>-6437.0630050200716</v>
      </c>
      <c r="R194" s="7">
        <f>IFERROR(VLOOKUP(Tabla13[[#This Row],[Llave]],[3]Hoja2!$A:$D,4,FALSE),0)</f>
        <v>18000</v>
      </c>
      <c r="S194" s="9">
        <f>IFERROR(VLOOKUP(Tabla13[[#This Row],[Material]],[4]Hoja1!$B:$C,2,FALSE),0)</f>
        <v>2500</v>
      </c>
      <c r="T194" s="5">
        <f t="shared" si="5"/>
        <v>-5000</v>
      </c>
      <c r="U194" s="3">
        <f>+Tabla13[[#This Row],[Total disponible]]-Tabla13[[#This Row],[Atraso a facturar]]</f>
        <v>-1437.0630050200716</v>
      </c>
      <c r="V194" s="6">
        <f t="shared" si="4"/>
        <v>0</v>
      </c>
      <c r="W194" s="3" t="str">
        <f>IF(Tabla13[[#This Row],[Venta del mes]]&gt;Tabla13[[#This Row],[ RV  Venta mes n+1]],"Falta venta","-")</f>
        <v>-</v>
      </c>
      <c r="X194" s="7"/>
      <c r="Y194" s="18">
        <v>0</v>
      </c>
      <c r="Z194" s="5">
        <f>+Tabla13[[#This Row],[Atraso a facturar]]+Tabla13[[#This Row],[Venta del mes]]+Tabla13[[#This Row],[Ajuste]]</f>
        <v>-5000</v>
      </c>
      <c r="AA194" s="6">
        <f>+Tabla13[[#This Row],[Atraso a facturar]]+Tabla13[[#This Row],[Venta del mes]]+Tabla13[[#This Row],[En puerto a facturar]]</f>
        <v>-5000</v>
      </c>
      <c r="AB194" s="20">
        <f>IFERROR(VLOOKUP(Tabla13[[#This Row],[Llave]],'[5]Consolidación planes'!$A:$M,9,FALSE),0)</f>
        <v>7000</v>
      </c>
      <c r="AC194" s="20">
        <f>IFERROR(VLOOKUP(Tabla13[[#This Row],[Llave]],'[5]Consolidación planes'!$A:$M,10,FALSE),0)</f>
        <v>5000</v>
      </c>
      <c r="AD194" s="20">
        <f>IFERROR(VLOOKUP(Tabla13[[#This Row],[Llave]],'[5]Consolidación planes'!$A:$M,11,FALSE),0)</f>
        <v>3000</v>
      </c>
      <c r="AE194" s="20">
        <f>IFERROR(VLOOKUP(Tabla13[[#This Row],[Llave]],'[5]Consolidación planes'!$A:$M,12,FALSE),0)</f>
        <v>10000</v>
      </c>
      <c r="AF194" s="20">
        <f>IFERROR(VLOOKUP(Tabla13[[#This Row],[Llave]],'[5]Consolidación planes'!$A:$M,13,FALSE),0)</f>
        <v>4333</v>
      </c>
    </row>
    <row r="195" spans="2:32" ht="15.75" hidden="1" x14ac:dyDescent="0.35">
      <c r="B195" t="str">
        <f>Tabla13[[#This Row],[Oficina]]&amp;Tabla13[[#This Row],[Material]]</f>
        <v>Exportacion Directa1022499</v>
      </c>
      <c r="C195" t="s">
        <v>6</v>
      </c>
      <c r="D195" t="s">
        <v>88</v>
      </c>
      <c r="E195">
        <v>1022499</v>
      </c>
      <c r="F195" t="s">
        <v>114</v>
      </c>
      <c r="G195" t="s">
        <v>50</v>
      </c>
      <c r="H195" t="s">
        <v>110</v>
      </c>
      <c r="I195" s="7">
        <f>IFERROR(VLOOKUP(Tabla13[[#This Row],[Llave]],'[1]Consolidado RV'!$B:$H,6,FALSE),0)</f>
        <v>22930.225900000001</v>
      </c>
      <c r="J195" s="3">
        <f>IFERROR(VLOOKUP(Tabla13[[#This Row],[Llave]],'[1]Consolidado RV'!$B:$H,7,FALSE),0)</f>
        <v>21000.000002678993</v>
      </c>
      <c r="K195" s="8">
        <f>IFERROR(VLOOKUP(Tabla13[[#This Row],[Oficina]],#REF!,2,FALSE),0)</f>
        <v>0</v>
      </c>
      <c r="L195" s="7">
        <f>+Tabla13[[#This Row],[ RV Producción mes n+1]]*Tabla13[[#This Row],[% Uti. producción]]</f>
        <v>0</v>
      </c>
      <c r="M195" s="7">
        <f>IFERROR(VLOOKUP(Tabla13[[#This Row],[Material]],#REF!,2,FALSE),0)</f>
        <v>0</v>
      </c>
      <c r="N195" s="7">
        <f>IFERROR(VLOOKUP(Tabla13[[#This Row],[Llave]],'En puerto-Programado'!A:D,4,FALSE)+VLOOKUP(Tabla13[[#This Row],[Llave]],'Por despachar'!A:F,6,FALSE),0)</f>
        <v>13692.973113955964</v>
      </c>
      <c r="O195" s="7">
        <f>IFERROR(VLOOKUP(Tabla13[[#This Row],[Material]],[2]Consolidado!$C:$D,2,FALSE),0)</f>
        <v>8262.3219138842396</v>
      </c>
      <c r="P195" s="7">
        <f>IFERROR(VLOOKUP(Tabla13[[#This Row],[Llave]],'Por despachar'!A:E,5,FALSE),0)</f>
        <v>0</v>
      </c>
      <c r="Q195" s="14">
        <f>SUM(Tabla13[[#This Row],[Producción disponible]],Tabla13[[#This Row],[Stock al día]],Tabla13[[#This Row],[Por producir Abr.]])-SUM(Tabla13[[#This Row],[Stock por despachar N]],Tabla13[[#This Row],[Producción por despachar mes N]])</f>
        <v>-5430.6512000717248</v>
      </c>
      <c r="R195" s="7">
        <f>IFERROR(VLOOKUP(Tabla13[[#This Row],[Llave]],[3]Hoja2!$A:$D,4,FALSE),0)</f>
        <v>19500</v>
      </c>
      <c r="S195" s="9">
        <f>IFERROR(VLOOKUP(Tabla13[[#This Row],[Material]],[4]Hoja1!$B:$C,2,FALSE),0)</f>
        <v>2500</v>
      </c>
      <c r="T195" s="5">
        <f t="shared" si="5"/>
        <v>-5000</v>
      </c>
      <c r="U195" s="3">
        <f>+Tabla13[[#This Row],[Total disponible]]-Tabla13[[#This Row],[Atraso a facturar]]</f>
        <v>-430.65120007172482</v>
      </c>
      <c r="V195" s="6">
        <f t="shared" si="4"/>
        <v>0</v>
      </c>
      <c r="W195" s="3" t="str">
        <f>IF(Tabla13[[#This Row],[Venta del mes]]&gt;Tabla13[[#This Row],[ RV  Venta mes n+1]],"Falta venta","-")</f>
        <v>-</v>
      </c>
      <c r="X195" s="7"/>
      <c r="Y195" s="18">
        <v>0</v>
      </c>
      <c r="Z195" s="5">
        <f>+Tabla13[[#This Row],[Atraso a facturar]]+Tabla13[[#This Row],[Venta del mes]]+Tabla13[[#This Row],[Ajuste]]</f>
        <v>-5000</v>
      </c>
      <c r="AA195" s="6">
        <f>+Tabla13[[#This Row],[Atraso a facturar]]+Tabla13[[#This Row],[Venta del mes]]+Tabla13[[#This Row],[En puerto a facturar]]</f>
        <v>-5000</v>
      </c>
      <c r="AB195" s="20">
        <f>IFERROR(VLOOKUP(Tabla13[[#This Row],[Llave]],'[5]Consolidación planes'!$A:$M,9,FALSE),0)</f>
        <v>16000</v>
      </c>
      <c r="AC195" s="20">
        <f>IFERROR(VLOOKUP(Tabla13[[#This Row],[Llave]],'[5]Consolidación planes'!$A:$M,10,FALSE),0)</f>
        <v>3000</v>
      </c>
      <c r="AD195" s="20">
        <f>IFERROR(VLOOKUP(Tabla13[[#This Row],[Llave]],'[5]Consolidación planes'!$A:$M,11,FALSE),0)</f>
        <v>5000</v>
      </c>
      <c r="AE195" s="20">
        <f>IFERROR(VLOOKUP(Tabla13[[#This Row],[Llave]],'[5]Consolidación planes'!$A:$M,12,FALSE),0)</f>
        <v>20000</v>
      </c>
      <c r="AF195" s="20">
        <f>IFERROR(VLOOKUP(Tabla13[[#This Row],[Llave]],'[5]Consolidación planes'!$A:$M,13,FALSE),0)</f>
        <v>15000</v>
      </c>
    </row>
    <row r="196" spans="2:32" ht="15.75" hidden="1" x14ac:dyDescent="0.35">
      <c r="B196" t="str">
        <f>Tabla13[[#This Row],[Oficina]]&amp;Tabla13[[#This Row],[Material]]</f>
        <v>Exportacion Directa1022587</v>
      </c>
      <c r="C196" t="s">
        <v>6</v>
      </c>
      <c r="D196" t="s">
        <v>88</v>
      </c>
      <c r="E196">
        <v>1022587</v>
      </c>
      <c r="F196" t="s">
        <v>98</v>
      </c>
      <c r="G196" t="s">
        <v>50</v>
      </c>
      <c r="H196" t="s">
        <v>95</v>
      </c>
      <c r="I196" s="7">
        <f>IFERROR(VLOOKUP(Tabla13[[#This Row],[Llave]],'[1]Consolidado RV'!$B:$H,6,FALSE),0)</f>
        <v>1907.8879784578276</v>
      </c>
      <c r="J196" s="3">
        <f>IFERROR(VLOOKUP(Tabla13[[#This Row],[Llave]],'[1]Consolidado RV'!$B:$H,7,FALSE),0)</f>
        <v>3000</v>
      </c>
      <c r="K196" s="8">
        <f>IFERROR(VLOOKUP(Tabla13[[#This Row],[Oficina]],#REF!,2,FALSE),0)</f>
        <v>0</v>
      </c>
      <c r="L196" s="7">
        <f>+Tabla13[[#This Row],[ RV Producción mes n+1]]*Tabla13[[#This Row],[% Uti. producción]]</f>
        <v>0</v>
      </c>
      <c r="M196" s="7">
        <f>IFERROR(VLOOKUP(Tabla13[[#This Row],[Material]],#REF!,2,FALSE),0)</f>
        <v>0</v>
      </c>
      <c r="N196" s="7">
        <f>IFERROR(VLOOKUP(Tabla13[[#This Row],[Llave]],'En puerto-Programado'!A:D,4,FALSE)+VLOOKUP(Tabla13[[#This Row],[Llave]],'Por despachar'!A:F,6,FALSE),0)</f>
        <v>4564.3243713186548</v>
      </c>
      <c r="O196" s="7">
        <f>IFERROR(VLOOKUP(Tabla13[[#This Row],[Material]],[2]Consolidado!$C:$D,2,FALSE),0)</f>
        <v>1910.4553731537881</v>
      </c>
      <c r="P196" s="7">
        <f>IFERROR(VLOOKUP(Tabla13[[#This Row],[Llave]],'Por despachar'!A:E,5,FALSE),0)</f>
        <v>0</v>
      </c>
      <c r="Q196" s="14">
        <f>SUM(Tabla13[[#This Row],[Producción disponible]],Tabla13[[#This Row],[Stock al día]],Tabla13[[#This Row],[Por producir Abr.]])-SUM(Tabla13[[#This Row],[Stock por despachar N]],Tabla13[[#This Row],[Producción por despachar mes N]])</f>
        <v>-2653.8689981648668</v>
      </c>
      <c r="R196" s="7">
        <f>IFERROR(VLOOKUP(Tabla13[[#This Row],[Llave]],[3]Hoja2!$A:$D,4,FALSE),0)</f>
        <v>3000</v>
      </c>
      <c r="S196" s="9">
        <f>IFERROR(VLOOKUP(Tabla13[[#This Row],[Material]],[4]Hoja1!$B:$C,2,FALSE),0)</f>
        <v>3000</v>
      </c>
      <c r="T196" s="5">
        <f t="shared" si="5"/>
        <v>0</v>
      </c>
      <c r="U196" s="3">
        <f>+Tabla13[[#This Row],[Total disponible]]-Tabla13[[#This Row],[Atraso a facturar]]</f>
        <v>-2653.8689981648668</v>
      </c>
      <c r="V196" s="6">
        <f t="shared" si="4"/>
        <v>0</v>
      </c>
      <c r="W196" s="3" t="str">
        <f>IF(Tabla13[[#This Row],[Venta del mes]]&gt;Tabla13[[#This Row],[ RV  Venta mes n+1]],"Falta venta","-")</f>
        <v>-</v>
      </c>
      <c r="X196" s="7"/>
      <c r="Y196" s="18">
        <v>0</v>
      </c>
      <c r="Z196" s="5">
        <f>+Tabla13[[#This Row],[Atraso a facturar]]+Tabla13[[#This Row],[Venta del mes]]+Tabla13[[#This Row],[Ajuste]]</f>
        <v>0</v>
      </c>
      <c r="AA196" s="6">
        <f>+Tabla13[[#This Row],[Atraso a facturar]]+Tabla13[[#This Row],[Venta del mes]]+Tabla13[[#This Row],[En puerto a facturar]]</f>
        <v>0</v>
      </c>
      <c r="AB196" s="20">
        <f>IFERROR(VLOOKUP(Tabla13[[#This Row],[Llave]],'[5]Consolidación planes'!$A:$M,9,FALSE),0)</f>
        <v>5000</v>
      </c>
      <c r="AC196" s="20">
        <f>IFERROR(VLOOKUP(Tabla13[[#This Row],[Llave]],'[5]Consolidación planes'!$A:$M,10,FALSE),0)</f>
        <v>5000</v>
      </c>
      <c r="AD196" s="20">
        <f>IFERROR(VLOOKUP(Tabla13[[#This Row],[Llave]],'[5]Consolidación planes'!$A:$M,11,FALSE),0)</f>
        <v>5000</v>
      </c>
      <c r="AE196" s="20">
        <f>IFERROR(VLOOKUP(Tabla13[[#This Row],[Llave]],'[5]Consolidación planes'!$A:$M,12,FALSE),0)</f>
        <v>6000</v>
      </c>
      <c r="AF196" s="20">
        <f>IFERROR(VLOOKUP(Tabla13[[#This Row],[Llave]],'[5]Consolidación planes'!$A:$M,13,FALSE),0)</f>
        <v>3000</v>
      </c>
    </row>
    <row r="197" spans="2:32" ht="15.75" hidden="1" x14ac:dyDescent="0.35">
      <c r="B197" t="str">
        <f>Tabla13[[#This Row],[Oficina]]&amp;Tabla13[[#This Row],[Material]]</f>
        <v>Exportacion Directa1022600</v>
      </c>
      <c r="C197" t="s">
        <v>6</v>
      </c>
      <c r="D197" t="s">
        <v>88</v>
      </c>
      <c r="E197">
        <v>1022600</v>
      </c>
      <c r="F197" t="s">
        <v>115</v>
      </c>
      <c r="G197" t="s">
        <v>50</v>
      </c>
      <c r="H197" t="s">
        <v>110</v>
      </c>
      <c r="I197" s="7">
        <f>IFERROR(VLOOKUP(Tabla13[[#This Row],[Llave]],'[1]Consolidado RV'!$B:$H,6,FALSE),0)</f>
        <v>17739.38</v>
      </c>
      <c r="J197" s="3">
        <f>IFERROR(VLOOKUP(Tabla13[[#This Row],[Llave]],'[1]Consolidado RV'!$B:$H,7,FALSE),0)</f>
        <v>15000</v>
      </c>
      <c r="K197" s="8">
        <f>IFERROR(VLOOKUP(Tabla13[[#This Row],[Oficina]],#REF!,2,FALSE),0)</f>
        <v>0</v>
      </c>
      <c r="L197" s="7">
        <f>+Tabla13[[#This Row],[ RV Producción mes n+1]]*Tabla13[[#This Row],[% Uti. producción]]</f>
        <v>0</v>
      </c>
      <c r="M197" s="7">
        <f>IFERROR(VLOOKUP(Tabla13[[#This Row],[Material]],#REF!,2,FALSE),0)</f>
        <v>0</v>
      </c>
      <c r="N197" s="7">
        <f>IFERROR(VLOOKUP(Tabla13[[#This Row],[Llave]],'En puerto-Programado'!A:D,4,FALSE)+VLOOKUP(Tabla13[[#This Row],[Llave]],'Por despachar'!A:F,6,FALSE),0)</f>
        <v>0</v>
      </c>
      <c r="O197" s="7">
        <f>IFERROR(VLOOKUP(Tabla13[[#This Row],[Material]],[2]Consolidado!$C:$D,2,FALSE),0)</f>
        <v>0</v>
      </c>
      <c r="P197" s="7">
        <f>IFERROR(VLOOKUP(Tabla13[[#This Row],[Llave]],'Por despachar'!A:E,5,FALSE),0)</f>
        <v>0</v>
      </c>
      <c r="Q19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97" s="7">
        <f>IFERROR(VLOOKUP(Tabla13[[#This Row],[Llave]],[3]Hoja2!$A:$D,4,FALSE),0)</f>
        <v>20500</v>
      </c>
      <c r="S197" s="9">
        <f>IFERROR(VLOOKUP(Tabla13[[#This Row],[Material]],[4]Hoja1!$B:$C,2,FALSE),0)</f>
        <v>2166.6666666666665</v>
      </c>
      <c r="T197" s="5">
        <f t="shared" si="5"/>
        <v>0</v>
      </c>
      <c r="U197" s="3">
        <f>+Tabla13[[#This Row],[Total disponible]]-Tabla13[[#This Row],[Atraso a facturar]]</f>
        <v>0</v>
      </c>
      <c r="V197" s="6">
        <f t="shared" si="4"/>
        <v>0</v>
      </c>
      <c r="W197" s="3" t="str">
        <f>IF(Tabla13[[#This Row],[Venta del mes]]&gt;Tabla13[[#This Row],[ RV  Venta mes n+1]],"Falta venta","-")</f>
        <v>-</v>
      </c>
      <c r="X197" s="7"/>
      <c r="Y197" s="18">
        <v>0</v>
      </c>
      <c r="Z197" s="5">
        <f>+Tabla13[[#This Row],[Atraso a facturar]]+Tabla13[[#This Row],[Venta del mes]]+Tabla13[[#This Row],[Ajuste]]</f>
        <v>0</v>
      </c>
      <c r="AA197" s="6">
        <f>+Tabla13[[#This Row],[Atraso a facturar]]+Tabla13[[#This Row],[Venta del mes]]+Tabla13[[#This Row],[En puerto a facturar]]</f>
        <v>0</v>
      </c>
      <c r="AB197" s="20">
        <f>IFERROR(VLOOKUP(Tabla13[[#This Row],[Llave]],'[5]Consolidación planes'!$A:$M,9,FALSE),0)</f>
        <v>18000</v>
      </c>
      <c r="AC197" s="20">
        <f>IFERROR(VLOOKUP(Tabla13[[#This Row],[Llave]],'[5]Consolidación planes'!$A:$M,10,FALSE),0)</f>
        <v>3000</v>
      </c>
      <c r="AD197" s="20">
        <f>IFERROR(VLOOKUP(Tabla13[[#This Row],[Llave]],'[5]Consolidación planes'!$A:$M,11,FALSE),0)</f>
        <v>11000</v>
      </c>
      <c r="AE197" s="20">
        <f>IFERROR(VLOOKUP(Tabla13[[#This Row],[Llave]],'[5]Consolidación planes'!$A:$M,12,FALSE),0)</f>
        <v>20000</v>
      </c>
      <c r="AF197" s="20">
        <f>IFERROR(VLOOKUP(Tabla13[[#This Row],[Llave]],'[5]Consolidación planes'!$A:$M,13,FALSE),0)</f>
        <v>19625</v>
      </c>
    </row>
    <row r="198" spans="2:32" ht="15.75" hidden="1" x14ac:dyDescent="0.35">
      <c r="B198" t="str">
        <f>Tabla13[[#This Row],[Oficina]]&amp;Tabla13[[#This Row],[Material]]</f>
        <v>Exportacion Directa1022664</v>
      </c>
      <c r="C198" t="s">
        <v>6</v>
      </c>
      <c r="D198" t="s">
        <v>88</v>
      </c>
      <c r="E198">
        <v>1022664</v>
      </c>
      <c r="F198" t="s">
        <v>99</v>
      </c>
      <c r="G198" t="s">
        <v>50</v>
      </c>
      <c r="H198" t="s">
        <v>95</v>
      </c>
      <c r="I198" s="7">
        <f>IFERROR(VLOOKUP(Tabla13[[#This Row],[Llave]],'[1]Consolidado RV'!$B:$H,6,FALSE),0)</f>
        <v>18214.543015893356</v>
      </c>
      <c r="J198" s="3">
        <f>IFERROR(VLOOKUP(Tabla13[[#This Row],[Llave]],'[1]Consolidado RV'!$B:$H,7,FALSE),0)</f>
        <v>19999.999999999996</v>
      </c>
      <c r="K198" s="8">
        <f>IFERROR(VLOOKUP(Tabla13[[#This Row],[Oficina]],#REF!,2,FALSE),0)</f>
        <v>0</v>
      </c>
      <c r="L198" s="7">
        <f>+Tabla13[[#This Row],[ RV Producción mes n+1]]*Tabla13[[#This Row],[% Uti. producción]]</f>
        <v>0</v>
      </c>
      <c r="M198" s="7">
        <f>IFERROR(VLOOKUP(Tabla13[[#This Row],[Material]],#REF!,2,FALSE),0)</f>
        <v>0</v>
      </c>
      <c r="N198" s="7">
        <f>IFERROR(VLOOKUP(Tabla13[[#This Row],[Llave]],'En puerto-Programado'!A:D,4,FALSE)+VLOOKUP(Tabla13[[#This Row],[Llave]],'Por despachar'!A:F,6,FALSE),0)</f>
        <v>22821.621856593276</v>
      </c>
      <c r="O198" s="7">
        <f>IFERROR(VLOOKUP(Tabla13[[#This Row],[Material]],[2]Consolidado!$C:$D,2,FALSE),0)</f>
        <v>10452.322558378866</v>
      </c>
      <c r="P198" s="7">
        <f>IFERROR(VLOOKUP(Tabla13[[#This Row],[Llave]],'Por despachar'!A:E,5,FALSE),0)</f>
        <v>0</v>
      </c>
      <c r="Q198" s="14">
        <f>SUM(Tabla13[[#This Row],[Producción disponible]],Tabla13[[#This Row],[Stock al día]],Tabla13[[#This Row],[Por producir Abr.]])-SUM(Tabla13[[#This Row],[Stock por despachar N]],Tabla13[[#This Row],[Producción por despachar mes N]])</f>
        <v>-12369.29929821441</v>
      </c>
      <c r="R198" s="7">
        <f>IFERROR(VLOOKUP(Tabla13[[#This Row],[Llave]],[3]Hoja2!$A:$D,4,FALSE),0)</f>
        <v>39000</v>
      </c>
      <c r="S198" s="9">
        <f>IFERROR(VLOOKUP(Tabla13[[#This Row],[Material]],[4]Hoja1!$B:$C,2,FALSE),0)</f>
        <v>3333.3333333333335</v>
      </c>
      <c r="T198" s="5">
        <f t="shared" si="5"/>
        <v>-10000</v>
      </c>
      <c r="U198" s="3">
        <f>+Tabla13[[#This Row],[Total disponible]]-Tabla13[[#This Row],[Atraso a facturar]]</f>
        <v>-2369.2992982144096</v>
      </c>
      <c r="V198" s="6">
        <f t="shared" si="4"/>
        <v>0</v>
      </c>
      <c r="W198" s="3" t="str">
        <f>IF(Tabla13[[#This Row],[Venta del mes]]&gt;Tabla13[[#This Row],[ RV  Venta mes n+1]],"Falta venta","-")</f>
        <v>-</v>
      </c>
      <c r="X198" s="7"/>
      <c r="Y198" s="18">
        <v>0</v>
      </c>
      <c r="Z198" s="5">
        <f>+Tabla13[[#This Row],[Atraso a facturar]]+Tabla13[[#This Row],[Venta del mes]]+Tabla13[[#This Row],[Ajuste]]</f>
        <v>-10000</v>
      </c>
      <c r="AA198" s="6">
        <f>+Tabla13[[#This Row],[Atraso a facturar]]+Tabla13[[#This Row],[Venta del mes]]+Tabla13[[#This Row],[En puerto a facturar]]</f>
        <v>-10000</v>
      </c>
      <c r="AB198" s="20">
        <f>IFERROR(VLOOKUP(Tabla13[[#This Row],[Llave]],'[5]Consolidación planes'!$A:$M,9,FALSE),0)</f>
        <v>43000</v>
      </c>
      <c r="AC198" s="20">
        <f>IFERROR(VLOOKUP(Tabla13[[#This Row],[Llave]],'[5]Consolidación planes'!$A:$M,10,FALSE),0)</f>
        <v>23700</v>
      </c>
      <c r="AD198" s="20">
        <f>IFERROR(VLOOKUP(Tabla13[[#This Row],[Llave]],'[5]Consolidación planes'!$A:$M,11,FALSE),0)</f>
        <v>17000</v>
      </c>
      <c r="AE198" s="20">
        <f>IFERROR(VLOOKUP(Tabla13[[#This Row],[Llave]],'[5]Consolidación planes'!$A:$M,12,FALSE),0)</f>
        <v>30000</v>
      </c>
      <c r="AF198" s="20">
        <f>IFERROR(VLOOKUP(Tabla13[[#This Row],[Llave]],'[5]Consolidación planes'!$A:$M,13,FALSE),0)</f>
        <v>35000</v>
      </c>
    </row>
    <row r="199" spans="2:32" ht="15.75" hidden="1" x14ac:dyDescent="0.35">
      <c r="B199" t="str">
        <f>Tabla13[[#This Row],[Oficina]]&amp;Tabla13[[#This Row],[Material]]</f>
        <v>Exportacion Directa1022817</v>
      </c>
      <c r="C199" t="s">
        <v>6</v>
      </c>
      <c r="D199" t="s">
        <v>88</v>
      </c>
      <c r="E199">
        <v>1022817</v>
      </c>
      <c r="F199" t="s">
        <v>323</v>
      </c>
      <c r="G199" t="s">
        <v>266</v>
      </c>
      <c r="H199" t="s">
        <v>266</v>
      </c>
      <c r="I199" s="7">
        <f>IFERROR(VLOOKUP(Tabla13[[#This Row],[Llave]],'[1]Consolidado RV'!$B:$H,6,FALSE),0)</f>
        <v>0</v>
      </c>
      <c r="J199" s="3">
        <f>IFERROR(VLOOKUP(Tabla13[[#This Row],[Llave]],'[1]Consolidado RV'!$B:$H,7,FALSE),0)</f>
        <v>0</v>
      </c>
      <c r="K199" s="8">
        <f>IFERROR(VLOOKUP(Tabla13[[#This Row],[Oficina]],#REF!,2,FALSE),0)</f>
        <v>0</v>
      </c>
      <c r="L199" s="7">
        <f>+Tabla13[[#This Row],[ RV Producción mes n+1]]*Tabla13[[#This Row],[% Uti. producción]]</f>
        <v>0</v>
      </c>
      <c r="M199" s="7">
        <f>IFERROR(VLOOKUP(Tabla13[[#This Row],[Material]],#REF!,2,FALSE),0)</f>
        <v>0</v>
      </c>
      <c r="N199" s="7">
        <f>IFERROR(VLOOKUP(Tabla13[[#This Row],[Llave]],'En puerto-Programado'!A:D,4,FALSE)+VLOOKUP(Tabla13[[#This Row],[Llave]],'Por despachar'!A:F,6,FALSE),0)</f>
        <v>0</v>
      </c>
      <c r="O199" s="7">
        <f>IFERROR(VLOOKUP(Tabla13[[#This Row],[Material]],[2]Consolidado!$C:$D,2,FALSE),0)</f>
        <v>0</v>
      </c>
      <c r="P199" s="7">
        <f>IFERROR(VLOOKUP(Tabla13[[#This Row],[Llave]],'Por despachar'!A:E,5,FALSE),0)</f>
        <v>0</v>
      </c>
      <c r="Q19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199" s="7">
        <f>IFERROR(VLOOKUP(Tabla13[[#This Row],[Llave]],[3]Hoja2!$A:$D,4,FALSE),0)</f>
        <v>0</v>
      </c>
      <c r="S199" s="9">
        <f>IFERROR(VLOOKUP(Tabla13[[#This Row],[Material]],[4]Hoja1!$B:$C,2,FALSE),0)</f>
        <v>5000</v>
      </c>
      <c r="T199" s="5">
        <f t="shared" si="5"/>
        <v>0</v>
      </c>
      <c r="U199" s="3">
        <f>+Tabla13[[#This Row],[Total disponible]]-Tabla13[[#This Row],[Atraso a facturar]]</f>
        <v>0</v>
      </c>
      <c r="V199" s="6">
        <f t="shared" si="4"/>
        <v>0</v>
      </c>
      <c r="W199" s="3" t="str">
        <f>IF(Tabla13[[#This Row],[Venta del mes]]&gt;Tabla13[[#This Row],[ RV  Venta mes n+1]],"Falta venta","-")</f>
        <v>-</v>
      </c>
      <c r="X199" s="7"/>
      <c r="Y199" s="18">
        <v>0</v>
      </c>
      <c r="Z199" s="5">
        <f>+Tabla13[[#This Row],[Atraso a facturar]]+Tabla13[[#This Row],[Venta del mes]]+Tabla13[[#This Row],[Ajuste]]</f>
        <v>0</v>
      </c>
      <c r="AA199" s="6">
        <f>+Tabla13[[#This Row],[Atraso a facturar]]+Tabla13[[#This Row],[Venta del mes]]+Tabla13[[#This Row],[En puerto a facturar]]</f>
        <v>0</v>
      </c>
      <c r="AB199" s="20">
        <f>IFERROR(VLOOKUP(Tabla13[[#This Row],[Llave]],'[5]Consolidación planes'!$A:$M,9,FALSE),0)</f>
        <v>0</v>
      </c>
      <c r="AC199" s="20">
        <f>IFERROR(VLOOKUP(Tabla13[[#This Row],[Llave]],'[5]Consolidación planes'!$A:$M,10,FALSE),0)</f>
        <v>0</v>
      </c>
      <c r="AD199" s="20">
        <f>IFERROR(VLOOKUP(Tabla13[[#This Row],[Llave]],'[5]Consolidación planes'!$A:$M,11,FALSE),0)</f>
        <v>0</v>
      </c>
      <c r="AE199" s="20">
        <f>IFERROR(VLOOKUP(Tabla13[[#This Row],[Llave]],'[5]Consolidación planes'!$A:$M,12,FALSE),0)</f>
        <v>0</v>
      </c>
      <c r="AF199" s="20">
        <f>IFERROR(VLOOKUP(Tabla13[[#This Row],[Llave]],'[5]Consolidación planes'!$A:$M,13,FALSE),0)</f>
        <v>0</v>
      </c>
    </row>
    <row r="200" spans="2:32" ht="15.75" hidden="1" x14ac:dyDescent="0.35">
      <c r="B200" t="str">
        <f>Tabla13[[#This Row],[Oficina]]&amp;Tabla13[[#This Row],[Material]]</f>
        <v>Exportacion Directa1022869</v>
      </c>
      <c r="C200" t="s">
        <v>6</v>
      </c>
      <c r="D200" t="s">
        <v>88</v>
      </c>
      <c r="E200">
        <v>1022869</v>
      </c>
      <c r="F200" t="s">
        <v>94</v>
      </c>
      <c r="G200" t="s">
        <v>92</v>
      </c>
      <c r="H200" t="s">
        <v>93</v>
      </c>
      <c r="I200" s="7">
        <f>IFERROR(VLOOKUP(Tabla13[[#This Row],[Llave]],'[1]Consolidado RV'!$B:$H,6,FALSE),0)</f>
        <v>0</v>
      </c>
      <c r="J200" s="3">
        <f>IFERROR(VLOOKUP(Tabla13[[#This Row],[Llave]],'[1]Consolidado RV'!$B:$H,7,FALSE),0)</f>
        <v>0</v>
      </c>
      <c r="K200" s="8">
        <f>IFERROR(VLOOKUP(Tabla13[[#This Row],[Oficina]],#REF!,2,FALSE),0)</f>
        <v>0</v>
      </c>
      <c r="L200" s="7">
        <f>+Tabla13[[#This Row],[ RV Producción mes n+1]]*Tabla13[[#This Row],[% Uti. producción]]</f>
        <v>0</v>
      </c>
      <c r="M200" s="7">
        <f>IFERROR(VLOOKUP(Tabla13[[#This Row],[Material]],#REF!,2,FALSE),0)</f>
        <v>0</v>
      </c>
      <c r="N200" s="7">
        <f>IFERROR(VLOOKUP(Tabla13[[#This Row],[Llave]],'En puerto-Programado'!A:D,4,FALSE)+VLOOKUP(Tabla13[[#This Row],[Llave]],'Por despachar'!A:F,6,FALSE),0)</f>
        <v>0</v>
      </c>
      <c r="O200" s="7">
        <f>IFERROR(VLOOKUP(Tabla13[[#This Row],[Material]],[2]Consolidado!$C:$D,2,FALSE),0)</f>
        <v>0</v>
      </c>
      <c r="P200" s="7">
        <f>IFERROR(VLOOKUP(Tabla13[[#This Row],[Llave]],'Por despachar'!A:E,5,FALSE),0)</f>
        <v>0</v>
      </c>
      <c r="Q20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00" s="7">
        <f>IFERROR(VLOOKUP(Tabla13[[#This Row],[Llave]],[3]Hoja2!$A:$D,4,FALSE),0)</f>
        <v>0</v>
      </c>
      <c r="S200" s="9">
        <f>IFERROR(VLOOKUP(Tabla13[[#This Row],[Material]],[4]Hoja1!$B:$C,2,FALSE),0)</f>
        <v>800</v>
      </c>
      <c r="T200" s="5">
        <f t="shared" si="5"/>
        <v>0</v>
      </c>
      <c r="U200" s="3">
        <f>+Tabla13[[#This Row],[Total disponible]]-Tabla13[[#This Row],[Atraso a facturar]]</f>
        <v>0</v>
      </c>
      <c r="V200" s="6">
        <f t="shared" si="4"/>
        <v>0</v>
      </c>
      <c r="W200" s="3" t="str">
        <f>IF(Tabla13[[#This Row],[Venta del mes]]&gt;Tabla13[[#This Row],[ RV  Venta mes n+1]],"Falta venta","-")</f>
        <v>-</v>
      </c>
      <c r="X200" s="7"/>
      <c r="Y200" s="18">
        <v>0</v>
      </c>
      <c r="Z200" s="5">
        <f>+Tabla13[[#This Row],[Atraso a facturar]]+Tabla13[[#This Row],[Venta del mes]]+Tabla13[[#This Row],[Ajuste]]</f>
        <v>0</v>
      </c>
      <c r="AA200" s="6">
        <f>+Tabla13[[#This Row],[Atraso a facturar]]+Tabla13[[#This Row],[Venta del mes]]+Tabla13[[#This Row],[En puerto a facturar]]</f>
        <v>0</v>
      </c>
      <c r="AB200" s="20">
        <f>IFERROR(VLOOKUP(Tabla13[[#This Row],[Llave]],'[5]Consolidación planes'!$A:$M,9,FALSE),0)</f>
        <v>500</v>
      </c>
      <c r="AC200" s="20">
        <f>IFERROR(VLOOKUP(Tabla13[[#This Row],[Llave]],'[5]Consolidación planes'!$A:$M,10,FALSE),0)</f>
        <v>1300</v>
      </c>
      <c r="AD200" s="20">
        <f>IFERROR(VLOOKUP(Tabla13[[#This Row],[Llave]],'[5]Consolidación planes'!$A:$M,11,FALSE),0)</f>
        <v>2400</v>
      </c>
      <c r="AE200" s="20">
        <f>IFERROR(VLOOKUP(Tabla13[[#This Row],[Llave]],'[5]Consolidación planes'!$A:$M,12,FALSE),0)</f>
        <v>800</v>
      </c>
      <c r="AF200" s="20">
        <f>IFERROR(VLOOKUP(Tabla13[[#This Row],[Llave]],'[5]Consolidación planes'!$A:$M,13,FALSE),0)</f>
        <v>800</v>
      </c>
    </row>
    <row r="201" spans="2:32" ht="15.75" hidden="1" x14ac:dyDescent="0.35">
      <c r="B201" t="str">
        <f>Tabla13[[#This Row],[Oficina]]&amp;Tabla13[[#This Row],[Material]]</f>
        <v>Exportacion Directa1022901</v>
      </c>
      <c r="C201" t="s">
        <v>6</v>
      </c>
      <c r="D201" t="s">
        <v>88</v>
      </c>
      <c r="E201">
        <v>1022901</v>
      </c>
      <c r="F201" t="s">
        <v>126</v>
      </c>
      <c r="G201" t="s">
        <v>56</v>
      </c>
      <c r="H201" t="s">
        <v>57</v>
      </c>
      <c r="I201" s="7">
        <f>IFERROR(VLOOKUP(Tabla13[[#This Row],[Llave]],'[1]Consolidado RV'!$B:$H,6,FALSE),0)</f>
        <v>8391.4318227954209</v>
      </c>
      <c r="J201" s="3">
        <f>IFERROR(VLOOKUP(Tabla13[[#This Row],[Llave]],'[1]Consolidado RV'!$B:$H,7,FALSE),0)</f>
        <v>10000</v>
      </c>
      <c r="K201" s="8">
        <f>IFERROR(VLOOKUP(Tabla13[[#This Row],[Oficina]],#REF!,2,FALSE),0)</f>
        <v>0</v>
      </c>
      <c r="L201" s="7">
        <f>+Tabla13[[#This Row],[ RV Producción mes n+1]]*Tabla13[[#This Row],[% Uti. producción]]</f>
        <v>0</v>
      </c>
      <c r="M201" s="7">
        <f>IFERROR(VLOOKUP(Tabla13[[#This Row],[Material]],#REF!,2,FALSE),0)</f>
        <v>0</v>
      </c>
      <c r="N201" s="7">
        <f>IFERROR(VLOOKUP(Tabla13[[#This Row],[Llave]],'En puerto-Programado'!A:D,4,FALSE)+VLOOKUP(Tabla13[[#This Row],[Llave]],'Por despachar'!A:F,6,FALSE),0)</f>
        <v>12171.531656849747</v>
      </c>
      <c r="O201" s="7">
        <f>IFERROR(VLOOKUP(Tabla13[[#This Row],[Material]],[2]Consolidado!$C:$D,2,FALSE),0)</f>
        <v>0</v>
      </c>
      <c r="P201" s="7">
        <f>IFERROR(VLOOKUP(Tabla13[[#This Row],[Llave]],'Por despachar'!A:E,5,FALSE),0)</f>
        <v>0</v>
      </c>
      <c r="Q201" s="14">
        <f>SUM(Tabla13[[#This Row],[Producción disponible]],Tabla13[[#This Row],[Stock al día]],Tabla13[[#This Row],[Por producir Abr.]])-SUM(Tabla13[[#This Row],[Stock por despachar N]],Tabla13[[#This Row],[Producción por despachar mes N]])</f>
        <v>-12171.531656849747</v>
      </c>
      <c r="R201" s="7">
        <f>IFERROR(VLOOKUP(Tabla13[[#This Row],[Llave]],[3]Hoja2!$A:$D,4,FALSE),0)</f>
        <v>7000</v>
      </c>
      <c r="S201" s="9">
        <f>IFERROR(VLOOKUP(Tabla13[[#This Row],[Material]],[4]Hoja1!$B:$C,2,FALSE),0)</f>
        <v>5000</v>
      </c>
      <c r="T201" s="5">
        <f t="shared" si="5"/>
        <v>-10000</v>
      </c>
      <c r="U201" s="3">
        <f>+Tabla13[[#This Row],[Total disponible]]-Tabla13[[#This Row],[Atraso a facturar]]</f>
        <v>-2171.5316568497474</v>
      </c>
      <c r="V201" s="6">
        <f t="shared" si="4"/>
        <v>0</v>
      </c>
      <c r="W201" s="3" t="str">
        <f>IF(Tabla13[[#This Row],[Venta del mes]]&gt;Tabla13[[#This Row],[ RV  Venta mes n+1]],"Falta venta","-")</f>
        <v>-</v>
      </c>
      <c r="X201" s="7"/>
      <c r="Y201" s="18">
        <v>0</v>
      </c>
      <c r="Z201" s="5">
        <f>+Tabla13[[#This Row],[Atraso a facturar]]+Tabla13[[#This Row],[Venta del mes]]+Tabla13[[#This Row],[Ajuste]]</f>
        <v>-10000</v>
      </c>
      <c r="AA201" s="6">
        <f>+Tabla13[[#This Row],[Atraso a facturar]]+Tabla13[[#This Row],[Venta del mes]]+Tabla13[[#This Row],[En puerto a facturar]]</f>
        <v>-10000</v>
      </c>
      <c r="AB201" s="20">
        <f>IFERROR(VLOOKUP(Tabla13[[#This Row],[Llave]],'[5]Consolidación planes'!$A:$M,9,FALSE),0)</f>
        <v>15000</v>
      </c>
      <c r="AC201" s="20">
        <f>IFERROR(VLOOKUP(Tabla13[[#This Row],[Llave]],'[5]Consolidación planes'!$A:$M,10,FALSE),0)</f>
        <v>12000</v>
      </c>
      <c r="AD201" s="20">
        <f>IFERROR(VLOOKUP(Tabla13[[#This Row],[Llave]],'[5]Consolidación planes'!$A:$M,11,FALSE),0)</f>
        <v>13000</v>
      </c>
      <c r="AE201" s="20">
        <f>IFERROR(VLOOKUP(Tabla13[[#This Row],[Llave]],'[5]Consolidación planes'!$A:$M,12,FALSE),0)</f>
        <v>18000</v>
      </c>
      <c r="AF201" s="20">
        <f>IFERROR(VLOOKUP(Tabla13[[#This Row],[Llave]],'[5]Consolidación planes'!$A:$M,13,FALSE),0)</f>
        <v>18000</v>
      </c>
    </row>
    <row r="202" spans="2:32" ht="15.75" hidden="1" x14ac:dyDescent="0.35">
      <c r="B202" t="str">
        <f>Tabla13[[#This Row],[Oficina]]&amp;Tabla13[[#This Row],[Material]]</f>
        <v>Exportacion Directa1022919</v>
      </c>
      <c r="C202" t="s">
        <v>6</v>
      </c>
      <c r="D202" t="s">
        <v>88</v>
      </c>
      <c r="E202">
        <v>1022919</v>
      </c>
      <c r="F202" t="s">
        <v>109</v>
      </c>
      <c r="G202" t="s">
        <v>50</v>
      </c>
      <c r="H202" t="s">
        <v>103</v>
      </c>
      <c r="I202" s="7">
        <f>IFERROR(VLOOKUP(Tabla13[[#This Row],[Llave]],'[1]Consolidado RV'!$B:$H,6,FALSE),0)</f>
        <v>20195.896000000001</v>
      </c>
      <c r="J202" s="3">
        <f>IFERROR(VLOOKUP(Tabla13[[#This Row],[Llave]],'[1]Consolidado RV'!$B:$H,7,FALSE),0)</f>
        <v>24000</v>
      </c>
      <c r="K202" s="8">
        <f>IFERROR(VLOOKUP(Tabla13[[#This Row],[Oficina]],#REF!,2,FALSE),0)</f>
        <v>0</v>
      </c>
      <c r="L202" s="7">
        <f>+Tabla13[[#This Row],[ RV Producción mes n+1]]*Tabla13[[#This Row],[% Uti. producción]]</f>
        <v>0</v>
      </c>
      <c r="M202" s="7">
        <f>IFERROR(VLOOKUP(Tabla13[[#This Row],[Material]],#REF!,2,FALSE),0)</f>
        <v>0</v>
      </c>
      <c r="N202" s="7">
        <f>IFERROR(VLOOKUP(Tabla13[[#This Row],[Llave]],'En puerto-Programado'!A:D,4,FALSE)+VLOOKUP(Tabla13[[#This Row],[Llave]],'Por despachar'!A:F,6,FALSE),0)</f>
        <v>1521.4414571062184</v>
      </c>
      <c r="O202" s="7">
        <f>IFERROR(VLOOKUP(Tabla13[[#This Row],[Material]],[2]Consolidado!$C:$D,2,FALSE),0)</f>
        <v>0</v>
      </c>
      <c r="P202" s="7">
        <f>IFERROR(VLOOKUP(Tabla13[[#This Row],[Llave]],'Por despachar'!A:E,5,FALSE),0)</f>
        <v>0</v>
      </c>
      <c r="Q202" s="14">
        <f>SUM(Tabla13[[#This Row],[Producción disponible]],Tabla13[[#This Row],[Stock al día]],Tabla13[[#This Row],[Por producir Abr.]])-SUM(Tabla13[[#This Row],[Stock por despachar N]],Tabla13[[#This Row],[Producción por despachar mes N]])</f>
        <v>-1521.4414571062184</v>
      </c>
      <c r="R202" s="7">
        <f>IFERROR(VLOOKUP(Tabla13[[#This Row],[Llave]],[3]Hoja2!$A:$D,4,FALSE),0)</f>
        <v>0</v>
      </c>
      <c r="S202" s="9">
        <f>IFERROR(VLOOKUP(Tabla13[[#This Row],[Material]],[4]Hoja1!$B:$C,2,FALSE),0)</f>
        <v>12000</v>
      </c>
      <c r="T202" s="5">
        <f t="shared" si="5"/>
        <v>0</v>
      </c>
      <c r="U202" s="3">
        <f>+Tabla13[[#This Row],[Total disponible]]-Tabla13[[#This Row],[Atraso a facturar]]</f>
        <v>-1521.4414571062184</v>
      </c>
      <c r="V202" s="6">
        <f t="shared" ref="V202:V265" si="6">IFERROR(IF(AND(U202&gt;S202,J202&gt;S202),ROUNDDOWN(U202/S202,0)*S202,0),0)</f>
        <v>0</v>
      </c>
      <c r="W202" s="3" t="str">
        <f>IF(Tabla13[[#This Row],[Venta del mes]]&gt;Tabla13[[#This Row],[ RV  Venta mes n+1]],"Falta venta","-")</f>
        <v>-</v>
      </c>
      <c r="X202" s="7"/>
      <c r="Y202" s="18">
        <v>0</v>
      </c>
      <c r="Z202" s="5">
        <f>+Tabla13[[#This Row],[Atraso a facturar]]+Tabla13[[#This Row],[Venta del mes]]+Tabla13[[#This Row],[Ajuste]]</f>
        <v>0</v>
      </c>
      <c r="AA202" s="6">
        <f>+Tabla13[[#This Row],[Atraso a facturar]]+Tabla13[[#This Row],[Venta del mes]]+Tabla13[[#This Row],[En puerto a facturar]]</f>
        <v>0</v>
      </c>
      <c r="AB202" s="20">
        <f>IFERROR(VLOOKUP(Tabla13[[#This Row],[Llave]],'[5]Consolidación planes'!$A:$M,9,FALSE),0)</f>
        <v>15000</v>
      </c>
      <c r="AC202" s="20">
        <f>IFERROR(VLOOKUP(Tabla13[[#This Row],[Llave]],'[5]Consolidación planes'!$A:$M,10,FALSE),0)</f>
        <v>48000</v>
      </c>
      <c r="AD202" s="20">
        <f>IFERROR(VLOOKUP(Tabla13[[#This Row],[Llave]],'[5]Consolidación planes'!$A:$M,11,FALSE),0)</f>
        <v>5000</v>
      </c>
      <c r="AE202" s="20">
        <f>IFERROR(VLOOKUP(Tabla13[[#This Row],[Llave]],'[5]Consolidación planes'!$A:$M,12,FALSE),0)</f>
        <v>24000</v>
      </c>
      <c r="AF202" s="20">
        <f>IFERROR(VLOOKUP(Tabla13[[#This Row],[Llave]],'[5]Consolidación planes'!$A:$M,13,FALSE),0)</f>
        <v>23000</v>
      </c>
    </row>
    <row r="203" spans="2:32" ht="15.75" hidden="1" x14ac:dyDescent="0.35">
      <c r="B203" t="str">
        <f>Tabla13[[#This Row],[Oficina]]&amp;Tabla13[[#This Row],[Material]]</f>
        <v>Exportacion Directa1022931</v>
      </c>
      <c r="C203" t="s">
        <v>6</v>
      </c>
      <c r="D203" t="s">
        <v>88</v>
      </c>
      <c r="E203">
        <v>1022931</v>
      </c>
      <c r="F203" t="s">
        <v>91</v>
      </c>
      <c r="G203" t="s">
        <v>37</v>
      </c>
      <c r="H203" t="s">
        <v>38</v>
      </c>
      <c r="I203" s="7">
        <f>IFERROR(VLOOKUP(Tabla13[[#This Row],[Llave]],'[1]Consolidado RV'!$B:$H,6,FALSE),0)</f>
        <v>0</v>
      </c>
      <c r="J203" s="3">
        <f>IFERROR(VLOOKUP(Tabla13[[#This Row],[Llave]],'[1]Consolidado RV'!$B:$H,7,FALSE),0)</f>
        <v>20000</v>
      </c>
      <c r="K203" s="8">
        <f>IFERROR(VLOOKUP(Tabla13[[#This Row],[Oficina]],#REF!,2,FALSE),0)</f>
        <v>0</v>
      </c>
      <c r="L203" s="7">
        <f>+Tabla13[[#This Row],[ RV Producción mes n+1]]*Tabla13[[#This Row],[% Uti. producción]]</f>
        <v>0</v>
      </c>
      <c r="M203" s="7">
        <f>IFERROR(VLOOKUP(Tabla13[[#This Row],[Material]],#REF!,2,FALSE),0)</f>
        <v>0</v>
      </c>
      <c r="N203" s="7">
        <f>IFERROR(VLOOKUP(Tabla13[[#This Row],[Llave]],'En puerto-Programado'!A:D,4,FALSE)+VLOOKUP(Tabla13[[#This Row],[Llave]],'Por despachar'!A:F,6,FALSE),0)</f>
        <v>7607.2072855310917</v>
      </c>
      <c r="O203" s="7">
        <f>IFERROR(VLOOKUP(Tabla13[[#This Row],[Material]],[2]Consolidado!$C:$D,2,FALSE),0)</f>
        <v>10689.06343095048</v>
      </c>
      <c r="P203" s="7">
        <f>IFERROR(VLOOKUP(Tabla13[[#This Row],[Llave]],'Por despachar'!A:E,5,FALSE),0)</f>
        <v>0</v>
      </c>
      <c r="Q203" s="14">
        <f>SUM(Tabla13[[#This Row],[Producción disponible]],Tabla13[[#This Row],[Stock al día]],Tabla13[[#This Row],[Por producir Abr.]])-SUM(Tabla13[[#This Row],[Stock por despachar N]],Tabla13[[#This Row],[Producción por despachar mes N]])</f>
        <v>3081.8561454193887</v>
      </c>
      <c r="R203" s="7">
        <f>IFERROR(VLOOKUP(Tabla13[[#This Row],[Llave]],[3]Hoja2!$A:$D,4,FALSE),0)</f>
        <v>24000</v>
      </c>
      <c r="S203" s="9">
        <f>IFERROR(VLOOKUP(Tabla13[[#This Row],[Material]],[4]Hoja1!$B:$C,2,FALSE),0)</f>
        <v>3000</v>
      </c>
      <c r="T203" s="5">
        <f t="shared" ref="T203:T266" si="7">IF(AND(Q203&gt;R203,R203&gt;0),R203,IF(AND(Q203&lt;R203,R203&gt;0),(ROUNDDOWN(Q203/S203,0)*S203),0))</f>
        <v>3000</v>
      </c>
      <c r="U203" s="3">
        <f>+Tabla13[[#This Row],[Total disponible]]-Tabla13[[#This Row],[Atraso a facturar]]</f>
        <v>81.856145419388668</v>
      </c>
      <c r="V203" s="6">
        <f t="shared" si="6"/>
        <v>0</v>
      </c>
      <c r="W203" s="3" t="str">
        <f>IF(Tabla13[[#This Row],[Venta del mes]]&gt;Tabla13[[#This Row],[ RV  Venta mes n+1]],"Falta venta","-")</f>
        <v>-</v>
      </c>
      <c r="X203" s="7"/>
      <c r="Y203" s="18">
        <v>0</v>
      </c>
      <c r="Z203" s="5">
        <f>+Tabla13[[#This Row],[Atraso a facturar]]+Tabla13[[#This Row],[Venta del mes]]+Tabla13[[#This Row],[Ajuste]]</f>
        <v>3000</v>
      </c>
      <c r="AA203" s="6">
        <f>+Tabla13[[#This Row],[Atraso a facturar]]+Tabla13[[#This Row],[Venta del mes]]+Tabla13[[#This Row],[En puerto a facturar]]</f>
        <v>3000</v>
      </c>
      <c r="AB203" s="20">
        <f>IFERROR(VLOOKUP(Tabla13[[#This Row],[Llave]],'[5]Consolidación planes'!$A:$M,9,FALSE),0)</f>
        <v>0</v>
      </c>
      <c r="AC203" s="20">
        <f>IFERROR(VLOOKUP(Tabla13[[#This Row],[Llave]],'[5]Consolidación planes'!$A:$M,10,FALSE),0)</f>
        <v>0</v>
      </c>
      <c r="AD203" s="20">
        <f>IFERROR(VLOOKUP(Tabla13[[#This Row],[Llave]],'[5]Consolidación planes'!$A:$M,11,FALSE),0)</f>
        <v>0</v>
      </c>
      <c r="AE203" s="20">
        <f>IFERROR(VLOOKUP(Tabla13[[#This Row],[Llave]],'[5]Consolidación planes'!$A:$M,12,FALSE),0)</f>
        <v>20000</v>
      </c>
      <c r="AF203" s="20">
        <f>IFERROR(VLOOKUP(Tabla13[[#This Row],[Llave]],'[5]Consolidación planes'!$A:$M,13,FALSE),0)</f>
        <v>20182</v>
      </c>
    </row>
    <row r="204" spans="2:32" ht="15.75" hidden="1" x14ac:dyDescent="0.35">
      <c r="B204" t="str">
        <f>Tabla13[[#This Row],[Oficina]]&amp;Tabla13[[#This Row],[Material]]</f>
        <v>Exportacion Directa1022987</v>
      </c>
      <c r="C204" t="s">
        <v>6</v>
      </c>
      <c r="D204" t="s">
        <v>88</v>
      </c>
      <c r="E204">
        <v>1022987</v>
      </c>
      <c r="F204" t="s">
        <v>295</v>
      </c>
      <c r="G204" t="s">
        <v>67</v>
      </c>
      <c r="H204" t="s">
        <v>68</v>
      </c>
      <c r="I204" s="7">
        <f>IFERROR(VLOOKUP(Tabla13[[#This Row],[Llave]],'[1]Consolidado RV'!$B:$H,6,FALSE),0)</f>
        <v>52669.614100000006</v>
      </c>
      <c r="J204" s="3">
        <f>IFERROR(VLOOKUP(Tabla13[[#This Row],[Llave]],'[1]Consolidado RV'!$B:$H,7,FALSE),0)</f>
        <v>31180.614100000006</v>
      </c>
      <c r="K204" s="8">
        <f>IFERROR(VLOOKUP(Tabla13[[#This Row],[Oficina]],#REF!,2,FALSE),0)</f>
        <v>0</v>
      </c>
      <c r="L204" s="7">
        <f>+Tabla13[[#This Row],[ RV Producción mes n+1]]*Tabla13[[#This Row],[% Uti. producción]]</f>
        <v>0</v>
      </c>
      <c r="M204" s="7">
        <f>IFERROR(VLOOKUP(Tabla13[[#This Row],[Material]],#REF!,2,FALSE),0)</f>
        <v>0</v>
      </c>
      <c r="N204" s="7">
        <f>IFERROR(VLOOKUP(Tabla13[[#This Row],[Llave]],'En puerto-Programado'!A:D,4,FALSE)+VLOOKUP(Tabla13[[#This Row],[Llave]],'Por despachar'!A:F,6,FALSE),0)</f>
        <v>36514.594970549238</v>
      </c>
      <c r="O204" s="7">
        <f>IFERROR(VLOOKUP(Tabla13[[#This Row],[Material]],[2]Consolidado!$C:$D,2,FALSE),0)</f>
        <v>0</v>
      </c>
      <c r="P204" s="7">
        <f>IFERROR(VLOOKUP(Tabla13[[#This Row],[Llave]],'Por despachar'!A:E,5,FALSE),0)</f>
        <v>0</v>
      </c>
      <c r="Q204" s="14">
        <f>SUM(Tabla13[[#This Row],[Producción disponible]],Tabla13[[#This Row],[Stock al día]],Tabla13[[#This Row],[Por producir Abr.]])-SUM(Tabla13[[#This Row],[Stock por despachar N]],Tabla13[[#This Row],[Producción por despachar mes N]])</f>
        <v>-36514.594970549238</v>
      </c>
      <c r="R204" s="7">
        <f>IFERROR(VLOOKUP(Tabla13[[#This Row],[Llave]],[3]Hoja2!$A:$D,4,FALSE),0)</f>
        <v>48000</v>
      </c>
      <c r="S204" s="9">
        <f>IFERROR(VLOOKUP(Tabla13[[#This Row],[Material]],[4]Hoja1!$B:$C,2,FALSE),0)</f>
        <v>24000</v>
      </c>
      <c r="T204" s="5">
        <f t="shared" si="7"/>
        <v>-24000</v>
      </c>
      <c r="U204" s="3">
        <f>+Tabla13[[#This Row],[Total disponible]]-Tabla13[[#This Row],[Atraso a facturar]]</f>
        <v>-12514.594970549238</v>
      </c>
      <c r="V204" s="6">
        <f t="shared" si="6"/>
        <v>0</v>
      </c>
      <c r="W204" s="3" t="str">
        <f>IF(Tabla13[[#This Row],[Venta del mes]]&gt;Tabla13[[#This Row],[ RV  Venta mes n+1]],"Falta venta","-")</f>
        <v>-</v>
      </c>
      <c r="X204" s="7"/>
      <c r="Y204" s="18">
        <v>0</v>
      </c>
      <c r="Z204" s="5">
        <f>+Tabla13[[#This Row],[Atraso a facturar]]+Tabla13[[#This Row],[Venta del mes]]+Tabla13[[#This Row],[Ajuste]]</f>
        <v>-24000</v>
      </c>
      <c r="AA204" s="6">
        <f>+Tabla13[[#This Row],[Atraso a facturar]]+Tabla13[[#This Row],[Venta del mes]]+Tabla13[[#This Row],[En puerto a facturar]]</f>
        <v>-24000</v>
      </c>
      <c r="AB204" s="20">
        <f>IFERROR(VLOOKUP(Tabla13[[#This Row],[Llave]],'[5]Consolidación planes'!$A:$M,9,FALSE),0)</f>
        <v>0</v>
      </c>
      <c r="AC204" s="20">
        <f>IFERROR(VLOOKUP(Tabla13[[#This Row],[Llave]],'[5]Consolidación planes'!$A:$M,10,FALSE),0)</f>
        <v>30000</v>
      </c>
      <c r="AD204" s="20">
        <f>IFERROR(VLOOKUP(Tabla13[[#This Row],[Llave]],'[5]Consolidación planes'!$A:$M,11,FALSE),0)</f>
        <v>24000</v>
      </c>
      <c r="AE204" s="20">
        <f>IFERROR(VLOOKUP(Tabla13[[#This Row],[Llave]],'[5]Consolidación planes'!$A:$M,12,FALSE),0)</f>
        <v>48000</v>
      </c>
      <c r="AF204" s="20">
        <f>IFERROR(VLOOKUP(Tabla13[[#This Row],[Llave]],'[5]Consolidación planes'!$A:$M,13,FALSE),0)</f>
        <v>24000</v>
      </c>
    </row>
    <row r="205" spans="2:32" ht="15.75" hidden="1" x14ac:dyDescent="0.35">
      <c r="B205" t="str">
        <f>Tabla13[[#This Row],[Oficina]]&amp;Tabla13[[#This Row],[Material]]</f>
        <v>Exportacion Directa1022990</v>
      </c>
      <c r="C205" t="s">
        <v>6</v>
      </c>
      <c r="D205" t="s">
        <v>88</v>
      </c>
      <c r="E205">
        <v>1022990</v>
      </c>
      <c r="F205" t="s">
        <v>127</v>
      </c>
      <c r="G205" t="s">
        <v>56</v>
      </c>
      <c r="H205" t="s">
        <v>57</v>
      </c>
      <c r="I205" s="7">
        <f>IFERROR(VLOOKUP(Tabla13[[#This Row],[Llave]],'[1]Consolidado RV'!$B:$H,6,FALSE),0)</f>
        <v>0</v>
      </c>
      <c r="J205" s="3">
        <f>IFERROR(VLOOKUP(Tabla13[[#This Row],[Llave]],'[1]Consolidado RV'!$B:$H,7,FALSE),0)</f>
        <v>0</v>
      </c>
      <c r="K205" s="8">
        <f>IFERROR(VLOOKUP(Tabla13[[#This Row],[Oficina]],#REF!,2,FALSE),0)</f>
        <v>0</v>
      </c>
      <c r="L205" s="7">
        <f>+Tabla13[[#This Row],[ RV Producción mes n+1]]*Tabla13[[#This Row],[% Uti. producción]]</f>
        <v>0</v>
      </c>
      <c r="M205" s="7">
        <f>IFERROR(VLOOKUP(Tabla13[[#This Row],[Material]],#REF!,2,FALSE),0)</f>
        <v>0</v>
      </c>
      <c r="N205" s="7">
        <f>IFERROR(VLOOKUP(Tabla13[[#This Row],[Llave]],'En puerto-Programado'!A:D,4,FALSE)+VLOOKUP(Tabla13[[#This Row],[Llave]],'Por despachar'!A:F,6,FALSE),0)</f>
        <v>0</v>
      </c>
      <c r="O205" s="7">
        <f>IFERROR(VLOOKUP(Tabla13[[#This Row],[Material]],[2]Consolidado!$C:$D,2,FALSE),0)</f>
        <v>0</v>
      </c>
      <c r="P205" s="7">
        <f>IFERROR(VLOOKUP(Tabla13[[#This Row],[Llave]],'Por despachar'!A:E,5,FALSE),0)</f>
        <v>0</v>
      </c>
      <c r="Q20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05" s="7">
        <f>IFERROR(VLOOKUP(Tabla13[[#This Row],[Llave]],[3]Hoja2!$A:$D,4,FALSE),0)</f>
        <v>0</v>
      </c>
      <c r="S205" s="9">
        <f>IFERROR(VLOOKUP(Tabla13[[#This Row],[Material]],[4]Hoja1!$B:$C,2,FALSE),0)</f>
        <v>3571.4285714285716</v>
      </c>
      <c r="T205" s="5">
        <f t="shared" si="7"/>
        <v>0</v>
      </c>
      <c r="U205" s="3">
        <f>+Tabla13[[#This Row],[Total disponible]]-Tabla13[[#This Row],[Atraso a facturar]]</f>
        <v>0</v>
      </c>
      <c r="V205" s="6">
        <f t="shared" si="6"/>
        <v>0</v>
      </c>
      <c r="W205" s="3" t="str">
        <f>IF(Tabla13[[#This Row],[Venta del mes]]&gt;Tabla13[[#This Row],[ RV  Venta mes n+1]],"Falta venta","-")</f>
        <v>-</v>
      </c>
      <c r="X205" s="7"/>
      <c r="Y205" s="18">
        <v>0</v>
      </c>
      <c r="Z205" s="5">
        <f>+Tabla13[[#This Row],[Atraso a facturar]]+Tabla13[[#This Row],[Venta del mes]]+Tabla13[[#This Row],[Ajuste]]</f>
        <v>0</v>
      </c>
      <c r="AA205" s="6">
        <f>+Tabla13[[#This Row],[Atraso a facturar]]+Tabla13[[#This Row],[Venta del mes]]+Tabla13[[#This Row],[En puerto a facturar]]</f>
        <v>0</v>
      </c>
      <c r="AB205" s="20">
        <f>IFERROR(VLOOKUP(Tabla13[[#This Row],[Llave]],'[5]Consolidación planes'!$A:$M,9,FALSE),0)</f>
        <v>10000</v>
      </c>
      <c r="AC205" s="20">
        <f>IFERROR(VLOOKUP(Tabla13[[#This Row],[Llave]],'[5]Consolidación planes'!$A:$M,10,FALSE),0)</f>
        <v>20000</v>
      </c>
      <c r="AD205" s="20">
        <f>IFERROR(VLOOKUP(Tabla13[[#This Row],[Llave]],'[5]Consolidación planes'!$A:$M,11,FALSE),0)</f>
        <v>13000</v>
      </c>
      <c r="AE205" s="20">
        <f>IFERROR(VLOOKUP(Tabla13[[#This Row],[Llave]],'[5]Consolidación planes'!$A:$M,12,FALSE),0)</f>
        <v>0</v>
      </c>
      <c r="AF205" s="20">
        <f>IFERROR(VLOOKUP(Tabla13[[#This Row],[Llave]],'[5]Consolidación planes'!$A:$M,13,FALSE),0)</f>
        <v>0</v>
      </c>
    </row>
    <row r="206" spans="2:32" ht="15.75" hidden="1" x14ac:dyDescent="0.35">
      <c r="B206" t="str">
        <f>Tabla13[[#This Row],[Oficina]]&amp;Tabla13[[#This Row],[Material]]</f>
        <v>Exportacion Directa1023051</v>
      </c>
      <c r="C206" t="s">
        <v>6</v>
      </c>
      <c r="D206" t="s">
        <v>88</v>
      </c>
      <c r="E206">
        <v>1023051</v>
      </c>
      <c r="F206" t="s">
        <v>292</v>
      </c>
      <c r="G206" t="s">
        <v>50</v>
      </c>
      <c r="H206" t="s">
        <v>110</v>
      </c>
      <c r="I206" s="7">
        <f>IFERROR(VLOOKUP(Tabla13[[#This Row],[Llave]],'[1]Consolidado RV'!$B:$H,6,FALSE),0)</f>
        <v>0</v>
      </c>
      <c r="J206" s="3">
        <f>IFERROR(VLOOKUP(Tabla13[[#This Row],[Llave]],'[1]Consolidado RV'!$B:$H,7,FALSE),0)</f>
        <v>0</v>
      </c>
      <c r="K206" s="8">
        <f>IFERROR(VLOOKUP(Tabla13[[#This Row],[Oficina]],#REF!,2,FALSE),0)</f>
        <v>0</v>
      </c>
      <c r="L206" s="7">
        <f>+Tabla13[[#This Row],[ RV Producción mes n+1]]*Tabla13[[#This Row],[% Uti. producción]]</f>
        <v>0</v>
      </c>
      <c r="M206" s="7">
        <f>IFERROR(VLOOKUP(Tabla13[[#This Row],[Material]],#REF!,2,FALSE),0)</f>
        <v>0</v>
      </c>
      <c r="N206" s="7">
        <f>IFERROR(VLOOKUP(Tabla13[[#This Row],[Llave]],'En puerto-Programado'!A:D,4,FALSE)+VLOOKUP(Tabla13[[#This Row],[Llave]],'Por despachar'!A:F,6,FALSE),0)</f>
        <v>2790.3236323328042</v>
      </c>
      <c r="O206" s="7">
        <f>IFERROR(VLOOKUP(Tabla13[[#This Row],[Material]],[2]Consolidado!$C:$D,2,FALSE),0)</f>
        <v>0</v>
      </c>
      <c r="P206" s="7">
        <f>IFERROR(VLOOKUP(Tabla13[[#This Row],[Llave]],'Por despachar'!A:E,5,FALSE),0)</f>
        <v>0</v>
      </c>
      <c r="Q206" s="14">
        <f>SUM(Tabla13[[#This Row],[Producción disponible]],Tabla13[[#This Row],[Stock al día]],Tabla13[[#This Row],[Por producir Abr.]])-SUM(Tabla13[[#This Row],[Stock por despachar N]],Tabla13[[#This Row],[Producción por despachar mes N]])</f>
        <v>-2790.3236323328042</v>
      </c>
      <c r="R206" s="7">
        <f>IFERROR(VLOOKUP(Tabla13[[#This Row],[Llave]],[3]Hoja2!$A:$D,4,FALSE),0)</f>
        <v>3834</v>
      </c>
      <c r="S206" s="9">
        <f>IFERROR(VLOOKUP(Tabla13[[#This Row],[Material]],[4]Hoja1!$B:$C,2,FALSE),0)</f>
        <v>3000</v>
      </c>
      <c r="T206" s="5">
        <f t="shared" si="7"/>
        <v>0</v>
      </c>
      <c r="U206" s="3">
        <f>+Tabla13[[#This Row],[Total disponible]]-Tabla13[[#This Row],[Atraso a facturar]]</f>
        <v>-2790.3236323328042</v>
      </c>
      <c r="V206" s="6">
        <f t="shared" si="6"/>
        <v>0</v>
      </c>
      <c r="W206" s="3" t="str">
        <f>IF(Tabla13[[#This Row],[Venta del mes]]&gt;Tabla13[[#This Row],[ RV  Venta mes n+1]],"Falta venta","-")</f>
        <v>-</v>
      </c>
      <c r="X206" s="7"/>
      <c r="Y206" s="18">
        <v>0</v>
      </c>
      <c r="Z206" s="5">
        <f>+Tabla13[[#This Row],[Atraso a facturar]]+Tabla13[[#This Row],[Venta del mes]]+Tabla13[[#This Row],[Ajuste]]</f>
        <v>0</v>
      </c>
      <c r="AA206" s="6">
        <f>+Tabla13[[#This Row],[Atraso a facturar]]+Tabla13[[#This Row],[Venta del mes]]+Tabla13[[#This Row],[En puerto a facturar]]</f>
        <v>0</v>
      </c>
      <c r="AB206" s="20">
        <f>IFERROR(VLOOKUP(Tabla13[[#This Row],[Llave]],'[5]Consolidación planes'!$A:$M,9,FALSE),0)</f>
        <v>0</v>
      </c>
      <c r="AC206" s="20">
        <f>IFERROR(VLOOKUP(Tabla13[[#This Row],[Llave]],'[5]Consolidación planes'!$A:$M,10,FALSE),0)</f>
        <v>0</v>
      </c>
      <c r="AD206" s="20">
        <f>IFERROR(VLOOKUP(Tabla13[[#This Row],[Llave]],'[5]Consolidación planes'!$A:$M,11,FALSE),0)</f>
        <v>0</v>
      </c>
      <c r="AE206" s="20">
        <f>IFERROR(VLOOKUP(Tabla13[[#This Row],[Llave]],'[5]Consolidación planes'!$A:$M,12,FALSE),0)</f>
        <v>3000</v>
      </c>
      <c r="AF206" s="20">
        <f>IFERROR(VLOOKUP(Tabla13[[#This Row],[Llave]],'[5]Consolidación planes'!$A:$M,13,FALSE),0)</f>
        <v>2500</v>
      </c>
    </row>
    <row r="207" spans="2:32" ht="15.75" hidden="1" x14ac:dyDescent="0.35">
      <c r="B207" t="str">
        <f>Tabla13[[#This Row],[Oficina]]&amp;Tabla13[[#This Row],[Material]]</f>
        <v>Exportacion Directa1023055</v>
      </c>
      <c r="C207" t="s">
        <v>6</v>
      </c>
      <c r="D207" t="s">
        <v>88</v>
      </c>
      <c r="E207">
        <v>1023055</v>
      </c>
      <c r="F207" t="s">
        <v>293</v>
      </c>
      <c r="G207" t="s">
        <v>50</v>
      </c>
      <c r="H207" t="s">
        <v>110</v>
      </c>
      <c r="I207" s="7">
        <f>IFERROR(VLOOKUP(Tabla13[[#This Row],[Llave]],'[1]Consolidado RV'!$B:$H,6,FALSE),0)</f>
        <v>4267.9769999999999</v>
      </c>
      <c r="J207" s="3">
        <f>IFERROR(VLOOKUP(Tabla13[[#This Row],[Llave]],'[1]Consolidado RV'!$B:$H,7,FALSE),0)</f>
        <v>0</v>
      </c>
      <c r="K207" s="8">
        <f>IFERROR(VLOOKUP(Tabla13[[#This Row],[Oficina]],#REF!,2,FALSE),0)</f>
        <v>0</v>
      </c>
      <c r="L207" s="7">
        <f>+Tabla13[[#This Row],[ RV Producción mes n+1]]*Tabla13[[#This Row],[% Uti. producción]]</f>
        <v>0</v>
      </c>
      <c r="M207" s="7">
        <f>IFERROR(VLOOKUP(Tabla13[[#This Row],[Material]],#REF!,2,FALSE),0)</f>
        <v>0</v>
      </c>
      <c r="N207" s="7">
        <f>IFERROR(VLOOKUP(Tabla13[[#This Row],[Llave]],'En puerto-Programado'!A:D,4,FALSE)+VLOOKUP(Tabla13[[#This Row],[Llave]],'Por despachar'!A:F,6,FALSE),0)</f>
        <v>6307.8962811623815</v>
      </c>
      <c r="O207" s="7">
        <f>IFERROR(VLOOKUP(Tabla13[[#This Row],[Material]],[2]Consolidado!$C:$D,2,FALSE),0)</f>
        <v>0</v>
      </c>
      <c r="P207" s="7">
        <f>IFERROR(VLOOKUP(Tabla13[[#This Row],[Llave]],'Por despachar'!A:E,5,FALSE),0)</f>
        <v>0</v>
      </c>
      <c r="Q207" s="14">
        <f>SUM(Tabla13[[#This Row],[Producción disponible]],Tabla13[[#This Row],[Stock al día]],Tabla13[[#This Row],[Por producir Abr.]])-SUM(Tabla13[[#This Row],[Stock por despachar N]],Tabla13[[#This Row],[Producción por despachar mes N]])</f>
        <v>-6307.8962811623815</v>
      </c>
      <c r="R207" s="7">
        <f>IFERROR(VLOOKUP(Tabla13[[#This Row],[Llave]],[3]Hoja2!$A:$D,4,FALSE),0)</f>
        <v>9146</v>
      </c>
      <c r="S207" s="9">
        <f>IFERROR(VLOOKUP(Tabla13[[#This Row],[Material]],[4]Hoja1!$B:$C,2,FALSE),0)</f>
        <v>3500</v>
      </c>
      <c r="T207" s="5">
        <f t="shared" si="7"/>
        <v>-3500</v>
      </c>
      <c r="U207" s="3">
        <f>+Tabla13[[#This Row],[Total disponible]]-Tabla13[[#This Row],[Atraso a facturar]]</f>
        <v>-2807.8962811623815</v>
      </c>
      <c r="V207" s="6">
        <f t="shared" si="6"/>
        <v>0</v>
      </c>
      <c r="W207" s="3" t="str">
        <f>IF(Tabla13[[#This Row],[Venta del mes]]&gt;Tabla13[[#This Row],[ RV  Venta mes n+1]],"Falta venta","-")</f>
        <v>-</v>
      </c>
      <c r="X207" s="7"/>
      <c r="Y207" s="18">
        <v>0</v>
      </c>
      <c r="Z207" s="5">
        <f>+Tabla13[[#This Row],[Atraso a facturar]]+Tabla13[[#This Row],[Venta del mes]]+Tabla13[[#This Row],[Ajuste]]</f>
        <v>-3500</v>
      </c>
      <c r="AA207" s="6">
        <f>+Tabla13[[#This Row],[Atraso a facturar]]+Tabla13[[#This Row],[Venta del mes]]+Tabla13[[#This Row],[En puerto a facturar]]</f>
        <v>-3500</v>
      </c>
      <c r="AB207" s="20">
        <f>IFERROR(VLOOKUP(Tabla13[[#This Row],[Llave]],'[5]Consolidación planes'!$A:$M,9,FALSE),0)</f>
        <v>0</v>
      </c>
      <c r="AC207" s="20">
        <f>IFERROR(VLOOKUP(Tabla13[[#This Row],[Llave]],'[5]Consolidación planes'!$A:$M,10,FALSE),0)</f>
        <v>0</v>
      </c>
      <c r="AD207" s="20">
        <f>IFERROR(VLOOKUP(Tabla13[[#This Row],[Llave]],'[5]Consolidación planes'!$A:$M,11,FALSE),0)</f>
        <v>5000</v>
      </c>
      <c r="AE207" s="20">
        <f>IFERROR(VLOOKUP(Tabla13[[#This Row],[Llave]],'[5]Consolidación planes'!$A:$M,12,FALSE),0)</f>
        <v>7000</v>
      </c>
      <c r="AF207" s="20">
        <f>IFERROR(VLOOKUP(Tabla13[[#This Row],[Llave]],'[5]Consolidación planes'!$A:$M,13,FALSE),0)</f>
        <v>5000</v>
      </c>
    </row>
    <row r="208" spans="2:32" ht="15.75" hidden="1" x14ac:dyDescent="0.35">
      <c r="B208" t="str">
        <f>Tabla13[[#This Row],[Oficina]]&amp;Tabla13[[#This Row],[Material]]</f>
        <v>Exportacion Directa1023163</v>
      </c>
      <c r="C208" t="s">
        <v>6</v>
      </c>
      <c r="D208" t="s">
        <v>88</v>
      </c>
      <c r="E208">
        <v>1023163</v>
      </c>
      <c r="F208" t="s">
        <v>116</v>
      </c>
      <c r="G208" t="s">
        <v>50</v>
      </c>
      <c r="H208" t="s">
        <v>110</v>
      </c>
      <c r="I208" s="7">
        <f>IFERROR(VLOOKUP(Tabla13[[#This Row],[Llave]],'[1]Consolidado RV'!$B:$H,6,FALSE),0)</f>
        <v>30765.625599999999</v>
      </c>
      <c r="J208" s="3">
        <f>IFERROR(VLOOKUP(Tabla13[[#This Row],[Llave]],'[1]Consolidado RV'!$B:$H,7,FALSE),0)</f>
        <v>25000</v>
      </c>
      <c r="K208" s="8">
        <f>IFERROR(VLOOKUP(Tabla13[[#This Row],[Oficina]],#REF!,2,FALSE),0)</f>
        <v>0</v>
      </c>
      <c r="L208" s="7">
        <f>+Tabla13[[#This Row],[ RV Producción mes n+1]]*Tabla13[[#This Row],[% Uti. producción]]</f>
        <v>0</v>
      </c>
      <c r="M208" s="7">
        <f>IFERROR(VLOOKUP(Tabla13[[#This Row],[Material]],#REF!,2,FALSE),0)</f>
        <v>0</v>
      </c>
      <c r="N208" s="7">
        <f>IFERROR(VLOOKUP(Tabla13[[#This Row],[Llave]],'En puerto-Programado'!A:D,4,FALSE)+VLOOKUP(Tabla13[[#This Row],[Llave]],'Por despachar'!A:F,6,FALSE),0)</f>
        <v>7607.2072855310917</v>
      </c>
      <c r="O208" s="7">
        <f>IFERROR(VLOOKUP(Tabla13[[#This Row],[Material]],[2]Consolidado!$C:$D,2,FALSE),0)</f>
        <v>0</v>
      </c>
      <c r="P208" s="7">
        <f>IFERROR(VLOOKUP(Tabla13[[#This Row],[Llave]],'Por despachar'!A:E,5,FALSE),0)</f>
        <v>0</v>
      </c>
      <c r="Q208" s="14">
        <f>SUM(Tabla13[[#This Row],[Producción disponible]],Tabla13[[#This Row],[Stock al día]],Tabla13[[#This Row],[Por producir Abr.]])-SUM(Tabla13[[#This Row],[Stock por despachar N]],Tabla13[[#This Row],[Producción por despachar mes N]])</f>
        <v>-7607.2072855310917</v>
      </c>
      <c r="R208" s="7">
        <f>IFERROR(VLOOKUP(Tabla13[[#This Row],[Llave]],[3]Hoja2!$A:$D,4,FALSE),0)</f>
        <v>20000</v>
      </c>
      <c r="S208" s="9">
        <f>IFERROR(VLOOKUP(Tabla13[[#This Row],[Material]],[4]Hoja1!$B:$C,2,FALSE),0)</f>
        <v>5000</v>
      </c>
      <c r="T208" s="5">
        <f t="shared" si="7"/>
        <v>-5000</v>
      </c>
      <c r="U208" s="3">
        <f>+Tabla13[[#This Row],[Total disponible]]-Tabla13[[#This Row],[Atraso a facturar]]</f>
        <v>-2607.2072855310917</v>
      </c>
      <c r="V208" s="6">
        <f t="shared" si="6"/>
        <v>0</v>
      </c>
      <c r="W208" s="3" t="str">
        <f>IF(Tabla13[[#This Row],[Venta del mes]]&gt;Tabla13[[#This Row],[ RV  Venta mes n+1]],"Falta venta","-")</f>
        <v>-</v>
      </c>
      <c r="X208" s="7"/>
      <c r="Y208" s="18">
        <v>0</v>
      </c>
      <c r="Z208" s="5">
        <f>+Tabla13[[#This Row],[Atraso a facturar]]+Tabla13[[#This Row],[Venta del mes]]+Tabla13[[#This Row],[Ajuste]]</f>
        <v>-5000</v>
      </c>
      <c r="AA208" s="6">
        <f>+Tabla13[[#This Row],[Atraso a facturar]]+Tabla13[[#This Row],[Venta del mes]]+Tabla13[[#This Row],[En puerto a facturar]]</f>
        <v>-5000</v>
      </c>
      <c r="AB208" s="20">
        <f>IFERROR(VLOOKUP(Tabla13[[#This Row],[Llave]],'[5]Consolidación planes'!$A:$M,9,FALSE),0)</f>
        <v>15000</v>
      </c>
      <c r="AC208" s="20">
        <f>IFERROR(VLOOKUP(Tabla13[[#This Row],[Llave]],'[5]Consolidación planes'!$A:$M,10,FALSE),0)</f>
        <v>7000</v>
      </c>
      <c r="AD208" s="20">
        <f>IFERROR(VLOOKUP(Tabla13[[#This Row],[Llave]],'[5]Consolidación planes'!$A:$M,11,FALSE),0)</f>
        <v>4000</v>
      </c>
      <c r="AE208" s="20">
        <f>IFERROR(VLOOKUP(Tabla13[[#This Row],[Llave]],'[5]Consolidación planes'!$A:$M,12,FALSE),0)</f>
        <v>20000</v>
      </c>
      <c r="AF208" s="20">
        <f>IFERROR(VLOOKUP(Tabla13[[#This Row],[Llave]],'[5]Consolidación planes'!$A:$M,13,FALSE),0)</f>
        <v>15000</v>
      </c>
    </row>
    <row r="209" spans="2:32" ht="15.75" hidden="1" x14ac:dyDescent="0.35">
      <c r="B209" t="str">
        <f>Tabla13[[#This Row],[Oficina]]&amp;Tabla13[[#This Row],[Material]]</f>
        <v>Exportacion Directa1023194</v>
      </c>
      <c r="C209" t="s">
        <v>6</v>
      </c>
      <c r="D209" t="s">
        <v>88</v>
      </c>
      <c r="E209">
        <v>1023194</v>
      </c>
      <c r="F209" t="s">
        <v>128</v>
      </c>
      <c r="G209" t="s">
        <v>56</v>
      </c>
      <c r="H209" t="s">
        <v>57</v>
      </c>
      <c r="I209" s="7">
        <f>IFERROR(VLOOKUP(Tabla13[[#This Row],[Llave]],'[1]Consolidado RV'!$B:$H,6,FALSE),0)</f>
        <v>5333.1389999999992</v>
      </c>
      <c r="J209" s="3">
        <f>IFERROR(VLOOKUP(Tabla13[[#This Row],[Llave]],'[1]Consolidado RV'!$B:$H,7,FALSE),0)</f>
        <v>6000</v>
      </c>
      <c r="K209" s="8">
        <f>IFERROR(VLOOKUP(Tabla13[[#This Row],[Oficina]],#REF!,2,FALSE),0)</f>
        <v>0</v>
      </c>
      <c r="L209" s="7">
        <f>+Tabla13[[#This Row],[ RV Producción mes n+1]]*Tabla13[[#This Row],[% Uti. producción]]</f>
        <v>0</v>
      </c>
      <c r="M209" s="7">
        <f>IFERROR(VLOOKUP(Tabla13[[#This Row],[Material]],#REF!,2,FALSE),0)</f>
        <v>0</v>
      </c>
      <c r="N209" s="7">
        <f>IFERROR(VLOOKUP(Tabla13[[#This Row],[Llave]],'En puerto-Programado'!A:D,4,FALSE)+VLOOKUP(Tabla13[[#This Row],[Llave]],'Por despachar'!A:F,6,FALSE),0)</f>
        <v>3042.8829142124368</v>
      </c>
      <c r="O209" s="7">
        <f>IFERROR(VLOOKUP(Tabla13[[#This Row],[Material]],[2]Consolidado!$C:$D,2,FALSE),0)</f>
        <v>1840</v>
      </c>
      <c r="P209" s="7">
        <f>IFERROR(VLOOKUP(Tabla13[[#This Row],[Llave]],'Por despachar'!A:E,5,FALSE),0)</f>
        <v>0</v>
      </c>
      <c r="Q209" s="14">
        <f>SUM(Tabla13[[#This Row],[Producción disponible]],Tabla13[[#This Row],[Stock al día]],Tabla13[[#This Row],[Por producir Abr.]])-SUM(Tabla13[[#This Row],[Stock por despachar N]],Tabla13[[#This Row],[Producción por despachar mes N]])</f>
        <v>-1202.8829142124368</v>
      </c>
      <c r="R209" s="7">
        <f>IFERROR(VLOOKUP(Tabla13[[#This Row],[Llave]],[3]Hoja2!$A:$D,4,FALSE),0)</f>
        <v>6000</v>
      </c>
      <c r="S209" s="9">
        <f>IFERROR(VLOOKUP(Tabla13[[#This Row],[Material]],[4]Hoja1!$B:$C,2,FALSE),0)</f>
        <v>2000</v>
      </c>
      <c r="T209" s="5">
        <f t="shared" si="7"/>
        <v>0</v>
      </c>
      <c r="U209" s="3">
        <f>+Tabla13[[#This Row],[Total disponible]]-Tabla13[[#This Row],[Atraso a facturar]]</f>
        <v>-1202.8829142124368</v>
      </c>
      <c r="V209" s="6">
        <f t="shared" si="6"/>
        <v>0</v>
      </c>
      <c r="W209" s="3" t="str">
        <f>IF(Tabla13[[#This Row],[Venta del mes]]&gt;Tabla13[[#This Row],[ RV  Venta mes n+1]],"Falta venta","-")</f>
        <v>-</v>
      </c>
      <c r="X209" s="7"/>
      <c r="Y209" s="18">
        <v>0</v>
      </c>
      <c r="Z209" s="5">
        <f>+Tabla13[[#This Row],[Atraso a facturar]]+Tabla13[[#This Row],[Venta del mes]]+Tabla13[[#This Row],[Ajuste]]</f>
        <v>0</v>
      </c>
      <c r="AA209" s="6">
        <f>+Tabla13[[#This Row],[Atraso a facturar]]+Tabla13[[#This Row],[Venta del mes]]+Tabla13[[#This Row],[En puerto a facturar]]</f>
        <v>0</v>
      </c>
      <c r="AB209" s="20">
        <f>IFERROR(VLOOKUP(Tabla13[[#This Row],[Llave]],'[5]Consolidación planes'!$A:$M,9,FALSE),0)</f>
        <v>9000</v>
      </c>
      <c r="AC209" s="20">
        <f>IFERROR(VLOOKUP(Tabla13[[#This Row],[Llave]],'[5]Consolidación planes'!$A:$M,10,FALSE),0)</f>
        <v>5000</v>
      </c>
      <c r="AD209" s="20">
        <f>IFERROR(VLOOKUP(Tabla13[[#This Row],[Llave]],'[5]Consolidación planes'!$A:$M,11,FALSE),0)</f>
        <v>6000</v>
      </c>
      <c r="AE209" s="20">
        <f>IFERROR(VLOOKUP(Tabla13[[#This Row],[Llave]],'[5]Consolidación planes'!$A:$M,12,FALSE),0)</f>
        <v>12000</v>
      </c>
      <c r="AF209" s="20">
        <f>IFERROR(VLOOKUP(Tabla13[[#This Row],[Llave]],'[5]Consolidación planes'!$A:$M,13,FALSE),0)</f>
        <v>7000</v>
      </c>
    </row>
    <row r="210" spans="2:32" ht="15.75" hidden="1" x14ac:dyDescent="0.35">
      <c r="B210" t="str">
        <f>Tabla13[[#This Row],[Oficina]]&amp;Tabla13[[#This Row],[Material]]</f>
        <v>Exportacion Directa1023301</v>
      </c>
      <c r="C210" t="s">
        <v>6</v>
      </c>
      <c r="D210" t="s">
        <v>88</v>
      </c>
      <c r="E210">
        <v>1023301</v>
      </c>
      <c r="F210" t="s">
        <v>100</v>
      </c>
      <c r="G210" t="s">
        <v>50</v>
      </c>
      <c r="H210" t="s">
        <v>95</v>
      </c>
      <c r="I210" s="7">
        <f>IFERROR(VLOOKUP(Tabla13[[#This Row],[Llave]],'[1]Consolidado RV'!$B:$H,6,FALSE),0)</f>
        <v>45581.201000000001</v>
      </c>
      <c r="J210" s="3">
        <f>IFERROR(VLOOKUP(Tabla13[[#This Row],[Llave]],'[1]Consolidado RV'!$B:$H,7,FALSE),0)</f>
        <v>23499.999999999996</v>
      </c>
      <c r="K210" s="8">
        <f>IFERROR(VLOOKUP(Tabla13[[#This Row],[Oficina]],#REF!,2,FALSE),0)</f>
        <v>0</v>
      </c>
      <c r="L210" s="7">
        <f>+Tabla13[[#This Row],[ RV Producción mes n+1]]*Tabla13[[#This Row],[% Uti. producción]]</f>
        <v>0</v>
      </c>
      <c r="M210" s="7">
        <f>IFERROR(VLOOKUP(Tabla13[[#This Row],[Material]],#REF!,2,FALSE),0)</f>
        <v>0</v>
      </c>
      <c r="N210" s="7">
        <f>IFERROR(VLOOKUP(Tabla13[[#This Row],[Llave]],'En puerto-Programado'!A:D,4,FALSE)+VLOOKUP(Tabla13[[#This Row],[Llave]],'Por despachar'!A:F,6,FALSE),0)</f>
        <v>35753.874241996135</v>
      </c>
      <c r="O210" s="7">
        <f>IFERROR(VLOOKUP(Tabla13[[#This Row],[Material]],[2]Consolidado!$C:$D,2,FALSE),0)</f>
        <v>0</v>
      </c>
      <c r="P210" s="7">
        <f>IFERROR(VLOOKUP(Tabla13[[#This Row],[Llave]],'Por despachar'!A:E,5,FALSE),0)</f>
        <v>0</v>
      </c>
      <c r="Q210" s="14">
        <f>SUM(Tabla13[[#This Row],[Producción disponible]],Tabla13[[#This Row],[Stock al día]],Tabla13[[#This Row],[Por producir Abr.]])-SUM(Tabla13[[#This Row],[Stock por despachar N]],Tabla13[[#This Row],[Producción por despachar mes N]])</f>
        <v>-35753.874241996135</v>
      </c>
      <c r="R210" s="7">
        <f>IFERROR(VLOOKUP(Tabla13[[#This Row],[Llave]],[3]Hoja2!$A:$D,4,FALSE),0)</f>
        <v>23500</v>
      </c>
      <c r="S210" s="9">
        <f>IFERROR(VLOOKUP(Tabla13[[#This Row],[Material]],[4]Hoja1!$B:$C,2,FALSE),0)</f>
        <v>23500</v>
      </c>
      <c r="T210" s="5">
        <f t="shared" si="7"/>
        <v>-23500</v>
      </c>
      <c r="U210" s="3">
        <f>+Tabla13[[#This Row],[Total disponible]]-Tabla13[[#This Row],[Atraso a facturar]]</f>
        <v>-12253.874241996135</v>
      </c>
      <c r="V210" s="6">
        <f t="shared" si="6"/>
        <v>0</v>
      </c>
      <c r="W210" s="3" t="str">
        <f>IF(Tabla13[[#This Row],[Venta del mes]]&gt;Tabla13[[#This Row],[ RV  Venta mes n+1]],"Falta venta","-")</f>
        <v>-</v>
      </c>
      <c r="X210" s="7"/>
      <c r="Y210" s="18">
        <v>0</v>
      </c>
      <c r="Z210" s="5">
        <f>+Tabla13[[#This Row],[Atraso a facturar]]+Tabla13[[#This Row],[Venta del mes]]+Tabla13[[#This Row],[Ajuste]]</f>
        <v>-23500</v>
      </c>
      <c r="AA210" s="6">
        <f>+Tabla13[[#This Row],[Atraso a facturar]]+Tabla13[[#This Row],[Venta del mes]]+Tabla13[[#This Row],[En puerto a facturar]]</f>
        <v>-23500</v>
      </c>
      <c r="AB210" s="20">
        <f>IFERROR(VLOOKUP(Tabla13[[#This Row],[Llave]],'[5]Consolidación planes'!$A:$M,9,FALSE),0)</f>
        <v>60000</v>
      </c>
      <c r="AC210" s="20">
        <f>IFERROR(VLOOKUP(Tabla13[[#This Row],[Llave]],'[5]Consolidación planes'!$A:$M,10,FALSE),0)</f>
        <v>70000</v>
      </c>
      <c r="AD210" s="20">
        <f>IFERROR(VLOOKUP(Tabla13[[#This Row],[Llave]],'[5]Consolidación planes'!$A:$M,11,FALSE),0)</f>
        <v>35000</v>
      </c>
      <c r="AE210" s="20">
        <f>IFERROR(VLOOKUP(Tabla13[[#This Row],[Llave]],'[5]Consolidación planes'!$A:$M,12,FALSE),0)</f>
        <v>23500</v>
      </c>
      <c r="AF210" s="20">
        <f>IFERROR(VLOOKUP(Tabla13[[#This Row],[Llave]],'[5]Consolidación planes'!$A:$M,13,FALSE),0)</f>
        <v>23500</v>
      </c>
    </row>
    <row r="211" spans="2:32" ht="15.75" hidden="1" x14ac:dyDescent="0.35">
      <c r="B211" t="str">
        <f>Tabla13[[#This Row],[Oficina]]&amp;Tabla13[[#This Row],[Material]]</f>
        <v>Exportacion Directa1023349</v>
      </c>
      <c r="C211" t="s">
        <v>6</v>
      </c>
      <c r="D211" t="s">
        <v>88</v>
      </c>
      <c r="E211">
        <v>1023349</v>
      </c>
      <c r="F211" t="s">
        <v>301</v>
      </c>
      <c r="G211" t="s">
        <v>50</v>
      </c>
      <c r="H211" t="s">
        <v>51</v>
      </c>
      <c r="I211" s="7">
        <f>IFERROR(VLOOKUP(Tabla13[[#This Row],[Llave]],'[1]Consolidado RV'!$B:$H,6,FALSE),0)</f>
        <v>6215.259</v>
      </c>
      <c r="J211" s="3">
        <f>IFERROR(VLOOKUP(Tabla13[[#This Row],[Llave]],'[1]Consolidado RV'!$B:$H,7,FALSE),0)</f>
        <v>5000</v>
      </c>
      <c r="K211" s="8">
        <f>IFERROR(VLOOKUP(Tabla13[[#This Row],[Oficina]],#REF!,2,FALSE),0)</f>
        <v>0</v>
      </c>
      <c r="L211" s="7">
        <f>+Tabla13[[#This Row],[ RV Producción mes n+1]]*Tabla13[[#This Row],[% Uti. producción]]</f>
        <v>0</v>
      </c>
      <c r="M211" s="7">
        <f>IFERROR(VLOOKUP(Tabla13[[#This Row],[Material]],#REF!,2,FALSE),0)</f>
        <v>0</v>
      </c>
      <c r="N211" s="7">
        <f>IFERROR(VLOOKUP(Tabla13[[#This Row],[Llave]],'En puerto-Programado'!A:D,4,FALSE)+VLOOKUP(Tabla13[[#This Row],[Llave]],'Por despachar'!A:F,6,FALSE),0)</f>
        <v>3803.6036427655458</v>
      </c>
      <c r="O211" s="7">
        <f>IFERROR(VLOOKUP(Tabla13[[#This Row],[Material]],[2]Consolidado!$C:$D,2,FALSE),0)</f>
        <v>0</v>
      </c>
      <c r="P211" s="7">
        <f>IFERROR(VLOOKUP(Tabla13[[#This Row],[Llave]],'Por despachar'!A:E,5,FALSE),0)</f>
        <v>0</v>
      </c>
      <c r="Q211" s="14">
        <f>SUM(Tabla13[[#This Row],[Producción disponible]],Tabla13[[#This Row],[Stock al día]],Tabla13[[#This Row],[Por producir Abr.]])-SUM(Tabla13[[#This Row],[Stock por despachar N]],Tabla13[[#This Row],[Producción por despachar mes N]])</f>
        <v>-3803.6036427655458</v>
      </c>
      <c r="R211" s="7">
        <f>IFERROR(VLOOKUP(Tabla13[[#This Row],[Llave]],[3]Hoja2!$A:$D,4,FALSE),0)</f>
        <v>7500</v>
      </c>
      <c r="S211" s="9">
        <f>IFERROR(VLOOKUP(Tabla13[[#This Row],[Material]],[4]Hoja1!$B:$C,2,FALSE),0)</f>
        <v>2500</v>
      </c>
      <c r="T211" s="5">
        <f t="shared" si="7"/>
        <v>-2500</v>
      </c>
      <c r="U211" s="3">
        <f>+Tabla13[[#This Row],[Total disponible]]-Tabla13[[#This Row],[Atraso a facturar]]</f>
        <v>-1303.6036427655458</v>
      </c>
      <c r="V211" s="6">
        <f t="shared" si="6"/>
        <v>0</v>
      </c>
      <c r="W211" s="3" t="str">
        <f>IF(Tabla13[[#This Row],[Venta del mes]]&gt;Tabla13[[#This Row],[ RV  Venta mes n+1]],"Falta venta","-")</f>
        <v>-</v>
      </c>
      <c r="X211" s="7"/>
      <c r="Y211" s="18">
        <v>0</v>
      </c>
      <c r="Z211" s="5">
        <f>+Tabla13[[#This Row],[Atraso a facturar]]+Tabla13[[#This Row],[Venta del mes]]+Tabla13[[#This Row],[Ajuste]]</f>
        <v>-2500</v>
      </c>
      <c r="AA211" s="6">
        <f>+Tabla13[[#This Row],[Atraso a facturar]]+Tabla13[[#This Row],[Venta del mes]]+Tabla13[[#This Row],[En puerto a facturar]]</f>
        <v>-2500</v>
      </c>
      <c r="AB211" s="20">
        <f>IFERROR(VLOOKUP(Tabla13[[#This Row],[Llave]],'[5]Consolidación planes'!$A:$M,9,FALSE),0)</f>
        <v>0</v>
      </c>
      <c r="AC211" s="20">
        <f>IFERROR(VLOOKUP(Tabla13[[#This Row],[Llave]],'[5]Consolidación planes'!$A:$M,10,FALSE),0)</f>
        <v>0</v>
      </c>
      <c r="AD211" s="20">
        <f>IFERROR(VLOOKUP(Tabla13[[#This Row],[Llave]],'[5]Consolidación planes'!$A:$M,11,FALSE),0)</f>
        <v>2000</v>
      </c>
      <c r="AE211" s="20">
        <f>IFERROR(VLOOKUP(Tabla13[[#This Row],[Llave]],'[5]Consolidación planes'!$A:$M,12,FALSE),0)</f>
        <v>5000</v>
      </c>
      <c r="AF211" s="20">
        <f>IFERROR(VLOOKUP(Tabla13[[#This Row],[Llave]],'[5]Consolidación planes'!$A:$M,13,FALSE),0)</f>
        <v>7500</v>
      </c>
    </row>
    <row r="212" spans="2:32" ht="15.75" hidden="1" x14ac:dyDescent="0.35">
      <c r="B212" t="str">
        <f>Tabla13[[#This Row],[Oficina]]&amp;Tabla13[[#This Row],[Material]]</f>
        <v>Exportacion Directa1023350</v>
      </c>
      <c r="C212" t="s">
        <v>6</v>
      </c>
      <c r="D212" t="s">
        <v>88</v>
      </c>
      <c r="E212">
        <v>1023350</v>
      </c>
      <c r="F212" t="s">
        <v>302</v>
      </c>
      <c r="G212" t="s">
        <v>50</v>
      </c>
      <c r="H212" t="s">
        <v>110</v>
      </c>
      <c r="I212" s="7">
        <f>IFERROR(VLOOKUP(Tabla13[[#This Row],[Llave]],'[1]Consolidado RV'!$B:$H,6,FALSE),0)</f>
        <v>15802.952961834259</v>
      </c>
      <c r="J212" s="3">
        <f>IFERROR(VLOOKUP(Tabla13[[#This Row],[Llave]],'[1]Consolidado RV'!$B:$H,7,FALSE),0)</f>
        <v>20000.0003</v>
      </c>
      <c r="K212" s="8">
        <f>IFERROR(VLOOKUP(Tabla13[[#This Row],[Oficina]],#REF!,2,FALSE),0)</f>
        <v>0</v>
      </c>
      <c r="L212" s="7">
        <f>+Tabla13[[#This Row],[ RV Producción mes n+1]]*Tabla13[[#This Row],[% Uti. producción]]</f>
        <v>0</v>
      </c>
      <c r="M212" s="7">
        <f>IFERROR(VLOOKUP(Tabla13[[#This Row],[Material]],#REF!,2,FALSE),0)</f>
        <v>0</v>
      </c>
      <c r="N212" s="7">
        <f>IFERROR(VLOOKUP(Tabla13[[#This Row],[Llave]],'En puerto-Programado'!A:D,4,FALSE)+VLOOKUP(Tabla13[[#This Row],[Llave]],'Por despachar'!A:F,6,FALSE),0)</f>
        <v>19018.018213827731</v>
      </c>
      <c r="O212" s="7">
        <f>IFERROR(VLOOKUP(Tabla13[[#This Row],[Material]],[2]Consolidado!$C:$D,2,FALSE),0)</f>
        <v>5105.0482705325958</v>
      </c>
      <c r="P212" s="7">
        <f>IFERROR(VLOOKUP(Tabla13[[#This Row],[Llave]],'Por despachar'!A:E,5,FALSE),0)</f>
        <v>0</v>
      </c>
      <c r="Q212" s="14">
        <f>SUM(Tabla13[[#This Row],[Producción disponible]],Tabla13[[#This Row],[Stock al día]],Tabla13[[#This Row],[Por producir Abr.]])-SUM(Tabla13[[#This Row],[Stock por despachar N]],Tabla13[[#This Row],[Producción por despachar mes N]])</f>
        <v>-13912.969943295135</v>
      </c>
      <c r="R212" s="7">
        <f>IFERROR(VLOOKUP(Tabla13[[#This Row],[Llave]],[3]Hoja2!$A:$D,4,FALSE),0)</f>
        <v>20000</v>
      </c>
      <c r="S212" s="9">
        <f>IFERROR(VLOOKUP(Tabla13[[#This Row],[Material]],[4]Hoja1!$B:$C,2,FALSE),0)</f>
        <v>5000</v>
      </c>
      <c r="T212" s="5">
        <f t="shared" si="7"/>
        <v>-10000</v>
      </c>
      <c r="U212" s="3">
        <f>+Tabla13[[#This Row],[Total disponible]]-Tabla13[[#This Row],[Atraso a facturar]]</f>
        <v>-3912.9699432951347</v>
      </c>
      <c r="V212" s="6">
        <f t="shared" si="6"/>
        <v>0</v>
      </c>
      <c r="W212" s="3" t="str">
        <f>IF(Tabla13[[#This Row],[Venta del mes]]&gt;Tabla13[[#This Row],[ RV  Venta mes n+1]],"Falta venta","-")</f>
        <v>-</v>
      </c>
      <c r="X212" s="7"/>
      <c r="Y212" s="18">
        <v>0</v>
      </c>
      <c r="Z212" s="5">
        <f>+Tabla13[[#This Row],[Atraso a facturar]]+Tabla13[[#This Row],[Venta del mes]]+Tabla13[[#This Row],[Ajuste]]</f>
        <v>-10000</v>
      </c>
      <c r="AA212" s="6">
        <f>+Tabla13[[#This Row],[Atraso a facturar]]+Tabla13[[#This Row],[Venta del mes]]+Tabla13[[#This Row],[En puerto a facturar]]</f>
        <v>-10000</v>
      </c>
      <c r="AB212" s="20">
        <f>IFERROR(VLOOKUP(Tabla13[[#This Row],[Llave]],'[5]Consolidación planes'!$A:$M,9,FALSE),0)</f>
        <v>0</v>
      </c>
      <c r="AC212" s="20">
        <f>IFERROR(VLOOKUP(Tabla13[[#This Row],[Llave]],'[5]Consolidación planes'!$A:$M,10,FALSE),0)</f>
        <v>0</v>
      </c>
      <c r="AD212" s="20">
        <f>IFERROR(VLOOKUP(Tabla13[[#This Row],[Llave]],'[5]Consolidación planes'!$A:$M,11,FALSE),0)</f>
        <v>35000</v>
      </c>
      <c r="AE212" s="20">
        <f>IFERROR(VLOOKUP(Tabla13[[#This Row],[Llave]],'[5]Consolidación planes'!$A:$M,12,FALSE),0)</f>
        <v>15000</v>
      </c>
      <c r="AF212" s="20">
        <f>IFERROR(VLOOKUP(Tabla13[[#This Row],[Llave]],'[5]Consolidación planes'!$A:$M,13,FALSE),0)</f>
        <v>41143</v>
      </c>
    </row>
    <row r="213" spans="2:32" ht="15.75" hidden="1" x14ac:dyDescent="0.35">
      <c r="B213" t="str">
        <f>Tabla13[[#This Row],[Oficina]]&amp;Tabla13[[#This Row],[Material]]</f>
        <v>Exportacion Directa1023351</v>
      </c>
      <c r="C213" t="s">
        <v>6</v>
      </c>
      <c r="D213" t="s">
        <v>88</v>
      </c>
      <c r="E213">
        <v>1023351</v>
      </c>
      <c r="F213" t="s">
        <v>303</v>
      </c>
      <c r="G213" t="s">
        <v>56</v>
      </c>
      <c r="H213" t="s">
        <v>57</v>
      </c>
      <c r="I213" s="7">
        <f>IFERROR(VLOOKUP(Tabla13[[#This Row],[Llave]],'[1]Consolidado RV'!$B:$H,6,FALSE),0)</f>
        <v>7837.7659999999996</v>
      </c>
      <c r="J213" s="3">
        <f>IFERROR(VLOOKUP(Tabla13[[#This Row],[Llave]],'[1]Consolidado RV'!$B:$H,7,FALSE),0)</f>
        <v>5000</v>
      </c>
      <c r="K213" s="8">
        <f>IFERROR(VLOOKUP(Tabla13[[#This Row],[Oficina]],#REF!,2,FALSE),0)</f>
        <v>0</v>
      </c>
      <c r="L213" s="7">
        <f>+Tabla13[[#This Row],[ RV Producción mes n+1]]*Tabla13[[#This Row],[% Uti. producción]]</f>
        <v>0</v>
      </c>
      <c r="M213" s="7">
        <f>IFERROR(VLOOKUP(Tabla13[[#This Row],[Material]],#REF!,2,FALSE),0)</f>
        <v>0</v>
      </c>
      <c r="N213" s="7">
        <f>IFERROR(VLOOKUP(Tabla13[[#This Row],[Llave]],'En puerto-Programado'!A:D,4,FALSE)+VLOOKUP(Tabla13[[#This Row],[Llave]],'Por despachar'!A:F,6,FALSE),0)</f>
        <v>0</v>
      </c>
      <c r="O213" s="7">
        <f>IFERROR(VLOOKUP(Tabla13[[#This Row],[Material]],[2]Consolidado!$C:$D,2,FALSE),0)</f>
        <v>0</v>
      </c>
      <c r="P213" s="7">
        <f>IFERROR(VLOOKUP(Tabla13[[#This Row],[Llave]],'Por despachar'!A:E,5,FALSE),0)</f>
        <v>0</v>
      </c>
      <c r="Q21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13" s="7">
        <f>IFERROR(VLOOKUP(Tabla13[[#This Row],[Llave]],[3]Hoja2!$A:$D,4,FALSE),0)</f>
        <v>5000</v>
      </c>
      <c r="S213" s="9">
        <f>IFERROR(VLOOKUP(Tabla13[[#This Row],[Material]],[4]Hoja1!$B:$C,2,FALSE),0)</f>
        <v>10000</v>
      </c>
      <c r="T213" s="5">
        <f t="shared" si="7"/>
        <v>0</v>
      </c>
      <c r="U213" s="3">
        <f>+Tabla13[[#This Row],[Total disponible]]-Tabla13[[#This Row],[Atraso a facturar]]</f>
        <v>0</v>
      </c>
      <c r="V213" s="6">
        <f t="shared" si="6"/>
        <v>0</v>
      </c>
      <c r="W213" s="3" t="str">
        <f>IF(Tabla13[[#This Row],[Venta del mes]]&gt;Tabla13[[#This Row],[ RV  Venta mes n+1]],"Falta venta","-")</f>
        <v>-</v>
      </c>
      <c r="X213" s="7"/>
      <c r="Y213" s="18">
        <v>0</v>
      </c>
      <c r="Z213" s="5">
        <f>+Tabla13[[#This Row],[Atraso a facturar]]+Tabla13[[#This Row],[Venta del mes]]+Tabla13[[#This Row],[Ajuste]]</f>
        <v>0</v>
      </c>
      <c r="AA213" s="6">
        <f>+Tabla13[[#This Row],[Atraso a facturar]]+Tabla13[[#This Row],[Venta del mes]]+Tabla13[[#This Row],[En puerto a facturar]]</f>
        <v>0</v>
      </c>
      <c r="AB213" s="20">
        <f>IFERROR(VLOOKUP(Tabla13[[#This Row],[Llave]],'[5]Consolidación planes'!$A:$M,9,FALSE),0)</f>
        <v>0</v>
      </c>
      <c r="AC213" s="20">
        <f>IFERROR(VLOOKUP(Tabla13[[#This Row],[Llave]],'[5]Consolidación planes'!$A:$M,10,FALSE),0)</f>
        <v>0</v>
      </c>
      <c r="AD213" s="20">
        <f>IFERROR(VLOOKUP(Tabla13[[#This Row],[Llave]],'[5]Consolidación planes'!$A:$M,11,FALSE),0)</f>
        <v>3000</v>
      </c>
      <c r="AE213" s="20">
        <f>IFERROR(VLOOKUP(Tabla13[[#This Row],[Llave]],'[5]Consolidación planes'!$A:$M,12,FALSE),0)</f>
        <v>8000</v>
      </c>
      <c r="AF213" s="20">
        <f>IFERROR(VLOOKUP(Tabla13[[#This Row],[Llave]],'[5]Consolidación planes'!$A:$M,13,FALSE),0)</f>
        <v>8214</v>
      </c>
    </row>
    <row r="214" spans="2:32" ht="15.75" hidden="1" x14ac:dyDescent="0.35">
      <c r="B214" t="str">
        <f>Tabla13[[#This Row],[Oficina]]&amp;Tabla13[[#This Row],[Material]]</f>
        <v>Exportacion Directa1023352</v>
      </c>
      <c r="C214" t="s">
        <v>6</v>
      </c>
      <c r="D214" t="s">
        <v>88</v>
      </c>
      <c r="E214">
        <v>1023352</v>
      </c>
      <c r="F214" t="s">
        <v>304</v>
      </c>
      <c r="G214" t="s">
        <v>56</v>
      </c>
      <c r="H214" t="s">
        <v>57</v>
      </c>
      <c r="I214" s="7">
        <f>IFERROR(VLOOKUP(Tabla13[[#This Row],[Llave]],'[1]Consolidado RV'!$B:$H,6,FALSE),0)</f>
        <v>50562.828999999998</v>
      </c>
      <c r="J214" s="3">
        <f>IFERROR(VLOOKUP(Tabla13[[#This Row],[Llave]],'[1]Consolidado RV'!$B:$H,7,FALSE),0)</f>
        <v>0</v>
      </c>
      <c r="K214" s="8">
        <f>IFERROR(VLOOKUP(Tabla13[[#This Row],[Oficina]],#REF!,2,FALSE),0)</f>
        <v>0</v>
      </c>
      <c r="L214" s="7">
        <f>+Tabla13[[#This Row],[ RV Producción mes n+1]]*Tabla13[[#This Row],[% Uti. producción]]</f>
        <v>0</v>
      </c>
      <c r="M214" s="7">
        <f>IFERROR(VLOOKUP(Tabla13[[#This Row],[Material]],#REF!,2,FALSE),0)</f>
        <v>0</v>
      </c>
      <c r="N214" s="7">
        <f>IFERROR(VLOOKUP(Tabla13[[#This Row],[Llave]],'En puerto-Programado'!A:D,4,FALSE)+VLOOKUP(Tabla13[[#This Row],[Llave]],'Por despachar'!A:F,6,FALSE),0)</f>
        <v>65421.982655567394</v>
      </c>
      <c r="O214" s="7">
        <f>IFERROR(VLOOKUP(Tabla13[[#This Row],[Material]],[2]Consolidado!$C:$D,2,FALSE),0)</f>
        <v>50688.129551775397</v>
      </c>
      <c r="P214" s="7">
        <f>IFERROR(VLOOKUP(Tabla13[[#This Row],[Llave]],'Por despachar'!A:E,5,FALSE),0)</f>
        <v>0</v>
      </c>
      <c r="Q214" s="14">
        <f>SUM(Tabla13[[#This Row],[Producción disponible]],Tabla13[[#This Row],[Stock al día]],Tabla13[[#This Row],[Por producir Abr.]])-SUM(Tabla13[[#This Row],[Stock por despachar N]],Tabla13[[#This Row],[Producción por despachar mes N]])</f>
        <v>-14733.853103791997</v>
      </c>
      <c r="R214" s="7">
        <f>IFERROR(VLOOKUP(Tabla13[[#This Row],[Llave]],[3]Hoja2!$A:$D,4,FALSE),0)</f>
        <v>163000</v>
      </c>
      <c r="S214" s="9">
        <f>IFERROR(VLOOKUP(Tabla13[[#This Row],[Material]],[4]Hoja1!$B:$C,2,FALSE),0)</f>
        <v>6470.588235294118</v>
      </c>
      <c r="T214" s="5">
        <f t="shared" si="7"/>
        <v>-12941.176470588236</v>
      </c>
      <c r="U214" s="3">
        <f>+Tabla13[[#This Row],[Total disponible]]-Tabla13[[#This Row],[Atraso a facturar]]</f>
        <v>-1792.6766332037605</v>
      </c>
      <c r="V214" s="6">
        <f t="shared" si="6"/>
        <v>0</v>
      </c>
      <c r="W214" s="3" t="str">
        <f>IF(Tabla13[[#This Row],[Venta del mes]]&gt;Tabla13[[#This Row],[ RV  Venta mes n+1]],"Falta venta","-")</f>
        <v>-</v>
      </c>
      <c r="X214" s="7"/>
      <c r="Y214" s="18">
        <v>0</v>
      </c>
      <c r="Z214" s="5">
        <f>+Tabla13[[#This Row],[Atraso a facturar]]+Tabla13[[#This Row],[Venta del mes]]+Tabla13[[#This Row],[Ajuste]]</f>
        <v>-12941.176470588236</v>
      </c>
      <c r="AA214" s="6">
        <f>+Tabla13[[#This Row],[Atraso a facturar]]+Tabla13[[#This Row],[Venta del mes]]+Tabla13[[#This Row],[En puerto a facturar]]</f>
        <v>-12941.176470588236</v>
      </c>
      <c r="AB214" s="20">
        <f>IFERROR(VLOOKUP(Tabla13[[#This Row],[Llave]],'[5]Consolidación planes'!$A:$M,9,FALSE),0)</f>
        <v>0</v>
      </c>
      <c r="AC214" s="20">
        <f>IFERROR(VLOOKUP(Tabla13[[#This Row],[Llave]],'[5]Consolidación planes'!$A:$M,10,FALSE),0)</f>
        <v>0</v>
      </c>
      <c r="AD214" s="20">
        <f>IFERROR(VLOOKUP(Tabla13[[#This Row],[Llave]],'[5]Consolidación planes'!$A:$M,11,FALSE),0)</f>
        <v>0</v>
      </c>
      <c r="AE214" s="20">
        <f>IFERROR(VLOOKUP(Tabla13[[#This Row],[Llave]],'[5]Consolidación planes'!$A:$M,12,FALSE),0)</f>
        <v>45000</v>
      </c>
      <c r="AF214" s="20">
        <f>IFERROR(VLOOKUP(Tabla13[[#This Row],[Llave]],'[5]Consolidación planes'!$A:$M,13,FALSE),0)</f>
        <v>118342</v>
      </c>
    </row>
    <row r="215" spans="2:32" ht="15.75" hidden="1" x14ac:dyDescent="0.35">
      <c r="B215" t="str">
        <f>Tabla13[[#This Row],[Oficina]]&amp;Tabla13[[#This Row],[Material]]</f>
        <v>Agro Sudamerica1030224</v>
      </c>
      <c r="C215" t="s">
        <v>204</v>
      </c>
      <c r="D215" t="s">
        <v>17</v>
      </c>
      <c r="E215">
        <v>1030224</v>
      </c>
      <c r="F215" t="s">
        <v>219</v>
      </c>
      <c r="G215" t="s">
        <v>217</v>
      </c>
      <c r="H215" t="s">
        <v>218</v>
      </c>
      <c r="I215" s="7">
        <f>IFERROR(VLOOKUP(Tabla13[[#This Row],[Llave]],'[1]Consolidado RV'!$B:$H,6,FALSE),0)</f>
        <v>129675.872</v>
      </c>
      <c r="J215" s="3">
        <f>IFERROR(VLOOKUP(Tabla13[[#This Row],[Llave]],'[1]Consolidado RV'!$B:$H,7,FALSE),0)</f>
        <v>144000</v>
      </c>
      <c r="K215" s="8">
        <f>IFERROR(VLOOKUP(Tabla13[[#This Row],[Oficina]],#REF!,2,FALSE),0)</f>
        <v>0</v>
      </c>
      <c r="L215" s="7">
        <f>+Tabla13[[#This Row],[ RV Producción mes n+1]]*Tabla13[[#This Row],[% Uti. producción]]</f>
        <v>0</v>
      </c>
      <c r="M215" s="7">
        <f>IFERROR(VLOOKUP(Tabla13[[#This Row],[Material]],#REF!,2,FALSE),0)</f>
        <v>0</v>
      </c>
      <c r="N215" s="7">
        <f>IFERROR(VLOOKUP(Tabla13[[#This Row],[Llave]],'En puerto-Programado'!A:D,4,FALSE)+VLOOKUP(Tabla13[[#This Row],[Llave]],'Por despachar'!A:F,6,FALSE),0)</f>
        <v>0</v>
      </c>
      <c r="O215" s="7">
        <f>IFERROR(VLOOKUP(Tabla13[[#This Row],[Material]],[2]Consolidado!$C:$D,2,FALSE),0)</f>
        <v>85235.756115136202</v>
      </c>
      <c r="P215" s="7">
        <f>IFERROR(VLOOKUP(Tabla13[[#This Row],[Llave]],'Por despachar'!A:E,5,FALSE),0)</f>
        <v>0</v>
      </c>
      <c r="Q215" s="14">
        <f>SUM(Tabla13[[#This Row],[Producción disponible]],Tabla13[[#This Row],[Stock al día]],Tabla13[[#This Row],[Por producir Abr.]])-SUM(Tabla13[[#This Row],[Stock por despachar N]],Tabla13[[#This Row],[Producción por despachar mes N]])</f>
        <v>85235.756115136202</v>
      </c>
      <c r="R215" s="7">
        <f>IFERROR(VLOOKUP(Tabla13[[#This Row],[Llave]],[3]Hoja2!$A:$D,4,FALSE),0)</f>
        <v>96000</v>
      </c>
      <c r="S215" s="9">
        <f>IFERROR(VLOOKUP(Tabla13[[#This Row],[Material]],[4]Hoja1!$B:$C,2,FALSE),0)</f>
        <v>24000</v>
      </c>
      <c r="T215" s="5">
        <f t="shared" si="7"/>
        <v>72000</v>
      </c>
      <c r="U215" s="3">
        <f>+Tabla13[[#This Row],[Total disponible]]-Tabla13[[#This Row],[Atraso a facturar]]</f>
        <v>13235.756115136202</v>
      </c>
      <c r="V215" s="6">
        <f t="shared" si="6"/>
        <v>0</v>
      </c>
      <c r="W215" s="3" t="str">
        <f>IF(Tabla13[[#This Row],[Venta del mes]]&gt;Tabla13[[#This Row],[ RV  Venta mes n+1]],"Falta venta","-")</f>
        <v>-</v>
      </c>
      <c r="X215" s="7"/>
      <c r="Y215" s="18">
        <v>0</v>
      </c>
      <c r="Z215" s="5">
        <f>+Tabla13[[#This Row],[Atraso a facturar]]+Tabla13[[#This Row],[Venta del mes]]+Tabla13[[#This Row],[Ajuste]]</f>
        <v>72000</v>
      </c>
      <c r="AA215" s="6">
        <f>+Tabla13[[#This Row],[Atraso a facturar]]+Tabla13[[#This Row],[Venta del mes]]+Tabla13[[#This Row],[En puerto a facturar]]</f>
        <v>72000</v>
      </c>
      <c r="AB215" s="20">
        <f>IFERROR(VLOOKUP(Tabla13[[#This Row],[Llave]],'[5]Consolidación planes'!$A:$M,9,FALSE),0)</f>
        <v>48000</v>
      </c>
      <c r="AC215" s="20">
        <f>IFERROR(VLOOKUP(Tabla13[[#This Row],[Llave]],'[5]Consolidación planes'!$A:$M,10,FALSE),0)</f>
        <v>72000</v>
      </c>
      <c r="AD215" s="20">
        <f>IFERROR(VLOOKUP(Tabla13[[#This Row],[Llave]],'[5]Consolidación planes'!$A:$M,11,FALSE),0)</f>
        <v>48000</v>
      </c>
      <c r="AE215" s="20">
        <f>IFERROR(VLOOKUP(Tabla13[[#This Row],[Llave]],'[5]Consolidación planes'!$A:$M,12,FALSE),0)</f>
        <v>48000</v>
      </c>
      <c r="AF215" s="20">
        <f>IFERROR(VLOOKUP(Tabla13[[#This Row],[Llave]],'[5]Consolidación planes'!$A:$M,13,FALSE),0)</f>
        <v>48000</v>
      </c>
    </row>
    <row r="216" spans="2:32" ht="15.75" hidden="1" x14ac:dyDescent="0.35">
      <c r="B216" t="str">
        <f>Tabla13[[#This Row],[Oficina]]&amp;Tabla13[[#This Row],[Material]]</f>
        <v>Agro Sudamerica1030332</v>
      </c>
      <c r="C216" t="s">
        <v>204</v>
      </c>
      <c r="D216" t="s">
        <v>17</v>
      </c>
      <c r="E216">
        <v>1030332</v>
      </c>
      <c r="F216" t="s">
        <v>207</v>
      </c>
      <c r="G216" t="s">
        <v>205</v>
      </c>
      <c r="H216" t="s">
        <v>206</v>
      </c>
      <c r="I216" s="7">
        <f>IFERROR(VLOOKUP(Tabla13[[#This Row],[Llave]],'[1]Consolidado RV'!$B:$H,6,FALSE),0)</f>
        <v>0</v>
      </c>
      <c r="J216" s="3">
        <f>IFERROR(VLOOKUP(Tabla13[[#This Row],[Llave]],'[1]Consolidado RV'!$B:$H,7,FALSE),0)</f>
        <v>0</v>
      </c>
      <c r="K216" s="8">
        <f>IFERROR(VLOOKUP(Tabla13[[#This Row],[Oficina]],#REF!,2,FALSE),0)</f>
        <v>0</v>
      </c>
      <c r="L216" s="7">
        <f>+Tabla13[[#This Row],[ RV Producción mes n+1]]*Tabla13[[#This Row],[% Uti. producción]]</f>
        <v>0</v>
      </c>
      <c r="M216" s="7">
        <f>IFERROR(VLOOKUP(Tabla13[[#This Row],[Material]],#REF!,2,FALSE),0)</f>
        <v>0</v>
      </c>
      <c r="N216" s="7">
        <f>IFERROR(VLOOKUP(Tabla13[[#This Row],[Llave]],'En puerto-Programado'!A:D,4,FALSE)+VLOOKUP(Tabla13[[#This Row],[Llave]],'Por despachar'!A:F,6,FALSE),0)</f>
        <v>0</v>
      </c>
      <c r="O216" s="7">
        <f>IFERROR(VLOOKUP(Tabla13[[#This Row],[Material]],[2]Consolidado!$C:$D,2,FALSE),0)</f>
        <v>16324.753997141264</v>
      </c>
      <c r="P216" s="7">
        <f>IFERROR(VLOOKUP(Tabla13[[#This Row],[Llave]],'Por despachar'!A:E,5,FALSE),0)</f>
        <v>0</v>
      </c>
      <c r="Q216" s="14">
        <f>SUM(Tabla13[[#This Row],[Producción disponible]],Tabla13[[#This Row],[Stock al día]],Tabla13[[#This Row],[Por producir Abr.]])-SUM(Tabla13[[#This Row],[Stock por despachar N]],Tabla13[[#This Row],[Producción por despachar mes N]])</f>
        <v>16324.753997141264</v>
      </c>
      <c r="R216" s="7">
        <f>IFERROR(VLOOKUP(Tabla13[[#This Row],[Llave]],[3]Hoja2!$A:$D,4,FALSE),0)</f>
        <v>0</v>
      </c>
      <c r="S216" s="9">
        <f>IFERROR(VLOOKUP(Tabla13[[#This Row],[Material]],[4]Hoja1!$B:$C,2,FALSE),0)</f>
        <v>24000</v>
      </c>
      <c r="T216" s="5">
        <f t="shared" si="7"/>
        <v>0</v>
      </c>
      <c r="U216" s="3">
        <f>+Tabla13[[#This Row],[Total disponible]]-Tabla13[[#This Row],[Atraso a facturar]]</f>
        <v>16324.753997141264</v>
      </c>
      <c r="V216" s="6">
        <f t="shared" si="6"/>
        <v>0</v>
      </c>
      <c r="W216" s="3" t="str">
        <f>IF(Tabla13[[#This Row],[Venta del mes]]&gt;Tabla13[[#This Row],[ RV  Venta mes n+1]],"Falta venta","-")</f>
        <v>-</v>
      </c>
      <c r="X216" s="7"/>
      <c r="Y216" s="18">
        <v>0</v>
      </c>
      <c r="Z216" s="5">
        <f>+Tabla13[[#This Row],[Atraso a facturar]]+Tabla13[[#This Row],[Venta del mes]]+Tabla13[[#This Row],[Ajuste]]</f>
        <v>0</v>
      </c>
      <c r="AA216" s="6">
        <f>+Tabla13[[#This Row],[Atraso a facturar]]+Tabla13[[#This Row],[Venta del mes]]+Tabla13[[#This Row],[En puerto a facturar]]</f>
        <v>0</v>
      </c>
      <c r="AB216" s="20">
        <f>IFERROR(VLOOKUP(Tabla13[[#This Row],[Llave]],'[5]Consolidación planes'!$A:$M,9,FALSE),0)</f>
        <v>48000</v>
      </c>
      <c r="AC216" s="20">
        <f>IFERROR(VLOOKUP(Tabla13[[#This Row],[Llave]],'[5]Consolidación planes'!$A:$M,10,FALSE),0)</f>
        <v>168000</v>
      </c>
      <c r="AD216" s="20">
        <f>IFERROR(VLOOKUP(Tabla13[[#This Row],[Llave]],'[5]Consolidación planes'!$A:$M,11,FALSE),0)</f>
        <v>72000</v>
      </c>
      <c r="AE216" s="20">
        <f>IFERROR(VLOOKUP(Tabla13[[#This Row],[Llave]],'[5]Consolidación planes'!$A:$M,12,FALSE),0)</f>
        <v>48000</v>
      </c>
      <c r="AF216" s="20">
        <f>IFERROR(VLOOKUP(Tabla13[[#This Row],[Llave]],'[5]Consolidación planes'!$A:$M,13,FALSE),0)</f>
        <v>48000</v>
      </c>
    </row>
    <row r="217" spans="2:32" ht="15.75" hidden="1" x14ac:dyDescent="0.35">
      <c r="B217" t="str">
        <f>Tabla13[[#This Row],[Oficina]]&amp;Tabla13[[#This Row],[Material]]</f>
        <v>Agro Sudamerica1030498</v>
      </c>
      <c r="C217" t="s">
        <v>204</v>
      </c>
      <c r="D217" t="s">
        <v>17</v>
      </c>
      <c r="E217">
        <v>1030498</v>
      </c>
      <c r="F217" t="s">
        <v>211</v>
      </c>
      <c r="G217" t="s">
        <v>209</v>
      </c>
      <c r="H217" t="s">
        <v>210</v>
      </c>
      <c r="I217" s="7">
        <f>IFERROR(VLOOKUP(Tabla13[[#This Row],[Llave]],'[1]Consolidado RV'!$B:$H,6,FALSE),0)</f>
        <v>24000</v>
      </c>
      <c r="J217" s="3">
        <f>IFERROR(VLOOKUP(Tabla13[[#This Row],[Llave]],'[1]Consolidado RV'!$B:$H,7,FALSE),0)</f>
        <v>24000</v>
      </c>
      <c r="K217" s="8">
        <f>IFERROR(VLOOKUP(Tabla13[[#This Row],[Oficina]],#REF!,2,FALSE),0)</f>
        <v>0</v>
      </c>
      <c r="L217" s="7">
        <f>+Tabla13[[#This Row],[ RV Producción mes n+1]]*Tabla13[[#This Row],[% Uti. producción]]</f>
        <v>0</v>
      </c>
      <c r="M217" s="7">
        <f>IFERROR(VLOOKUP(Tabla13[[#This Row],[Material]],#REF!,2,FALSE),0)</f>
        <v>0</v>
      </c>
      <c r="N217" s="7">
        <f>IFERROR(VLOOKUP(Tabla13[[#This Row],[Llave]],'En puerto-Programado'!A:D,4,FALSE)+VLOOKUP(Tabla13[[#This Row],[Llave]],'Por despachar'!A:F,6,FALSE),0)</f>
        <v>0</v>
      </c>
      <c r="O217" s="7">
        <f>IFERROR(VLOOKUP(Tabla13[[#This Row],[Material]],[2]Consolidado!$C:$D,2,FALSE),0)</f>
        <v>10492.065493111802</v>
      </c>
      <c r="P217" s="7">
        <f>IFERROR(VLOOKUP(Tabla13[[#This Row],[Llave]],'Por despachar'!A:E,5,FALSE),0)</f>
        <v>0</v>
      </c>
      <c r="Q217" s="14">
        <f>SUM(Tabla13[[#This Row],[Producción disponible]],Tabla13[[#This Row],[Stock al día]],Tabla13[[#This Row],[Por producir Abr.]])-SUM(Tabla13[[#This Row],[Stock por despachar N]],Tabla13[[#This Row],[Producción por despachar mes N]])</f>
        <v>10492.065493111802</v>
      </c>
      <c r="R217" s="7">
        <f>IFERROR(VLOOKUP(Tabla13[[#This Row],[Llave]],[3]Hoja2!$A:$D,4,FALSE),0)</f>
        <v>24000</v>
      </c>
      <c r="S217" s="9">
        <f>IFERROR(VLOOKUP(Tabla13[[#This Row],[Material]],[4]Hoja1!$B:$C,2,FALSE),0)</f>
        <v>24000</v>
      </c>
      <c r="T217" s="5">
        <f t="shared" si="7"/>
        <v>0</v>
      </c>
      <c r="U217" s="3">
        <f>+Tabla13[[#This Row],[Total disponible]]-Tabla13[[#This Row],[Atraso a facturar]]</f>
        <v>10492.065493111802</v>
      </c>
      <c r="V217" s="6">
        <f t="shared" si="6"/>
        <v>0</v>
      </c>
      <c r="W217" s="3" t="str">
        <f>IF(Tabla13[[#This Row],[Venta del mes]]&gt;Tabla13[[#This Row],[ RV  Venta mes n+1]],"Falta venta","-")</f>
        <v>-</v>
      </c>
      <c r="X217" s="7"/>
      <c r="Y217" s="18">
        <v>0</v>
      </c>
      <c r="Z217" s="5">
        <f>+Tabla13[[#This Row],[Atraso a facturar]]+Tabla13[[#This Row],[Venta del mes]]+Tabla13[[#This Row],[Ajuste]]</f>
        <v>0</v>
      </c>
      <c r="AA217" s="6">
        <f>+Tabla13[[#This Row],[Atraso a facturar]]+Tabla13[[#This Row],[Venta del mes]]+Tabla13[[#This Row],[En puerto a facturar]]</f>
        <v>0</v>
      </c>
      <c r="AB217" s="20">
        <f>IFERROR(VLOOKUP(Tabla13[[#This Row],[Llave]],'[5]Consolidación planes'!$A:$M,9,FALSE),0)</f>
        <v>0</v>
      </c>
      <c r="AC217" s="20">
        <f>IFERROR(VLOOKUP(Tabla13[[#This Row],[Llave]],'[5]Consolidación planes'!$A:$M,10,FALSE),0)</f>
        <v>0</v>
      </c>
      <c r="AD217" s="20">
        <f>IFERROR(VLOOKUP(Tabla13[[#This Row],[Llave]],'[5]Consolidación planes'!$A:$M,11,FALSE),0)</f>
        <v>0</v>
      </c>
      <c r="AE217" s="20">
        <f>IFERROR(VLOOKUP(Tabla13[[#This Row],[Llave]],'[5]Consolidación planes'!$A:$M,12,FALSE),0)</f>
        <v>0</v>
      </c>
      <c r="AF217" s="20">
        <f>IFERROR(VLOOKUP(Tabla13[[#This Row],[Llave]],'[5]Consolidación planes'!$A:$M,13,FALSE),0)</f>
        <v>0</v>
      </c>
    </row>
    <row r="218" spans="2:32" ht="15.75" hidden="1" x14ac:dyDescent="0.35">
      <c r="B218" t="str">
        <f>Tabla13[[#This Row],[Oficina]]&amp;Tabla13[[#This Row],[Material]]</f>
        <v>Agro Sudamerica1030545</v>
      </c>
      <c r="C218" t="s">
        <v>204</v>
      </c>
      <c r="D218" t="s">
        <v>17</v>
      </c>
      <c r="E218">
        <v>1030545</v>
      </c>
      <c r="F218" t="s">
        <v>222</v>
      </c>
      <c r="G218" t="s">
        <v>220</v>
      </c>
      <c r="H218" t="s">
        <v>221</v>
      </c>
      <c r="I218" s="7">
        <f>IFERROR(VLOOKUP(Tabla13[[#This Row],[Llave]],'[1]Consolidado RV'!$B:$H,6,FALSE),0)</f>
        <v>0</v>
      </c>
      <c r="J218" s="3">
        <f>IFERROR(VLOOKUP(Tabla13[[#This Row],[Llave]],'[1]Consolidado RV'!$B:$H,7,FALSE),0)</f>
        <v>12750</v>
      </c>
      <c r="K218" s="8">
        <f>IFERROR(VLOOKUP(Tabla13[[#This Row],[Oficina]],#REF!,2,FALSE),0)</f>
        <v>0</v>
      </c>
      <c r="L218" s="7">
        <f>+Tabla13[[#This Row],[ RV Producción mes n+1]]*Tabla13[[#This Row],[% Uti. producción]]</f>
        <v>0</v>
      </c>
      <c r="M218" s="7">
        <f>IFERROR(VLOOKUP(Tabla13[[#This Row],[Material]],#REF!,2,FALSE),0)</f>
        <v>0</v>
      </c>
      <c r="N218" s="7">
        <f>IFERROR(VLOOKUP(Tabla13[[#This Row],[Llave]],'En puerto-Programado'!A:D,4,FALSE)+VLOOKUP(Tabla13[[#This Row],[Llave]],'Por despachar'!A:F,6,FALSE),0)</f>
        <v>0</v>
      </c>
      <c r="O218" s="7">
        <f>IFERROR(VLOOKUP(Tabla13[[#This Row],[Material]],[2]Consolidado!$C:$D,2,FALSE),0)</f>
        <v>0</v>
      </c>
      <c r="P218" s="7">
        <f>IFERROR(VLOOKUP(Tabla13[[#This Row],[Llave]],'Por despachar'!A:E,5,FALSE),0)</f>
        <v>0</v>
      </c>
      <c r="Q21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18" s="7">
        <f>IFERROR(VLOOKUP(Tabla13[[#This Row],[Llave]],[3]Hoja2!$A:$D,4,FALSE),0)</f>
        <v>0</v>
      </c>
      <c r="S218" s="9">
        <f>IFERROR(VLOOKUP(Tabla13[[#This Row],[Material]],[4]Hoja1!$B:$C,2,FALSE),0)</f>
        <v>24000</v>
      </c>
      <c r="T218" s="5">
        <f t="shared" si="7"/>
        <v>0</v>
      </c>
      <c r="U218" s="3">
        <f>+Tabla13[[#This Row],[Total disponible]]-Tabla13[[#This Row],[Atraso a facturar]]</f>
        <v>0</v>
      </c>
      <c r="V218" s="6">
        <f t="shared" si="6"/>
        <v>0</v>
      </c>
      <c r="W218" s="3" t="str">
        <f>IF(Tabla13[[#This Row],[Venta del mes]]&gt;Tabla13[[#This Row],[ RV  Venta mes n+1]],"Falta venta","-")</f>
        <v>-</v>
      </c>
      <c r="X218" s="7"/>
      <c r="Y218" s="18">
        <v>0</v>
      </c>
      <c r="Z218" s="5">
        <f>+Tabla13[[#This Row],[Atraso a facturar]]+Tabla13[[#This Row],[Venta del mes]]+Tabla13[[#This Row],[Ajuste]]</f>
        <v>0</v>
      </c>
      <c r="AA218" s="6">
        <f>+Tabla13[[#This Row],[Atraso a facturar]]+Tabla13[[#This Row],[Venta del mes]]+Tabla13[[#This Row],[En puerto a facturar]]</f>
        <v>0</v>
      </c>
      <c r="AB218" s="20">
        <f>IFERROR(VLOOKUP(Tabla13[[#This Row],[Llave]],'[5]Consolidación planes'!$A:$M,9,FALSE),0)</f>
        <v>24000</v>
      </c>
      <c r="AC218" s="20">
        <f>IFERROR(VLOOKUP(Tabla13[[#This Row],[Llave]],'[5]Consolidación planes'!$A:$M,10,FALSE),0)</f>
        <v>48000</v>
      </c>
      <c r="AD218" s="20">
        <f>IFERROR(VLOOKUP(Tabla13[[#This Row],[Llave]],'[5]Consolidación planes'!$A:$M,11,FALSE),0)</f>
        <v>44000</v>
      </c>
      <c r="AE218" s="20">
        <f>IFERROR(VLOOKUP(Tabla13[[#This Row],[Llave]],'[5]Consolidación planes'!$A:$M,12,FALSE),0)</f>
        <v>24000</v>
      </c>
      <c r="AF218" s="20">
        <f>IFERROR(VLOOKUP(Tabla13[[#This Row],[Llave]],'[5]Consolidación planes'!$A:$M,13,FALSE),0)</f>
        <v>72000</v>
      </c>
    </row>
    <row r="219" spans="2:32" ht="15.75" hidden="1" x14ac:dyDescent="0.35">
      <c r="B219" t="str">
        <f>Tabla13[[#This Row],[Oficina]]&amp;Tabla13[[#This Row],[Material]]</f>
        <v>Agro Sudamerica1030670</v>
      </c>
      <c r="C219" t="s">
        <v>204</v>
      </c>
      <c r="D219" t="s">
        <v>17</v>
      </c>
      <c r="E219">
        <v>1030670</v>
      </c>
      <c r="F219" t="s">
        <v>214</v>
      </c>
      <c r="G219" t="s">
        <v>212</v>
      </c>
      <c r="H219" t="s">
        <v>213</v>
      </c>
      <c r="I219" s="7">
        <f>IFERROR(VLOOKUP(Tabla13[[#This Row],[Llave]],'[1]Consolidado RV'!$B:$H,6,FALSE),0)</f>
        <v>4499.79</v>
      </c>
      <c r="J219" s="3">
        <f>IFERROR(VLOOKUP(Tabla13[[#This Row],[Llave]],'[1]Consolidado RV'!$B:$H,7,FALSE),0)</f>
        <v>24000.000000000007</v>
      </c>
      <c r="K219" s="8">
        <f>IFERROR(VLOOKUP(Tabla13[[#This Row],[Oficina]],#REF!,2,FALSE),0)</f>
        <v>0</v>
      </c>
      <c r="L219" s="7">
        <f>+Tabla13[[#This Row],[ RV Producción mes n+1]]*Tabla13[[#This Row],[% Uti. producción]]</f>
        <v>0</v>
      </c>
      <c r="M219" s="7">
        <f>IFERROR(VLOOKUP(Tabla13[[#This Row],[Material]],#REF!,2,FALSE),0)</f>
        <v>0</v>
      </c>
      <c r="N219" s="7">
        <f>IFERROR(VLOOKUP(Tabla13[[#This Row],[Llave]],'En puerto-Programado'!A:D,4,FALSE)+VLOOKUP(Tabla13[[#This Row],[Llave]],'Por despachar'!A:F,6,FALSE),0)</f>
        <v>0</v>
      </c>
      <c r="O219" s="7">
        <f>IFERROR(VLOOKUP(Tabla13[[#This Row],[Material]],[2]Consolidado!$C:$D,2,FALSE),0)</f>
        <v>0</v>
      </c>
      <c r="P219" s="7">
        <f>IFERROR(VLOOKUP(Tabla13[[#This Row],[Llave]],'Por despachar'!A:E,5,FALSE),0)</f>
        <v>0</v>
      </c>
      <c r="Q21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19" s="7">
        <f>IFERROR(VLOOKUP(Tabla13[[#This Row],[Llave]],[3]Hoja2!$A:$D,4,FALSE),0)</f>
        <v>48000</v>
      </c>
      <c r="S219" s="9">
        <f>IFERROR(VLOOKUP(Tabla13[[#This Row],[Material]],[4]Hoja1!$B:$C,2,FALSE),0)</f>
        <v>24000</v>
      </c>
      <c r="T219" s="5">
        <f t="shared" si="7"/>
        <v>0</v>
      </c>
      <c r="U219" s="3">
        <f>+Tabla13[[#This Row],[Total disponible]]-Tabla13[[#This Row],[Atraso a facturar]]</f>
        <v>0</v>
      </c>
      <c r="V219" s="6">
        <f t="shared" si="6"/>
        <v>0</v>
      </c>
      <c r="W219" s="3" t="str">
        <f>IF(Tabla13[[#This Row],[Venta del mes]]&gt;Tabla13[[#This Row],[ RV  Venta mes n+1]],"Falta venta","-")</f>
        <v>-</v>
      </c>
      <c r="X219" s="7"/>
      <c r="Y219" s="18">
        <v>0</v>
      </c>
      <c r="Z219" s="5">
        <f>+Tabla13[[#This Row],[Atraso a facturar]]+Tabla13[[#This Row],[Venta del mes]]+Tabla13[[#This Row],[Ajuste]]</f>
        <v>0</v>
      </c>
      <c r="AA219" s="6">
        <f>+Tabla13[[#This Row],[Atraso a facturar]]+Tabla13[[#This Row],[Venta del mes]]+Tabla13[[#This Row],[En puerto a facturar]]</f>
        <v>0</v>
      </c>
      <c r="AB219" s="20">
        <f>IFERROR(VLOOKUP(Tabla13[[#This Row],[Llave]],'[5]Consolidación planes'!$A:$M,9,FALSE),0)</f>
        <v>24000</v>
      </c>
      <c r="AC219" s="20">
        <f>IFERROR(VLOOKUP(Tabla13[[#This Row],[Llave]],'[5]Consolidación planes'!$A:$M,10,FALSE),0)</f>
        <v>96000</v>
      </c>
      <c r="AD219" s="20">
        <f>IFERROR(VLOOKUP(Tabla13[[#This Row],[Llave]],'[5]Consolidación planes'!$A:$M,11,FALSE),0)</f>
        <v>48000</v>
      </c>
      <c r="AE219" s="20">
        <f>IFERROR(VLOOKUP(Tabla13[[#This Row],[Llave]],'[5]Consolidación planes'!$A:$M,12,FALSE),0)</f>
        <v>72000</v>
      </c>
      <c r="AF219" s="20">
        <f>IFERROR(VLOOKUP(Tabla13[[#This Row],[Llave]],'[5]Consolidación planes'!$A:$M,13,FALSE),0)</f>
        <v>72000</v>
      </c>
    </row>
    <row r="220" spans="2:32" ht="15.75" hidden="1" x14ac:dyDescent="0.35">
      <c r="B220" t="str">
        <f>Tabla13[[#This Row],[Oficina]]&amp;Tabla13[[#This Row],[Material]]</f>
        <v>Agro Sudamerica1030720</v>
      </c>
      <c r="C220" t="s">
        <v>204</v>
      </c>
      <c r="D220" t="s">
        <v>17</v>
      </c>
      <c r="E220">
        <v>1030720</v>
      </c>
      <c r="F220" t="s">
        <v>216</v>
      </c>
      <c r="G220" t="s">
        <v>71</v>
      </c>
      <c r="H220" t="s">
        <v>215</v>
      </c>
      <c r="I220" s="7">
        <f>IFERROR(VLOOKUP(Tabla13[[#This Row],[Llave]],'[1]Consolidado RV'!$B:$H,6,FALSE),0)</f>
        <v>41884.619999999995</v>
      </c>
      <c r="J220" s="3">
        <f>IFERROR(VLOOKUP(Tabla13[[#This Row],[Llave]],'[1]Consolidado RV'!$B:$H,7,FALSE),0)</f>
        <v>41884.619999999995</v>
      </c>
      <c r="K220" s="8">
        <f>IFERROR(VLOOKUP(Tabla13[[#This Row],[Oficina]],#REF!,2,FALSE),0)</f>
        <v>0</v>
      </c>
      <c r="L220" s="7">
        <f>+Tabla13[[#This Row],[ RV Producción mes n+1]]*Tabla13[[#This Row],[% Uti. producción]]</f>
        <v>0</v>
      </c>
      <c r="M220" s="7">
        <f>IFERROR(VLOOKUP(Tabla13[[#This Row],[Material]],#REF!,2,FALSE),0)</f>
        <v>0</v>
      </c>
      <c r="N220" s="7">
        <f>IFERROR(VLOOKUP(Tabla13[[#This Row],[Llave]],'En puerto-Programado'!A:D,4,FALSE)+VLOOKUP(Tabla13[[#This Row],[Llave]],'Por despachar'!A:F,6,FALSE),0)</f>
        <v>0</v>
      </c>
      <c r="O220" s="7">
        <f>IFERROR(VLOOKUP(Tabla13[[#This Row],[Material]],[2]Consolidado!$C:$D,2,FALSE),0)</f>
        <v>17000</v>
      </c>
      <c r="P220" s="7">
        <f>IFERROR(VLOOKUP(Tabla13[[#This Row],[Llave]],'Por despachar'!A:E,5,FALSE),0)</f>
        <v>0</v>
      </c>
      <c r="Q220" s="14">
        <f>SUM(Tabla13[[#This Row],[Producción disponible]],Tabla13[[#This Row],[Stock al día]],Tabla13[[#This Row],[Por producir Abr.]])-SUM(Tabla13[[#This Row],[Stock por despachar N]],Tabla13[[#This Row],[Producción por despachar mes N]])</f>
        <v>17000</v>
      </c>
      <c r="R220" s="7">
        <f>IFERROR(VLOOKUP(Tabla13[[#This Row],[Llave]],[3]Hoja2!$A:$D,4,FALSE),0)</f>
        <v>48000</v>
      </c>
      <c r="S220" s="9">
        <f>IFERROR(VLOOKUP(Tabla13[[#This Row],[Material]],[4]Hoja1!$B:$C,2,FALSE),0)</f>
        <v>24000</v>
      </c>
      <c r="T220" s="5">
        <f t="shared" si="7"/>
        <v>0</v>
      </c>
      <c r="U220" s="3">
        <f>+Tabla13[[#This Row],[Total disponible]]-Tabla13[[#This Row],[Atraso a facturar]]</f>
        <v>17000</v>
      </c>
      <c r="V220" s="6">
        <f t="shared" si="6"/>
        <v>0</v>
      </c>
      <c r="W220" s="3" t="str">
        <f>IF(Tabla13[[#This Row],[Venta del mes]]&gt;Tabla13[[#This Row],[ RV  Venta mes n+1]],"Falta venta","-")</f>
        <v>-</v>
      </c>
      <c r="X220" s="7"/>
      <c r="Y220" s="18">
        <v>0</v>
      </c>
      <c r="Z220" s="5">
        <f>+Tabla13[[#This Row],[Atraso a facturar]]+Tabla13[[#This Row],[Venta del mes]]+Tabla13[[#This Row],[Ajuste]]</f>
        <v>0</v>
      </c>
      <c r="AA220" s="6">
        <f>+Tabla13[[#This Row],[Atraso a facturar]]+Tabla13[[#This Row],[Venta del mes]]+Tabla13[[#This Row],[En puerto a facturar]]</f>
        <v>0</v>
      </c>
      <c r="AB220" s="20">
        <f>IFERROR(VLOOKUP(Tabla13[[#This Row],[Llave]],'[5]Consolidación planes'!$A:$M,9,FALSE),0)</f>
        <v>0</v>
      </c>
      <c r="AC220" s="20">
        <f>IFERROR(VLOOKUP(Tabla13[[#This Row],[Llave]],'[5]Consolidación planes'!$A:$M,10,FALSE),0)</f>
        <v>24000</v>
      </c>
      <c r="AD220" s="20">
        <f>IFERROR(VLOOKUP(Tabla13[[#This Row],[Llave]],'[5]Consolidación planes'!$A:$M,11,FALSE),0)</f>
        <v>24000</v>
      </c>
      <c r="AE220" s="20">
        <f>IFERROR(VLOOKUP(Tabla13[[#This Row],[Llave]],'[5]Consolidación planes'!$A:$M,12,FALSE),0)</f>
        <v>28001</v>
      </c>
      <c r="AF220" s="20">
        <f>IFERROR(VLOOKUP(Tabla13[[#This Row],[Llave]],'[5]Consolidación planes'!$A:$M,13,FALSE),0)</f>
        <v>48000</v>
      </c>
    </row>
    <row r="221" spans="2:32" ht="15.75" hidden="1" x14ac:dyDescent="0.35">
      <c r="B221" t="str">
        <f>Tabla13[[#This Row],[Oficina]]&amp;Tabla13[[#This Row],[Material]]</f>
        <v>Agro Sudamerica1030732</v>
      </c>
      <c r="C221" t="s">
        <v>204</v>
      </c>
      <c r="D221" t="s">
        <v>17</v>
      </c>
      <c r="E221">
        <v>1030732</v>
      </c>
      <c r="F221" t="s">
        <v>320</v>
      </c>
      <c r="G221" t="s">
        <v>212</v>
      </c>
      <c r="H221" t="s">
        <v>319</v>
      </c>
      <c r="I221" s="7">
        <f>IFERROR(VLOOKUP(Tabla13[[#This Row],[Llave]],'[1]Consolidado RV'!$B:$H,6,FALSE),0)</f>
        <v>0</v>
      </c>
      <c r="J221" s="3">
        <f>IFERROR(VLOOKUP(Tabla13[[#This Row],[Llave]],'[1]Consolidado RV'!$B:$H,7,FALSE),0)</f>
        <v>0</v>
      </c>
      <c r="K221" s="8">
        <f>IFERROR(VLOOKUP(Tabla13[[#This Row],[Oficina]],#REF!,2,FALSE),0)</f>
        <v>0</v>
      </c>
      <c r="L221" s="7">
        <f>+Tabla13[[#This Row],[ RV Producción mes n+1]]*Tabla13[[#This Row],[% Uti. producción]]</f>
        <v>0</v>
      </c>
      <c r="M221" s="7">
        <f>IFERROR(VLOOKUP(Tabla13[[#This Row],[Material]],#REF!,2,FALSE),0)</f>
        <v>0</v>
      </c>
      <c r="N221" s="7">
        <f>IFERROR(VLOOKUP(Tabla13[[#This Row],[Llave]],'En puerto-Programado'!A:D,4,FALSE)+VLOOKUP(Tabla13[[#This Row],[Llave]],'Por despachar'!A:F,6,FALSE),0)</f>
        <v>0</v>
      </c>
      <c r="O221" s="7">
        <f>IFERROR(VLOOKUP(Tabla13[[#This Row],[Material]],[2]Consolidado!$C:$D,2,FALSE),0)</f>
        <v>0</v>
      </c>
      <c r="P221" s="7">
        <f>IFERROR(VLOOKUP(Tabla13[[#This Row],[Llave]],'Por despachar'!A:E,5,FALSE),0)</f>
        <v>0</v>
      </c>
      <c r="Q22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21" s="7">
        <f>IFERROR(VLOOKUP(Tabla13[[#This Row],[Llave]],[3]Hoja2!$A:$D,4,FALSE),0)</f>
        <v>0</v>
      </c>
      <c r="S221" s="9">
        <f>IFERROR(VLOOKUP(Tabla13[[#This Row],[Material]],[4]Hoja1!$B:$C,2,FALSE),0)</f>
        <v>24000</v>
      </c>
      <c r="T221" s="5">
        <f t="shared" si="7"/>
        <v>0</v>
      </c>
      <c r="U221" s="3">
        <f>+Tabla13[[#This Row],[Total disponible]]-Tabla13[[#This Row],[Atraso a facturar]]</f>
        <v>0</v>
      </c>
      <c r="V221" s="6">
        <f t="shared" si="6"/>
        <v>0</v>
      </c>
      <c r="W221" s="3" t="str">
        <f>IF(Tabla13[[#This Row],[Venta del mes]]&gt;Tabla13[[#This Row],[ RV  Venta mes n+1]],"Falta venta","-")</f>
        <v>-</v>
      </c>
      <c r="X221" s="7"/>
      <c r="Y221" s="18">
        <v>0</v>
      </c>
      <c r="Z221" s="5">
        <f>+Tabla13[[#This Row],[Atraso a facturar]]+Tabla13[[#This Row],[Venta del mes]]+Tabla13[[#This Row],[Ajuste]]</f>
        <v>0</v>
      </c>
      <c r="AA221" s="6">
        <f>+Tabla13[[#This Row],[Atraso a facturar]]+Tabla13[[#This Row],[Venta del mes]]+Tabla13[[#This Row],[En puerto a facturar]]</f>
        <v>0</v>
      </c>
      <c r="AB221" s="20">
        <f>IFERROR(VLOOKUP(Tabla13[[#This Row],[Llave]],'[5]Consolidación planes'!$A:$M,9,FALSE),0)</f>
        <v>0</v>
      </c>
      <c r="AC221" s="20">
        <f>IFERROR(VLOOKUP(Tabla13[[#This Row],[Llave]],'[5]Consolidación planes'!$A:$M,10,FALSE),0)</f>
        <v>0</v>
      </c>
      <c r="AD221" s="20">
        <f>IFERROR(VLOOKUP(Tabla13[[#This Row],[Llave]],'[5]Consolidación planes'!$A:$M,11,FALSE),0)</f>
        <v>0</v>
      </c>
      <c r="AE221" s="20">
        <f>IFERROR(VLOOKUP(Tabla13[[#This Row],[Llave]],'[5]Consolidación planes'!$A:$M,12,FALSE),0)</f>
        <v>0</v>
      </c>
      <c r="AF221" s="20">
        <f>IFERROR(VLOOKUP(Tabla13[[#This Row],[Llave]],'[5]Consolidación planes'!$A:$M,13,FALSE),0)</f>
        <v>0</v>
      </c>
    </row>
    <row r="222" spans="2:32" ht="15.75" hidden="1" x14ac:dyDescent="0.35">
      <c r="B222" t="str">
        <f>Tabla13[[#This Row],[Oficina]]&amp;Tabla13[[#This Row],[Material]]</f>
        <v>Agro Sudamerica1030739</v>
      </c>
      <c r="C222" t="s">
        <v>204</v>
      </c>
      <c r="D222" t="s">
        <v>17</v>
      </c>
      <c r="E222">
        <v>1030739</v>
      </c>
      <c r="F222" t="s">
        <v>208</v>
      </c>
      <c r="G222" t="s">
        <v>205</v>
      </c>
      <c r="H222" t="s">
        <v>206</v>
      </c>
      <c r="I222" s="7">
        <f>IFERROR(VLOOKUP(Tabla13[[#This Row],[Llave]],'[1]Consolidado RV'!$B:$H,6,FALSE),0)</f>
        <v>0</v>
      </c>
      <c r="J222" s="3">
        <f>IFERROR(VLOOKUP(Tabla13[[#This Row],[Llave]],'[1]Consolidado RV'!$B:$H,7,FALSE),0)</f>
        <v>0</v>
      </c>
      <c r="K222" s="8">
        <f>IFERROR(VLOOKUP(Tabla13[[#This Row],[Oficina]],#REF!,2,FALSE),0)</f>
        <v>0</v>
      </c>
      <c r="L222" s="7">
        <f>+Tabla13[[#This Row],[ RV Producción mes n+1]]*Tabla13[[#This Row],[% Uti. producción]]</f>
        <v>0</v>
      </c>
      <c r="M222" s="7">
        <f>IFERROR(VLOOKUP(Tabla13[[#This Row],[Material]],#REF!,2,FALSE),0)</f>
        <v>0</v>
      </c>
      <c r="N222" s="7">
        <f>IFERROR(VLOOKUP(Tabla13[[#This Row],[Llave]],'En puerto-Programado'!A:D,4,FALSE)+VLOOKUP(Tabla13[[#This Row],[Llave]],'Por despachar'!A:F,6,FALSE),0)</f>
        <v>0</v>
      </c>
      <c r="O222" s="7">
        <f>IFERROR(VLOOKUP(Tabla13[[#This Row],[Material]],[2]Consolidado!$C:$D,2,FALSE),0)</f>
        <v>0</v>
      </c>
      <c r="P222" s="7">
        <f>IFERROR(VLOOKUP(Tabla13[[#This Row],[Llave]],'Por despachar'!A:E,5,FALSE),0)</f>
        <v>0</v>
      </c>
      <c r="Q22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22" s="7">
        <f>IFERROR(VLOOKUP(Tabla13[[#This Row],[Llave]],[3]Hoja2!$A:$D,4,FALSE),0)</f>
        <v>0</v>
      </c>
      <c r="S222" s="9">
        <f>IFERROR(VLOOKUP(Tabla13[[#This Row],[Material]],[4]Hoja1!$B:$C,2,FALSE),0)</f>
        <v>24000</v>
      </c>
      <c r="T222" s="5">
        <f t="shared" si="7"/>
        <v>0</v>
      </c>
      <c r="U222" s="3">
        <f>+Tabla13[[#This Row],[Total disponible]]-Tabla13[[#This Row],[Atraso a facturar]]</f>
        <v>0</v>
      </c>
      <c r="V222" s="6">
        <f t="shared" si="6"/>
        <v>0</v>
      </c>
      <c r="W222" s="3" t="str">
        <f>IF(Tabla13[[#This Row],[Venta del mes]]&gt;Tabla13[[#This Row],[ RV  Venta mes n+1]],"Falta venta","-")</f>
        <v>-</v>
      </c>
      <c r="X222" s="7"/>
      <c r="Y222" s="18">
        <v>0</v>
      </c>
      <c r="Z222" s="5">
        <f>+Tabla13[[#This Row],[Atraso a facturar]]+Tabla13[[#This Row],[Venta del mes]]+Tabla13[[#This Row],[Ajuste]]</f>
        <v>0</v>
      </c>
      <c r="AA222" s="6">
        <f>+Tabla13[[#This Row],[Atraso a facturar]]+Tabla13[[#This Row],[Venta del mes]]+Tabla13[[#This Row],[En puerto a facturar]]</f>
        <v>0</v>
      </c>
      <c r="AB222" s="20">
        <f>IFERROR(VLOOKUP(Tabla13[[#This Row],[Llave]],'[5]Consolidación planes'!$A:$M,9,FALSE),0)</f>
        <v>0</v>
      </c>
      <c r="AC222" s="20">
        <f>IFERROR(VLOOKUP(Tabla13[[#This Row],[Llave]],'[5]Consolidación planes'!$A:$M,10,FALSE),0)</f>
        <v>0</v>
      </c>
      <c r="AD222" s="20">
        <f>IFERROR(VLOOKUP(Tabla13[[#This Row],[Llave]],'[5]Consolidación planes'!$A:$M,11,FALSE),0)</f>
        <v>0</v>
      </c>
      <c r="AE222" s="20">
        <f>IFERROR(VLOOKUP(Tabla13[[#This Row],[Llave]],'[5]Consolidación planes'!$A:$M,12,FALSE),0)</f>
        <v>0</v>
      </c>
      <c r="AF222" s="20">
        <f>IFERROR(VLOOKUP(Tabla13[[#This Row],[Llave]],'[5]Consolidación planes'!$A:$M,13,FALSE),0)</f>
        <v>0</v>
      </c>
    </row>
    <row r="223" spans="2:32" ht="15.75" hidden="1" x14ac:dyDescent="0.35">
      <c r="B223" t="str">
        <f>Tabla13[[#This Row],[Oficina]]&amp;Tabla13[[#This Row],[Material]]</f>
        <v>Agro Sudamerica1030780</v>
      </c>
      <c r="C223" t="s">
        <v>204</v>
      </c>
      <c r="D223" t="s">
        <v>17</v>
      </c>
      <c r="E223">
        <v>1030780</v>
      </c>
      <c r="F223" t="s">
        <v>318</v>
      </c>
      <c r="G223" t="s">
        <v>316</v>
      </c>
      <c r="H223" t="s">
        <v>317</v>
      </c>
      <c r="I223" s="7">
        <f>IFERROR(VLOOKUP(Tabla13[[#This Row],[Llave]],'[1]Consolidado RV'!$B:$H,6,FALSE),0)</f>
        <v>0</v>
      </c>
      <c r="J223" s="3">
        <f>IFERROR(VLOOKUP(Tabla13[[#This Row],[Llave]],'[1]Consolidado RV'!$B:$H,7,FALSE),0)</f>
        <v>0</v>
      </c>
      <c r="K223" s="8">
        <f>IFERROR(VLOOKUP(Tabla13[[#This Row],[Oficina]],#REF!,2,FALSE),0)</f>
        <v>0</v>
      </c>
      <c r="L223" s="7">
        <f>+Tabla13[[#This Row],[ RV Producción mes n+1]]*Tabla13[[#This Row],[% Uti. producción]]</f>
        <v>0</v>
      </c>
      <c r="M223" s="7">
        <f>IFERROR(VLOOKUP(Tabla13[[#This Row],[Material]],#REF!,2,FALSE),0)</f>
        <v>0</v>
      </c>
      <c r="N223" s="7">
        <f>IFERROR(VLOOKUP(Tabla13[[#This Row],[Llave]],'En puerto-Programado'!A:D,4,FALSE)+VLOOKUP(Tabla13[[#This Row],[Llave]],'Por despachar'!A:F,6,FALSE),0)</f>
        <v>0</v>
      </c>
      <c r="O223" s="7">
        <f>IFERROR(VLOOKUP(Tabla13[[#This Row],[Material]],[2]Consolidado!$C:$D,2,FALSE),0)</f>
        <v>0</v>
      </c>
      <c r="P223" s="7">
        <f>IFERROR(VLOOKUP(Tabla13[[#This Row],[Llave]],'Por despachar'!A:E,5,FALSE),0)</f>
        <v>0</v>
      </c>
      <c r="Q22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23" s="7">
        <f>IFERROR(VLOOKUP(Tabla13[[#This Row],[Llave]],[3]Hoja2!$A:$D,4,FALSE),0)</f>
        <v>0</v>
      </c>
      <c r="S223" s="9">
        <f>IFERROR(VLOOKUP(Tabla13[[#This Row],[Material]],[4]Hoja1!$B:$C,2,FALSE),0)</f>
        <v>24000</v>
      </c>
      <c r="T223" s="5">
        <f t="shared" si="7"/>
        <v>0</v>
      </c>
      <c r="U223" s="3">
        <f>+Tabla13[[#This Row],[Total disponible]]-Tabla13[[#This Row],[Atraso a facturar]]</f>
        <v>0</v>
      </c>
      <c r="V223" s="6">
        <f t="shared" si="6"/>
        <v>0</v>
      </c>
      <c r="W223" s="3" t="str">
        <f>IF(Tabla13[[#This Row],[Venta del mes]]&gt;Tabla13[[#This Row],[ RV  Venta mes n+1]],"Falta venta","-")</f>
        <v>-</v>
      </c>
      <c r="X223" s="7"/>
      <c r="Y223" s="18">
        <v>0</v>
      </c>
      <c r="Z223" s="5">
        <f>+Tabla13[[#This Row],[Atraso a facturar]]+Tabla13[[#This Row],[Venta del mes]]+Tabla13[[#This Row],[Ajuste]]</f>
        <v>0</v>
      </c>
      <c r="AA223" s="6">
        <f>+Tabla13[[#This Row],[Atraso a facturar]]+Tabla13[[#This Row],[Venta del mes]]+Tabla13[[#This Row],[En puerto a facturar]]</f>
        <v>0</v>
      </c>
      <c r="AB223" s="20">
        <f>IFERROR(VLOOKUP(Tabla13[[#This Row],[Llave]],'[5]Consolidación planes'!$A:$M,9,FALSE),0)</f>
        <v>0</v>
      </c>
      <c r="AC223" s="20">
        <f>IFERROR(VLOOKUP(Tabla13[[#This Row],[Llave]],'[5]Consolidación planes'!$A:$M,10,FALSE),0)</f>
        <v>0</v>
      </c>
      <c r="AD223" s="20">
        <f>IFERROR(VLOOKUP(Tabla13[[#This Row],[Llave]],'[5]Consolidación planes'!$A:$M,11,FALSE),0)</f>
        <v>0</v>
      </c>
      <c r="AE223" s="20">
        <f>IFERROR(VLOOKUP(Tabla13[[#This Row],[Llave]],'[5]Consolidación planes'!$A:$M,12,FALSE),0)</f>
        <v>0</v>
      </c>
      <c r="AF223" s="20">
        <f>IFERROR(VLOOKUP(Tabla13[[#This Row],[Llave]],'[5]Consolidación planes'!$A:$M,13,FALSE),0)</f>
        <v>0</v>
      </c>
    </row>
    <row r="224" spans="2:32" ht="15.5" hidden="1" x14ac:dyDescent="0.35">
      <c r="B224" t="str">
        <f>Tabla13[[#This Row],[Oficina]]&amp;Tabla13[[#This Row],[Material]]</f>
        <v>Agrosuper Asia1030309</v>
      </c>
      <c r="C224" t="s">
        <v>204</v>
      </c>
      <c r="D224" t="s">
        <v>173</v>
      </c>
      <c r="E224">
        <v>1030309</v>
      </c>
      <c r="F224" t="s">
        <v>224</v>
      </c>
      <c r="G224" t="s">
        <v>209</v>
      </c>
      <c r="H224" t="s">
        <v>223</v>
      </c>
      <c r="I224" s="7">
        <f>IFERROR(VLOOKUP(Tabla13[[#This Row],[Llave]],'[1]Consolidado RV'!$B:$H,6,FALSE),0)</f>
        <v>0</v>
      </c>
      <c r="J224" s="3">
        <f>IFERROR(VLOOKUP(Tabla13[[#This Row],[Llave]],'[1]Consolidado RV'!$B:$H,7,FALSE),0)</f>
        <v>3450</v>
      </c>
      <c r="K224" s="8">
        <f>IFERROR(VLOOKUP(Tabla13[[#This Row],[Oficina]],#REF!,2,FALSE),0)</f>
        <v>0</v>
      </c>
      <c r="L224" s="7">
        <f>+Tabla13[[#This Row],[ RV Producción mes n+1]]*Tabla13[[#This Row],[% Uti. producción]]</f>
        <v>0</v>
      </c>
      <c r="M224" s="7">
        <f>IFERROR(VLOOKUP(Tabla13[[#This Row],[Material]],#REF!,2,FALSE),0)</f>
        <v>0</v>
      </c>
      <c r="N224" s="7">
        <f>IFERROR(VLOOKUP(Tabla13[[#This Row],[Llave]],'En puerto-Programado'!A:D,4,FALSE)+VLOOKUP(Tabla13[[#This Row],[Llave]],'Por despachar'!A:F,6,FALSE),0)</f>
        <v>0</v>
      </c>
      <c r="O224" s="7">
        <f>IFERROR(VLOOKUP(Tabla13[[#This Row],[Material]],[2]Consolidado!$C:$D,2,FALSE),0)</f>
        <v>0</v>
      </c>
      <c r="P224" s="7">
        <f>IFERROR(VLOOKUP(Tabla13[[#This Row],[Llave]],'Por despachar'!A:E,5,FALSE),0)</f>
        <v>0</v>
      </c>
      <c r="Q22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24" s="7">
        <f>IFERROR(VLOOKUP(Tabla13[[#This Row],[Llave]],[3]Hoja2!$A:$D,4,FALSE),0)</f>
        <v>0</v>
      </c>
      <c r="S224" s="9">
        <f>IFERROR(VLOOKUP(Tabla13[[#This Row],[Material]],[4]Hoja1!$B:$C,2,FALSE),0)</f>
        <v>22000</v>
      </c>
      <c r="T224" s="5">
        <f t="shared" si="7"/>
        <v>0</v>
      </c>
      <c r="U224" s="3">
        <f>+Tabla13[[#This Row],[Total disponible]]-Tabla13[[#This Row],[Atraso a facturar]]</f>
        <v>0</v>
      </c>
      <c r="V224" s="6">
        <f t="shared" si="6"/>
        <v>0</v>
      </c>
      <c r="W224" s="3" t="str">
        <f>IF(Tabla13[[#This Row],[Venta del mes]]&gt;Tabla13[[#This Row],[ RV  Venta mes n+1]],"Falta venta","-")</f>
        <v>-</v>
      </c>
      <c r="X224" s="7"/>
      <c r="Y224" s="18">
        <v>0</v>
      </c>
      <c r="Z224" s="5">
        <f>+Tabla13[[#This Row],[Atraso a facturar]]+Tabla13[[#This Row],[Venta del mes]]+Tabla13[[#This Row],[Ajuste]]</f>
        <v>0</v>
      </c>
      <c r="AA224" s="6">
        <f>+Tabla13[[#This Row],[Atraso a facturar]]+Tabla13[[#This Row],[Venta del mes]]+Tabla13[[#This Row],[En puerto a facturar]]</f>
        <v>0</v>
      </c>
      <c r="AB224" s="20">
        <f>IFERROR(VLOOKUP(Tabla13[[#This Row],[Llave]],'[5]Consolidación planes'!$A:$M,9,FALSE),0)</f>
        <v>16000</v>
      </c>
      <c r="AC224" s="20">
        <f>IFERROR(VLOOKUP(Tabla13[[#This Row],[Llave]],'[5]Consolidación planes'!$A:$M,10,FALSE),0)</f>
        <v>0</v>
      </c>
      <c r="AD224" s="20">
        <f>IFERROR(VLOOKUP(Tabla13[[#This Row],[Llave]],'[5]Consolidación planes'!$A:$M,11,FALSE),0)</f>
        <v>22000</v>
      </c>
      <c r="AE224" s="20">
        <f>IFERROR(VLOOKUP(Tabla13[[#This Row],[Llave]],'[5]Consolidación planes'!$A:$M,12,FALSE),0)</f>
        <v>0</v>
      </c>
      <c r="AF224" s="20">
        <f>IFERROR(VLOOKUP(Tabla13[[#This Row],[Llave]],'[5]Consolidación planes'!$A:$M,13,FALSE),0)</f>
        <v>0</v>
      </c>
    </row>
    <row r="225" spans="2:32" ht="15.5" hidden="1" x14ac:dyDescent="0.35">
      <c r="B225" t="str">
        <f>Tabla13[[#This Row],[Oficina]]&amp;Tabla13[[#This Row],[Material]]</f>
        <v>Agrosuper Asia1030535</v>
      </c>
      <c r="C225" t="s">
        <v>204</v>
      </c>
      <c r="D225" t="s">
        <v>173</v>
      </c>
      <c r="E225">
        <v>1030535</v>
      </c>
      <c r="F225" t="s">
        <v>226</v>
      </c>
      <c r="G225" t="s">
        <v>217</v>
      </c>
      <c r="H225" t="s">
        <v>218</v>
      </c>
      <c r="I225" s="7">
        <f>IFERROR(VLOOKUP(Tabla13[[#This Row],[Llave]],'[1]Consolidado RV'!$B:$H,6,FALSE),0)</f>
        <v>66000</v>
      </c>
      <c r="J225" s="3">
        <f>IFERROR(VLOOKUP(Tabla13[[#This Row],[Llave]],'[1]Consolidado RV'!$B:$H,7,FALSE),0)</f>
        <v>69583.907999999996</v>
      </c>
      <c r="K225" s="8">
        <f>IFERROR(VLOOKUP(Tabla13[[#This Row],[Oficina]],#REF!,2,FALSE),0)</f>
        <v>0</v>
      </c>
      <c r="L225" s="7">
        <f>+Tabla13[[#This Row],[ RV Producción mes n+1]]*Tabla13[[#This Row],[% Uti. producción]]</f>
        <v>0</v>
      </c>
      <c r="M225" s="7">
        <f>IFERROR(VLOOKUP(Tabla13[[#This Row],[Material]],#REF!,2,FALSE),0)</f>
        <v>0</v>
      </c>
      <c r="N225" s="7">
        <f>IFERROR(VLOOKUP(Tabla13[[#This Row],[Llave]],'En puerto-Programado'!A:D,4,FALSE)+VLOOKUP(Tabla13[[#This Row],[Llave]],'Por despachar'!A:F,6,FALSE),0)</f>
        <v>0</v>
      </c>
      <c r="O225" s="7">
        <f>IFERROR(VLOOKUP(Tabla13[[#This Row],[Material]],[2]Consolidado!$C:$D,2,FALSE),0)</f>
        <v>0</v>
      </c>
      <c r="P225" s="7">
        <f>IFERROR(VLOOKUP(Tabla13[[#This Row],[Llave]],'Por despachar'!A:E,5,FALSE),0)</f>
        <v>0</v>
      </c>
      <c r="Q22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25" s="7">
        <f>IFERROR(VLOOKUP(Tabla13[[#This Row],[Llave]],[3]Hoja2!$A:$D,4,FALSE),0)</f>
        <v>0</v>
      </c>
      <c r="S225" s="9">
        <f>IFERROR(VLOOKUP(Tabla13[[#This Row],[Material]],[4]Hoja1!$B:$C,2,FALSE),0)</f>
        <v>22000</v>
      </c>
      <c r="T225" s="5">
        <f t="shared" si="7"/>
        <v>0</v>
      </c>
      <c r="U225" s="3">
        <f>+Tabla13[[#This Row],[Total disponible]]-Tabla13[[#This Row],[Atraso a facturar]]</f>
        <v>0</v>
      </c>
      <c r="V225" s="6">
        <f t="shared" si="6"/>
        <v>0</v>
      </c>
      <c r="W225" s="3" t="str">
        <f>IF(Tabla13[[#This Row],[Venta del mes]]&gt;Tabla13[[#This Row],[ RV  Venta mes n+1]],"Falta venta","-")</f>
        <v>-</v>
      </c>
      <c r="X225" s="7"/>
      <c r="Y225" s="18">
        <v>0</v>
      </c>
      <c r="Z225" s="5">
        <f>+Tabla13[[#This Row],[Atraso a facturar]]+Tabla13[[#This Row],[Venta del mes]]+Tabla13[[#This Row],[Ajuste]]</f>
        <v>0</v>
      </c>
      <c r="AA225" s="6">
        <f>+Tabla13[[#This Row],[Atraso a facturar]]+Tabla13[[#This Row],[Venta del mes]]+Tabla13[[#This Row],[En puerto a facturar]]</f>
        <v>0</v>
      </c>
      <c r="AB225" s="20">
        <f>IFERROR(VLOOKUP(Tabla13[[#This Row],[Llave]],'[5]Consolidación planes'!$A:$M,9,FALSE),0)</f>
        <v>6000</v>
      </c>
      <c r="AC225" s="20">
        <f>IFERROR(VLOOKUP(Tabla13[[#This Row],[Llave]],'[5]Consolidación planes'!$A:$M,10,FALSE),0)</f>
        <v>0</v>
      </c>
      <c r="AD225" s="20">
        <f>IFERROR(VLOOKUP(Tabla13[[#This Row],[Llave]],'[5]Consolidación planes'!$A:$M,11,FALSE),0)</f>
        <v>28000</v>
      </c>
      <c r="AE225" s="20">
        <f>IFERROR(VLOOKUP(Tabla13[[#This Row],[Llave]],'[5]Consolidación planes'!$A:$M,12,FALSE),0)</f>
        <v>44000</v>
      </c>
      <c r="AF225" s="20">
        <f>IFERROR(VLOOKUP(Tabla13[[#This Row],[Llave]],'[5]Consolidación planes'!$A:$M,13,FALSE),0)</f>
        <v>43998</v>
      </c>
    </row>
    <row r="226" spans="2:32" ht="15.5" hidden="1" x14ac:dyDescent="0.35">
      <c r="B226" t="str">
        <f>Tabla13[[#This Row],[Oficina]]&amp;Tabla13[[#This Row],[Material]]</f>
        <v>Agrosuper Asia1030542</v>
      </c>
      <c r="C226" t="s">
        <v>204</v>
      </c>
      <c r="D226" t="s">
        <v>173</v>
      </c>
      <c r="E226">
        <v>1030542</v>
      </c>
      <c r="F226" t="s">
        <v>225</v>
      </c>
      <c r="G226" t="s">
        <v>212</v>
      </c>
      <c r="H226" t="s">
        <v>213</v>
      </c>
      <c r="I226" s="7">
        <f>IFERROR(VLOOKUP(Tabla13[[#This Row],[Llave]],'[1]Consolidado RV'!$B:$H,6,FALSE),0)</f>
        <v>22000</v>
      </c>
      <c r="J226" s="3">
        <f>IFERROR(VLOOKUP(Tabla13[[#This Row],[Llave]],'[1]Consolidado RV'!$B:$H,7,FALSE),0)</f>
        <v>23050</v>
      </c>
      <c r="K226" s="8">
        <f>IFERROR(VLOOKUP(Tabla13[[#This Row],[Oficina]],#REF!,2,FALSE),0)</f>
        <v>0</v>
      </c>
      <c r="L226" s="7">
        <f>+Tabla13[[#This Row],[ RV Producción mes n+1]]*Tabla13[[#This Row],[% Uti. producción]]</f>
        <v>0</v>
      </c>
      <c r="M226" s="7">
        <f>IFERROR(VLOOKUP(Tabla13[[#This Row],[Material]],#REF!,2,FALSE),0)</f>
        <v>0</v>
      </c>
      <c r="N226" s="7">
        <f>IFERROR(VLOOKUP(Tabla13[[#This Row],[Llave]],'En puerto-Programado'!A:D,4,FALSE)+VLOOKUP(Tabla13[[#This Row],[Llave]],'Por despachar'!A:F,6,FALSE),0)</f>
        <v>0</v>
      </c>
      <c r="O226" s="7">
        <f>IFERROR(VLOOKUP(Tabla13[[#This Row],[Material]],[2]Consolidado!$C:$D,2,FALSE),0)</f>
        <v>0</v>
      </c>
      <c r="P226" s="7">
        <f>IFERROR(VLOOKUP(Tabla13[[#This Row],[Llave]],'Por despachar'!A:E,5,FALSE),0)</f>
        <v>0</v>
      </c>
      <c r="Q22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26" s="7">
        <f>IFERROR(VLOOKUP(Tabla13[[#This Row],[Llave]],[3]Hoja2!$A:$D,4,FALSE),0)</f>
        <v>0</v>
      </c>
      <c r="S226" s="9">
        <f>IFERROR(VLOOKUP(Tabla13[[#This Row],[Material]],[4]Hoja1!$B:$C,2,FALSE),0)</f>
        <v>24000</v>
      </c>
      <c r="T226" s="5">
        <f t="shared" si="7"/>
        <v>0</v>
      </c>
      <c r="U226" s="3">
        <f>+Tabla13[[#This Row],[Total disponible]]-Tabla13[[#This Row],[Atraso a facturar]]</f>
        <v>0</v>
      </c>
      <c r="V226" s="6">
        <f t="shared" si="6"/>
        <v>0</v>
      </c>
      <c r="W226" s="3" t="str">
        <f>IF(Tabla13[[#This Row],[Venta del mes]]&gt;Tabla13[[#This Row],[ RV  Venta mes n+1]],"Falta venta","-")</f>
        <v>-</v>
      </c>
      <c r="X226" s="7"/>
      <c r="Y226" s="18">
        <v>0</v>
      </c>
      <c r="Z226" s="5">
        <f>+Tabla13[[#This Row],[Atraso a facturar]]+Tabla13[[#This Row],[Venta del mes]]+Tabla13[[#This Row],[Ajuste]]</f>
        <v>0</v>
      </c>
      <c r="AA226" s="6">
        <f>+Tabla13[[#This Row],[Atraso a facturar]]+Tabla13[[#This Row],[Venta del mes]]+Tabla13[[#This Row],[En puerto a facturar]]</f>
        <v>0</v>
      </c>
      <c r="AB226" s="20">
        <f>IFERROR(VLOOKUP(Tabla13[[#This Row],[Llave]],'[5]Consolidación planes'!$A:$M,9,FALSE),0)</f>
        <v>0</v>
      </c>
      <c r="AC226" s="20">
        <f>IFERROR(VLOOKUP(Tabla13[[#This Row],[Llave]],'[5]Consolidación planes'!$A:$M,10,FALSE),0)</f>
        <v>0</v>
      </c>
      <c r="AD226" s="20">
        <f>IFERROR(VLOOKUP(Tabla13[[#This Row],[Llave]],'[5]Consolidación planes'!$A:$M,11,FALSE),0)</f>
        <v>0</v>
      </c>
      <c r="AE226" s="20">
        <f>IFERROR(VLOOKUP(Tabla13[[#This Row],[Llave]],'[5]Consolidación planes'!$A:$M,12,FALSE),0)</f>
        <v>0</v>
      </c>
      <c r="AF226" s="20">
        <f>IFERROR(VLOOKUP(Tabla13[[#This Row],[Llave]],'[5]Consolidación planes'!$A:$M,13,FALSE),0)</f>
        <v>0</v>
      </c>
    </row>
    <row r="227" spans="2:32" ht="15.75" hidden="1" x14ac:dyDescent="0.35">
      <c r="B227" t="str">
        <f>Tabla13[[#This Row],[Oficina]]&amp;Tabla13[[#This Row],[Material]]</f>
        <v>Agro Sudamerica1010877</v>
      </c>
      <c r="C227" t="s">
        <v>227</v>
      </c>
      <c r="D227" t="s">
        <v>17</v>
      </c>
      <c r="E227">
        <v>1010877</v>
      </c>
      <c r="F227" t="s">
        <v>243</v>
      </c>
      <c r="G227" t="s">
        <v>209</v>
      </c>
      <c r="H227" t="s">
        <v>210</v>
      </c>
      <c r="I227" s="7">
        <f>IFERROR(VLOOKUP(Tabla13[[#This Row],[Llave]],'[1]Consolidado RV'!$B:$H,6,FALSE),0)</f>
        <v>61446.576000000001</v>
      </c>
      <c r="J227" s="3">
        <f>IFERROR(VLOOKUP(Tabla13[[#This Row],[Llave]],'[1]Consolidado RV'!$B:$H,7,FALSE),0)</f>
        <v>119999.9999875908</v>
      </c>
      <c r="K227" s="8">
        <f>IFERROR(VLOOKUP(Tabla13[[#This Row],[Oficina]],#REF!,2,FALSE),0)</f>
        <v>0</v>
      </c>
      <c r="L227" s="7">
        <f>+Tabla13[[#This Row],[ RV Producción mes n+1]]*Tabla13[[#This Row],[% Uti. producción]]</f>
        <v>0</v>
      </c>
      <c r="M227" s="7">
        <f>IFERROR(VLOOKUP(Tabla13[[#This Row],[Material]],#REF!,2,FALSE),0)</f>
        <v>0</v>
      </c>
      <c r="N227" s="7">
        <f>IFERROR(VLOOKUP(Tabla13[[#This Row],[Llave]],'En puerto-Programado'!A:D,4,FALSE)+VLOOKUP(Tabla13[[#This Row],[Llave]],'Por despachar'!A:F,6,FALSE),0)</f>
        <v>34000</v>
      </c>
      <c r="O227" s="7">
        <f>IFERROR(VLOOKUP(Tabla13[[#This Row],[Material]],[2]Consolidado!$C:$D,2,FALSE),0)</f>
        <v>10000</v>
      </c>
      <c r="P227" s="7">
        <f>IFERROR(VLOOKUP(Tabla13[[#This Row],[Llave]],'Por despachar'!A:E,5,FALSE),0)</f>
        <v>0</v>
      </c>
      <c r="Q227" s="14">
        <f>SUM(Tabla13[[#This Row],[Producción disponible]],Tabla13[[#This Row],[Stock al día]],Tabla13[[#This Row],[Por producir Abr.]])-SUM(Tabla13[[#This Row],[Stock por despachar N]],Tabla13[[#This Row],[Producción por despachar mes N]])</f>
        <v>-24000</v>
      </c>
      <c r="R227" s="7">
        <f>IFERROR(VLOOKUP(Tabla13[[#This Row],[Llave]],[3]Hoja2!$A:$D,4,FALSE),0)</f>
        <v>60000</v>
      </c>
      <c r="S227" s="9">
        <f>IFERROR(VLOOKUP(Tabla13[[#This Row],[Material]],[4]Hoja1!$B:$C,2,FALSE),0)</f>
        <v>24000</v>
      </c>
      <c r="T227" s="5">
        <f t="shared" si="7"/>
        <v>-24000</v>
      </c>
      <c r="U227" s="3">
        <f>+Tabla13[[#This Row],[Total disponible]]-Tabla13[[#This Row],[Atraso a facturar]]</f>
        <v>0</v>
      </c>
      <c r="V227" s="6">
        <f t="shared" si="6"/>
        <v>0</v>
      </c>
      <c r="W227" s="3" t="str">
        <f>IF(Tabla13[[#This Row],[Venta del mes]]&gt;Tabla13[[#This Row],[ RV  Venta mes n+1]],"Falta venta","-")</f>
        <v>-</v>
      </c>
      <c r="X227" s="7"/>
      <c r="Y227" s="18">
        <v>0</v>
      </c>
      <c r="Z227" s="5">
        <f>+Tabla13[[#This Row],[Atraso a facturar]]+Tabla13[[#This Row],[Venta del mes]]+Tabla13[[#This Row],[Ajuste]]</f>
        <v>-24000</v>
      </c>
      <c r="AA227" s="6">
        <f>+Tabla13[[#This Row],[Atraso a facturar]]+Tabla13[[#This Row],[Venta del mes]]+Tabla13[[#This Row],[En puerto a facturar]]</f>
        <v>-24000</v>
      </c>
      <c r="AB227" s="20">
        <f>IFERROR(VLOOKUP(Tabla13[[#This Row],[Llave]],'[5]Consolidación planes'!$A:$M,9,FALSE),0)</f>
        <v>96000</v>
      </c>
      <c r="AC227" s="20">
        <f>IFERROR(VLOOKUP(Tabla13[[#This Row],[Llave]],'[5]Consolidación planes'!$A:$M,10,FALSE),0)</f>
        <v>123000</v>
      </c>
      <c r="AD227" s="20">
        <f>IFERROR(VLOOKUP(Tabla13[[#This Row],[Llave]],'[5]Consolidación planes'!$A:$M,11,FALSE),0)</f>
        <v>95960</v>
      </c>
      <c r="AE227" s="20">
        <f>IFERROR(VLOOKUP(Tabla13[[#This Row],[Llave]],'[5]Consolidación planes'!$A:$M,12,FALSE),0)</f>
        <v>48000</v>
      </c>
      <c r="AF227" s="20">
        <f>IFERROR(VLOOKUP(Tabla13[[#This Row],[Llave]],'[5]Consolidación planes'!$A:$M,13,FALSE),0)</f>
        <v>115000</v>
      </c>
    </row>
    <row r="228" spans="2:32" ht="15.75" hidden="1" x14ac:dyDescent="0.35">
      <c r="B228" t="str">
        <f>Tabla13[[#This Row],[Oficina]]&amp;Tabla13[[#This Row],[Material]]</f>
        <v>Agro Sudamerica1011042</v>
      </c>
      <c r="C228" t="s">
        <v>227</v>
      </c>
      <c r="D228" t="s">
        <v>17</v>
      </c>
      <c r="E228">
        <v>1011042</v>
      </c>
      <c r="F228" t="s">
        <v>242</v>
      </c>
      <c r="G228" t="s">
        <v>240</v>
      </c>
      <c r="H228" t="s">
        <v>241</v>
      </c>
      <c r="I228" s="7">
        <f>IFERROR(VLOOKUP(Tabla13[[#This Row],[Llave]],'[1]Consolidado RV'!$B:$H,6,FALSE),0)</f>
        <v>0</v>
      </c>
      <c r="J228" s="3">
        <f>IFERROR(VLOOKUP(Tabla13[[#This Row],[Llave]],'[1]Consolidado RV'!$B:$H,7,FALSE),0)</f>
        <v>12370</v>
      </c>
      <c r="K228" s="8">
        <f>IFERROR(VLOOKUP(Tabla13[[#This Row],[Oficina]],#REF!,2,FALSE),0)</f>
        <v>0</v>
      </c>
      <c r="L228" s="7">
        <f>+Tabla13[[#This Row],[ RV Producción mes n+1]]*Tabla13[[#This Row],[% Uti. producción]]</f>
        <v>0</v>
      </c>
      <c r="M228" s="7">
        <f>IFERROR(VLOOKUP(Tabla13[[#This Row],[Material]],#REF!,2,FALSE),0)</f>
        <v>0</v>
      </c>
      <c r="N228" s="7">
        <f>IFERROR(VLOOKUP(Tabla13[[#This Row],[Llave]],'En puerto-Programado'!A:D,4,FALSE)+VLOOKUP(Tabla13[[#This Row],[Llave]],'Por despachar'!A:F,6,FALSE),0)</f>
        <v>0</v>
      </c>
      <c r="O228" s="7">
        <f>IFERROR(VLOOKUP(Tabla13[[#This Row],[Material]],[2]Consolidado!$C:$D,2,FALSE),0)</f>
        <v>23630</v>
      </c>
      <c r="P228" s="7">
        <f>IFERROR(VLOOKUP(Tabla13[[#This Row],[Llave]],'Por despachar'!A:E,5,FALSE),0)</f>
        <v>0</v>
      </c>
      <c r="Q228" s="14">
        <f>SUM(Tabla13[[#This Row],[Producción disponible]],Tabla13[[#This Row],[Stock al día]],Tabla13[[#This Row],[Por producir Abr.]])-SUM(Tabla13[[#This Row],[Stock por despachar N]],Tabla13[[#This Row],[Producción por despachar mes N]])</f>
        <v>23630</v>
      </c>
      <c r="R228" s="7">
        <f>IFERROR(VLOOKUP(Tabla13[[#This Row],[Llave]],[3]Hoja2!$A:$D,4,FALSE),0)</f>
        <v>60000</v>
      </c>
      <c r="S228" s="9">
        <f>IFERROR(VLOOKUP(Tabla13[[#This Row],[Material]],[4]Hoja1!$B:$C,2,FALSE),0)</f>
        <v>24000</v>
      </c>
      <c r="T228" s="5">
        <f t="shared" si="7"/>
        <v>0</v>
      </c>
      <c r="U228" s="3">
        <f>+Tabla13[[#This Row],[Total disponible]]-Tabla13[[#This Row],[Atraso a facturar]]</f>
        <v>23630</v>
      </c>
      <c r="V228" s="6">
        <f t="shared" si="6"/>
        <v>0</v>
      </c>
      <c r="W228" s="3" t="str">
        <f>IF(Tabla13[[#This Row],[Venta del mes]]&gt;Tabla13[[#This Row],[ RV  Venta mes n+1]],"Falta venta","-")</f>
        <v>-</v>
      </c>
      <c r="X228" s="7"/>
      <c r="Y228" s="18">
        <v>0</v>
      </c>
      <c r="Z228" s="5">
        <f>+Tabla13[[#This Row],[Atraso a facturar]]+Tabla13[[#This Row],[Venta del mes]]+Tabla13[[#This Row],[Ajuste]]</f>
        <v>0</v>
      </c>
      <c r="AA228" s="6">
        <f>+Tabla13[[#This Row],[Atraso a facturar]]+Tabla13[[#This Row],[Venta del mes]]+Tabla13[[#This Row],[En puerto a facturar]]</f>
        <v>0</v>
      </c>
      <c r="AB228" s="20">
        <f>IFERROR(VLOOKUP(Tabla13[[#This Row],[Llave]],'[5]Consolidación planes'!$A:$M,9,FALSE),0)</f>
        <v>24000</v>
      </c>
      <c r="AC228" s="20">
        <f>IFERROR(VLOOKUP(Tabla13[[#This Row],[Llave]],'[5]Consolidación planes'!$A:$M,10,FALSE),0)</f>
        <v>0</v>
      </c>
      <c r="AD228" s="20">
        <f>IFERROR(VLOOKUP(Tabla13[[#This Row],[Llave]],'[5]Consolidación planes'!$A:$M,11,FALSE),0)</f>
        <v>23960</v>
      </c>
      <c r="AE228" s="20">
        <f>IFERROR(VLOOKUP(Tabla13[[#This Row],[Llave]],'[5]Consolidación planes'!$A:$M,12,FALSE),0)</f>
        <v>0</v>
      </c>
      <c r="AF228" s="20">
        <f>IFERROR(VLOOKUP(Tabla13[[#This Row],[Llave]],'[5]Consolidación planes'!$A:$M,13,FALSE),0)</f>
        <v>72000</v>
      </c>
    </row>
    <row r="229" spans="2:32" ht="15.75" hidden="1" x14ac:dyDescent="0.35">
      <c r="B229" t="str">
        <f>Tabla13[[#This Row],[Oficina]]&amp;Tabla13[[#This Row],[Material]]</f>
        <v>Agro Sudamerica1011047</v>
      </c>
      <c r="C229" t="s">
        <v>227</v>
      </c>
      <c r="D229" t="s">
        <v>17</v>
      </c>
      <c r="E229">
        <v>1011047</v>
      </c>
      <c r="F229" t="s">
        <v>249</v>
      </c>
      <c r="G229" t="s">
        <v>247</v>
      </c>
      <c r="H229" t="s">
        <v>248</v>
      </c>
      <c r="I229" s="7">
        <f>IFERROR(VLOOKUP(Tabla13[[#This Row],[Llave]],'[1]Consolidado RV'!$B:$H,6,FALSE),0)</f>
        <v>0</v>
      </c>
      <c r="J229" s="3">
        <f>IFERROR(VLOOKUP(Tabla13[[#This Row],[Llave]],'[1]Consolidado RV'!$B:$H,7,FALSE),0)</f>
        <v>0</v>
      </c>
      <c r="K229" s="8">
        <f>IFERROR(VLOOKUP(Tabla13[[#This Row],[Oficina]],#REF!,2,FALSE),0)</f>
        <v>0</v>
      </c>
      <c r="L229" s="7">
        <f>+Tabla13[[#This Row],[ RV Producción mes n+1]]*Tabla13[[#This Row],[% Uti. producción]]</f>
        <v>0</v>
      </c>
      <c r="M229" s="7">
        <f>IFERROR(VLOOKUP(Tabla13[[#This Row],[Material]],#REF!,2,FALSE),0)</f>
        <v>0</v>
      </c>
      <c r="N229" s="7">
        <f>IFERROR(VLOOKUP(Tabla13[[#This Row],[Llave]],'En puerto-Programado'!A:D,4,FALSE)+VLOOKUP(Tabla13[[#This Row],[Llave]],'Por despachar'!A:F,6,FALSE),0)</f>
        <v>0</v>
      </c>
      <c r="O229" s="7">
        <f>IFERROR(VLOOKUP(Tabla13[[#This Row],[Material]],[2]Consolidado!$C:$D,2,FALSE),0)</f>
        <v>20000</v>
      </c>
      <c r="P229" s="7">
        <f>IFERROR(VLOOKUP(Tabla13[[#This Row],[Llave]],'Por despachar'!A:E,5,FALSE),0)</f>
        <v>0</v>
      </c>
      <c r="Q229" s="14">
        <f>SUM(Tabla13[[#This Row],[Producción disponible]],Tabla13[[#This Row],[Stock al día]],Tabla13[[#This Row],[Por producir Abr.]])-SUM(Tabla13[[#This Row],[Stock por despachar N]],Tabla13[[#This Row],[Producción por despachar mes N]])</f>
        <v>20000</v>
      </c>
      <c r="R229" s="7">
        <f>IFERROR(VLOOKUP(Tabla13[[#This Row],[Llave]],[3]Hoja2!$A:$D,4,FALSE),0)</f>
        <v>0</v>
      </c>
      <c r="S229" s="9">
        <f>IFERROR(VLOOKUP(Tabla13[[#This Row],[Material]],[4]Hoja1!$B:$C,2,FALSE),0)</f>
        <v>24000</v>
      </c>
      <c r="T229" s="5">
        <f t="shared" si="7"/>
        <v>0</v>
      </c>
      <c r="U229" s="3">
        <f>+Tabla13[[#This Row],[Total disponible]]-Tabla13[[#This Row],[Atraso a facturar]]</f>
        <v>20000</v>
      </c>
      <c r="V229" s="6">
        <f t="shared" si="6"/>
        <v>0</v>
      </c>
      <c r="W229" s="3" t="str">
        <f>IF(Tabla13[[#This Row],[Venta del mes]]&gt;Tabla13[[#This Row],[ RV  Venta mes n+1]],"Falta venta","-")</f>
        <v>-</v>
      </c>
      <c r="X229" s="7"/>
      <c r="Y229" s="18">
        <v>0</v>
      </c>
      <c r="Z229" s="5">
        <f>+Tabla13[[#This Row],[Atraso a facturar]]+Tabla13[[#This Row],[Venta del mes]]+Tabla13[[#This Row],[Ajuste]]</f>
        <v>0</v>
      </c>
      <c r="AA229" s="6">
        <f>+Tabla13[[#This Row],[Atraso a facturar]]+Tabla13[[#This Row],[Venta del mes]]+Tabla13[[#This Row],[En puerto a facturar]]</f>
        <v>0</v>
      </c>
      <c r="AB229" s="20">
        <f>IFERROR(VLOOKUP(Tabla13[[#This Row],[Llave]],'[5]Consolidación planes'!$A:$M,9,FALSE),0)</f>
        <v>0</v>
      </c>
      <c r="AC229" s="20">
        <f>IFERROR(VLOOKUP(Tabla13[[#This Row],[Llave]],'[5]Consolidación planes'!$A:$M,10,FALSE),0)</f>
        <v>0</v>
      </c>
      <c r="AD229" s="20">
        <f>IFERROR(VLOOKUP(Tabla13[[#This Row],[Llave]],'[5]Consolidación planes'!$A:$M,11,FALSE),0)</f>
        <v>0</v>
      </c>
      <c r="AE229" s="20">
        <f>IFERROR(VLOOKUP(Tabla13[[#This Row],[Llave]],'[5]Consolidación planes'!$A:$M,12,FALSE),0)</f>
        <v>0</v>
      </c>
      <c r="AF229" s="20">
        <f>IFERROR(VLOOKUP(Tabla13[[#This Row],[Llave]],'[5]Consolidación planes'!$A:$M,13,FALSE),0)</f>
        <v>0</v>
      </c>
    </row>
    <row r="230" spans="2:32" ht="15.75" hidden="1" x14ac:dyDescent="0.35">
      <c r="B230" t="str">
        <f>Tabla13[[#This Row],[Oficina]]&amp;Tabla13[[#This Row],[Material]]</f>
        <v>Agro Sudamerica1011127</v>
      </c>
      <c r="C230" t="s">
        <v>227</v>
      </c>
      <c r="D230" t="s">
        <v>17</v>
      </c>
      <c r="E230">
        <v>1011127</v>
      </c>
      <c r="F230" t="s">
        <v>250</v>
      </c>
      <c r="G230" t="s">
        <v>247</v>
      </c>
      <c r="H230" t="s">
        <v>248</v>
      </c>
      <c r="I230" s="7">
        <f>IFERROR(VLOOKUP(Tabla13[[#This Row],[Llave]],'[1]Consolidado RV'!$B:$H,6,FALSE),0)</f>
        <v>0</v>
      </c>
      <c r="J230" s="3">
        <f>IFERROR(VLOOKUP(Tabla13[[#This Row],[Llave]],'[1]Consolidado RV'!$B:$H,7,FALSE),0)</f>
        <v>0</v>
      </c>
      <c r="K230" s="8">
        <f>IFERROR(VLOOKUP(Tabla13[[#This Row],[Oficina]],#REF!,2,FALSE),0)</f>
        <v>0</v>
      </c>
      <c r="L230" s="7">
        <f>+Tabla13[[#This Row],[ RV Producción mes n+1]]*Tabla13[[#This Row],[% Uti. producción]]</f>
        <v>0</v>
      </c>
      <c r="M230" s="7">
        <f>IFERROR(VLOOKUP(Tabla13[[#This Row],[Material]],#REF!,2,FALSE),0)</f>
        <v>0</v>
      </c>
      <c r="N230" s="7">
        <f>IFERROR(VLOOKUP(Tabla13[[#This Row],[Llave]],'En puerto-Programado'!A:D,4,FALSE)+VLOOKUP(Tabla13[[#This Row],[Llave]],'Por despachar'!A:F,6,FALSE),0)</f>
        <v>0</v>
      </c>
      <c r="O230" s="7">
        <f>IFERROR(VLOOKUP(Tabla13[[#This Row],[Material]],[2]Consolidado!$C:$D,2,FALSE),0)</f>
        <v>396446.02012808784</v>
      </c>
      <c r="P230" s="7">
        <f>IFERROR(VLOOKUP(Tabla13[[#This Row],[Llave]],'Por despachar'!A:E,5,FALSE),0)</f>
        <v>0</v>
      </c>
      <c r="Q230" s="14">
        <f>SUM(Tabla13[[#This Row],[Producción disponible]],Tabla13[[#This Row],[Stock al día]],Tabla13[[#This Row],[Por producir Abr.]])-SUM(Tabla13[[#This Row],[Stock por despachar N]],Tabla13[[#This Row],[Producción por despachar mes N]])</f>
        <v>396446.02012808784</v>
      </c>
      <c r="R230" s="7">
        <f>IFERROR(VLOOKUP(Tabla13[[#This Row],[Llave]],[3]Hoja2!$A:$D,4,FALSE),0)</f>
        <v>0</v>
      </c>
      <c r="S230" s="9">
        <f>IFERROR(VLOOKUP(Tabla13[[#This Row],[Material]],[4]Hoja1!$B:$C,2,FALSE),0)</f>
        <v>24000</v>
      </c>
      <c r="T230" s="5">
        <f t="shared" si="7"/>
        <v>0</v>
      </c>
      <c r="U230" s="3">
        <f>+Tabla13[[#This Row],[Total disponible]]-Tabla13[[#This Row],[Atraso a facturar]]</f>
        <v>396446.02012808784</v>
      </c>
      <c r="V230" s="6">
        <f t="shared" si="6"/>
        <v>0</v>
      </c>
      <c r="W230" s="3" t="str">
        <f>IF(Tabla13[[#This Row],[Venta del mes]]&gt;Tabla13[[#This Row],[ RV  Venta mes n+1]],"Falta venta","-")</f>
        <v>-</v>
      </c>
      <c r="X230" s="7"/>
      <c r="Y230" s="18">
        <v>0</v>
      </c>
      <c r="Z230" s="5">
        <f>+Tabla13[[#This Row],[Atraso a facturar]]+Tabla13[[#This Row],[Venta del mes]]+Tabla13[[#This Row],[Ajuste]]</f>
        <v>0</v>
      </c>
      <c r="AA230" s="6">
        <f>+Tabla13[[#This Row],[Atraso a facturar]]+Tabla13[[#This Row],[Venta del mes]]+Tabla13[[#This Row],[En puerto a facturar]]</f>
        <v>0</v>
      </c>
      <c r="AB230" s="20">
        <f>IFERROR(VLOOKUP(Tabla13[[#This Row],[Llave]],'[5]Consolidación planes'!$A:$M,9,FALSE),0)</f>
        <v>0</v>
      </c>
      <c r="AC230" s="20">
        <f>IFERROR(VLOOKUP(Tabla13[[#This Row],[Llave]],'[5]Consolidación planes'!$A:$M,10,FALSE),0)</f>
        <v>0</v>
      </c>
      <c r="AD230" s="20">
        <f>IFERROR(VLOOKUP(Tabla13[[#This Row],[Llave]],'[5]Consolidación planes'!$A:$M,11,FALSE),0)</f>
        <v>47000</v>
      </c>
      <c r="AE230" s="20">
        <f>IFERROR(VLOOKUP(Tabla13[[#This Row],[Llave]],'[5]Consolidación planes'!$A:$M,12,FALSE),0)</f>
        <v>24000</v>
      </c>
      <c r="AF230" s="20">
        <f>IFERROR(VLOOKUP(Tabla13[[#This Row],[Llave]],'[5]Consolidación planes'!$A:$M,13,FALSE),0)</f>
        <v>0</v>
      </c>
    </row>
    <row r="231" spans="2:32" ht="15.75" hidden="1" x14ac:dyDescent="0.35">
      <c r="B231" t="str">
        <f>Tabla13[[#This Row],[Oficina]]&amp;Tabla13[[#This Row],[Material]]</f>
        <v>Agro Sudamerica1011250</v>
      </c>
      <c r="C231" t="s">
        <v>227</v>
      </c>
      <c r="D231" t="s">
        <v>17</v>
      </c>
      <c r="E231">
        <v>1011250</v>
      </c>
      <c r="F231" t="s">
        <v>321</v>
      </c>
      <c r="G231" t="s">
        <v>247</v>
      </c>
      <c r="H231" t="s">
        <v>248</v>
      </c>
      <c r="I231" s="7">
        <f>IFERROR(VLOOKUP(Tabla13[[#This Row],[Llave]],'[1]Consolidado RV'!$B:$H,6,FALSE),0)</f>
        <v>0</v>
      </c>
      <c r="J231" s="3">
        <f>IFERROR(VLOOKUP(Tabla13[[#This Row],[Llave]],'[1]Consolidado RV'!$B:$H,7,FALSE),0)</f>
        <v>0</v>
      </c>
      <c r="K231" s="8">
        <f>IFERROR(VLOOKUP(Tabla13[[#This Row],[Oficina]],#REF!,2,FALSE),0)</f>
        <v>0</v>
      </c>
      <c r="L231" s="7">
        <f>+Tabla13[[#This Row],[ RV Producción mes n+1]]*Tabla13[[#This Row],[% Uti. producción]]</f>
        <v>0</v>
      </c>
      <c r="M231" s="7">
        <f>IFERROR(VLOOKUP(Tabla13[[#This Row],[Material]],#REF!,2,FALSE),0)</f>
        <v>0</v>
      </c>
      <c r="N231" s="7">
        <f>IFERROR(VLOOKUP(Tabla13[[#This Row],[Llave]],'En puerto-Programado'!A:D,4,FALSE)+VLOOKUP(Tabla13[[#This Row],[Llave]],'Por despachar'!A:F,6,FALSE),0)</f>
        <v>0</v>
      </c>
      <c r="O231" s="7">
        <f>IFERROR(VLOOKUP(Tabla13[[#This Row],[Material]],[2]Consolidado!$C:$D,2,FALSE),0)</f>
        <v>0</v>
      </c>
      <c r="P231" s="7">
        <f>IFERROR(VLOOKUP(Tabla13[[#This Row],[Llave]],'Por despachar'!A:E,5,FALSE),0)</f>
        <v>0</v>
      </c>
      <c r="Q23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31" s="7">
        <f>IFERROR(VLOOKUP(Tabla13[[#This Row],[Llave]],[3]Hoja2!$A:$D,4,FALSE),0)</f>
        <v>0</v>
      </c>
      <c r="S231" s="9">
        <f>IFERROR(VLOOKUP(Tabla13[[#This Row],[Material]],[4]Hoja1!$B:$C,2,FALSE),0)</f>
        <v>24000</v>
      </c>
      <c r="T231" s="5">
        <f t="shared" si="7"/>
        <v>0</v>
      </c>
      <c r="U231" s="3">
        <f>+Tabla13[[#This Row],[Total disponible]]-Tabla13[[#This Row],[Atraso a facturar]]</f>
        <v>0</v>
      </c>
      <c r="V231" s="6">
        <f t="shared" si="6"/>
        <v>0</v>
      </c>
      <c r="W231" s="3" t="str">
        <f>IF(Tabla13[[#This Row],[Venta del mes]]&gt;Tabla13[[#This Row],[ RV  Venta mes n+1]],"Falta venta","-")</f>
        <v>-</v>
      </c>
      <c r="X231" s="7"/>
      <c r="Y231" s="18">
        <v>0</v>
      </c>
      <c r="Z231" s="5">
        <f>+Tabla13[[#This Row],[Atraso a facturar]]+Tabla13[[#This Row],[Venta del mes]]+Tabla13[[#This Row],[Ajuste]]</f>
        <v>0</v>
      </c>
      <c r="AA231" s="6">
        <f>+Tabla13[[#This Row],[Atraso a facturar]]+Tabla13[[#This Row],[Venta del mes]]+Tabla13[[#This Row],[En puerto a facturar]]</f>
        <v>0</v>
      </c>
      <c r="AB231" s="20">
        <f>IFERROR(VLOOKUP(Tabla13[[#This Row],[Llave]],'[5]Consolidación planes'!$A:$M,9,FALSE),0)</f>
        <v>0</v>
      </c>
      <c r="AC231" s="20">
        <f>IFERROR(VLOOKUP(Tabla13[[#This Row],[Llave]],'[5]Consolidación planes'!$A:$M,10,FALSE),0)</f>
        <v>0</v>
      </c>
      <c r="AD231" s="20">
        <f>IFERROR(VLOOKUP(Tabla13[[#This Row],[Llave]],'[5]Consolidación planes'!$A:$M,11,FALSE),0)</f>
        <v>0</v>
      </c>
      <c r="AE231" s="20">
        <f>IFERROR(VLOOKUP(Tabla13[[#This Row],[Llave]],'[5]Consolidación planes'!$A:$M,12,FALSE),0)</f>
        <v>0</v>
      </c>
      <c r="AF231" s="20">
        <f>IFERROR(VLOOKUP(Tabla13[[#This Row],[Llave]],'[5]Consolidación planes'!$A:$M,13,FALSE),0)</f>
        <v>0</v>
      </c>
    </row>
    <row r="232" spans="2:32" ht="15.75" hidden="1" x14ac:dyDescent="0.35">
      <c r="B232" t="str">
        <f>Tabla13[[#This Row],[Oficina]]&amp;Tabla13[[#This Row],[Material]]</f>
        <v>Agro Sudamerica1011290</v>
      </c>
      <c r="C232" t="s">
        <v>227</v>
      </c>
      <c r="D232" t="s">
        <v>17</v>
      </c>
      <c r="E232">
        <v>1011290</v>
      </c>
      <c r="F232" t="s">
        <v>258</v>
      </c>
      <c r="G232" t="s">
        <v>76</v>
      </c>
      <c r="H232" t="s">
        <v>257</v>
      </c>
      <c r="I232" s="7">
        <f>IFERROR(VLOOKUP(Tabla13[[#This Row],[Llave]],'[1]Consolidado RV'!$B:$H,6,FALSE),0)</f>
        <v>8000</v>
      </c>
      <c r="J232" s="3">
        <f>IFERROR(VLOOKUP(Tabla13[[#This Row],[Llave]],'[1]Consolidado RV'!$B:$H,7,FALSE),0)</f>
        <v>0</v>
      </c>
      <c r="K232" s="8">
        <f>IFERROR(VLOOKUP(Tabla13[[#This Row],[Oficina]],#REF!,2,FALSE),0)</f>
        <v>0</v>
      </c>
      <c r="L232" s="7">
        <f>+Tabla13[[#This Row],[ RV Producción mes n+1]]*Tabla13[[#This Row],[% Uti. producción]]</f>
        <v>0</v>
      </c>
      <c r="M232" s="7">
        <f>IFERROR(VLOOKUP(Tabla13[[#This Row],[Material]],#REF!,2,FALSE),0)</f>
        <v>0</v>
      </c>
      <c r="N232" s="7">
        <f>IFERROR(VLOOKUP(Tabla13[[#This Row],[Llave]],'En puerto-Programado'!A:D,4,FALSE)+VLOOKUP(Tabla13[[#This Row],[Llave]],'Por despachar'!A:F,6,FALSE),0)</f>
        <v>8000</v>
      </c>
      <c r="O232" s="7">
        <f>IFERROR(VLOOKUP(Tabla13[[#This Row],[Material]],[2]Consolidado!$C:$D,2,FALSE),0)</f>
        <v>0</v>
      </c>
      <c r="P232" s="7">
        <f>IFERROR(VLOOKUP(Tabla13[[#This Row],[Llave]],'Por despachar'!A:E,5,FALSE),0)</f>
        <v>0</v>
      </c>
      <c r="Q232" s="14">
        <f>SUM(Tabla13[[#This Row],[Producción disponible]],Tabla13[[#This Row],[Stock al día]],Tabla13[[#This Row],[Por producir Abr.]])-SUM(Tabla13[[#This Row],[Stock por despachar N]],Tabla13[[#This Row],[Producción por despachar mes N]])</f>
        <v>-8000</v>
      </c>
      <c r="R232" s="7">
        <f>IFERROR(VLOOKUP(Tabla13[[#This Row],[Llave]],[3]Hoja2!$A:$D,4,FALSE),0)</f>
        <v>48000</v>
      </c>
      <c r="S232" s="9">
        <f>IFERROR(VLOOKUP(Tabla13[[#This Row],[Material]],[4]Hoja1!$B:$C,2,FALSE),0)</f>
        <v>24000</v>
      </c>
      <c r="T232" s="5">
        <f t="shared" si="7"/>
        <v>0</v>
      </c>
      <c r="U232" s="3">
        <f>+Tabla13[[#This Row],[Total disponible]]-Tabla13[[#This Row],[Atraso a facturar]]</f>
        <v>-8000</v>
      </c>
      <c r="V232" s="6">
        <f t="shared" si="6"/>
        <v>0</v>
      </c>
      <c r="W232" s="3" t="str">
        <f>IF(Tabla13[[#This Row],[Venta del mes]]&gt;Tabla13[[#This Row],[ RV  Venta mes n+1]],"Falta venta","-")</f>
        <v>-</v>
      </c>
      <c r="X232" s="7"/>
      <c r="Y232" s="18">
        <v>0</v>
      </c>
      <c r="Z232" s="5">
        <f>+Tabla13[[#This Row],[Atraso a facturar]]+Tabla13[[#This Row],[Venta del mes]]+Tabla13[[#This Row],[Ajuste]]</f>
        <v>0</v>
      </c>
      <c r="AA232" s="6">
        <f>+Tabla13[[#This Row],[Atraso a facturar]]+Tabla13[[#This Row],[Venta del mes]]+Tabla13[[#This Row],[En puerto a facturar]]</f>
        <v>0</v>
      </c>
      <c r="AB232" s="20">
        <f>IFERROR(VLOOKUP(Tabla13[[#This Row],[Llave]],'[5]Consolidación planes'!$A:$M,9,FALSE),0)</f>
        <v>24000</v>
      </c>
      <c r="AC232" s="20">
        <f>IFERROR(VLOOKUP(Tabla13[[#This Row],[Llave]],'[5]Consolidación planes'!$A:$M,10,FALSE),0)</f>
        <v>23700</v>
      </c>
      <c r="AD232" s="20">
        <f>IFERROR(VLOOKUP(Tabla13[[#This Row],[Llave]],'[5]Consolidación planes'!$A:$M,11,FALSE),0)</f>
        <v>0</v>
      </c>
      <c r="AE232" s="20">
        <f>IFERROR(VLOOKUP(Tabla13[[#This Row],[Llave]],'[5]Consolidación planes'!$A:$M,12,FALSE),0)</f>
        <v>24000</v>
      </c>
      <c r="AF232" s="20">
        <f>IFERROR(VLOOKUP(Tabla13[[#This Row],[Llave]],'[5]Consolidación planes'!$A:$M,13,FALSE),0)</f>
        <v>0</v>
      </c>
    </row>
    <row r="233" spans="2:32" ht="15.75" hidden="1" x14ac:dyDescent="0.35">
      <c r="B233" t="str">
        <f>Tabla13[[#This Row],[Oficina]]&amp;Tabla13[[#This Row],[Material]]</f>
        <v>Agro Sudamerica1011421</v>
      </c>
      <c r="C233" t="s">
        <v>227</v>
      </c>
      <c r="D233" t="s">
        <v>17</v>
      </c>
      <c r="E233">
        <v>1011421</v>
      </c>
      <c r="F233" t="s">
        <v>238</v>
      </c>
      <c r="G233" t="s">
        <v>233</v>
      </c>
      <c r="H233" t="s">
        <v>237</v>
      </c>
      <c r="I233" s="7">
        <f>IFERROR(VLOOKUP(Tabla13[[#This Row],[Llave]],'[1]Consolidado RV'!$B:$H,6,FALSE),0)</f>
        <v>1040846.6410000001</v>
      </c>
      <c r="J233" s="3">
        <f>IFERROR(VLOOKUP(Tabla13[[#This Row],[Llave]],'[1]Consolidado RV'!$B:$H,7,FALSE),0)</f>
        <v>1000000.0000356449</v>
      </c>
      <c r="K233" s="8">
        <f>IFERROR(VLOOKUP(Tabla13[[#This Row],[Oficina]],#REF!,2,FALSE),0)</f>
        <v>0</v>
      </c>
      <c r="L233" s="7">
        <f>+Tabla13[[#This Row],[ RV Producción mes n+1]]*Tabla13[[#This Row],[% Uti. producción]]</f>
        <v>0</v>
      </c>
      <c r="M233" s="7">
        <f>IFERROR(VLOOKUP(Tabla13[[#This Row],[Material]],#REF!,2,FALSE),0)</f>
        <v>0</v>
      </c>
      <c r="N233" s="7">
        <f>IFERROR(VLOOKUP(Tabla13[[#This Row],[Llave]],'En puerto-Programado'!A:D,4,FALSE)+VLOOKUP(Tabla13[[#This Row],[Llave]],'Por despachar'!A:F,6,FALSE),0)</f>
        <v>0</v>
      </c>
      <c r="O233" s="7">
        <f>IFERROR(VLOOKUP(Tabla13[[#This Row],[Material]],[2]Consolidado!$C:$D,2,FALSE),0)</f>
        <v>196000</v>
      </c>
      <c r="P233" s="7">
        <f>IFERROR(VLOOKUP(Tabla13[[#This Row],[Llave]],'Por despachar'!A:E,5,FALSE),0)</f>
        <v>0</v>
      </c>
      <c r="Q233" s="14">
        <f>SUM(Tabla13[[#This Row],[Producción disponible]],Tabla13[[#This Row],[Stock al día]],Tabla13[[#This Row],[Por producir Abr.]])-SUM(Tabla13[[#This Row],[Stock por despachar N]],Tabla13[[#This Row],[Producción por despachar mes N]])</f>
        <v>196000</v>
      </c>
      <c r="R233" s="7">
        <f>IFERROR(VLOOKUP(Tabla13[[#This Row],[Llave]],[3]Hoja2!$A:$D,4,FALSE),0)</f>
        <v>696000</v>
      </c>
      <c r="S233" s="9">
        <f>IFERROR(VLOOKUP(Tabla13[[#This Row],[Material]],[4]Hoja1!$B:$C,2,FALSE),0)</f>
        <v>24000</v>
      </c>
      <c r="T233" s="5">
        <f t="shared" si="7"/>
        <v>192000</v>
      </c>
      <c r="U233" s="3">
        <f>+Tabla13[[#This Row],[Total disponible]]-Tabla13[[#This Row],[Atraso a facturar]]</f>
        <v>4000</v>
      </c>
      <c r="V233" s="6">
        <f t="shared" si="6"/>
        <v>0</v>
      </c>
      <c r="W233" s="3" t="str">
        <f>IF(Tabla13[[#This Row],[Venta del mes]]&gt;Tabla13[[#This Row],[ RV  Venta mes n+1]],"Falta venta","-")</f>
        <v>-</v>
      </c>
      <c r="X233" s="7"/>
      <c r="Y233" s="18">
        <v>0</v>
      </c>
      <c r="Z233" s="5">
        <f>+Tabla13[[#This Row],[Atraso a facturar]]+Tabla13[[#This Row],[Venta del mes]]+Tabla13[[#This Row],[Ajuste]]</f>
        <v>192000</v>
      </c>
      <c r="AA233" s="6">
        <f>+Tabla13[[#This Row],[Atraso a facturar]]+Tabla13[[#This Row],[Venta del mes]]+Tabla13[[#This Row],[En puerto a facturar]]</f>
        <v>192000</v>
      </c>
      <c r="AB233" s="20">
        <f>IFERROR(VLOOKUP(Tabla13[[#This Row],[Llave]],'[5]Consolidación planes'!$A:$M,9,FALSE),0)</f>
        <v>620000</v>
      </c>
      <c r="AC233" s="20">
        <f>IFERROR(VLOOKUP(Tabla13[[#This Row],[Llave]],'[5]Consolidación planes'!$A:$M,10,FALSE),0)</f>
        <v>696000</v>
      </c>
      <c r="AD233" s="20">
        <f>IFERROR(VLOOKUP(Tabla13[[#This Row],[Llave]],'[5]Consolidación planes'!$A:$M,11,FALSE),0)</f>
        <v>840000</v>
      </c>
      <c r="AE233" s="20">
        <f>IFERROR(VLOOKUP(Tabla13[[#This Row],[Llave]],'[5]Consolidación planes'!$A:$M,12,FALSE),0)</f>
        <v>720000</v>
      </c>
      <c r="AF233" s="20">
        <f>IFERROR(VLOOKUP(Tabla13[[#This Row],[Llave]],'[5]Consolidación planes'!$A:$M,13,FALSE),0)</f>
        <v>888000</v>
      </c>
    </row>
    <row r="234" spans="2:32" ht="15.75" hidden="1" x14ac:dyDescent="0.35">
      <c r="B234" t="str">
        <f>Tabla13[[#This Row],[Oficina]]&amp;Tabla13[[#This Row],[Material]]</f>
        <v>Agro Sudamerica1011422</v>
      </c>
      <c r="C234" t="s">
        <v>227</v>
      </c>
      <c r="D234" t="s">
        <v>17</v>
      </c>
      <c r="E234">
        <v>1011422</v>
      </c>
      <c r="F234" t="s">
        <v>259</v>
      </c>
      <c r="G234" t="s">
        <v>76</v>
      </c>
      <c r="H234" t="s">
        <v>257</v>
      </c>
      <c r="I234" s="7">
        <f>IFERROR(VLOOKUP(Tabla13[[#This Row],[Llave]],'[1]Consolidado RV'!$B:$H,6,FALSE),0)</f>
        <v>0</v>
      </c>
      <c r="J234" s="3">
        <f>IFERROR(VLOOKUP(Tabla13[[#This Row],[Llave]],'[1]Consolidado RV'!$B:$H,7,FALSE),0)</f>
        <v>0</v>
      </c>
      <c r="K234" s="8">
        <f>IFERROR(VLOOKUP(Tabla13[[#This Row],[Oficina]],#REF!,2,FALSE),0)</f>
        <v>0</v>
      </c>
      <c r="L234" s="7">
        <f>+Tabla13[[#This Row],[ RV Producción mes n+1]]*Tabla13[[#This Row],[% Uti. producción]]</f>
        <v>0</v>
      </c>
      <c r="M234" s="7">
        <f>IFERROR(VLOOKUP(Tabla13[[#This Row],[Material]],#REF!,2,FALSE),0)</f>
        <v>0</v>
      </c>
      <c r="N234" s="7">
        <f>IFERROR(VLOOKUP(Tabla13[[#This Row],[Llave]],'En puerto-Programado'!A:D,4,FALSE)+VLOOKUP(Tabla13[[#This Row],[Llave]],'Por despachar'!A:F,6,FALSE),0)</f>
        <v>0</v>
      </c>
      <c r="O234" s="7">
        <f>IFERROR(VLOOKUP(Tabla13[[#This Row],[Material]],[2]Consolidado!$C:$D,2,FALSE),0)</f>
        <v>0</v>
      </c>
      <c r="P234" s="7">
        <f>IFERROR(VLOOKUP(Tabla13[[#This Row],[Llave]],'Por despachar'!A:E,5,FALSE),0)</f>
        <v>0</v>
      </c>
      <c r="Q23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34" s="7">
        <f>IFERROR(VLOOKUP(Tabla13[[#This Row],[Llave]],[3]Hoja2!$A:$D,4,FALSE),0)</f>
        <v>0</v>
      </c>
      <c r="S234" s="9">
        <f>IFERROR(VLOOKUP(Tabla13[[#This Row],[Material]],[4]Hoja1!$B:$C,2,FALSE),0)</f>
        <v>24000</v>
      </c>
      <c r="T234" s="5">
        <f t="shared" si="7"/>
        <v>0</v>
      </c>
      <c r="U234" s="3">
        <f>+Tabla13[[#This Row],[Total disponible]]-Tabla13[[#This Row],[Atraso a facturar]]</f>
        <v>0</v>
      </c>
      <c r="V234" s="6">
        <f t="shared" si="6"/>
        <v>0</v>
      </c>
      <c r="W234" s="3" t="str">
        <f>IF(Tabla13[[#This Row],[Venta del mes]]&gt;Tabla13[[#This Row],[ RV  Venta mes n+1]],"Falta venta","-")</f>
        <v>-</v>
      </c>
      <c r="X234" s="7"/>
      <c r="Y234" s="18">
        <v>0</v>
      </c>
      <c r="Z234" s="5">
        <f>+Tabla13[[#This Row],[Atraso a facturar]]+Tabla13[[#This Row],[Venta del mes]]+Tabla13[[#This Row],[Ajuste]]</f>
        <v>0</v>
      </c>
      <c r="AA234" s="6">
        <f>+Tabla13[[#This Row],[Atraso a facturar]]+Tabla13[[#This Row],[Venta del mes]]+Tabla13[[#This Row],[En puerto a facturar]]</f>
        <v>0</v>
      </c>
      <c r="AB234" s="20">
        <f>IFERROR(VLOOKUP(Tabla13[[#This Row],[Llave]],'[5]Consolidación planes'!$A:$M,9,FALSE),0)</f>
        <v>0</v>
      </c>
      <c r="AC234" s="20">
        <f>IFERROR(VLOOKUP(Tabla13[[#This Row],[Llave]],'[5]Consolidación planes'!$A:$M,10,FALSE),0)</f>
        <v>0</v>
      </c>
      <c r="AD234" s="20">
        <f>IFERROR(VLOOKUP(Tabla13[[#This Row],[Llave]],'[5]Consolidación planes'!$A:$M,11,FALSE),0)</f>
        <v>24000</v>
      </c>
      <c r="AE234" s="20">
        <f>IFERROR(VLOOKUP(Tabla13[[#This Row],[Llave]],'[5]Consolidación planes'!$A:$M,12,FALSE),0)</f>
        <v>0</v>
      </c>
      <c r="AF234" s="20">
        <f>IFERROR(VLOOKUP(Tabla13[[#This Row],[Llave]],'[5]Consolidación planes'!$A:$M,13,FALSE),0)</f>
        <v>0</v>
      </c>
    </row>
    <row r="235" spans="2:32" ht="15.75" hidden="1" x14ac:dyDescent="0.35">
      <c r="B235" t="str">
        <f>Tabla13[[#This Row],[Oficina]]&amp;Tabla13[[#This Row],[Material]]</f>
        <v>Agro Sudamerica1011558</v>
      </c>
      <c r="C235" t="s">
        <v>227</v>
      </c>
      <c r="D235" t="s">
        <v>17</v>
      </c>
      <c r="E235">
        <v>1011558</v>
      </c>
      <c r="F235" t="s">
        <v>239</v>
      </c>
      <c r="G235" t="s">
        <v>233</v>
      </c>
      <c r="H235" t="s">
        <v>237</v>
      </c>
      <c r="I235" s="7">
        <f>IFERROR(VLOOKUP(Tabla13[[#This Row],[Llave]],'[1]Consolidado RV'!$B:$H,6,FALSE),0)</f>
        <v>243275.73149999999</v>
      </c>
      <c r="J235" s="3">
        <f>IFERROR(VLOOKUP(Tabla13[[#This Row],[Llave]],'[1]Consolidado RV'!$B:$H,7,FALSE),0)</f>
        <v>240000.00000234929</v>
      </c>
      <c r="K235" s="8">
        <f>IFERROR(VLOOKUP(Tabla13[[#This Row],[Oficina]],#REF!,2,FALSE),0)</f>
        <v>0</v>
      </c>
      <c r="L235" s="7">
        <f>+Tabla13[[#This Row],[ RV Producción mes n+1]]*Tabla13[[#This Row],[% Uti. producción]]</f>
        <v>0</v>
      </c>
      <c r="M235" s="7">
        <f>IFERROR(VLOOKUP(Tabla13[[#This Row],[Material]],#REF!,2,FALSE),0)</f>
        <v>0</v>
      </c>
      <c r="N235" s="7">
        <f>IFERROR(VLOOKUP(Tabla13[[#This Row],[Llave]],'En puerto-Programado'!A:D,4,FALSE)+VLOOKUP(Tabla13[[#This Row],[Llave]],'Por despachar'!A:F,6,FALSE),0)</f>
        <v>72000</v>
      </c>
      <c r="O235" s="7">
        <f>IFERROR(VLOOKUP(Tabla13[[#This Row],[Material]],[2]Consolidado!$C:$D,2,FALSE),0)</f>
        <v>0</v>
      </c>
      <c r="P235" s="7">
        <f>IFERROR(VLOOKUP(Tabla13[[#This Row],[Llave]],'Por despachar'!A:E,5,FALSE),0)</f>
        <v>0</v>
      </c>
      <c r="Q235" s="14">
        <f>SUM(Tabla13[[#This Row],[Producción disponible]],Tabla13[[#This Row],[Stock al día]],Tabla13[[#This Row],[Por producir Abr.]])-SUM(Tabla13[[#This Row],[Stock por despachar N]],Tabla13[[#This Row],[Producción por despachar mes N]])</f>
        <v>-72000</v>
      </c>
      <c r="R235" s="7">
        <f>IFERROR(VLOOKUP(Tabla13[[#This Row],[Llave]],[3]Hoja2!$A:$D,4,FALSE),0)</f>
        <v>120000</v>
      </c>
      <c r="S235" s="9">
        <f>IFERROR(VLOOKUP(Tabla13[[#This Row],[Material]],[4]Hoja1!$B:$C,2,FALSE),0)</f>
        <v>24000</v>
      </c>
      <c r="T235" s="5">
        <f t="shared" si="7"/>
        <v>-72000</v>
      </c>
      <c r="U235" s="3">
        <f>+Tabla13[[#This Row],[Total disponible]]-Tabla13[[#This Row],[Atraso a facturar]]</f>
        <v>0</v>
      </c>
      <c r="V235" s="6">
        <f t="shared" si="6"/>
        <v>0</v>
      </c>
      <c r="W235" s="3" t="str">
        <f>IF(Tabla13[[#This Row],[Venta del mes]]&gt;Tabla13[[#This Row],[ RV  Venta mes n+1]],"Falta venta","-")</f>
        <v>-</v>
      </c>
      <c r="X235" s="7"/>
      <c r="Y235" s="18">
        <v>0</v>
      </c>
      <c r="Z235" s="5">
        <f>+Tabla13[[#This Row],[Atraso a facturar]]+Tabla13[[#This Row],[Venta del mes]]+Tabla13[[#This Row],[Ajuste]]</f>
        <v>-72000</v>
      </c>
      <c r="AA235" s="6">
        <f>+Tabla13[[#This Row],[Atraso a facturar]]+Tabla13[[#This Row],[Venta del mes]]+Tabla13[[#This Row],[En puerto a facturar]]</f>
        <v>-72000</v>
      </c>
      <c r="AB235" s="20">
        <f>IFERROR(VLOOKUP(Tabla13[[#This Row],[Llave]],'[5]Consolidación planes'!$A:$M,9,FALSE),0)</f>
        <v>192000</v>
      </c>
      <c r="AC235" s="20">
        <f>IFERROR(VLOOKUP(Tabla13[[#This Row],[Llave]],'[5]Consolidación planes'!$A:$M,10,FALSE),0)</f>
        <v>408000</v>
      </c>
      <c r="AD235" s="20">
        <f>IFERROR(VLOOKUP(Tabla13[[#This Row],[Llave]],'[5]Consolidación planes'!$A:$M,11,FALSE),0)</f>
        <v>288000</v>
      </c>
      <c r="AE235" s="20">
        <f>IFERROR(VLOOKUP(Tabla13[[#This Row],[Llave]],'[5]Consolidación planes'!$A:$M,12,FALSE),0)</f>
        <v>264000</v>
      </c>
      <c r="AF235" s="20">
        <f>IFERROR(VLOOKUP(Tabla13[[#This Row],[Llave]],'[5]Consolidación planes'!$A:$M,13,FALSE),0)</f>
        <v>168000</v>
      </c>
    </row>
    <row r="236" spans="2:32" ht="15.75" hidden="1" x14ac:dyDescent="0.35">
      <c r="B236" t="str">
        <f>Tabla13[[#This Row],[Oficina]]&amp;Tabla13[[#This Row],[Material]]</f>
        <v>Agro Sudamerica1011582</v>
      </c>
      <c r="C236" t="s">
        <v>227</v>
      </c>
      <c r="D236" t="s">
        <v>17</v>
      </c>
      <c r="E236">
        <v>1011582</v>
      </c>
      <c r="F236" t="s">
        <v>255</v>
      </c>
      <c r="G236" t="s">
        <v>253</v>
      </c>
      <c r="H236" t="s">
        <v>254</v>
      </c>
      <c r="I236" s="7">
        <f>IFERROR(VLOOKUP(Tabla13[[#This Row],[Llave]],'[1]Consolidado RV'!$B:$H,6,FALSE),0)</f>
        <v>0</v>
      </c>
      <c r="J236" s="3">
        <f>IFERROR(VLOOKUP(Tabla13[[#This Row],[Llave]],'[1]Consolidado RV'!$B:$H,7,FALSE),0)</f>
        <v>12524</v>
      </c>
      <c r="K236" s="8">
        <f>IFERROR(VLOOKUP(Tabla13[[#This Row],[Oficina]],#REF!,2,FALSE),0)</f>
        <v>0</v>
      </c>
      <c r="L236" s="7">
        <f>+Tabla13[[#This Row],[ RV Producción mes n+1]]*Tabla13[[#This Row],[% Uti. producción]]</f>
        <v>0</v>
      </c>
      <c r="M236" s="7">
        <f>IFERROR(VLOOKUP(Tabla13[[#This Row],[Material]],#REF!,2,FALSE),0)</f>
        <v>0</v>
      </c>
      <c r="N236" s="7">
        <f>IFERROR(VLOOKUP(Tabla13[[#This Row],[Llave]],'En puerto-Programado'!A:D,4,FALSE)+VLOOKUP(Tabla13[[#This Row],[Llave]],'Por despachar'!A:F,6,FALSE),0)</f>
        <v>0</v>
      </c>
      <c r="O236" s="7">
        <f>IFERROR(VLOOKUP(Tabla13[[#This Row],[Material]],[2]Consolidado!$C:$D,2,FALSE),0)</f>
        <v>0</v>
      </c>
      <c r="P236" s="7">
        <f>IFERROR(VLOOKUP(Tabla13[[#This Row],[Llave]],'Por despachar'!A:E,5,FALSE),0)</f>
        <v>0</v>
      </c>
      <c r="Q23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36" s="7">
        <f>IFERROR(VLOOKUP(Tabla13[[#This Row],[Llave]],[3]Hoja2!$A:$D,4,FALSE),0)</f>
        <v>0</v>
      </c>
      <c r="S236" s="9">
        <f>IFERROR(VLOOKUP(Tabla13[[#This Row],[Material]],[4]Hoja1!$B:$C,2,FALSE),0)</f>
        <v>24000</v>
      </c>
      <c r="T236" s="5">
        <f t="shared" si="7"/>
        <v>0</v>
      </c>
      <c r="U236" s="3">
        <f>+Tabla13[[#This Row],[Total disponible]]-Tabla13[[#This Row],[Atraso a facturar]]</f>
        <v>0</v>
      </c>
      <c r="V236" s="6">
        <f t="shared" si="6"/>
        <v>0</v>
      </c>
      <c r="W236" s="3" t="str">
        <f>IF(Tabla13[[#This Row],[Venta del mes]]&gt;Tabla13[[#This Row],[ RV  Venta mes n+1]],"Falta venta","-")</f>
        <v>-</v>
      </c>
      <c r="X236" s="7"/>
      <c r="Y236" s="18">
        <v>0</v>
      </c>
      <c r="Z236" s="5">
        <f>+Tabla13[[#This Row],[Atraso a facturar]]+Tabla13[[#This Row],[Venta del mes]]+Tabla13[[#This Row],[Ajuste]]</f>
        <v>0</v>
      </c>
      <c r="AA236" s="6">
        <f>+Tabla13[[#This Row],[Atraso a facturar]]+Tabla13[[#This Row],[Venta del mes]]+Tabla13[[#This Row],[En puerto a facturar]]</f>
        <v>0</v>
      </c>
      <c r="AB236" s="20">
        <f>IFERROR(VLOOKUP(Tabla13[[#This Row],[Llave]],'[5]Consolidación planes'!$A:$M,9,FALSE),0)</f>
        <v>24000</v>
      </c>
      <c r="AC236" s="20">
        <f>IFERROR(VLOOKUP(Tabla13[[#This Row],[Llave]],'[5]Consolidación planes'!$A:$M,10,FALSE),0)</f>
        <v>82000</v>
      </c>
      <c r="AD236" s="20">
        <f>IFERROR(VLOOKUP(Tabla13[[#This Row],[Llave]],'[5]Consolidación planes'!$A:$M,11,FALSE),0)</f>
        <v>60000</v>
      </c>
      <c r="AE236" s="20">
        <f>IFERROR(VLOOKUP(Tabla13[[#This Row],[Llave]],'[5]Consolidación planes'!$A:$M,12,FALSE),0)</f>
        <v>24000</v>
      </c>
      <c r="AF236" s="20">
        <f>IFERROR(VLOOKUP(Tabla13[[#This Row],[Llave]],'[5]Consolidación planes'!$A:$M,13,FALSE),0)</f>
        <v>46500</v>
      </c>
    </row>
    <row r="237" spans="2:32" ht="15.75" hidden="1" x14ac:dyDescent="0.35">
      <c r="B237" t="str">
        <f>Tabla13[[#This Row],[Oficina]]&amp;Tabla13[[#This Row],[Material]]</f>
        <v>Agro Sudamerica1011888</v>
      </c>
      <c r="C237" t="s">
        <v>227</v>
      </c>
      <c r="D237" t="s">
        <v>17</v>
      </c>
      <c r="E237">
        <v>1011888</v>
      </c>
      <c r="F237" t="s">
        <v>260</v>
      </c>
      <c r="G237" t="s">
        <v>76</v>
      </c>
      <c r="H237" t="s">
        <v>257</v>
      </c>
      <c r="I237" s="7">
        <f>IFERROR(VLOOKUP(Tabla13[[#This Row],[Llave]],'[1]Consolidado RV'!$B:$H,6,FALSE),0)</f>
        <v>0</v>
      </c>
      <c r="J237" s="3">
        <f>IFERROR(VLOOKUP(Tabla13[[#This Row],[Llave]],'[1]Consolidado RV'!$B:$H,7,FALSE),0)</f>
        <v>0</v>
      </c>
      <c r="K237" s="8">
        <f>IFERROR(VLOOKUP(Tabla13[[#This Row],[Oficina]],#REF!,2,FALSE),0)</f>
        <v>0</v>
      </c>
      <c r="L237" s="7">
        <f>+Tabla13[[#This Row],[ RV Producción mes n+1]]*Tabla13[[#This Row],[% Uti. producción]]</f>
        <v>0</v>
      </c>
      <c r="M237" s="7">
        <f>IFERROR(VLOOKUP(Tabla13[[#This Row],[Material]],#REF!,2,FALSE),0)</f>
        <v>0</v>
      </c>
      <c r="N237" s="7">
        <f>IFERROR(VLOOKUP(Tabla13[[#This Row],[Llave]],'En puerto-Programado'!A:D,4,FALSE)+VLOOKUP(Tabla13[[#This Row],[Llave]],'Por despachar'!A:F,6,FALSE),0)</f>
        <v>0</v>
      </c>
      <c r="O237" s="7">
        <f>IFERROR(VLOOKUP(Tabla13[[#This Row],[Material]],[2]Consolidado!$C:$D,2,FALSE),0)</f>
        <v>0</v>
      </c>
      <c r="P237" s="7">
        <f>IFERROR(VLOOKUP(Tabla13[[#This Row],[Llave]],'Por despachar'!A:E,5,FALSE),0)</f>
        <v>0</v>
      </c>
      <c r="Q23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37" s="7">
        <f>IFERROR(VLOOKUP(Tabla13[[#This Row],[Llave]],[3]Hoja2!$A:$D,4,FALSE),0)</f>
        <v>0</v>
      </c>
      <c r="S237" s="9">
        <f>IFERROR(VLOOKUP(Tabla13[[#This Row],[Material]],[4]Hoja1!$B:$C,2,FALSE),0)</f>
        <v>24000</v>
      </c>
      <c r="T237" s="5">
        <f t="shared" si="7"/>
        <v>0</v>
      </c>
      <c r="U237" s="3">
        <f>+Tabla13[[#This Row],[Total disponible]]-Tabla13[[#This Row],[Atraso a facturar]]</f>
        <v>0</v>
      </c>
      <c r="V237" s="6">
        <f t="shared" si="6"/>
        <v>0</v>
      </c>
      <c r="W237" s="3" t="str">
        <f>IF(Tabla13[[#This Row],[Venta del mes]]&gt;Tabla13[[#This Row],[ RV  Venta mes n+1]],"Falta venta","-")</f>
        <v>-</v>
      </c>
      <c r="X237" s="7"/>
      <c r="Y237" s="18">
        <v>0</v>
      </c>
      <c r="Z237" s="5">
        <f>+Tabla13[[#This Row],[Atraso a facturar]]+Tabla13[[#This Row],[Venta del mes]]+Tabla13[[#This Row],[Ajuste]]</f>
        <v>0</v>
      </c>
      <c r="AA237" s="6">
        <f>+Tabla13[[#This Row],[Atraso a facturar]]+Tabla13[[#This Row],[Venta del mes]]+Tabla13[[#This Row],[En puerto a facturar]]</f>
        <v>0</v>
      </c>
      <c r="AB237" s="20">
        <f>IFERROR(VLOOKUP(Tabla13[[#This Row],[Llave]],'[5]Consolidación planes'!$A:$M,9,FALSE),0)</f>
        <v>0</v>
      </c>
      <c r="AC237" s="20">
        <f>IFERROR(VLOOKUP(Tabla13[[#This Row],[Llave]],'[5]Consolidación planes'!$A:$M,10,FALSE),0)</f>
        <v>0</v>
      </c>
      <c r="AD237" s="20">
        <f>IFERROR(VLOOKUP(Tabla13[[#This Row],[Llave]],'[5]Consolidación planes'!$A:$M,11,FALSE),0)</f>
        <v>0</v>
      </c>
      <c r="AE237" s="20">
        <f>IFERROR(VLOOKUP(Tabla13[[#This Row],[Llave]],'[5]Consolidación planes'!$A:$M,12,FALSE),0)</f>
        <v>0</v>
      </c>
      <c r="AF237" s="20">
        <f>IFERROR(VLOOKUP(Tabla13[[#This Row],[Llave]],'[5]Consolidación planes'!$A:$M,13,FALSE),0)</f>
        <v>0</v>
      </c>
    </row>
    <row r="238" spans="2:32" ht="15.75" hidden="1" x14ac:dyDescent="0.35">
      <c r="B238" t="str">
        <f>Tabla13[[#This Row],[Oficina]]&amp;Tabla13[[#This Row],[Material]]</f>
        <v>Agro Sudamerica1011939</v>
      </c>
      <c r="C238" t="s">
        <v>227</v>
      </c>
      <c r="D238" t="s">
        <v>17</v>
      </c>
      <c r="E238">
        <v>1011939</v>
      </c>
      <c r="F238" t="s">
        <v>261</v>
      </c>
      <c r="G238" t="s">
        <v>217</v>
      </c>
      <c r="H238" t="s">
        <v>218</v>
      </c>
      <c r="I238" s="7">
        <f>IFERROR(VLOOKUP(Tabla13[[#This Row],[Llave]],'[1]Consolidado RV'!$B:$H,6,FALSE),0)</f>
        <v>0</v>
      </c>
      <c r="J238" s="3">
        <f>IFERROR(VLOOKUP(Tabla13[[#This Row],[Llave]],'[1]Consolidado RV'!$B:$H,7,FALSE),0)</f>
        <v>0</v>
      </c>
      <c r="K238" s="8">
        <f>IFERROR(VLOOKUP(Tabla13[[#This Row],[Oficina]],#REF!,2,FALSE),0)</f>
        <v>0</v>
      </c>
      <c r="L238" s="7">
        <f>+Tabla13[[#This Row],[ RV Producción mes n+1]]*Tabla13[[#This Row],[% Uti. producción]]</f>
        <v>0</v>
      </c>
      <c r="M238" s="7">
        <f>IFERROR(VLOOKUP(Tabla13[[#This Row],[Material]],#REF!,2,FALSE),0)</f>
        <v>0</v>
      </c>
      <c r="N238" s="7">
        <f>IFERROR(VLOOKUP(Tabla13[[#This Row],[Llave]],'En puerto-Programado'!A:D,4,FALSE)+VLOOKUP(Tabla13[[#This Row],[Llave]],'Por despachar'!A:F,6,FALSE),0)</f>
        <v>0</v>
      </c>
      <c r="O238" s="7">
        <f>IFERROR(VLOOKUP(Tabla13[[#This Row],[Material]],[2]Consolidado!$C:$D,2,FALSE),0)</f>
        <v>0</v>
      </c>
      <c r="P238" s="7">
        <f>IFERROR(VLOOKUP(Tabla13[[#This Row],[Llave]],'Por despachar'!A:E,5,FALSE),0)</f>
        <v>0</v>
      </c>
      <c r="Q238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38" s="7">
        <f>IFERROR(VLOOKUP(Tabla13[[#This Row],[Llave]],[3]Hoja2!$A:$D,4,FALSE),0)</f>
        <v>0</v>
      </c>
      <c r="S238" s="9">
        <f>IFERROR(VLOOKUP(Tabla13[[#This Row],[Material]],[4]Hoja1!$B:$C,2,FALSE),0)</f>
        <v>24000</v>
      </c>
      <c r="T238" s="5">
        <f t="shared" si="7"/>
        <v>0</v>
      </c>
      <c r="U238" s="3">
        <f>+Tabla13[[#This Row],[Total disponible]]-Tabla13[[#This Row],[Atraso a facturar]]</f>
        <v>0</v>
      </c>
      <c r="V238" s="6">
        <f t="shared" si="6"/>
        <v>0</v>
      </c>
      <c r="W238" s="3" t="str">
        <f>IF(Tabla13[[#This Row],[Venta del mes]]&gt;Tabla13[[#This Row],[ RV  Venta mes n+1]],"Falta venta","-")</f>
        <v>-</v>
      </c>
      <c r="X238" s="7"/>
      <c r="Y238" s="18">
        <v>0</v>
      </c>
      <c r="Z238" s="5">
        <f>+Tabla13[[#This Row],[Atraso a facturar]]+Tabla13[[#This Row],[Venta del mes]]+Tabla13[[#This Row],[Ajuste]]</f>
        <v>0</v>
      </c>
      <c r="AA238" s="6">
        <f>+Tabla13[[#This Row],[Atraso a facturar]]+Tabla13[[#This Row],[Venta del mes]]+Tabla13[[#This Row],[En puerto a facturar]]</f>
        <v>0</v>
      </c>
      <c r="AB238" s="20">
        <f>IFERROR(VLOOKUP(Tabla13[[#This Row],[Llave]],'[5]Consolidación planes'!$A:$M,9,FALSE),0)</f>
        <v>0</v>
      </c>
      <c r="AC238" s="20">
        <f>IFERROR(VLOOKUP(Tabla13[[#This Row],[Llave]],'[5]Consolidación planes'!$A:$M,10,FALSE),0)</f>
        <v>0</v>
      </c>
      <c r="AD238" s="20">
        <f>IFERROR(VLOOKUP(Tabla13[[#This Row],[Llave]],'[5]Consolidación planes'!$A:$M,11,FALSE),0)</f>
        <v>0</v>
      </c>
      <c r="AE238" s="20">
        <f>IFERROR(VLOOKUP(Tabla13[[#This Row],[Llave]],'[5]Consolidación planes'!$A:$M,12,FALSE),0)</f>
        <v>0</v>
      </c>
      <c r="AF238" s="20">
        <f>IFERROR(VLOOKUP(Tabla13[[#This Row],[Llave]],'[5]Consolidación planes'!$A:$M,13,FALSE),0)</f>
        <v>0</v>
      </c>
    </row>
    <row r="239" spans="2:32" ht="15.75" hidden="1" x14ac:dyDescent="0.35">
      <c r="B239" t="str">
        <f>Tabla13[[#This Row],[Oficina]]&amp;Tabla13[[#This Row],[Material]]</f>
        <v>Agro Sudamerica1012207</v>
      </c>
      <c r="C239" t="s">
        <v>227</v>
      </c>
      <c r="D239" t="s">
        <v>17</v>
      </c>
      <c r="E239">
        <v>1012207</v>
      </c>
      <c r="F239" t="s">
        <v>244</v>
      </c>
      <c r="G239" t="s">
        <v>209</v>
      </c>
      <c r="H239" t="s">
        <v>210</v>
      </c>
      <c r="I239" s="7">
        <f>IFERROR(VLOOKUP(Tabla13[[#This Row],[Llave]],'[1]Consolidado RV'!$B:$H,6,FALSE),0)</f>
        <v>44000</v>
      </c>
      <c r="J239" s="3">
        <f>IFERROR(VLOOKUP(Tabla13[[#This Row],[Llave]],'[1]Consolidado RV'!$B:$H,7,FALSE),0)</f>
        <v>44000</v>
      </c>
      <c r="K239" s="8">
        <f>IFERROR(VLOOKUP(Tabla13[[#This Row],[Oficina]],#REF!,2,FALSE),0)</f>
        <v>0</v>
      </c>
      <c r="L239" s="7">
        <f>+Tabla13[[#This Row],[ RV Producción mes n+1]]*Tabla13[[#This Row],[% Uti. producción]]</f>
        <v>0</v>
      </c>
      <c r="M239" s="7">
        <f>IFERROR(VLOOKUP(Tabla13[[#This Row],[Material]],#REF!,2,FALSE),0)</f>
        <v>0</v>
      </c>
      <c r="N239" s="7">
        <f>IFERROR(VLOOKUP(Tabla13[[#This Row],[Llave]],'En puerto-Programado'!A:D,4,FALSE)+VLOOKUP(Tabla13[[#This Row],[Llave]],'Por despachar'!A:F,6,FALSE),0)</f>
        <v>24000</v>
      </c>
      <c r="O239" s="7">
        <f>IFERROR(VLOOKUP(Tabla13[[#This Row],[Material]],[2]Consolidado!$C:$D,2,FALSE),0)</f>
        <v>23041.705058960906</v>
      </c>
      <c r="P239" s="7">
        <f>IFERROR(VLOOKUP(Tabla13[[#This Row],[Llave]],'Por despachar'!A:E,5,FALSE),0)</f>
        <v>0</v>
      </c>
      <c r="Q239" s="14">
        <f>SUM(Tabla13[[#This Row],[Producción disponible]],Tabla13[[#This Row],[Stock al día]],Tabla13[[#This Row],[Por producir Abr.]])-SUM(Tabla13[[#This Row],[Stock por despachar N]],Tabla13[[#This Row],[Producción por despachar mes N]])</f>
        <v>-958.29494103909383</v>
      </c>
      <c r="R239" s="7">
        <f>IFERROR(VLOOKUP(Tabla13[[#This Row],[Llave]],[3]Hoja2!$A:$D,4,FALSE),0)</f>
        <v>48000</v>
      </c>
      <c r="S239" s="9">
        <f>IFERROR(VLOOKUP(Tabla13[[#This Row],[Material]],[4]Hoja1!$B:$C,2,FALSE),0)</f>
        <v>24000</v>
      </c>
      <c r="T239" s="5">
        <f t="shared" si="7"/>
        <v>0</v>
      </c>
      <c r="U239" s="3">
        <f>+Tabla13[[#This Row],[Total disponible]]-Tabla13[[#This Row],[Atraso a facturar]]</f>
        <v>-958.29494103909383</v>
      </c>
      <c r="V239" s="6">
        <f t="shared" si="6"/>
        <v>0</v>
      </c>
      <c r="W239" s="3" t="str">
        <f>IF(Tabla13[[#This Row],[Venta del mes]]&gt;Tabla13[[#This Row],[ RV  Venta mes n+1]],"Falta venta","-")</f>
        <v>-</v>
      </c>
      <c r="X239" s="7"/>
      <c r="Y239" s="18">
        <v>0</v>
      </c>
      <c r="Z239" s="5">
        <f>+Tabla13[[#This Row],[Atraso a facturar]]+Tabla13[[#This Row],[Venta del mes]]+Tabla13[[#This Row],[Ajuste]]</f>
        <v>0</v>
      </c>
      <c r="AA239" s="6">
        <f>+Tabla13[[#This Row],[Atraso a facturar]]+Tabla13[[#This Row],[Venta del mes]]+Tabla13[[#This Row],[En puerto a facturar]]</f>
        <v>0</v>
      </c>
      <c r="AB239" s="20">
        <f>IFERROR(VLOOKUP(Tabla13[[#This Row],[Llave]],'[5]Consolidación planes'!$A:$M,9,FALSE),0)</f>
        <v>24000</v>
      </c>
      <c r="AC239" s="20">
        <f>IFERROR(VLOOKUP(Tabla13[[#This Row],[Llave]],'[5]Consolidación planes'!$A:$M,10,FALSE),0)</f>
        <v>60000</v>
      </c>
      <c r="AD239" s="20">
        <f>IFERROR(VLOOKUP(Tabla13[[#This Row],[Llave]],'[5]Consolidación planes'!$A:$M,11,FALSE),0)</f>
        <v>55476</v>
      </c>
      <c r="AE239" s="20">
        <f>IFERROR(VLOOKUP(Tabla13[[#This Row],[Llave]],'[5]Consolidación planes'!$A:$M,12,FALSE),0)</f>
        <v>24000</v>
      </c>
      <c r="AF239" s="20">
        <f>IFERROR(VLOOKUP(Tabla13[[#This Row],[Llave]],'[5]Consolidación planes'!$A:$M,13,FALSE),0)</f>
        <v>48000</v>
      </c>
    </row>
    <row r="240" spans="2:32" ht="15.75" hidden="1" x14ac:dyDescent="0.35">
      <c r="B240" t="str">
        <f>Tabla13[[#This Row],[Oficina]]&amp;Tabla13[[#This Row],[Material]]</f>
        <v>Agro Sudamerica1012208</v>
      </c>
      <c r="C240" t="s">
        <v>227</v>
      </c>
      <c r="D240" t="s">
        <v>17</v>
      </c>
      <c r="E240">
        <v>1012208</v>
      </c>
      <c r="F240" t="s">
        <v>256</v>
      </c>
      <c r="G240" t="s">
        <v>253</v>
      </c>
      <c r="H240" t="s">
        <v>254</v>
      </c>
      <c r="I240" s="7">
        <f>IFERROR(VLOOKUP(Tabla13[[#This Row],[Llave]],'[1]Consolidado RV'!$B:$H,6,FALSE),0)</f>
        <v>39408.691999999995</v>
      </c>
      <c r="J240" s="3">
        <f>IFERROR(VLOOKUP(Tabla13[[#This Row],[Llave]],'[1]Consolidado RV'!$B:$H,7,FALSE),0)</f>
        <v>23999.999573615958</v>
      </c>
      <c r="K240" s="8">
        <f>IFERROR(VLOOKUP(Tabla13[[#This Row],[Oficina]],#REF!,2,FALSE),0)</f>
        <v>0</v>
      </c>
      <c r="L240" s="7">
        <f>+Tabla13[[#This Row],[ RV Producción mes n+1]]*Tabla13[[#This Row],[% Uti. producción]]</f>
        <v>0</v>
      </c>
      <c r="M240" s="7">
        <f>IFERROR(VLOOKUP(Tabla13[[#This Row],[Material]],#REF!,2,FALSE),0)</f>
        <v>0</v>
      </c>
      <c r="N240" s="7">
        <f>IFERROR(VLOOKUP(Tabla13[[#This Row],[Llave]],'En puerto-Programado'!A:D,4,FALSE)+VLOOKUP(Tabla13[[#This Row],[Llave]],'Por despachar'!A:F,6,FALSE),0)</f>
        <v>0</v>
      </c>
      <c r="O240" s="7">
        <f>IFERROR(VLOOKUP(Tabla13[[#This Row],[Material]],[2]Consolidado!$C:$D,2,FALSE),0)</f>
        <v>6300</v>
      </c>
      <c r="P240" s="7">
        <f>IFERROR(VLOOKUP(Tabla13[[#This Row],[Llave]],'Por despachar'!A:E,5,FALSE),0)</f>
        <v>0</v>
      </c>
      <c r="Q240" s="14">
        <f>SUM(Tabla13[[#This Row],[Producción disponible]],Tabla13[[#This Row],[Stock al día]],Tabla13[[#This Row],[Por producir Abr.]])-SUM(Tabla13[[#This Row],[Stock por despachar N]],Tabla13[[#This Row],[Producción por despachar mes N]])</f>
        <v>6300</v>
      </c>
      <c r="R240" s="7">
        <f>IFERROR(VLOOKUP(Tabla13[[#This Row],[Llave]],[3]Hoja2!$A:$D,4,FALSE),0)</f>
        <v>48000</v>
      </c>
      <c r="S240" s="9">
        <f>IFERROR(VLOOKUP(Tabla13[[#This Row],[Material]],[4]Hoja1!$B:$C,2,FALSE),0)</f>
        <v>24000</v>
      </c>
      <c r="T240" s="5">
        <f t="shared" si="7"/>
        <v>0</v>
      </c>
      <c r="U240" s="3">
        <f>+Tabla13[[#This Row],[Total disponible]]-Tabla13[[#This Row],[Atraso a facturar]]</f>
        <v>6300</v>
      </c>
      <c r="V240" s="6">
        <f t="shared" si="6"/>
        <v>0</v>
      </c>
      <c r="W240" s="3" t="str">
        <f>IF(Tabla13[[#This Row],[Venta del mes]]&gt;Tabla13[[#This Row],[ RV  Venta mes n+1]],"Falta venta","-")</f>
        <v>-</v>
      </c>
      <c r="X240" s="7"/>
      <c r="Y240" s="18">
        <v>0</v>
      </c>
      <c r="Z240" s="5">
        <f>+Tabla13[[#This Row],[Atraso a facturar]]+Tabla13[[#This Row],[Venta del mes]]+Tabla13[[#This Row],[Ajuste]]</f>
        <v>0</v>
      </c>
      <c r="AA240" s="6">
        <f>+Tabla13[[#This Row],[Atraso a facturar]]+Tabla13[[#This Row],[Venta del mes]]+Tabla13[[#This Row],[En puerto a facturar]]</f>
        <v>0</v>
      </c>
      <c r="AB240" s="20">
        <f>IFERROR(VLOOKUP(Tabla13[[#This Row],[Llave]],'[5]Consolidación planes'!$A:$M,9,FALSE),0)</f>
        <v>24000</v>
      </c>
      <c r="AC240" s="20">
        <f>IFERROR(VLOOKUP(Tabla13[[#This Row],[Llave]],'[5]Consolidación planes'!$A:$M,10,FALSE),0)</f>
        <v>120000</v>
      </c>
      <c r="AD240" s="20">
        <f>IFERROR(VLOOKUP(Tabla13[[#This Row],[Llave]],'[5]Consolidación planes'!$A:$M,11,FALSE),0)</f>
        <v>72000</v>
      </c>
      <c r="AE240" s="20">
        <f>IFERROR(VLOOKUP(Tabla13[[#This Row],[Llave]],'[5]Consolidación planes'!$A:$M,12,FALSE),0)</f>
        <v>0</v>
      </c>
      <c r="AF240" s="20">
        <f>IFERROR(VLOOKUP(Tabla13[[#This Row],[Llave]],'[5]Consolidación planes'!$A:$M,13,FALSE),0)</f>
        <v>24000</v>
      </c>
    </row>
    <row r="241" spans="2:32" ht="15.75" hidden="1" x14ac:dyDescent="0.35">
      <c r="B241" t="str">
        <f>Tabla13[[#This Row],[Oficina]]&amp;Tabla13[[#This Row],[Material]]</f>
        <v>Agro Sudamerica1012283</v>
      </c>
      <c r="C241" t="s">
        <v>227</v>
      </c>
      <c r="D241" t="s">
        <v>17</v>
      </c>
      <c r="E241">
        <v>1012283</v>
      </c>
      <c r="F241" t="s">
        <v>246</v>
      </c>
      <c r="G241" t="s">
        <v>209</v>
      </c>
      <c r="H241" t="s">
        <v>245</v>
      </c>
      <c r="I241" s="7">
        <f>IFERROR(VLOOKUP(Tabla13[[#This Row],[Llave]],'[1]Consolidado RV'!$B:$H,6,FALSE),0)</f>
        <v>0</v>
      </c>
      <c r="J241" s="3">
        <f>IFERROR(VLOOKUP(Tabla13[[#This Row],[Llave]],'[1]Consolidado RV'!$B:$H,7,FALSE),0)</f>
        <v>0</v>
      </c>
      <c r="K241" s="8">
        <f>IFERROR(VLOOKUP(Tabla13[[#This Row],[Oficina]],#REF!,2,FALSE),0)</f>
        <v>0</v>
      </c>
      <c r="L241" s="7">
        <f>+Tabla13[[#This Row],[ RV Producción mes n+1]]*Tabla13[[#This Row],[% Uti. producción]]</f>
        <v>0</v>
      </c>
      <c r="M241" s="7">
        <f>IFERROR(VLOOKUP(Tabla13[[#This Row],[Material]],#REF!,2,FALSE),0)</f>
        <v>0</v>
      </c>
      <c r="N241" s="7">
        <f>IFERROR(VLOOKUP(Tabla13[[#This Row],[Llave]],'En puerto-Programado'!A:D,4,FALSE)+VLOOKUP(Tabla13[[#This Row],[Llave]],'Por despachar'!A:F,6,FALSE),0)</f>
        <v>24000</v>
      </c>
      <c r="O241" s="7">
        <f>IFERROR(VLOOKUP(Tabla13[[#This Row],[Material]],[2]Consolidado!$C:$D,2,FALSE),0)</f>
        <v>18400</v>
      </c>
      <c r="P241" s="7">
        <f>IFERROR(VLOOKUP(Tabla13[[#This Row],[Llave]],'Por despachar'!A:E,5,FALSE),0)</f>
        <v>0</v>
      </c>
      <c r="Q241" s="14">
        <f>SUM(Tabla13[[#This Row],[Producción disponible]],Tabla13[[#This Row],[Stock al día]],Tabla13[[#This Row],[Por producir Abr.]])-SUM(Tabla13[[#This Row],[Stock por despachar N]],Tabla13[[#This Row],[Producción por despachar mes N]])</f>
        <v>-5600</v>
      </c>
      <c r="R241" s="7">
        <f>IFERROR(VLOOKUP(Tabla13[[#This Row],[Llave]],[3]Hoja2!$A:$D,4,FALSE),0)</f>
        <v>72000</v>
      </c>
      <c r="S241" s="9">
        <f>IFERROR(VLOOKUP(Tabla13[[#This Row],[Material]],[4]Hoja1!$B:$C,2,FALSE),0)</f>
        <v>24000</v>
      </c>
      <c r="T241" s="5">
        <f t="shared" si="7"/>
        <v>0</v>
      </c>
      <c r="U241" s="3">
        <f>+Tabla13[[#This Row],[Total disponible]]-Tabla13[[#This Row],[Atraso a facturar]]</f>
        <v>-5600</v>
      </c>
      <c r="V241" s="6">
        <f t="shared" si="6"/>
        <v>0</v>
      </c>
      <c r="W241" s="3" t="str">
        <f>IF(Tabla13[[#This Row],[Venta del mes]]&gt;Tabla13[[#This Row],[ RV  Venta mes n+1]],"Falta venta","-")</f>
        <v>-</v>
      </c>
      <c r="X241" s="7"/>
      <c r="Y241" s="18">
        <v>0</v>
      </c>
      <c r="Z241" s="5">
        <f>+Tabla13[[#This Row],[Atraso a facturar]]+Tabla13[[#This Row],[Venta del mes]]+Tabla13[[#This Row],[Ajuste]]</f>
        <v>0</v>
      </c>
      <c r="AA241" s="6">
        <f>+Tabla13[[#This Row],[Atraso a facturar]]+Tabla13[[#This Row],[Venta del mes]]+Tabla13[[#This Row],[En puerto a facturar]]</f>
        <v>0</v>
      </c>
      <c r="AB241" s="20">
        <f>IFERROR(VLOOKUP(Tabla13[[#This Row],[Llave]],'[5]Consolidación planes'!$A:$M,9,FALSE),0)</f>
        <v>72000</v>
      </c>
      <c r="AC241" s="20">
        <f>IFERROR(VLOOKUP(Tabla13[[#This Row],[Llave]],'[5]Consolidación planes'!$A:$M,10,FALSE),0)</f>
        <v>48000</v>
      </c>
      <c r="AD241" s="20">
        <f>IFERROR(VLOOKUP(Tabla13[[#This Row],[Llave]],'[5]Consolidación planes'!$A:$M,11,FALSE),0)</f>
        <v>60779</v>
      </c>
      <c r="AE241" s="20">
        <f>IFERROR(VLOOKUP(Tabla13[[#This Row],[Llave]],'[5]Consolidación planes'!$A:$M,12,FALSE),0)</f>
        <v>48000</v>
      </c>
      <c r="AF241" s="20">
        <f>IFERROR(VLOOKUP(Tabla13[[#This Row],[Llave]],'[5]Consolidación planes'!$A:$M,13,FALSE),0)</f>
        <v>48000</v>
      </c>
    </row>
    <row r="242" spans="2:32" ht="15.75" hidden="1" x14ac:dyDescent="0.35">
      <c r="B242" t="str">
        <f>Tabla13[[#This Row],[Oficina]]&amp;Tabla13[[#This Row],[Material]]</f>
        <v>Agro Sudamerica1012362</v>
      </c>
      <c r="C242" t="s">
        <v>227</v>
      </c>
      <c r="D242" t="s">
        <v>17</v>
      </c>
      <c r="E242">
        <v>1012362</v>
      </c>
      <c r="F242" t="s">
        <v>229</v>
      </c>
      <c r="G242" t="s">
        <v>209</v>
      </c>
      <c r="H242" t="s">
        <v>228</v>
      </c>
      <c r="I242" s="7">
        <f>IFERROR(VLOOKUP(Tabla13[[#This Row],[Llave]],'[1]Consolidado RV'!$B:$H,6,FALSE),0)</f>
        <v>0</v>
      </c>
      <c r="J242" s="3">
        <f>IFERROR(VLOOKUP(Tabla13[[#This Row],[Llave]],'[1]Consolidado RV'!$B:$H,7,FALSE),0)</f>
        <v>0</v>
      </c>
      <c r="K242" s="8">
        <f>IFERROR(VLOOKUP(Tabla13[[#This Row],[Oficina]],#REF!,2,FALSE),0)</f>
        <v>0</v>
      </c>
      <c r="L242" s="7">
        <f>+Tabla13[[#This Row],[ RV Producción mes n+1]]*Tabla13[[#This Row],[% Uti. producción]]</f>
        <v>0</v>
      </c>
      <c r="M242" s="7">
        <f>IFERROR(VLOOKUP(Tabla13[[#This Row],[Material]],#REF!,2,FALSE),0)</f>
        <v>0</v>
      </c>
      <c r="N242" s="7">
        <f>IFERROR(VLOOKUP(Tabla13[[#This Row],[Llave]],'En puerto-Programado'!A:D,4,FALSE)+VLOOKUP(Tabla13[[#This Row],[Llave]],'Por despachar'!A:F,6,FALSE),0)</f>
        <v>10000</v>
      </c>
      <c r="O242" s="7">
        <f>IFERROR(VLOOKUP(Tabla13[[#This Row],[Material]],[2]Consolidado!$C:$D,2,FALSE),0)</f>
        <v>6559.47831465133</v>
      </c>
      <c r="P242" s="7">
        <f>IFERROR(VLOOKUP(Tabla13[[#This Row],[Llave]],'Por despachar'!A:E,5,FALSE),0)</f>
        <v>0</v>
      </c>
      <c r="Q242" s="14">
        <f>SUM(Tabla13[[#This Row],[Producción disponible]],Tabla13[[#This Row],[Stock al día]],Tabla13[[#This Row],[Por producir Abr.]])-SUM(Tabla13[[#This Row],[Stock por despachar N]],Tabla13[[#This Row],[Producción por despachar mes N]])</f>
        <v>-3440.52168534867</v>
      </c>
      <c r="R242" s="7">
        <f>IFERROR(VLOOKUP(Tabla13[[#This Row],[Llave]],[3]Hoja2!$A:$D,4,FALSE),0)</f>
        <v>0</v>
      </c>
      <c r="S242" s="9">
        <f>IFERROR(VLOOKUP(Tabla13[[#This Row],[Material]],[4]Hoja1!$B:$C,2,FALSE),0)</f>
        <v>24000</v>
      </c>
      <c r="T242" s="5">
        <f t="shared" si="7"/>
        <v>0</v>
      </c>
      <c r="U242" s="3">
        <f>+Tabla13[[#This Row],[Total disponible]]-Tabla13[[#This Row],[Atraso a facturar]]</f>
        <v>-3440.52168534867</v>
      </c>
      <c r="V242" s="6">
        <f t="shared" si="6"/>
        <v>0</v>
      </c>
      <c r="W242" s="3" t="str">
        <f>IF(Tabla13[[#This Row],[Venta del mes]]&gt;Tabla13[[#This Row],[ RV  Venta mes n+1]],"Falta venta","-")</f>
        <v>-</v>
      </c>
      <c r="X242" s="7"/>
      <c r="Y242" s="18">
        <v>0</v>
      </c>
      <c r="Z242" s="5">
        <f>+Tabla13[[#This Row],[Atraso a facturar]]+Tabla13[[#This Row],[Venta del mes]]+Tabla13[[#This Row],[Ajuste]]</f>
        <v>0</v>
      </c>
      <c r="AA242" s="6">
        <f>+Tabla13[[#This Row],[Atraso a facturar]]+Tabla13[[#This Row],[Venta del mes]]+Tabla13[[#This Row],[En puerto a facturar]]</f>
        <v>0</v>
      </c>
      <c r="AB242" s="20">
        <f>IFERROR(VLOOKUP(Tabla13[[#This Row],[Llave]],'[5]Consolidación planes'!$A:$M,9,FALSE),0)</f>
        <v>0</v>
      </c>
      <c r="AC242" s="20">
        <f>IFERROR(VLOOKUP(Tabla13[[#This Row],[Llave]],'[5]Consolidación planes'!$A:$M,10,FALSE),0)</f>
        <v>3000</v>
      </c>
      <c r="AD242" s="20">
        <f>IFERROR(VLOOKUP(Tabla13[[#This Row],[Llave]],'[5]Consolidación planes'!$A:$M,11,FALSE),0)</f>
        <v>0</v>
      </c>
      <c r="AE242" s="20">
        <f>IFERROR(VLOOKUP(Tabla13[[#This Row],[Llave]],'[5]Consolidación planes'!$A:$M,12,FALSE),0)</f>
        <v>0</v>
      </c>
      <c r="AF242" s="20">
        <f>IFERROR(VLOOKUP(Tabla13[[#This Row],[Llave]],'[5]Consolidación planes'!$A:$M,13,FALSE),0)</f>
        <v>13000</v>
      </c>
    </row>
    <row r="243" spans="2:32" ht="15.75" hidden="1" x14ac:dyDescent="0.35">
      <c r="B243" t="str">
        <f>Tabla13[[#This Row],[Oficina]]&amp;Tabla13[[#This Row],[Material]]</f>
        <v>Agro Sudamerica1012552</v>
      </c>
      <c r="C243" t="s">
        <v>227</v>
      </c>
      <c r="D243" t="s">
        <v>17</v>
      </c>
      <c r="E243">
        <v>1012552</v>
      </c>
      <c r="F243" t="s">
        <v>251</v>
      </c>
      <c r="G243" t="s">
        <v>247</v>
      </c>
      <c r="H243" t="s">
        <v>248</v>
      </c>
      <c r="I243" s="7">
        <f>IFERROR(VLOOKUP(Tabla13[[#This Row],[Llave]],'[1]Consolidado RV'!$B:$H,6,FALSE),0)</f>
        <v>0</v>
      </c>
      <c r="J243" s="3">
        <f>IFERROR(VLOOKUP(Tabla13[[#This Row],[Llave]],'[1]Consolidado RV'!$B:$H,7,FALSE),0)</f>
        <v>0</v>
      </c>
      <c r="K243" s="8">
        <f>IFERROR(VLOOKUP(Tabla13[[#This Row],[Oficina]],#REF!,2,FALSE),0)</f>
        <v>0</v>
      </c>
      <c r="L243" s="7">
        <f>+Tabla13[[#This Row],[ RV Producción mes n+1]]*Tabla13[[#This Row],[% Uti. producción]]</f>
        <v>0</v>
      </c>
      <c r="M243" s="7">
        <f>IFERROR(VLOOKUP(Tabla13[[#This Row],[Material]],#REF!,2,FALSE),0)</f>
        <v>0</v>
      </c>
      <c r="N243" s="7">
        <f>IFERROR(VLOOKUP(Tabla13[[#This Row],[Llave]],'En puerto-Programado'!A:D,4,FALSE)+VLOOKUP(Tabla13[[#This Row],[Llave]],'Por despachar'!A:F,6,FALSE),0)</f>
        <v>0</v>
      </c>
      <c r="O243" s="7">
        <f>IFERROR(VLOOKUP(Tabla13[[#This Row],[Material]],[2]Consolidado!$C:$D,2,FALSE),0)</f>
        <v>17500</v>
      </c>
      <c r="P243" s="7">
        <f>IFERROR(VLOOKUP(Tabla13[[#This Row],[Llave]],'Por despachar'!A:E,5,FALSE),0)</f>
        <v>0</v>
      </c>
      <c r="Q243" s="14">
        <f>SUM(Tabla13[[#This Row],[Producción disponible]],Tabla13[[#This Row],[Stock al día]],Tabla13[[#This Row],[Por producir Abr.]])-SUM(Tabla13[[#This Row],[Stock por despachar N]],Tabla13[[#This Row],[Producción por despachar mes N]])</f>
        <v>17500</v>
      </c>
      <c r="R243" s="7">
        <f>IFERROR(VLOOKUP(Tabla13[[#This Row],[Llave]],[3]Hoja2!$A:$D,4,FALSE),0)</f>
        <v>23000</v>
      </c>
      <c r="S243" s="9">
        <f>IFERROR(VLOOKUP(Tabla13[[#This Row],[Material]],[4]Hoja1!$B:$C,2,FALSE),0)</f>
        <v>24000</v>
      </c>
      <c r="T243" s="5">
        <f t="shared" si="7"/>
        <v>0</v>
      </c>
      <c r="U243" s="3">
        <f>+Tabla13[[#This Row],[Total disponible]]-Tabla13[[#This Row],[Atraso a facturar]]</f>
        <v>17500</v>
      </c>
      <c r="V243" s="6">
        <f t="shared" si="6"/>
        <v>0</v>
      </c>
      <c r="W243" s="3" t="str">
        <f>IF(Tabla13[[#This Row],[Venta del mes]]&gt;Tabla13[[#This Row],[ RV  Venta mes n+1]],"Falta venta","-")</f>
        <v>-</v>
      </c>
      <c r="X243" s="7"/>
      <c r="Y243" s="18">
        <v>0</v>
      </c>
      <c r="Z243" s="5">
        <f>+Tabla13[[#This Row],[Atraso a facturar]]+Tabla13[[#This Row],[Venta del mes]]+Tabla13[[#This Row],[Ajuste]]</f>
        <v>0</v>
      </c>
      <c r="AA243" s="6">
        <f>+Tabla13[[#This Row],[Atraso a facturar]]+Tabla13[[#This Row],[Venta del mes]]+Tabla13[[#This Row],[En puerto a facturar]]</f>
        <v>0</v>
      </c>
      <c r="AB243" s="20">
        <f>IFERROR(VLOOKUP(Tabla13[[#This Row],[Llave]],'[5]Consolidación planes'!$A:$M,9,FALSE),0)</f>
        <v>48000</v>
      </c>
      <c r="AC243" s="20">
        <f>IFERROR(VLOOKUP(Tabla13[[#This Row],[Llave]],'[5]Consolidación planes'!$A:$M,10,FALSE),0)</f>
        <v>48000</v>
      </c>
      <c r="AD243" s="20">
        <f>IFERROR(VLOOKUP(Tabla13[[#This Row],[Llave]],'[5]Consolidación planes'!$A:$M,11,FALSE),0)</f>
        <v>48000</v>
      </c>
      <c r="AE243" s="20">
        <f>IFERROR(VLOOKUP(Tabla13[[#This Row],[Llave]],'[5]Consolidación planes'!$A:$M,12,FALSE),0)</f>
        <v>24000</v>
      </c>
      <c r="AF243" s="20">
        <f>IFERROR(VLOOKUP(Tabla13[[#This Row],[Llave]],'[5]Consolidación planes'!$A:$M,13,FALSE),0)</f>
        <v>72000</v>
      </c>
    </row>
    <row r="244" spans="2:32" ht="15.75" hidden="1" x14ac:dyDescent="0.35">
      <c r="B244" t="str">
        <f>Tabla13[[#This Row],[Oficina]]&amp;Tabla13[[#This Row],[Material]]</f>
        <v>Agro Sudamerica1012556</v>
      </c>
      <c r="C244" t="s">
        <v>227</v>
      </c>
      <c r="D244" t="s">
        <v>17</v>
      </c>
      <c r="E244">
        <v>1012556</v>
      </c>
      <c r="F244" t="s">
        <v>235</v>
      </c>
      <c r="G244" t="s">
        <v>233</v>
      </c>
      <c r="H244" t="s">
        <v>234</v>
      </c>
      <c r="I244" s="7">
        <f>IFERROR(VLOOKUP(Tabla13[[#This Row],[Llave]],'[1]Consolidado RV'!$B:$H,6,FALSE),0)</f>
        <v>105196</v>
      </c>
      <c r="J244" s="3">
        <f>IFERROR(VLOOKUP(Tabla13[[#This Row],[Llave]],'[1]Consolidado RV'!$B:$H,7,FALSE),0)</f>
        <v>96000</v>
      </c>
      <c r="K244" s="8">
        <f>IFERROR(VLOOKUP(Tabla13[[#This Row],[Oficina]],#REF!,2,FALSE),0)</f>
        <v>0</v>
      </c>
      <c r="L244" s="7">
        <f>+Tabla13[[#This Row],[ RV Producción mes n+1]]*Tabla13[[#This Row],[% Uti. producción]]</f>
        <v>0</v>
      </c>
      <c r="M244" s="7">
        <f>IFERROR(VLOOKUP(Tabla13[[#This Row],[Material]],#REF!,2,FALSE),0)</f>
        <v>0</v>
      </c>
      <c r="N244" s="7">
        <f>IFERROR(VLOOKUP(Tabla13[[#This Row],[Llave]],'En puerto-Programado'!A:D,4,FALSE)+VLOOKUP(Tabla13[[#This Row],[Llave]],'Por despachar'!A:F,6,FALSE),0)</f>
        <v>0</v>
      </c>
      <c r="O244" s="7">
        <f>IFERROR(VLOOKUP(Tabla13[[#This Row],[Material]],[2]Consolidado!$C:$D,2,FALSE),0)</f>
        <v>0</v>
      </c>
      <c r="P244" s="7">
        <f>IFERROR(VLOOKUP(Tabla13[[#This Row],[Llave]],'Por despachar'!A:E,5,FALSE),0)</f>
        <v>0</v>
      </c>
      <c r="Q24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44" s="7">
        <f>IFERROR(VLOOKUP(Tabla13[[#This Row],[Llave]],[3]Hoja2!$A:$D,4,FALSE),0)</f>
        <v>0</v>
      </c>
      <c r="S244" s="9">
        <f>IFERROR(VLOOKUP(Tabla13[[#This Row],[Material]],[4]Hoja1!$B:$C,2,FALSE),0)</f>
        <v>24000</v>
      </c>
      <c r="T244" s="5">
        <f t="shared" si="7"/>
        <v>0</v>
      </c>
      <c r="U244" s="3">
        <f>+Tabla13[[#This Row],[Total disponible]]-Tabla13[[#This Row],[Atraso a facturar]]</f>
        <v>0</v>
      </c>
      <c r="V244" s="6">
        <f t="shared" si="6"/>
        <v>0</v>
      </c>
      <c r="W244" s="3" t="str">
        <f>IF(Tabla13[[#This Row],[Venta del mes]]&gt;Tabla13[[#This Row],[ RV  Venta mes n+1]],"Falta venta","-")</f>
        <v>-</v>
      </c>
      <c r="X244" s="7"/>
      <c r="Y244" s="18">
        <v>0</v>
      </c>
      <c r="Z244" s="5">
        <f>+Tabla13[[#This Row],[Atraso a facturar]]+Tabla13[[#This Row],[Venta del mes]]+Tabla13[[#This Row],[Ajuste]]</f>
        <v>0</v>
      </c>
      <c r="AA244" s="6">
        <f>+Tabla13[[#This Row],[Atraso a facturar]]+Tabla13[[#This Row],[Venta del mes]]+Tabla13[[#This Row],[En puerto a facturar]]</f>
        <v>0</v>
      </c>
      <c r="AB244" s="20">
        <f>IFERROR(VLOOKUP(Tabla13[[#This Row],[Llave]],'[5]Consolidación planes'!$A:$M,9,FALSE),0)</f>
        <v>0</v>
      </c>
      <c r="AC244" s="20">
        <f>IFERROR(VLOOKUP(Tabla13[[#This Row],[Llave]],'[5]Consolidación planes'!$A:$M,10,FALSE),0)</f>
        <v>0</v>
      </c>
      <c r="AD244" s="20">
        <f>IFERROR(VLOOKUP(Tabla13[[#This Row],[Llave]],'[5]Consolidación planes'!$A:$M,11,FALSE),0)</f>
        <v>24000</v>
      </c>
      <c r="AE244" s="20">
        <f>IFERROR(VLOOKUP(Tabla13[[#This Row],[Llave]],'[5]Consolidación planes'!$A:$M,12,FALSE),0)</f>
        <v>72000</v>
      </c>
      <c r="AF244" s="20">
        <f>IFERROR(VLOOKUP(Tabla13[[#This Row],[Llave]],'[5]Consolidación planes'!$A:$M,13,FALSE),0)</f>
        <v>48000</v>
      </c>
    </row>
    <row r="245" spans="2:32" ht="15.75" hidden="1" x14ac:dyDescent="0.35">
      <c r="B245" t="str">
        <f>Tabla13[[#This Row],[Oficina]]&amp;Tabla13[[#This Row],[Material]]</f>
        <v>Agro Sudamerica1012602</v>
      </c>
      <c r="C245" t="s">
        <v>227</v>
      </c>
      <c r="D245" t="s">
        <v>17</v>
      </c>
      <c r="E245">
        <v>1012602</v>
      </c>
      <c r="F245" t="s">
        <v>232</v>
      </c>
      <c r="G245" t="s">
        <v>205</v>
      </c>
      <c r="H245" t="s">
        <v>231</v>
      </c>
      <c r="I245" s="7">
        <f>IFERROR(VLOOKUP(Tabla13[[#This Row],[Llave]],'[1]Consolidado RV'!$B:$H,6,FALSE),0)</f>
        <v>0</v>
      </c>
      <c r="J245" s="3">
        <f>IFERROR(VLOOKUP(Tabla13[[#This Row],[Llave]],'[1]Consolidado RV'!$B:$H,7,FALSE),0)</f>
        <v>0</v>
      </c>
      <c r="K245" s="8">
        <f>IFERROR(VLOOKUP(Tabla13[[#This Row],[Oficina]],#REF!,2,FALSE),0)</f>
        <v>0</v>
      </c>
      <c r="L245" s="7">
        <f>+Tabla13[[#This Row],[ RV Producción mes n+1]]*Tabla13[[#This Row],[% Uti. producción]]</f>
        <v>0</v>
      </c>
      <c r="M245" s="7">
        <f>IFERROR(VLOOKUP(Tabla13[[#This Row],[Material]],#REF!,2,FALSE),0)</f>
        <v>0</v>
      </c>
      <c r="N245" s="7">
        <f>IFERROR(VLOOKUP(Tabla13[[#This Row],[Llave]],'En puerto-Programado'!A:D,4,FALSE)+VLOOKUP(Tabla13[[#This Row],[Llave]],'Por despachar'!A:F,6,FALSE),0)</f>
        <v>0</v>
      </c>
      <c r="O245" s="7">
        <f>IFERROR(VLOOKUP(Tabla13[[#This Row],[Material]],[2]Consolidado!$C:$D,2,FALSE),0)</f>
        <v>0</v>
      </c>
      <c r="P245" s="7">
        <f>IFERROR(VLOOKUP(Tabla13[[#This Row],[Llave]],'Por despachar'!A:E,5,FALSE),0)</f>
        <v>0</v>
      </c>
      <c r="Q24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45" s="7">
        <f>IFERROR(VLOOKUP(Tabla13[[#This Row],[Llave]],[3]Hoja2!$A:$D,4,FALSE),0)</f>
        <v>0</v>
      </c>
      <c r="S245" s="9">
        <f>IFERROR(VLOOKUP(Tabla13[[#This Row],[Material]],[4]Hoja1!$B:$C,2,FALSE),0)</f>
        <v>24000</v>
      </c>
      <c r="T245" s="5">
        <f t="shared" si="7"/>
        <v>0</v>
      </c>
      <c r="U245" s="3">
        <f>+Tabla13[[#This Row],[Total disponible]]-Tabla13[[#This Row],[Atraso a facturar]]</f>
        <v>0</v>
      </c>
      <c r="V245" s="6">
        <f t="shared" si="6"/>
        <v>0</v>
      </c>
      <c r="W245" s="3" t="str">
        <f>IF(Tabla13[[#This Row],[Venta del mes]]&gt;Tabla13[[#This Row],[ RV  Venta mes n+1]],"Falta venta","-")</f>
        <v>-</v>
      </c>
      <c r="X245" s="7"/>
      <c r="Y245" s="18">
        <v>0</v>
      </c>
      <c r="Z245" s="5">
        <f>+Tabla13[[#This Row],[Atraso a facturar]]+Tabla13[[#This Row],[Venta del mes]]+Tabla13[[#This Row],[Ajuste]]</f>
        <v>0</v>
      </c>
      <c r="AA245" s="6">
        <f>+Tabla13[[#This Row],[Atraso a facturar]]+Tabla13[[#This Row],[Venta del mes]]+Tabla13[[#This Row],[En puerto a facturar]]</f>
        <v>0</v>
      </c>
      <c r="AB245" s="20">
        <f>IFERROR(VLOOKUP(Tabla13[[#This Row],[Llave]],'[5]Consolidación planes'!$A:$M,9,FALSE),0)</f>
        <v>0</v>
      </c>
      <c r="AC245" s="20">
        <f>IFERROR(VLOOKUP(Tabla13[[#This Row],[Llave]],'[5]Consolidación planes'!$A:$M,10,FALSE),0)</f>
        <v>0</v>
      </c>
      <c r="AD245" s="20">
        <f>IFERROR(VLOOKUP(Tabla13[[#This Row],[Llave]],'[5]Consolidación planes'!$A:$M,11,FALSE),0)</f>
        <v>0</v>
      </c>
      <c r="AE245" s="20">
        <f>IFERROR(VLOOKUP(Tabla13[[#This Row],[Llave]],'[5]Consolidación planes'!$A:$M,12,FALSE),0)</f>
        <v>0</v>
      </c>
      <c r="AF245" s="20">
        <f>IFERROR(VLOOKUP(Tabla13[[#This Row],[Llave]],'[5]Consolidación planes'!$A:$M,13,FALSE),0)</f>
        <v>0</v>
      </c>
    </row>
    <row r="246" spans="2:32" ht="15.75" hidden="1" x14ac:dyDescent="0.35">
      <c r="B246" t="str">
        <f>Tabla13[[#This Row],[Oficina]]&amp;Tabla13[[#This Row],[Material]]</f>
        <v>Agro Sudamerica1012698</v>
      </c>
      <c r="C246" t="s">
        <v>227</v>
      </c>
      <c r="D246" t="s">
        <v>17</v>
      </c>
      <c r="E246">
        <v>1012698</v>
      </c>
      <c r="F246" t="s">
        <v>308</v>
      </c>
      <c r="G246" t="s">
        <v>37</v>
      </c>
      <c r="H246" t="s">
        <v>37</v>
      </c>
      <c r="I246" s="7">
        <f>IFERROR(VLOOKUP(Tabla13[[#This Row],[Llave]],'[1]Consolidado RV'!$B:$H,6,FALSE),0)</f>
        <v>0</v>
      </c>
      <c r="J246" s="3">
        <f>IFERROR(VLOOKUP(Tabla13[[#This Row],[Llave]],'[1]Consolidado RV'!$B:$H,7,FALSE),0)</f>
        <v>0</v>
      </c>
      <c r="K246" s="8">
        <f>IFERROR(VLOOKUP(Tabla13[[#This Row],[Oficina]],#REF!,2,FALSE),0)</f>
        <v>0</v>
      </c>
      <c r="L246" s="7">
        <f>+Tabla13[[#This Row],[ RV Producción mes n+1]]*Tabla13[[#This Row],[% Uti. producción]]</f>
        <v>0</v>
      </c>
      <c r="M246" s="7">
        <f>IFERROR(VLOOKUP(Tabla13[[#This Row],[Material]],#REF!,2,FALSE),0)</f>
        <v>0</v>
      </c>
      <c r="N246" s="7">
        <f>IFERROR(VLOOKUP(Tabla13[[#This Row],[Llave]],'En puerto-Programado'!A:D,4,FALSE)+VLOOKUP(Tabla13[[#This Row],[Llave]],'Por despachar'!A:F,6,FALSE),0)</f>
        <v>0</v>
      </c>
      <c r="O246" s="7">
        <f>IFERROR(VLOOKUP(Tabla13[[#This Row],[Material]],[2]Consolidado!$C:$D,2,FALSE),0)</f>
        <v>0</v>
      </c>
      <c r="P246" s="7">
        <f>IFERROR(VLOOKUP(Tabla13[[#This Row],[Llave]],'Por despachar'!A:E,5,FALSE),0)</f>
        <v>0</v>
      </c>
      <c r="Q24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46" s="7">
        <f>IFERROR(VLOOKUP(Tabla13[[#This Row],[Llave]],[3]Hoja2!$A:$D,4,FALSE),0)</f>
        <v>0</v>
      </c>
      <c r="S246" s="9">
        <f>IFERROR(VLOOKUP(Tabla13[[#This Row],[Material]],[4]Hoja1!$B:$C,2,FALSE),0)</f>
        <v>24000</v>
      </c>
      <c r="T246" s="5">
        <f t="shared" si="7"/>
        <v>0</v>
      </c>
      <c r="U246" s="3">
        <f>+Tabla13[[#This Row],[Total disponible]]-Tabla13[[#This Row],[Atraso a facturar]]</f>
        <v>0</v>
      </c>
      <c r="V246" s="6">
        <f t="shared" si="6"/>
        <v>0</v>
      </c>
      <c r="W246" s="3" t="str">
        <f>IF(Tabla13[[#This Row],[Venta del mes]]&gt;Tabla13[[#This Row],[ RV  Venta mes n+1]],"Falta venta","-")</f>
        <v>-</v>
      </c>
      <c r="X246" s="7"/>
      <c r="Y246" s="18">
        <v>0</v>
      </c>
      <c r="Z246" s="5">
        <f>+Tabla13[[#This Row],[Atraso a facturar]]+Tabla13[[#This Row],[Venta del mes]]+Tabla13[[#This Row],[Ajuste]]</f>
        <v>0</v>
      </c>
      <c r="AA246" s="6">
        <f>+Tabla13[[#This Row],[Atraso a facturar]]+Tabla13[[#This Row],[Venta del mes]]+Tabla13[[#This Row],[En puerto a facturar]]</f>
        <v>0</v>
      </c>
      <c r="AB246" s="20">
        <f>IFERROR(VLOOKUP(Tabla13[[#This Row],[Llave]],'[5]Consolidación planes'!$A:$M,9,FALSE),0)</f>
        <v>0</v>
      </c>
      <c r="AC246" s="20">
        <f>IFERROR(VLOOKUP(Tabla13[[#This Row],[Llave]],'[5]Consolidación planes'!$A:$M,10,FALSE),0)</f>
        <v>0</v>
      </c>
      <c r="AD246" s="20">
        <f>IFERROR(VLOOKUP(Tabla13[[#This Row],[Llave]],'[5]Consolidación planes'!$A:$M,11,FALSE),0)</f>
        <v>80</v>
      </c>
      <c r="AE246" s="20">
        <f>IFERROR(VLOOKUP(Tabla13[[#This Row],[Llave]],'[5]Consolidación planes'!$A:$M,12,FALSE),0)</f>
        <v>0</v>
      </c>
      <c r="AF246" s="20">
        <f>IFERROR(VLOOKUP(Tabla13[[#This Row],[Llave]],'[5]Consolidación planes'!$A:$M,13,FALSE),0)</f>
        <v>0</v>
      </c>
    </row>
    <row r="247" spans="2:32" ht="15.75" hidden="1" x14ac:dyDescent="0.35">
      <c r="B247" t="str">
        <f>Tabla13[[#This Row],[Oficina]]&amp;Tabla13[[#This Row],[Material]]</f>
        <v>Agro Sudamerica1012699</v>
      </c>
      <c r="C247" t="s">
        <v>227</v>
      </c>
      <c r="D247" t="s">
        <v>17</v>
      </c>
      <c r="E247">
        <v>1012699</v>
      </c>
      <c r="F247" t="s">
        <v>307</v>
      </c>
      <c r="G247" t="s">
        <v>205</v>
      </c>
      <c r="H247" t="s">
        <v>206</v>
      </c>
      <c r="I247" s="7">
        <f>IFERROR(VLOOKUP(Tabla13[[#This Row],[Llave]],'[1]Consolidado RV'!$B:$H,6,FALSE),0)</f>
        <v>0</v>
      </c>
      <c r="J247" s="3">
        <f>IFERROR(VLOOKUP(Tabla13[[#This Row],[Llave]],'[1]Consolidado RV'!$B:$H,7,FALSE),0)</f>
        <v>0</v>
      </c>
      <c r="K247" s="8">
        <f>IFERROR(VLOOKUP(Tabla13[[#This Row],[Oficina]],#REF!,2,FALSE),0)</f>
        <v>0</v>
      </c>
      <c r="L247" s="7">
        <f>+Tabla13[[#This Row],[ RV Producción mes n+1]]*Tabla13[[#This Row],[% Uti. producción]]</f>
        <v>0</v>
      </c>
      <c r="M247" s="7">
        <f>IFERROR(VLOOKUP(Tabla13[[#This Row],[Material]],#REF!,2,FALSE),0)</f>
        <v>0</v>
      </c>
      <c r="N247" s="7">
        <f>IFERROR(VLOOKUP(Tabla13[[#This Row],[Llave]],'En puerto-Programado'!A:D,4,FALSE)+VLOOKUP(Tabla13[[#This Row],[Llave]],'Por despachar'!A:F,6,FALSE),0)</f>
        <v>0</v>
      </c>
      <c r="O247" s="7">
        <f>IFERROR(VLOOKUP(Tabla13[[#This Row],[Material]],[2]Consolidado!$C:$D,2,FALSE),0)</f>
        <v>0</v>
      </c>
      <c r="P247" s="7">
        <f>IFERROR(VLOOKUP(Tabla13[[#This Row],[Llave]],'Por despachar'!A:E,5,FALSE),0)</f>
        <v>0</v>
      </c>
      <c r="Q24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47" s="7">
        <f>IFERROR(VLOOKUP(Tabla13[[#This Row],[Llave]],[3]Hoja2!$A:$D,4,FALSE),0)</f>
        <v>0</v>
      </c>
      <c r="S247" s="9">
        <f>IFERROR(VLOOKUP(Tabla13[[#This Row],[Material]],[4]Hoja1!$B:$C,2,FALSE),0)</f>
        <v>24000</v>
      </c>
      <c r="T247" s="5">
        <f t="shared" si="7"/>
        <v>0</v>
      </c>
      <c r="U247" s="3">
        <f>+Tabla13[[#This Row],[Total disponible]]-Tabla13[[#This Row],[Atraso a facturar]]</f>
        <v>0</v>
      </c>
      <c r="V247" s="6">
        <f t="shared" si="6"/>
        <v>0</v>
      </c>
      <c r="W247" s="3" t="str">
        <f>IF(Tabla13[[#This Row],[Venta del mes]]&gt;Tabla13[[#This Row],[ RV  Venta mes n+1]],"Falta venta","-")</f>
        <v>-</v>
      </c>
      <c r="X247" s="7"/>
      <c r="Y247" s="18">
        <v>0</v>
      </c>
      <c r="Z247" s="5">
        <f>+Tabla13[[#This Row],[Atraso a facturar]]+Tabla13[[#This Row],[Venta del mes]]+Tabla13[[#This Row],[Ajuste]]</f>
        <v>0</v>
      </c>
      <c r="AA247" s="6">
        <f>+Tabla13[[#This Row],[Atraso a facturar]]+Tabla13[[#This Row],[Venta del mes]]+Tabla13[[#This Row],[En puerto a facturar]]</f>
        <v>0</v>
      </c>
      <c r="AB247" s="20">
        <f>IFERROR(VLOOKUP(Tabla13[[#This Row],[Llave]],'[5]Consolidación planes'!$A:$M,9,FALSE),0)</f>
        <v>0</v>
      </c>
      <c r="AC247" s="20">
        <f>IFERROR(VLOOKUP(Tabla13[[#This Row],[Llave]],'[5]Consolidación planes'!$A:$M,10,FALSE),0)</f>
        <v>0</v>
      </c>
      <c r="AD247" s="20">
        <f>IFERROR(VLOOKUP(Tabla13[[#This Row],[Llave]],'[5]Consolidación planes'!$A:$M,11,FALSE),0)</f>
        <v>80</v>
      </c>
      <c r="AE247" s="20">
        <f>IFERROR(VLOOKUP(Tabla13[[#This Row],[Llave]],'[5]Consolidación planes'!$A:$M,12,FALSE),0)</f>
        <v>0</v>
      </c>
      <c r="AF247" s="20">
        <f>IFERROR(VLOOKUP(Tabla13[[#This Row],[Llave]],'[5]Consolidación planes'!$A:$M,13,FALSE),0)</f>
        <v>0</v>
      </c>
    </row>
    <row r="248" spans="2:32" ht="15.75" hidden="1" x14ac:dyDescent="0.35">
      <c r="B248" t="str">
        <f>Tabla13[[#This Row],[Oficina]]&amp;Tabla13[[#This Row],[Material]]</f>
        <v>Agro Sudamerica1012719</v>
      </c>
      <c r="C248" t="s">
        <v>227</v>
      </c>
      <c r="D248" t="s">
        <v>17</v>
      </c>
      <c r="E248">
        <v>1012719</v>
      </c>
      <c r="F248" t="s">
        <v>236</v>
      </c>
      <c r="G248" t="s">
        <v>233</v>
      </c>
      <c r="H248" t="s">
        <v>234</v>
      </c>
      <c r="I248" s="7">
        <f>IFERROR(VLOOKUP(Tabla13[[#This Row],[Llave]],'[1]Consolidado RV'!$B:$H,6,FALSE),0)</f>
        <v>72241.888999999996</v>
      </c>
      <c r="J248" s="3">
        <f>IFERROR(VLOOKUP(Tabla13[[#This Row],[Llave]],'[1]Consolidado RV'!$B:$H,7,FALSE),0)</f>
        <v>77718.081547750655</v>
      </c>
      <c r="K248" s="8">
        <f>IFERROR(VLOOKUP(Tabla13[[#This Row],[Oficina]],#REF!,2,FALSE),0)</f>
        <v>0</v>
      </c>
      <c r="L248" s="7">
        <f>+Tabla13[[#This Row],[ RV Producción mes n+1]]*Tabla13[[#This Row],[% Uti. producción]]</f>
        <v>0</v>
      </c>
      <c r="M248" s="7">
        <f>IFERROR(VLOOKUP(Tabla13[[#This Row],[Material]],#REF!,2,FALSE),0)</f>
        <v>0</v>
      </c>
      <c r="N248" s="7">
        <f>IFERROR(VLOOKUP(Tabla13[[#This Row],[Llave]],'En puerto-Programado'!A:D,4,FALSE)+VLOOKUP(Tabla13[[#This Row],[Llave]],'Por despachar'!A:F,6,FALSE),0)</f>
        <v>112000</v>
      </c>
      <c r="O248" s="7">
        <f>IFERROR(VLOOKUP(Tabla13[[#This Row],[Material]],[2]Consolidado!$C:$D,2,FALSE),0)</f>
        <v>100350</v>
      </c>
      <c r="P248" s="7">
        <f>IFERROR(VLOOKUP(Tabla13[[#This Row],[Llave]],'Por despachar'!A:E,5,FALSE),0)</f>
        <v>0</v>
      </c>
      <c r="Q248" s="14">
        <f>SUM(Tabla13[[#This Row],[Producción disponible]],Tabla13[[#This Row],[Stock al día]],Tabla13[[#This Row],[Por producir Abr.]])-SUM(Tabla13[[#This Row],[Stock por despachar N]],Tabla13[[#This Row],[Producción por despachar mes N]])</f>
        <v>-11650</v>
      </c>
      <c r="R248" s="7">
        <f>IFERROR(VLOOKUP(Tabla13[[#This Row],[Llave]],[3]Hoja2!$A:$D,4,FALSE),0)</f>
        <v>360000</v>
      </c>
      <c r="S248" s="9">
        <f>IFERROR(VLOOKUP(Tabla13[[#This Row],[Material]],[4]Hoja1!$B:$C,2,FALSE),0)</f>
        <v>24000</v>
      </c>
      <c r="T248" s="5">
        <f t="shared" si="7"/>
        <v>0</v>
      </c>
      <c r="U248" s="3">
        <f>+Tabla13[[#This Row],[Total disponible]]-Tabla13[[#This Row],[Atraso a facturar]]</f>
        <v>-11650</v>
      </c>
      <c r="V248" s="6">
        <f t="shared" si="6"/>
        <v>0</v>
      </c>
      <c r="W248" s="3" t="str">
        <f>IF(Tabla13[[#This Row],[Venta del mes]]&gt;Tabla13[[#This Row],[ RV  Venta mes n+1]],"Falta venta","-")</f>
        <v>-</v>
      </c>
      <c r="X248" s="7"/>
      <c r="Y248" s="18">
        <v>0</v>
      </c>
      <c r="Z248" s="5">
        <f>+Tabla13[[#This Row],[Atraso a facturar]]+Tabla13[[#This Row],[Venta del mes]]+Tabla13[[#This Row],[Ajuste]]</f>
        <v>0</v>
      </c>
      <c r="AA248" s="6">
        <f>+Tabla13[[#This Row],[Atraso a facturar]]+Tabla13[[#This Row],[Venta del mes]]+Tabla13[[#This Row],[En puerto a facturar]]</f>
        <v>0</v>
      </c>
      <c r="AB248" s="20">
        <f>IFERROR(VLOOKUP(Tabla13[[#This Row],[Llave]],'[5]Consolidación planes'!$A:$M,9,FALSE),0)</f>
        <v>192000</v>
      </c>
      <c r="AC248" s="20">
        <f>IFERROR(VLOOKUP(Tabla13[[#This Row],[Llave]],'[5]Consolidación planes'!$A:$M,10,FALSE),0)</f>
        <v>423600</v>
      </c>
      <c r="AD248" s="20">
        <f>IFERROR(VLOOKUP(Tabla13[[#This Row],[Llave]],'[5]Consolidación planes'!$A:$M,11,FALSE),0)</f>
        <v>357200</v>
      </c>
      <c r="AE248" s="20">
        <f>IFERROR(VLOOKUP(Tabla13[[#This Row],[Llave]],'[5]Consolidación planes'!$A:$M,12,FALSE),0)</f>
        <v>144000</v>
      </c>
      <c r="AF248" s="20">
        <f>IFERROR(VLOOKUP(Tabla13[[#This Row],[Llave]],'[5]Consolidación planes'!$A:$M,13,FALSE),0)</f>
        <v>358600</v>
      </c>
    </row>
    <row r="249" spans="2:32" ht="15.75" hidden="1" x14ac:dyDescent="0.35">
      <c r="B249" t="str">
        <f>Tabla13[[#This Row],[Oficina]]&amp;Tabla13[[#This Row],[Material]]</f>
        <v>Agro Sudamerica1012744</v>
      </c>
      <c r="C249" t="s">
        <v>227</v>
      </c>
      <c r="D249" t="s">
        <v>17</v>
      </c>
      <c r="E249">
        <v>1012744</v>
      </c>
      <c r="F249" t="s">
        <v>252</v>
      </c>
      <c r="G249" t="s">
        <v>247</v>
      </c>
      <c r="H249" t="s">
        <v>248</v>
      </c>
      <c r="I249" s="7">
        <f>IFERROR(VLOOKUP(Tabla13[[#This Row],[Llave]],'[1]Consolidado RV'!$B:$H,6,FALSE),0)</f>
        <v>0</v>
      </c>
      <c r="J249" s="3">
        <f>IFERROR(VLOOKUP(Tabla13[[#This Row],[Llave]],'[1]Consolidado RV'!$B:$H,7,FALSE),0)</f>
        <v>0</v>
      </c>
      <c r="K249" s="8">
        <f>IFERROR(VLOOKUP(Tabla13[[#This Row],[Oficina]],#REF!,2,FALSE),0)</f>
        <v>0</v>
      </c>
      <c r="L249" s="7">
        <f>+Tabla13[[#This Row],[ RV Producción mes n+1]]*Tabla13[[#This Row],[% Uti. producción]]</f>
        <v>0</v>
      </c>
      <c r="M249" s="7">
        <f>IFERROR(VLOOKUP(Tabla13[[#This Row],[Material]],#REF!,2,FALSE),0)</f>
        <v>0</v>
      </c>
      <c r="N249" s="7">
        <f>IFERROR(VLOOKUP(Tabla13[[#This Row],[Llave]],'En puerto-Programado'!A:D,4,FALSE)+VLOOKUP(Tabla13[[#This Row],[Llave]],'Por despachar'!A:F,6,FALSE),0)</f>
        <v>0</v>
      </c>
      <c r="O249" s="7">
        <f>IFERROR(VLOOKUP(Tabla13[[#This Row],[Material]],[2]Consolidado!$C:$D,2,FALSE),0)</f>
        <v>0</v>
      </c>
      <c r="P249" s="7">
        <f>IFERROR(VLOOKUP(Tabla13[[#This Row],[Llave]],'Por despachar'!A:E,5,FALSE),0)</f>
        <v>0</v>
      </c>
      <c r="Q24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49" s="7">
        <f>IFERROR(VLOOKUP(Tabla13[[#This Row],[Llave]],[3]Hoja2!$A:$D,4,FALSE),0)</f>
        <v>0</v>
      </c>
      <c r="S249" s="9">
        <f>IFERROR(VLOOKUP(Tabla13[[#This Row],[Material]],[4]Hoja1!$B:$C,2,FALSE),0)</f>
        <v>24000</v>
      </c>
      <c r="T249" s="5">
        <f t="shared" si="7"/>
        <v>0</v>
      </c>
      <c r="U249" s="3">
        <f>+Tabla13[[#This Row],[Total disponible]]-Tabla13[[#This Row],[Atraso a facturar]]</f>
        <v>0</v>
      </c>
      <c r="V249" s="6">
        <f t="shared" si="6"/>
        <v>0</v>
      </c>
      <c r="W249" s="3" t="str">
        <f>IF(Tabla13[[#This Row],[Venta del mes]]&gt;Tabla13[[#This Row],[ RV  Venta mes n+1]],"Falta venta","-")</f>
        <v>-</v>
      </c>
      <c r="X249" s="7"/>
      <c r="Y249" s="18">
        <v>0</v>
      </c>
      <c r="Z249" s="5">
        <f>+Tabla13[[#This Row],[Atraso a facturar]]+Tabla13[[#This Row],[Venta del mes]]+Tabla13[[#This Row],[Ajuste]]</f>
        <v>0</v>
      </c>
      <c r="AA249" s="6">
        <f>+Tabla13[[#This Row],[Atraso a facturar]]+Tabla13[[#This Row],[Venta del mes]]+Tabla13[[#This Row],[En puerto a facturar]]</f>
        <v>0</v>
      </c>
      <c r="AB249" s="20">
        <f>IFERROR(VLOOKUP(Tabla13[[#This Row],[Llave]],'[5]Consolidación planes'!$A:$M,9,FALSE),0)</f>
        <v>0</v>
      </c>
      <c r="AC249" s="20">
        <f>IFERROR(VLOOKUP(Tabla13[[#This Row],[Llave]],'[5]Consolidación planes'!$A:$M,10,FALSE),0)</f>
        <v>143000</v>
      </c>
      <c r="AD249" s="20">
        <f>IFERROR(VLOOKUP(Tabla13[[#This Row],[Llave]],'[5]Consolidación planes'!$A:$M,11,FALSE),0)</f>
        <v>72000</v>
      </c>
      <c r="AE249" s="20">
        <f>IFERROR(VLOOKUP(Tabla13[[#This Row],[Llave]],'[5]Consolidación planes'!$A:$M,12,FALSE),0)</f>
        <v>24000</v>
      </c>
      <c r="AF249" s="20">
        <f>IFERROR(VLOOKUP(Tabla13[[#This Row],[Llave]],'[5]Consolidación planes'!$A:$M,13,FALSE),0)</f>
        <v>24000</v>
      </c>
    </row>
    <row r="250" spans="2:32" ht="15.75" hidden="1" x14ac:dyDescent="0.35">
      <c r="B250" t="str">
        <f>Tabla13[[#This Row],[Oficina]]&amp;Tabla13[[#This Row],[Material]]</f>
        <v>Agro Sudamerica1012763</v>
      </c>
      <c r="C250" t="s">
        <v>227</v>
      </c>
      <c r="D250" t="s">
        <v>17</v>
      </c>
      <c r="E250">
        <v>1012763</v>
      </c>
      <c r="F250" t="s">
        <v>309</v>
      </c>
      <c r="G250" t="s">
        <v>209</v>
      </c>
      <c r="H250" t="s">
        <v>245</v>
      </c>
      <c r="I250" s="7">
        <f>IFERROR(VLOOKUP(Tabla13[[#This Row],[Llave]],'[1]Consolidado RV'!$B:$H,6,FALSE),0)</f>
        <v>78909.925000000003</v>
      </c>
      <c r="J250" s="3">
        <f>IFERROR(VLOOKUP(Tabla13[[#This Row],[Llave]],'[1]Consolidado RV'!$B:$H,7,FALSE),0)</f>
        <v>119999.99965753425</v>
      </c>
      <c r="K250" s="8">
        <f>IFERROR(VLOOKUP(Tabla13[[#This Row],[Oficina]],#REF!,2,FALSE),0)</f>
        <v>0</v>
      </c>
      <c r="L250" s="7">
        <f>+Tabla13[[#This Row],[ RV Producción mes n+1]]*Tabla13[[#This Row],[% Uti. producción]]</f>
        <v>0</v>
      </c>
      <c r="M250" s="7">
        <f>IFERROR(VLOOKUP(Tabla13[[#This Row],[Material]],#REF!,2,FALSE),0)</f>
        <v>0</v>
      </c>
      <c r="N250" s="7">
        <f>IFERROR(VLOOKUP(Tabla13[[#This Row],[Llave]],'En puerto-Programado'!A:D,4,FALSE)+VLOOKUP(Tabla13[[#This Row],[Llave]],'Por despachar'!A:F,6,FALSE),0)</f>
        <v>24000</v>
      </c>
      <c r="O250" s="7">
        <f>IFERROR(VLOOKUP(Tabla13[[#This Row],[Material]],[2]Consolidado!$C:$D,2,FALSE),0)</f>
        <v>0</v>
      </c>
      <c r="P250" s="7">
        <f>IFERROR(VLOOKUP(Tabla13[[#This Row],[Llave]],'Por despachar'!A:E,5,FALSE),0)</f>
        <v>0</v>
      </c>
      <c r="Q250" s="14">
        <f>SUM(Tabla13[[#This Row],[Producción disponible]],Tabla13[[#This Row],[Stock al día]],Tabla13[[#This Row],[Por producir Abr.]])-SUM(Tabla13[[#This Row],[Stock por despachar N]],Tabla13[[#This Row],[Producción por despachar mes N]])</f>
        <v>-24000</v>
      </c>
      <c r="R250" s="7">
        <f>IFERROR(VLOOKUP(Tabla13[[#This Row],[Llave]],[3]Hoja2!$A:$D,4,FALSE),0)</f>
        <v>0</v>
      </c>
      <c r="S250" s="9">
        <f>IFERROR(VLOOKUP(Tabla13[[#This Row],[Material]],[4]Hoja1!$B:$C,2,FALSE),0)</f>
        <v>24000</v>
      </c>
      <c r="T250" s="5">
        <f t="shared" si="7"/>
        <v>0</v>
      </c>
      <c r="U250" s="3">
        <f>+Tabla13[[#This Row],[Total disponible]]-Tabla13[[#This Row],[Atraso a facturar]]</f>
        <v>-24000</v>
      </c>
      <c r="V250" s="6">
        <f t="shared" si="6"/>
        <v>0</v>
      </c>
      <c r="W250" s="3" t="str">
        <f>IF(Tabla13[[#This Row],[Venta del mes]]&gt;Tabla13[[#This Row],[ RV  Venta mes n+1]],"Falta venta","-")</f>
        <v>-</v>
      </c>
      <c r="X250" s="7"/>
      <c r="Y250" s="18">
        <v>0</v>
      </c>
      <c r="Z250" s="5">
        <f>+Tabla13[[#This Row],[Atraso a facturar]]+Tabla13[[#This Row],[Venta del mes]]+Tabla13[[#This Row],[Ajuste]]</f>
        <v>0</v>
      </c>
      <c r="AA250" s="6">
        <f>+Tabla13[[#This Row],[Atraso a facturar]]+Tabla13[[#This Row],[Venta del mes]]+Tabla13[[#This Row],[En puerto a facturar]]</f>
        <v>0</v>
      </c>
      <c r="AB250" s="20">
        <f>IFERROR(VLOOKUP(Tabla13[[#This Row],[Llave]],'[5]Consolidación planes'!$A:$M,9,FALSE),0)</f>
        <v>0</v>
      </c>
      <c r="AC250" s="20">
        <f>IFERROR(VLOOKUP(Tabla13[[#This Row],[Llave]],'[5]Consolidación planes'!$A:$M,10,FALSE),0)</f>
        <v>0</v>
      </c>
      <c r="AD250" s="20">
        <f>IFERROR(VLOOKUP(Tabla13[[#This Row],[Llave]],'[5]Consolidación planes'!$A:$M,11,FALSE),0)</f>
        <v>48000</v>
      </c>
      <c r="AE250" s="20">
        <f>IFERROR(VLOOKUP(Tabla13[[#This Row],[Llave]],'[5]Consolidación planes'!$A:$M,12,FALSE),0)</f>
        <v>48000</v>
      </c>
      <c r="AF250" s="20">
        <f>IFERROR(VLOOKUP(Tabla13[[#This Row],[Llave]],'[5]Consolidación planes'!$A:$M,13,FALSE),0)</f>
        <v>48000</v>
      </c>
    </row>
    <row r="251" spans="2:32" ht="15.75" hidden="1" x14ac:dyDescent="0.35">
      <c r="B251" t="str">
        <f>Tabla13[[#This Row],[Oficina]]&amp;Tabla13[[#This Row],[Material]]</f>
        <v>Agro Sudamerica1012778</v>
      </c>
      <c r="C251" t="s">
        <v>227</v>
      </c>
      <c r="D251" t="s">
        <v>17</v>
      </c>
      <c r="E251">
        <v>1012778</v>
      </c>
      <c r="F251" t="s">
        <v>327</v>
      </c>
      <c r="G251" t="s">
        <v>209</v>
      </c>
      <c r="H251" t="s">
        <v>228</v>
      </c>
      <c r="I251" s="7">
        <f>IFERROR(VLOOKUP(Tabla13[[#This Row],[Llave]],'[1]Consolidado RV'!$B:$H,6,FALSE),0)</f>
        <v>0</v>
      </c>
      <c r="J251" s="3">
        <f>IFERROR(VLOOKUP(Tabla13[[#This Row],[Llave]],'[1]Consolidado RV'!$B:$H,7,FALSE),0)</f>
        <v>0</v>
      </c>
      <c r="K251" s="8">
        <f>IFERROR(VLOOKUP(Tabla13[[#This Row],[Oficina]],#REF!,2,FALSE),0)</f>
        <v>0</v>
      </c>
      <c r="L251" s="7">
        <f>+Tabla13[[#This Row],[ RV Producción mes n+1]]*Tabla13[[#This Row],[% Uti. producción]]</f>
        <v>0</v>
      </c>
      <c r="M251" s="7">
        <f>IFERROR(VLOOKUP(Tabla13[[#This Row],[Material]],#REF!,2,FALSE),0)</f>
        <v>0</v>
      </c>
      <c r="N251" s="7">
        <f>IFERROR(VLOOKUP(Tabla13[[#This Row],[Llave]],'En puerto-Programado'!A:D,4,FALSE)+VLOOKUP(Tabla13[[#This Row],[Llave]],'Por despachar'!A:F,6,FALSE),0)</f>
        <v>0</v>
      </c>
      <c r="O251" s="7">
        <f>IFERROR(VLOOKUP(Tabla13[[#This Row],[Material]],[2]Consolidado!$C:$D,2,FALSE),0)</f>
        <v>0</v>
      </c>
      <c r="P251" s="7">
        <f>IFERROR(VLOOKUP(Tabla13[[#This Row],[Llave]],'Por despachar'!A:E,5,FALSE),0)</f>
        <v>0</v>
      </c>
      <c r="Q25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51" s="7">
        <f>IFERROR(VLOOKUP(Tabla13[[#This Row],[Llave]],[3]Hoja2!$A:$D,4,FALSE),0)</f>
        <v>0</v>
      </c>
      <c r="S251" s="9">
        <f>IFERROR(VLOOKUP(Tabla13[[#This Row],[Material]],[4]Hoja1!$B:$C,2,FALSE),0)</f>
        <v>24000</v>
      </c>
      <c r="T251" s="5">
        <f t="shared" si="7"/>
        <v>0</v>
      </c>
      <c r="U251" s="3">
        <f>+Tabla13[[#This Row],[Total disponible]]-Tabla13[[#This Row],[Atraso a facturar]]</f>
        <v>0</v>
      </c>
      <c r="V251" s="6">
        <f t="shared" si="6"/>
        <v>0</v>
      </c>
      <c r="W251" s="3" t="str">
        <f>IF(Tabla13[[#This Row],[Venta del mes]]&gt;Tabla13[[#This Row],[ RV  Venta mes n+1]],"Falta venta","-")</f>
        <v>-</v>
      </c>
      <c r="X251" s="7"/>
      <c r="Y251" s="18">
        <v>0</v>
      </c>
      <c r="Z251" s="5">
        <f>+Tabla13[[#This Row],[Atraso a facturar]]+Tabla13[[#This Row],[Venta del mes]]+Tabla13[[#This Row],[Ajuste]]</f>
        <v>0</v>
      </c>
      <c r="AA251" s="6">
        <f>+Tabla13[[#This Row],[Atraso a facturar]]+Tabla13[[#This Row],[Venta del mes]]+Tabla13[[#This Row],[En puerto a facturar]]</f>
        <v>0</v>
      </c>
      <c r="AB251" s="20">
        <f>IFERROR(VLOOKUP(Tabla13[[#This Row],[Llave]],'[5]Consolidación planes'!$A:$M,9,FALSE),0)</f>
        <v>0</v>
      </c>
      <c r="AC251" s="20">
        <f>IFERROR(VLOOKUP(Tabla13[[#This Row],[Llave]],'[5]Consolidación planes'!$A:$M,10,FALSE),0)</f>
        <v>0</v>
      </c>
      <c r="AD251" s="20">
        <f>IFERROR(VLOOKUP(Tabla13[[#This Row],[Llave]],'[5]Consolidación planes'!$A:$M,11,FALSE),0)</f>
        <v>0</v>
      </c>
      <c r="AE251" s="20">
        <f>IFERROR(VLOOKUP(Tabla13[[#This Row],[Llave]],'[5]Consolidación planes'!$A:$M,12,FALSE),0)</f>
        <v>0</v>
      </c>
      <c r="AF251" s="20">
        <f>IFERROR(VLOOKUP(Tabla13[[#This Row],[Llave]],'[5]Consolidación planes'!$A:$M,13,FALSE),0)</f>
        <v>24000</v>
      </c>
    </row>
    <row r="252" spans="2:32" ht="15.5" x14ac:dyDescent="0.35">
      <c r="B252" t="str">
        <f>Tabla13[[#This Row],[Oficina]]&amp;Tabla13[[#This Row],[Material]]</f>
        <v>Agrosuper Asia1012012</v>
      </c>
      <c r="C252" t="s">
        <v>227</v>
      </c>
      <c r="D252" t="s">
        <v>173</v>
      </c>
      <c r="E252">
        <v>1012012</v>
      </c>
      <c r="F252" t="s">
        <v>274</v>
      </c>
      <c r="G252" t="s">
        <v>205</v>
      </c>
      <c r="H252" t="s">
        <v>231</v>
      </c>
      <c r="I252" s="7">
        <f>IFERROR(VLOOKUP(Tabla13[[#This Row],[Llave]],'[1]Consolidado RV'!$B:$H,6,FALSE),0)</f>
        <v>20000</v>
      </c>
      <c r="J252" s="3">
        <f>IFERROR(VLOOKUP(Tabla13[[#This Row],[Llave]],'[1]Consolidado RV'!$B:$H,7,FALSE),0)</f>
        <v>20000</v>
      </c>
      <c r="K252" s="8">
        <f>IFERROR(VLOOKUP(Tabla13[[#This Row],[Oficina]],#REF!,2,FALSE),0)</f>
        <v>0</v>
      </c>
      <c r="L252" s="7">
        <f>+Tabla13[[#This Row],[ RV Producción mes n+1]]*Tabla13[[#This Row],[% Uti. producción]]</f>
        <v>0</v>
      </c>
      <c r="M252" s="7">
        <f>IFERROR(VLOOKUP(Tabla13[[#This Row],[Material]],#REF!,2,FALSE),0)</f>
        <v>0</v>
      </c>
      <c r="N252" s="7">
        <f>IFERROR(VLOOKUP(Tabla13[[#This Row],[Llave]],'En puerto-Programado'!A:D,4,FALSE)+VLOOKUP(Tabla13[[#This Row],[Llave]],'Por despachar'!A:F,6,FALSE),0)</f>
        <v>0</v>
      </c>
      <c r="O252" s="7">
        <f>IFERROR(VLOOKUP(Tabla13[[#This Row],[Material]],[2]Consolidado!$C:$D,2,FALSE),0)</f>
        <v>0</v>
      </c>
      <c r="P252" s="7">
        <f>IFERROR(VLOOKUP(Tabla13[[#This Row],[Llave]],'Por despachar'!A:E,5,FALSE),0)</f>
        <v>0</v>
      </c>
      <c r="Q25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52" s="7">
        <f>IFERROR(VLOOKUP(Tabla13[[#This Row],[Llave]],[3]Hoja2!$A:$D,4,FALSE),0)</f>
        <v>19958.047999999999</v>
      </c>
      <c r="S252" s="9">
        <f>IFERROR(VLOOKUP(Tabla13[[#This Row],[Material]],[4]Hoja1!$B:$C,2,FALSE),0)</f>
        <v>22000</v>
      </c>
      <c r="T252" s="5">
        <f t="shared" si="7"/>
        <v>0</v>
      </c>
      <c r="U252" s="3">
        <f>+Tabla13[[#This Row],[Total disponible]]-Tabla13[[#This Row],[Atraso a facturar]]</f>
        <v>0</v>
      </c>
      <c r="V252" s="6">
        <f t="shared" si="6"/>
        <v>0</v>
      </c>
      <c r="W252" s="3" t="str">
        <f>IF(Tabla13[[#This Row],[Venta del mes]]&gt;Tabla13[[#This Row],[ RV  Venta mes n+1]],"Falta venta","-")</f>
        <v>-</v>
      </c>
      <c r="X252" s="7"/>
      <c r="Y252" s="18">
        <v>0</v>
      </c>
      <c r="Z252" s="5">
        <f>+Tabla13[[#This Row],[Atraso a facturar]]+Tabla13[[#This Row],[Venta del mes]]+Tabla13[[#This Row],[Ajuste]]</f>
        <v>0</v>
      </c>
      <c r="AA252" s="6">
        <f>+Tabla13[[#This Row],[Atraso a facturar]]+Tabla13[[#This Row],[Venta del mes]]+Tabla13[[#This Row],[En puerto a facturar]]</f>
        <v>0</v>
      </c>
      <c r="AB252" s="20">
        <f>IFERROR(VLOOKUP(Tabla13[[#This Row],[Llave]],'[5]Consolidación planes'!$A:$M,9,FALSE),0)</f>
        <v>108000</v>
      </c>
      <c r="AC252" s="20">
        <f>IFERROR(VLOOKUP(Tabla13[[#This Row],[Llave]],'[5]Consolidación planes'!$A:$M,10,FALSE),0)</f>
        <v>88000</v>
      </c>
      <c r="AD252" s="20">
        <f>IFERROR(VLOOKUP(Tabla13[[#This Row],[Llave]],'[5]Consolidación planes'!$A:$M,11,FALSE),0)</f>
        <v>0</v>
      </c>
      <c r="AE252" s="20">
        <f>IFERROR(VLOOKUP(Tabla13[[#This Row],[Llave]],'[5]Consolidación planes'!$A:$M,12,FALSE),0)</f>
        <v>0</v>
      </c>
      <c r="AF252" s="20">
        <f>IFERROR(VLOOKUP(Tabla13[[#This Row],[Llave]],'[5]Consolidación planes'!$A:$M,13,FALSE),0)</f>
        <v>0</v>
      </c>
    </row>
    <row r="253" spans="2:32" ht="15.5" x14ac:dyDescent="0.35">
      <c r="B253" t="str">
        <f>Tabla13[[#This Row],[Oficina]]&amp;Tabla13[[#This Row],[Material]]</f>
        <v>Agrosuper Asia1012612</v>
      </c>
      <c r="C253" t="s">
        <v>227</v>
      </c>
      <c r="D253" t="s">
        <v>173</v>
      </c>
      <c r="E253">
        <v>1012612</v>
      </c>
      <c r="F253" t="s">
        <v>275</v>
      </c>
      <c r="G253" t="s">
        <v>233</v>
      </c>
      <c r="H253" t="s">
        <v>237</v>
      </c>
      <c r="I253" s="7">
        <f>IFERROR(VLOOKUP(Tabla13[[#This Row],[Llave]],'[1]Consolidado RV'!$B:$H,6,FALSE),0)</f>
        <v>431056.56</v>
      </c>
      <c r="J253" s="3">
        <f>IFERROR(VLOOKUP(Tabla13[[#This Row],[Llave]],'[1]Consolidado RV'!$B:$H,7,FALSE),0)</f>
        <v>1135670.6922232839</v>
      </c>
      <c r="K253" s="8">
        <f>IFERROR(VLOOKUP(Tabla13[[#This Row],[Oficina]],#REF!,2,FALSE),0)</f>
        <v>0</v>
      </c>
      <c r="L253" s="7">
        <f>+Tabla13[[#This Row],[ RV Producción mes n+1]]*Tabla13[[#This Row],[% Uti. producción]]</f>
        <v>0</v>
      </c>
      <c r="M253" s="7">
        <f>IFERROR(VLOOKUP(Tabla13[[#This Row],[Material]],#REF!,2,FALSE),0)</f>
        <v>0</v>
      </c>
      <c r="N253" s="7">
        <f>IFERROR(VLOOKUP(Tabla13[[#This Row],[Llave]],'En puerto-Programado'!A:D,4,FALSE)+VLOOKUP(Tabla13[[#This Row],[Llave]],'Por despachar'!A:F,6,FALSE),0)</f>
        <v>125000</v>
      </c>
      <c r="O253" s="7">
        <f>IFERROR(VLOOKUP(Tabla13[[#This Row],[Material]],[2]Consolidado!$C:$D,2,FALSE),0)</f>
        <v>299000</v>
      </c>
      <c r="P253" s="7">
        <f>IFERROR(VLOOKUP(Tabla13[[#This Row],[Llave]],'Por despachar'!A:E,5,FALSE),0)</f>
        <v>0</v>
      </c>
      <c r="Q253" s="14">
        <f>SUM(Tabla13[[#This Row],[Producción disponible]],Tabla13[[#This Row],[Stock al día]],Tabla13[[#This Row],[Por producir Abr.]])-SUM(Tabla13[[#This Row],[Stock por despachar N]],Tabla13[[#This Row],[Producción por despachar mes N]])</f>
        <v>174000</v>
      </c>
      <c r="R253" s="7">
        <f>IFERROR(VLOOKUP(Tabla13[[#This Row],[Llave]],[3]Hoja2!$A:$D,4,FALSE),0)</f>
        <v>850000</v>
      </c>
      <c r="S253" s="9">
        <f>IFERROR(VLOOKUP(Tabla13[[#This Row],[Material]],[4]Hoja1!$B:$C,2,FALSE),0)</f>
        <v>25000</v>
      </c>
      <c r="T253" s="5">
        <f t="shared" si="7"/>
        <v>150000</v>
      </c>
      <c r="U253" s="3">
        <f>+Tabla13[[#This Row],[Total disponible]]-Tabla13[[#This Row],[Atraso a facturar]]</f>
        <v>24000</v>
      </c>
      <c r="V253" s="6">
        <f t="shared" si="6"/>
        <v>0</v>
      </c>
      <c r="W253" s="3" t="str">
        <f>IF(Tabla13[[#This Row],[Venta del mes]]&gt;Tabla13[[#This Row],[ RV  Venta mes n+1]],"Falta venta","-")</f>
        <v>-</v>
      </c>
      <c r="X253" s="7"/>
      <c r="Y253" s="18">
        <v>0</v>
      </c>
      <c r="Z253" s="26">
        <f>+Tabla13[[#This Row],[Atraso a facturar]]+Tabla13[[#This Row],[Venta del mes]]+Tabla13[[#This Row],[Ajuste]]</f>
        <v>150000</v>
      </c>
      <c r="AA253" s="6">
        <f>+Tabla13[[#This Row],[Atraso a facturar]]+Tabla13[[#This Row],[Venta del mes]]+Tabla13[[#This Row],[En puerto a facturar]]</f>
        <v>150000</v>
      </c>
      <c r="AB253" s="20">
        <f>IFERROR(VLOOKUP(Tabla13[[#This Row],[Llave]],'[5]Consolidación planes'!$A:$M,9,FALSE),0)</f>
        <v>625000</v>
      </c>
      <c r="AC253" s="20">
        <f>IFERROR(VLOOKUP(Tabla13[[#This Row],[Llave]],'[5]Consolidación planes'!$A:$M,10,FALSE),0)</f>
        <v>625000</v>
      </c>
      <c r="AD253" s="20">
        <f>IFERROR(VLOOKUP(Tabla13[[#This Row],[Llave]],'[5]Consolidación planes'!$A:$M,11,FALSE),0)</f>
        <v>950000</v>
      </c>
      <c r="AE253" s="20">
        <f>IFERROR(VLOOKUP(Tabla13[[#This Row],[Llave]],'[5]Consolidación planes'!$A:$M,12,FALSE),0)</f>
        <v>1100000</v>
      </c>
      <c r="AF253" s="20">
        <f>IFERROR(VLOOKUP(Tabla13[[#This Row],[Llave]],'[5]Consolidación planes'!$A:$M,13,FALSE),0)</f>
        <v>1291866</v>
      </c>
    </row>
    <row r="254" spans="2:32" ht="15.75" hidden="1" x14ac:dyDescent="0.35">
      <c r="B254" t="str">
        <f>Tabla13[[#This Row],[Oficina]]&amp;Tabla13[[#This Row],[Material]]</f>
        <v>Agrosuper Brasil1011560</v>
      </c>
      <c r="C254" t="s">
        <v>227</v>
      </c>
      <c r="D254" t="s">
        <v>7</v>
      </c>
      <c r="E254">
        <v>1011560</v>
      </c>
      <c r="F254" t="s">
        <v>299</v>
      </c>
      <c r="G254" t="s">
        <v>209</v>
      </c>
      <c r="H254" t="s">
        <v>228</v>
      </c>
      <c r="I254" s="7">
        <f>IFERROR(VLOOKUP(Tabla13[[#This Row],[Llave]],'[1]Consolidado RV'!$B:$H,6,FALSE),0)</f>
        <v>48000</v>
      </c>
      <c r="J254" s="3">
        <f>IFERROR(VLOOKUP(Tabla13[[#This Row],[Llave]],'[1]Consolidado RV'!$B:$H,7,FALSE),0)</f>
        <v>48000</v>
      </c>
      <c r="K254" s="8">
        <f>IFERROR(VLOOKUP(Tabla13[[#This Row],[Oficina]],#REF!,2,FALSE),0)</f>
        <v>0</v>
      </c>
      <c r="L254" s="7">
        <f>+Tabla13[[#This Row],[ RV Producción mes n+1]]*Tabla13[[#This Row],[% Uti. producción]]</f>
        <v>0</v>
      </c>
      <c r="M254" s="7">
        <f>IFERROR(VLOOKUP(Tabla13[[#This Row],[Material]],#REF!,2,FALSE),0)</f>
        <v>0</v>
      </c>
      <c r="N254" s="7">
        <f>IFERROR(VLOOKUP(Tabla13[[#This Row],[Llave]],'En puerto-Programado'!A:D,4,FALSE)+VLOOKUP(Tabla13[[#This Row],[Llave]],'Por despachar'!A:F,6,FALSE),0)</f>
        <v>0</v>
      </c>
      <c r="O254" s="7">
        <f>IFERROR(VLOOKUP(Tabla13[[#This Row],[Material]],[2]Consolidado!$C:$D,2,FALSE),0)</f>
        <v>0</v>
      </c>
      <c r="P254" s="7">
        <f>IFERROR(VLOOKUP(Tabla13[[#This Row],[Llave]],'Por despachar'!A:E,5,FALSE),0)</f>
        <v>0</v>
      </c>
      <c r="Q25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54" s="7">
        <f>IFERROR(VLOOKUP(Tabla13[[#This Row],[Llave]],[3]Hoja2!$A:$D,4,FALSE),0)</f>
        <v>24000</v>
      </c>
      <c r="S254" s="9">
        <f>IFERROR(VLOOKUP(Tabla13[[#This Row],[Material]],[4]Hoja1!$B:$C,2,FALSE),0)</f>
        <v>24000</v>
      </c>
      <c r="T254" s="5">
        <f t="shared" si="7"/>
        <v>0</v>
      </c>
      <c r="U254" s="3">
        <f>+Tabla13[[#This Row],[Total disponible]]-Tabla13[[#This Row],[Atraso a facturar]]</f>
        <v>0</v>
      </c>
      <c r="V254" s="6">
        <f t="shared" si="6"/>
        <v>0</v>
      </c>
      <c r="W254" s="3" t="str">
        <f>IF(Tabla13[[#This Row],[Venta del mes]]&gt;Tabla13[[#This Row],[ RV  Venta mes n+1]],"Falta venta","-")</f>
        <v>-</v>
      </c>
      <c r="X254" s="7"/>
      <c r="Y254" s="18">
        <v>0</v>
      </c>
      <c r="Z254" s="5">
        <f>+Tabla13[[#This Row],[Atraso a facturar]]+Tabla13[[#This Row],[Venta del mes]]+Tabla13[[#This Row],[Ajuste]]</f>
        <v>0</v>
      </c>
      <c r="AA254" s="6">
        <f>+Tabla13[[#This Row],[Atraso a facturar]]+Tabla13[[#This Row],[Venta del mes]]+Tabla13[[#This Row],[En puerto a facturar]]</f>
        <v>0</v>
      </c>
      <c r="AB254" s="20">
        <f>IFERROR(VLOOKUP(Tabla13[[#This Row],[Llave]],'[5]Consolidación planes'!$A:$M,9,FALSE),0)</f>
        <v>0</v>
      </c>
      <c r="AC254" s="20">
        <f>IFERROR(VLOOKUP(Tabla13[[#This Row],[Llave]],'[5]Consolidación planes'!$A:$M,10,FALSE),0)</f>
        <v>24000</v>
      </c>
      <c r="AD254" s="20">
        <f>IFERROR(VLOOKUP(Tabla13[[#This Row],[Llave]],'[5]Consolidación planes'!$A:$M,11,FALSE),0)</f>
        <v>0</v>
      </c>
      <c r="AE254" s="20">
        <f>IFERROR(VLOOKUP(Tabla13[[#This Row],[Llave]],'[5]Consolidación planes'!$A:$M,12,FALSE),0)</f>
        <v>0</v>
      </c>
      <c r="AF254" s="20">
        <f>IFERROR(VLOOKUP(Tabla13[[#This Row],[Llave]],'[5]Consolidación planes'!$A:$M,13,FALSE),0)</f>
        <v>24000</v>
      </c>
    </row>
    <row r="255" spans="2:32" ht="15.75" hidden="1" x14ac:dyDescent="0.35">
      <c r="B255" t="str">
        <f>Tabla13[[#This Row],[Oficina]]&amp;Tabla13[[#This Row],[Material]]</f>
        <v>Agrosuper Brasil1012362</v>
      </c>
      <c r="C255" t="s">
        <v>227</v>
      </c>
      <c r="D255" t="s">
        <v>7</v>
      </c>
      <c r="E255">
        <v>1012362</v>
      </c>
      <c r="F255" t="s">
        <v>229</v>
      </c>
      <c r="G255" t="s">
        <v>209</v>
      </c>
      <c r="H255" t="s">
        <v>228</v>
      </c>
      <c r="I255" s="7">
        <f>IFERROR(VLOOKUP(Tabla13[[#This Row],[Llave]],'[1]Consolidado RV'!$B:$H,6,FALSE),0)</f>
        <v>22700</v>
      </c>
      <c r="J255" s="3">
        <f>IFERROR(VLOOKUP(Tabla13[[#This Row],[Llave]],'[1]Consolidado RV'!$B:$H,7,FALSE),0)</f>
        <v>22700</v>
      </c>
      <c r="K255" s="8">
        <f>IFERROR(VLOOKUP(Tabla13[[#This Row],[Oficina]],#REF!,2,FALSE),0)</f>
        <v>0</v>
      </c>
      <c r="L255" s="7">
        <f>+Tabla13[[#This Row],[ RV Producción mes n+1]]*Tabla13[[#This Row],[% Uti. producción]]</f>
        <v>0</v>
      </c>
      <c r="M255" s="7">
        <f>IFERROR(VLOOKUP(Tabla13[[#This Row],[Material]],#REF!,2,FALSE),0)</f>
        <v>0</v>
      </c>
      <c r="N255" s="7">
        <f>IFERROR(VLOOKUP(Tabla13[[#This Row],[Llave]],'En puerto-Programado'!A:D,4,FALSE)+VLOOKUP(Tabla13[[#This Row],[Llave]],'Por despachar'!A:F,6,FALSE),0)</f>
        <v>0</v>
      </c>
      <c r="O255" s="7">
        <f>IFERROR(VLOOKUP(Tabla13[[#This Row],[Material]],[2]Consolidado!$C:$D,2,FALSE),0)</f>
        <v>6559.47831465133</v>
      </c>
      <c r="P255" s="7">
        <f>IFERROR(VLOOKUP(Tabla13[[#This Row],[Llave]],'Por despachar'!A:E,5,FALSE),0)</f>
        <v>0</v>
      </c>
      <c r="Q255" s="14">
        <f>SUM(Tabla13[[#This Row],[Producción disponible]],Tabla13[[#This Row],[Stock al día]],Tabla13[[#This Row],[Por producir Abr.]])-SUM(Tabla13[[#This Row],[Stock por despachar N]],Tabla13[[#This Row],[Producción por despachar mes N]])</f>
        <v>6559.47831465133</v>
      </c>
      <c r="R255" s="7">
        <f>IFERROR(VLOOKUP(Tabla13[[#This Row],[Llave]],[3]Hoja2!$A:$D,4,FALSE),0)</f>
        <v>71985</v>
      </c>
      <c r="S255" s="9">
        <f>IFERROR(VLOOKUP(Tabla13[[#This Row],[Material]],[4]Hoja1!$B:$C,2,FALSE),0)</f>
        <v>24000</v>
      </c>
      <c r="T255" s="5">
        <f t="shared" si="7"/>
        <v>0</v>
      </c>
      <c r="U255" s="3">
        <f>+Tabla13[[#This Row],[Total disponible]]-Tabla13[[#This Row],[Atraso a facturar]]</f>
        <v>6559.47831465133</v>
      </c>
      <c r="V255" s="6">
        <f t="shared" si="6"/>
        <v>0</v>
      </c>
      <c r="W255" s="3" t="str">
        <f>IF(Tabla13[[#This Row],[Venta del mes]]&gt;Tabla13[[#This Row],[ RV  Venta mes n+1]],"Falta venta","-")</f>
        <v>-</v>
      </c>
      <c r="X255" s="7"/>
      <c r="Y255" s="18">
        <v>0</v>
      </c>
      <c r="Z255" s="5">
        <f>+Tabla13[[#This Row],[Atraso a facturar]]+Tabla13[[#This Row],[Venta del mes]]+Tabla13[[#This Row],[Ajuste]]</f>
        <v>0</v>
      </c>
      <c r="AA255" s="6">
        <f>+Tabla13[[#This Row],[Atraso a facturar]]+Tabla13[[#This Row],[Venta del mes]]+Tabla13[[#This Row],[En puerto a facturar]]</f>
        <v>0</v>
      </c>
      <c r="AB255" s="20">
        <f>IFERROR(VLOOKUP(Tabla13[[#This Row],[Llave]],'[5]Consolidación planes'!$A:$M,9,FALSE),0)</f>
        <v>24000</v>
      </c>
      <c r="AC255" s="20">
        <f>IFERROR(VLOOKUP(Tabla13[[#This Row],[Llave]],'[5]Consolidación planes'!$A:$M,10,FALSE),0)</f>
        <v>24000</v>
      </c>
      <c r="AD255" s="20">
        <f>IFERROR(VLOOKUP(Tabla13[[#This Row],[Llave]],'[5]Consolidación planes'!$A:$M,11,FALSE),0)</f>
        <v>47990</v>
      </c>
      <c r="AE255" s="20">
        <f>IFERROR(VLOOKUP(Tabla13[[#This Row],[Llave]],'[5]Consolidación planes'!$A:$M,12,FALSE),0)</f>
        <v>23995</v>
      </c>
      <c r="AF255" s="20">
        <f>IFERROR(VLOOKUP(Tabla13[[#This Row],[Llave]],'[5]Consolidación planes'!$A:$M,13,FALSE),0)</f>
        <v>24000</v>
      </c>
    </row>
    <row r="256" spans="2:32" ht="15.75" hidden="1" x14ac:dyDescent="0.35">
      <c r="B256" t="str">
        <f>Tabla13[[#This Row],[Oficina]]&amp;Tabla13[[#This Row],[Material]]</f>
        <v>Agrosuper Brasil1012674</v>
      </c>
      <c r="C256" t="s">
        <v>227</v>
      </c>
      <c r="D256" t="s">
        <v>7</v>
      </c>
      <c r="E256">
        <v>1012674</v>
      </c>
      <c r="F256" t="s">
        <v>230</v>
      </c>
      <c r="G256" t="s">
        <v>209</v>
      </c>
      <c r="H256" t="s">
        <v>228</v>
      </c>
      <c r="I256" s="7">
        <f>IFERROR(VLOOKUP(Tabla13[[#This Row],[Llave]],'[1]Consolidado RV'!$B:$H,6,FALSE),0)</f>
        <v>53700</v>
      </c>
      <c r="J256" s="3">
        <f>IFERROR(VLOOKUP(Tabla13[[#This Row],[Llave]],'[1]Consolidado RV'!$B:$H,7,FALSE),0)</f>
        <v>0</v>
      </c>
      <c r="K256" s="8">
        <f>IFERROR(VLOOKUP(Tabla13[[#This Row],[Oficina]],#REF!,2,FALSE),0)</f>
        <v>0</v>
      </c>
      <c r="L256" s="7">
        <f>+Tabla13[[#This Row],[ RV Producción mes n+1]]*Tabla13[[#This Row],[% Uti. producción]]</f>
        <v>0</v>
      </c>
      <c r="M256" s="7">
        <f>IFERROR(VLOOKUP(Tabla13[[#This Row],[Material]],#REF!,2,FALSE),0)</f>
        <v>0</v>
      </c>
      <c r="N256" s="7">
        <f>IFERROR(VLOOKUP(Tabla13[[#This Row],[Llave]],'En puerto-Programado'!A:D,4,FALSE)+VLOOKUP(Tabla13[[#This Row],[Llave]],'Por despachar'!A:F,6,FALSE),0)</f>
        <v>0</v>
      </c>
      <c r="O256" s="7">
        <f>IFERROR(VLOOKUP(Tabla13[[#This Row],[Material]],[2]Consolidado!$C:$D,2,FALSE),0)</f>
        <v>12495.395126753509</v>
      </c>
      <c r="P256" s="7">
        <f>IFERROR(VLOOKUP(Tabla13[[#This Row],[Llave]],'Por despachar'!A:E,5,FALSE),0)</f>
        <v>0</v>
      </c>
      <c r="Q256" s="14">
        <f>SUM(Tabla13[[#This Row],[Producción disponible]],Tabla13[[#This Row],[Stock al día]],Tabla13[[#This Row],[Por producir Abr.]])-SUM(Tabla13[[#This Row],[Stock por despachar N]],Tabla13[[#This Row],[Producción por despachar mes N]])</f>
        <v>12495.395126753509</v>
      </c>
      <c r="R256" s="7">
        <f>IFERROR(VLOOKUP(Tabla13[[#This Row],[Llave]],[3]Hoja2!$A:$D,4,FALSE),0)</f>
        <v>143975</v>
      </c>
      <c r="S256" s="9">
        <f>IFERROR(VLOOKUP(Tabla13[[#This Row],[Material]],[4]Hoja1!$B:$C,2,FALSE),0)</f>
        <v>24000</v>
      </c>
      <c r="T256" s="5">
        <f t="shared" si="7"/>
        <v>0</v>
      </c>
      <c r="U256" s="3">
        <f>+Tabla13[[#This Row],[Total disponible]]-Tabla13[[#This Row],[Atraso a facturar]]</f>
        <v>12495.395126753509</v>
      </c>
      <c r="V256" s="6">
        <f t="shared" si="6"/>
        <v>0</v>
      </c>
      <c r="W256" s="3" t="str">
        <f>IF(Tabla13[[#This Row],[Venta del mes]]&gt;Tabla13[[#This Row],[ RV  Venta mes n+1]],"Falta venta","-")</f>
        <v>-</v>
      </c>
      <c r="X256" s="7"/>
      <c r="Y256" s="18">
        <v>0</v>
      </c>
      <c r="Z256" s="5">
        <f>+Tabla13[[#This Row],[Atraso a facturar]]+Tabla13[[#This Row],[Venta del mes]]+Tabla13[[#This Row],[Ajuste]]</f>
        <v>0</v>
      </c>
      <c r="AA256" s="6">
        <f>+Tabla13[[#This Row],[Atraso a facturar]]+Tabla13[[#This Row],[Venta del mes]]+Tabla13[[#This Row],[En puerto a facturar]]</f>
        <v>0</v>
      </c>
      <c r="AB256" s="20">
        <f>IFERROR(VLOOKUP(Tabla13[[#This Row],[Llave]],'[5]Consolidación planes'!$A:$M,9,FALSE),0)</f>
        <v>24000</v>
      </c>
      <c r="AC256" s="20">
        <f>IFERROR(VLOOKUP(Tabla13[[#This Row],[Llave]],'[5]Consolidación planes'!$A:$M,10,FALSE),0)</f>
        <v>72000</v>
      </c>
      <c r="AD256" s="20">
        <f>IFERROR(VLOOKUP(Tabla13[[#This Row],[Llave]],'[5]Consolidación planes'!$A:$M,11,FALSE),0)</f>
        <v>24000</v>
      </c>
      <c r="AE256" s="20">
        <f>IFERROR(VLOOKUP(Tabla13[[#This Row],[Llave]],'[5]Consolidación planes'!$A:$M,12,FALSE),0)</f>
        <v>23995</v>
      </c>
      <c r="AF256" s="20">
        <f>IFERROR(VLOOKUP(Tabla13[[#This Row],[Llave]],'[5]Consolidación planes'!$A:$M,13,FALSE),0)</f>
        <v>24000</v>
      </c>
    </row>
    <row r="257" spans="2:32" ht="15.75" hidden="1" x14ac:dyDescent="0.35">
      <c r="B257" t="str">
        <f>Tabla13[[#This Row],[Oficina]]&amp;Tabla13[[#This Row],[Material]]</f>
        <v>Agrosuper Shanghai1011586</v>
      </c>
      <c r="C257" t="s">
        <v>227</v>
      </c>
      <c r="D257" t="s">
        <v>140</v>
      </c>
      <c r="E257">
        <v>1011586</v>
      </c>
      <c r="F257" t="s">
        <v>262</v>
      </c>
      <c r="G257" t="s">
        <v>205</v>
      </c>
      <c r="H257" t="s">
        <v>231</v>
      </c>
      <c r="I257" s="7">
        <f>IFERROR(VLOOKUP(Tabla13[[#This Row],[Llave]],'[1]Consolidado RV'!$B:$H,6,FALSE),0)</f>
        <v>62613.970999999998</v>
      </c>
      <c r="J257" s="3">
        <f>IFERROR(VLOOKUP(Tabla13[[#This Row],[Llave]],'[1]Consolidado RV'!$B:$H,7,FALSE),0)</f>
        <v>74390.780115368965</v>
      </c>
      <c r="K257" s="8">
        <f>IFERROR(VLOOKUP(Tabla13[[#This Row],[Oficina]],#REF!,2,FALSE),0)</f>
        <v>0</v>
      </c>
      <c r="L257" s="7">
        <f>+Tabla13[[#This Row],[ RV Producción mes n+1]]*Tabla13[[#This Row],[% Uti. producción]]</f>
        <v>0</v>
      </c>
      <c r="M257" s="7">
        <f>IFERROR(VLOOKUP(Tabla13[[#This Row],[Material]],#REF!,2,FALSE),0)</f>
        <v>0</v>
      </c>
      <c r="N257" s="7">
        <f>IFERROR(VLOOKUP(Tabla13[[#This Row],[Llave]],'En puerto-Programado'!A:D,4,FALSE)+VLOOKUP(Tabla13[[#This Row],[Llave]],'Por despachar'!A:F,6,FALSE),0)</f>
        <v>0</v>
      </c>
      <c r="O257" s="7">
        <f>IFERROR(VLOOKUP(Tabla13[[#This Row],[Material]],[2]Consolidado!$C:$D,2,FALSE),0)</f>
        <v>16000</v>
      </c>
      <c r="P257" s="7">
        <f>IFERROR(VLOOKUP(Tabla13[[#This Row],[Llave]],'Por despachar'!A:E,5,FALSE),0)</f>
        <v>0</v>
      </c>
      <c r="Q257" s="14">
        <f>SUM(Tabla13[[#This Row],[Producción disponible]],Tabla13[[#This Row],[Stock al día]],Tabla13[[#This Row],[Por producir Abr.]])-SUM(Tabla13[[#This Row],[Stock por despachar N]],Tabla13[[#This Row],[Producción por despachar mes N]])</f>
        <v>16000</v>
      </c>
      <c r="R257" s="7">
        <f>IFERROR(VLOOKUP(Tabla13[[#This Row],[Llave]],[3]Hoja2!$A:$D,4,FALSE),0)</f>
        <v>0</v>
      </c>
      <c r="S257" s="9">
        <f>IFERROR(VLOOKUP(Tabla13[[#This Row],[Material]],[4]Hoja1!$B:$C,2,FALSE),0)</f>
        <v>24000</v>
      </c>
      <c r="T257" s="5">
        <f t="shared" si="7"/>
        <v>0</v>
      </c>
      <c r="U257" s="3">
        <f>+Tabla13[[#This Row],[Total disponible]]-Tabla13[[#This Row],[Atraso a facturar]]</f>
        <v>16000</v>
      </c>
      <c r="V257" s="6">
        <f t="shared" si="6"/>
        <v>0</v>
      </c>
      <c r="W257" s="3" t="str">
        <f>IF(Tabla13[[#This Row],[Venta del mes]]&gt;Tabla13[[#This Row],[ RV  Venta mes n+1]],"Falta venta","-")</f>
        <v>-</v>
      </c>
      <c r="X257" s="7"/>
      <c r="Y257" s="18">
        <v>0</v>
      </c>
      <c r="Z257" s="5">
        <f>+Tabla13[[#This Row],[Atraso a facturar]]+Tabla13[[#This Row],[Venta del mes]]+Tabla13[[#This Row],[Ajuste]]</f>
        <v>0</v>
      </c>
      <c r="AA257" s="6">
        <f>+Tabla13[[#This Row],[Atraso a facturar]]+Tabla13[[#This Row],[Venta del mes]]+Tabla13[[#This Row],[En puerto a facturar]]</f>
        <v>0</v>
      </c>
      <c r="AB257" s="20">
        <f>IFERROR(VLOOKUP(Tabla13[[#This Row],[Llave]],'[5]Consolidación planes'!$A:$M,9,FALSE),0)</f>
        <v>96000</v>
      </c>
      <c r="AC257" s="20">
        <f>IFERROR(VLOOKUP(Tabla13[[#This Row],[Llave]],'[5]Consolidación planes'!$A:$M,10,FALSE),0)</f>
        <v>72000</v>
      </c>
      <c r="AD257" s="20">
        <f>IFERROR(VLOOKUP(Tabla13[[#This Row],[Llave]],'[5]Consolidación planes'!$A:$M,11,FALSE),0)</f>
        <v>48000</v>
      </c>
      <c r="AE257" s="20">
        <f>IFERROR(VLOOKUP(Tabla13[[#This Row],[Llave]],'[5]Consolidación planes'!$A:$M,12,FALSE),0)</f>
        <v>48000</v>
      </c>
      <c r="AF257" s="20">
        <f>IFERROR(VLOOKUP(Tabla13[[#This Row],[Llave]],'[5]Consolidación planes'!$A:$M,13,FALSE),0)</f>
        <v>48000</v>
      </c>
    </row>
    <row r="258" spans="2:32" ht="15.75" hidden="1" x14ac:dyDescent="0.35">
      <c r="B258" t="str">
        <f>Tabla13[[#This Row],[Oficina]]&amp;Tabla13[[#This Row],[Material]]</f>
        <v>Agrosuper Shanghai1011968</v>
      </c>
      <c r="C258" t="s">
        <v>227</v>
      </c>
      <c r="D258" t="s">
        <v>140</v>
      </c>
      <c r="E258">
        <v>1011968</v>
      </c>
      <c r="F258" t="s">
        <v>270</v>
      </c>
      <c r="G258" t="s">
        <v>268</v>
      </c>
      <c r="H258" t="s">
        <v>269</v>
      </c>
      <c r="I258" s="7">
        <f>IFERROR(VLOOKUP(Tabla13[[#This Row],[Llave]],'[1]Consolidado RV'!$B:$H,6,FALSE),0)</f>
        <v>10517.512461850345</v>
      </c>
      <c r="J258" s="3">
        <f>IFERROR(VLOOKUP(Tabla13[[#This Row],[Llave]],'[1]Consolidado RV'!$B:$H,7,FALSE),0)</f>
        <v>0</v>
      </c>
      <c r="K258" s="8">
        <f>IFERROR(VLOOKUP(Tabla13[[#This Row],[Oficina]],#REF!,2,FALSE),0)</f>
        <v>0</v>
      </c>
      <c r="L258" s="7">
        <f>+Tabla13[[#This Row],[ RV Producción mes n+1]]*Tabla13[[#This Row],[% Uti. producción]]</f>
        <v>0</v>
      </c>
      <c r="M258" s="7">
        <f>IFERROR(VLOOKUP(Tabla13[[#This Row],[Material]],#REF!,2,FALSE),0)</f>
        <v>0</v>
      </c>
      <c r="N258" s="7">
        <f>IFERROR(VLOOKUP(Tabla13[[#This Row],[Llave]],'En puerto-Programado'!A:D,4,FALSE)+VLOOKUP(Tabla13[[#This Row],[Llave]],'Por despachar'!A:F,6,FALSE),0)</f>
        <v>0</v>
      </c>
      <c r="O258" s="7">
        <f>IFERROR(VLOOKUP(Tabla13[[#This Row],[Material]],[2]Consolidado!$C:$D,2,FALSE),0)</f>
        <v>1947</v>
      </c>
      <c r="P258" s="7">
        <f>IFERROR(VLOOKUP(Tabla13[[#This Row],[Llave]],'Por despachar'!A:E,5,FALSE),0)</f>
        <v>0</v>
      </c>
      <c r="Q258" s="14">
        <f>SUM(Tabla13[[#This Row],[Producción disponible]],Tabla13[[#This Row],[Stock al día]],Tabla13[[#This Row],[Por producir Abr.]])-SUM(Tabla13[[#This Row],[Stock por despachar N]],Tabla13[[#This Row],[Producción por despachar mes N]])</f>
        <v>1947</v>
      </c>
      <c r="R258" s="7">
        <f>IFERROR(VLOOKUP(Tabla13[[#This Row],[Llave]],[3]Hoja2!$A:$D,4,FALSE),0)</f>
        <v>0</v>
      </c>
      <c r="S258" s="9">
        <f>IFERROR(VLOOKUP(Tabla13[[#This Row],[Material]],[4]Hoja1!$B:$C,2,FALSE),0)</f>
        <v>24000</v>
      </c>
      <c r="T258" s="5">
        <f t="shared" si="7"/>
        <v>0</v>
      </c>
      <c r="U258" s="3">
        <f>+Tabla13[[#This Row],[Total disponible]]-Tabla13[[#This Row],[Atraso a facturar]]</f>
        <v>1947</v>
      </c>
      <c r="V258" s="6">
        <f t="shared" si="6"/>
        <v>0</v>
      </c>
      <c r="W258" s="3" t="str">
        <f>IF(Tabla13[[#This Row],[Venta del mes]]&gt;Tabla13[[#This Row],[ RV  Venta mes n+1]],"Falta venta","-")</f>
        <v>-</v>
      </c>
      <c r="X258" s="7"/>
      <c r="Y258" s="18">
        <v>0</v>
      </c>
      <c r="Z258" s="5">
        <f>+Tabla13[[#This Row],[Atraso a facturar]]+Tabla13[[#This Row],[Venta del mes]]+Tabla13[[#This Row],[Ajuste]]</f>
        <v>0</v>
      </c>
      <c r="AA258" s="6">
        <f>+Tabla13[[#This Row],[Atraso a facturar]]+Tabla13[[#This Row],[Venta del mes]]+Tabla13[[#This Row],[En puerto a facturar]]</f>
        <v>0</v>
      </c>
      <c r="AB258" s="20">
        <f>IFERROR(VLOOKUP(Tabla13[[#This Row],[Llave]],'[5]Consolidación planes'!$A:$M,9,FALSE),0)</f>
        <v>5660</v>
      </c>
      <c r="AC258" s="20">
        <f>IFERROR(VLOOKUP(Tabla13[[#This Row],[Llave]],'[5]Consolidación planes'!$A:$M,10,FALSE),0)</f>
        <v>0</v>
      </c>
      <c r="AD258" s="20">
        <f>IFERROR(VLOOKUP(Tabla13[[#This Row],[Llave]],'[5]Consolidación planes'!$A:$M,11,FALSE),0)</f>
        <v>0</v>
      </c>
      <c r="AE258" s="20">
        <f>IFERROR(VLOOKUP(Tabla13[[#This Row],[Llave]],'[5]Consolidación planes'!$A:$M,12,FALSE),0)</f>
        <v>0</v>
      </c>
      <c r="AF258" s="20">
        <f>IFERROR(VLOOKUP(Tabla13[[#This Row],[Llave]],'[5]Consolidación planes'!$A:$M,13,FALSE),0)</f>
        <v>0</v>
      </c>
    </row>
    <row r="259" spans="2:32" ht="15.75" hidden="1" x14ac:dyDescent="0.35">
      <c r="B259" t="str">
        <f>Tabla13[[#This Row],[Oficina]]&amp;Tabla13[[#This Row],[Material]]</f>
        <v>Agrosuper Shanghai1012312</v>
      </c>
      <c r="C259" t="s">
        <v>227</v>
      </c>
      <c r="D259" t="s">
        <v>140</v>
      </c>
      <c r="E259">
        <v>1012312</v>
      </c>
      <c r="F259" t="s">
        <v>267</v>
      </c>
      <c r="G259" t="s">
        <v>266</v>
      </c>
      <c r="H259" t="s">
        <v>266</v>
      </c>
      <c r="I259" s="7">
        <f>IFERROR(VLOOKUP(Tabla13[[#This Row],[Llave]],'[1]Consolidado RV'!$B:$H,6,FALSE),0)</f>
        <v>0</v>
      </c>
      <c r="J259" s="3">
        <f>IFERROR(VLOOKUP(Tabla13[[#This Row],[Llave]],'[1]Consolidado RV'!$B:$H,7,FALSE),0)</f>
        <v>0</v>
      </c>
      <c r="K259" s="8">
        <f>IFERROR(VLOOKUP(Tabla13[[#This Row],[Oficina]],#REF!,2,FALSE),0)</f>
        <v>0</v>
      </c>
      <c r="L259" s="7">
        <f>+Tabla13[[#This Row],[ RV Producción mes n+1]]*Tabla13[[#This Row],[% Uti. producción]]</f>
        <v>0</v>
      </c>
      <c r="M259" s="7">
        <f>IFERROR(VLOOKUP(Tabla13[[#This Row],[Material]],#REF!,2,FALSE),0)</f>
        <v>0</v>
      </c>
      <c r="N259" s="7">
        <f>IFERROR(VLOOKUP(Tabla13[[#This Row],[Llave]],'En puerto-Programado'!A:D,4,FALSE)+VLOOKUP(Tabla13[[#This Row],[Llave]],'Por despachar'!A:F,6,FALSE),0)</f>
        <v>0</v>
      </c>
      <c r="O259" s="7">
        <f>IFERROR(VLOOKUP(Tabla13[[#This Row],[Material]],[2]Consolidado!$C:$D,2,FALSE),0)</f>
        <v>0</v>
      </c>
      <c r="P259" s="7">
        <f>IFERROR(VLOOKUP(Tabla13[[#This Row],[Llave]],'Por despachar'!A:E,5,FALSE),0)</f>
        <v>0</v>
      </c>
      <c r="Q25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59" s="7">
        <f>IFERROR(VLOOKUP(Tabla13[[#This Row],[Llave]],[3]Hoja2!$A:$D,4,FALSE),0)</f>
        <v>0</v>
      </c>
      <c r="S259" s="9">
        <f>IFERROR(VLOOKUP(Tabla13[[#This Row],[Material]],[4]Hoja1!$B:$C,2,FALSE),0)</f>
        <v>24000</v>
      </c>
      <c r="T259" s="5">
        <f t="shared" si="7"/>
        <v>0</v>
      </c>
      <c r="U259" s="3">
        <f>+Tabla13[[#This Row],[Total disponible]]-Tabla13[[#This Row],[Atraso a facturar]]</f>
        <v>0</v>
      </c>
      <c r="V259" s="6">
        <f t="shared" si="6"/>
        <v>0</v>
      </c>
      <c r="W259" s="3" t="str">
        <f>IF(Tabla13[[#This Row],[Venta del mes]]&gt;Tabla13[[#This Row],[ RV  Venta mes n+1]],"Falta venta","-")</f>
        <v>-</v>
      </c>
      <c r="X259" s="7"/>
      <c r="Y259" s="18">
        <v>0</v>
      </c>
      <c r="Z259" s="5">
        <f>+Tabla13[[#This Row],[Atraso a facturar]]+Tabla13[[#This Row],[Venta del mes]]+Tabla13[[#This Row],[Ajuste]]</f>
        <v>0</v>
      </c>
      <c r="AA259" s="6">
        <f>+Tabla13[[#This Row],[Atraso a facturar]]+Tabla13[[#This Row],[Venta del mes]]+Tabla13[[#This Row],[En puerto a facturar]]</f>
        <v>0</v>
      </c>
      <c r="AB259" s="20">
        <f>IFERROR(VLOOKUP(Tabla13[[#This Row],[Llave]],'[5]Consolidación planes'!$A:$M,9,FALSE),0)</f>
        <v>0</v>
      </c>
      <c r="AC259" s="20">
        <f>IFERROR(VLOOKUP(Tabla13[[#This Row],[Llave]],'[5]Consolidación planes'!$A:$M,10,FALSE),0)</f>
        <v>0</v>
      </c>
      <c r="AD259" s="20">
        <f>IFERROR(VLOOKUP(Tabla13[[#This Row],[Llave]],'[5]Consolidación planes'!$A:$M,11,FALSE),0)</f>
        <v>0</v>
      </c>
      <c r="AE259" s="20">
        <f>IFERROR(VLOOKUP(Tabla13[[#This Row],[Llave]],'[5]Consolidación planes'!$A:$M,12,FALSE),0)</f>
        <v>0</v>
      </c>
      <c r="AF259" s="20">
        <f>IFERROR(VLOOKUP(Tabla13[[#This Row],[Llave]],'[5]Consolidación planes'!$A:$M,13,FALSE),0)</f>
        <v>0</v>
      </c>
    </row>
    <row r="260" spans="2:32" ht="15.75" hidden="1" x14ac:dyDescent="0.35">
      <c r="B260" t="str">
        <f>Tabla13[[#This Row],[Oficina]]&amp;Tabla13[[#This Row],[Material]]</f>
        <v>Agrosuper Shanghai1012448</v>
      </c>
      <c r="C260" t="s">
        <v>227</v>
      </c>
      <c r="D260" t="s">
        <v>140</v>
      </c>
      <c r="E260">
        <v>1012448</v>
      </c>
      <c r="F260" t="s">
        <v>271</v>
      </c>
      <c r="G260" t="s">
        <v>268</v>
      </c>
      <c r="H260" t="s">
        <v>269</v>
      </c>
      <c r="I260" s="7">
        <f>IFERROR(VLOOKUP(Tabla13[[#This Row],[Llave]],'[1]Consolidado RV'!$B:$H,6,FALSE),0)</f>
        <v>122224.36865668453</v>
      </c>
      <c r="J260" s="3">
        <f>IFERROR(VLOOKUP(Tabla13[[#This Row],[Llave]],'[1]Consolidado RV'!$B:$H,7,FALSE),0)</f>
        <v>122224.36865668453</v>
      </c>
      <c r="K260" s="8">
        <f>IFERROR(VLOOKUP(Tabla13[[#This Row],[Oficina]],#REF!,2,FALSE),0)</f>
        <v>0</v>
      </c>
      <c r="L260" s="7">
        <f>+Tabla13[[#This Row],[ RV Producción mes n+1]]*Tabla13[[#This Row],[% Uti. producción]]</f>
        <v>0</v>
      </c>
      <c r="M260" s="7">
        <f>IFERROR(VLOOKUP(Tabla13[[#This Row],[Material]],#REF!,2,FALSE),0)</f>
        <v>0</v>
      </c>
      <c r="N260" s="7">
        <f>IFERROR(VLOOKUP(Tabla13[[#This Row],[Llave]],'En puerto-Programado'!A:D,4,FALSE)+VLOOKUP(Tabla13[[#This Row],[Llave]],'Por despachar'!A:F,6,FALSE),0)</f>
        <v>0</v>
      </c>
      <c r="O260" s="7">
        <f>IFERROR(VLOOKUP(Tabla13[[#This Row],[Material]],[2]Consolidado!$C:$D,2,FALSE),0)</f>
        <v>55251.877152178262</v>
      </c>
      <c r="P260" s="7">
        <f>IFERROR(VLOOKUP(Tabla13[[#This Row],[Llave]],'Por despachar'!A:E,5,FALSE),0)</f>
        <v>0</v>
      </c>
      <c r="Q260" s="14">
        <f>SUM(Tabla13[[#This Row],[Producción disponible]],Tabla13[[#This Row],[Stock al día]],Tabla13[[#This Row],[Por producir Abr.]])-SUM(Tabla13[[#This Row],[Stock por despachar N]],Tabla13[[#This Row],[Producción por despachar mes N]])</f>
        <v>55251.877152178262</v>
      </c>
      <c r="R260" s="7">
        <f>IFERROR(VLOOKUP(Tabla13[[#This Row],[Llave]],[3]Hoja2!$A:$D,4,FALSE),0)</f>
        <v>24000</v>
      </c>
      <c r="S260" s="9">
        <f>IFERROR(VLOOKUP(Tabla13[[#This Row],[Material]],[4]Hoja1!$B:$C,2,FALSE),0)</f>
        <v>24000</v>
      </c>
      <c r="T260" s="5">
        <f t="shared" si="7"/>
        <v>24000</v>
      </c>
      <c r="U260" s="3">
        <f>+Tabla13[[#This Row],[Total disponible]]-Tabla13[[#This Row],[Atraso a facturar]]</f>
        <v>31251.877152178262</v>
      </c>
      <c r="V260" s="6">
        <f t="shared" si="6"/>
        <v>24000</v>
      </c>
      <c r="W260" s="3" t="str">
        <f>IF(Tabla13[[#This Row],[Venta del mes]]&gt;Tabla13[[#This Row],[ RV  Venta mes n+1]],"Falta venta","-")</f>
        <v>-</v>
      </c>
      <c r="X260" s="7"/>
      <c r="Y260" s="18">
        <v>0</v>
      </c>
      <c r="Z260" s="5">
        <f>+Tabla13[[#This Row],[Atraso a facturar]]+Tabla13[[#This Row],[Venta del mes]]+Tabla13[[#This Row],[Ajuste]]</f>
        <v>48000</v>
      </c>
      <c r="AA260" s="6">
        <f>+Tabla13[[#This Row],[Atraso a facturar]]+Tabla13[[#This Row],[Venta del mes]]+Tabla13[[#This Row],[En puerto a facturar]]</f>
        <v>48000</v>
      </c>
      <c r="AB260" s="20">
        <f>IFERROR(VLOOKUP(Tabla13[[#This Row],[Llave]],'[5]Consolidación planes'!$A:$M,9,FALSE),0)</f>
        <v>168000</v>
      </c>
      <c r="AC260" s="20">
        <f>IFERROR(VLOOKUP(Tabla13[[#This Row],[Llave]],'[5]Consolidación planes'!$A:$M,10,FALSE),0)</f>
        <v>144000</v>
      </c>
      <c r="AD260" s="20">
        <f>IFERROR(VLOOKUP(Tabla13[[#This Row],[Llave]],'[5]Consolidación planes'!$A:$M,11,FALSE),0)</f>
        <v>96000</v>
      </c>
      <c r="AE260" s="20">
        <f>IFERROR(VLOOKUP(Tabla13[[#This Row],[Llave]],'[5]Consolidación planes'!$A:$M,12,FALSE),0)</f>
        <v>144000</v>
      </c>
      <c r="AF260" s="20">
        <f>IFERROR(VLOOKUP(Tabla13[[#This Row],[Llave]],'[5]Consolidación planes'!$A:$M,13,FALSE),0)</f>
        <v>168000</v>
      </c>
    </row>
    <row r="261" spans="2:32" ht="15.75" hidden="1" x14ac:dyDescent="0.35">
      <c r="B261" t="str">
        <f>Tabla13[[#This Row],[Oficina]]&amp;Tabla13[[#This Row],[Material]]</f>
        <v>Agrosuper Shanghai1012452</v>
      </c>
      <c r="C261" t="s">
        <v>227</v>
      </c>
      <c r="D261" t="s">
        <v>140</v>
      </c>
      <c r="E261">
        <v>1012452</v>
      </c>
      <c r="F261" t="s">
        <v>263</v>
      </c>
      <c r="G261" t="s">
        <v>205</v>
      </c>
      <c r="H261" t="s">
        <v>231</v>
      </c>
      <c r="I261" s="7">
        <f>IFERROR(VLOOKUP(Tabla13[[#This Row],[Llave]],'[1]Consolidado RV'!$B:$H,6,FALSE),0)</f>
        <v>21000.000400000001</v>
      </c>
      <c r="J261" s="3">
        <f>IFERROR(VLOOKUP(Tabla13[[#This Row],[Llave]],'[1]Consolidado RV'!$B:$H,7,FALSE),0)</f>
        <v>15654.277970776217</v>
      </c>
      <c r="K261" s="8">
        <f>IFERROR(VLOOKUP(Tabla13[[#This Row],[Oficina]],#REF!,2,FALSE),0)</f>
        <v>0</v>
      </c>
      <c r="L261" s="7">
        <f>+Tabla13[[#This Row],[ RV Producción mes n+1]]*Tabla13[[#This Row],[% Uti. producción]]</f>
        <v>0</v>
      </c>
      <c r="M261" s="7">
        <f>IFERROR(VLOOKUP(Tabla13[[#This Row],[Material]],#REF!,2,FALSE),0)</f>
        <v>0</v>
      </c>
      <c r="N261" s="7">
        <f>IFERROR(VLOOKUP(Tabla13[[#This Row],[Llave]],'En puerto-Programado'!A:D,4,FALSE)+VLOOKUP(Tabla13[[#This Row],[Llave]],'Por despachar'!A:F,6,FALSE),0)</f>
        <v>0</v>
      </c>
      <c r="O261" s="7">
        <f>IFERROR(VLOOKUP(Tabla13[[#This Row],[Material]],[2]Consolidado!$C:$D,2,FALSE),0)</f>
        <v>5000</v>
      </c>
      <c r="P261" s="7">
        <f>IFERROR(VLOOKUP(Tabla13[[#This Row],[Llave]],'Por despachar'!A:E,5,FALSE),0)</f>
        <v>0</v>
      </c>
      <c r="Q261" s="14">
        <f>SUM(Tabla13[[#This Row],[Producción disponible]],Tabla13[[#This Row],[Stock al día]],Tabla13[[#This Row],[Por producir Abr.]])-SUM(Tabla13[[#This Row],[Stock por despachar N]],Tabla13[[#This Row],[Producción por despachar mes N]])</f>
        <v>5000</v>
      </c>
      <c r="R261" s="7">
        <f>IFERROR(VLOOKUP(Tabla13[[#This Row],[Llave]],[3]Hoja2!$A:$D,4,FALSE),0)</f>
        <v>24000</v>
      </c>
      <c r="S261" s="9">
        <f>IFERROR(VLOOKUP(Tabla13[[#This Row],[Material]],[4]Hoja1!$B:$C,2,FALSE),0)</f>
        <v>24000</v>
      </c>
      <c r="T261" s="5">
        <f t="shared" si="7"/>
        <v>0</v>
      </c>
      <c r="U261" s="3">
        <f>+Tabla13[[#This Row],[Total disponible]]-Tabla13[[#This Row],[Atraso a facturar]]</f>
        <v>5000</v>
      </c>
      <c r="V261" s="6">
        <f t="shared" si="6"/>
        <v>0</v>
      </c>
      <c r="W261" s="3" t="str">
        <f>IF(Tabla13[[#This Row],[Venta del mes]]&gt;Tabla13[[#This Row],[ RV  Venta mes n+1]],"Falta venta","-")</f>
        <v>-</v>
      </c>
      <c r="X261" s="7"/>
      <c r="Y261" s="18">
        <v>0</v>
      </c>
      <c r="Z261" s="5">
        <f>+Tabla13[[#This Row],[Atraso a facturar]]+Tabla13[[#This Row],[Venta del mes]]+Tabla13[[#This Row],[Ajuste]]</f>
        <v>0</v>
      </c>
      <c r="AA261" s="6">
        <f>+Tabla13[[#This Row],[Atraso a facturar]]+Tabla13[[#This Row],[Venta del mes]]+Tabla13[[#This Row],[En puerto a facturar]]</f>
        <v>0</v>
      </c>
      <c r="AB261" s="20">
        <f>IFERROR(VLOOKUP(Tabla13[[#This Row],[Llave]],'[5]Consolidación planes'!$A:$M,9,FALSE),0)</f>
        <v>24000</v>
      </c>
      <c r="AC261" s="20">
        <f>IFERROR(VLOOKUP(Tabla13[[#This Row],[Llave]],'[5]Consolidación planes'!$A:$M,10,FALSE),0)</f>
        <v>72000</v>
      </c>
      <c r="AD261" s="20">
        <f>IFERROR(VLOOKUP(Tabla13[[#This Row],[Llave]],'[5]Consolidación planes'!$A:$M,11,FALSE),0)</f>
        <v>37721</v>
      </c>
      <c r="AE261" s="20">
        <f>IFERROR(VLOOKUP(Tabla13[[#This Row],[Llave]],'[5]Consolidación planes'!$A:$M,12,FALSE),0)</f>
        <v>0</v>
      </c>
      <c r="AF261" s="20">
        <f>IFERROR(VLOOKUP(Tabla13[[#This Row],[Llave]],'[5]Consolidación planes'!$A:$M,13,FALSE),0)</f>
        <v>24000</v>
      </c>
    </row>
    <row r="262" spans="2:32" ht="15.75" hidden="1" x14ac:dyDescent="0.35">
      <c r="B262" t="str">
        <f>Tabla13[[#This Row],[Oficina]]&amp;Tabla13[[#This Row],[Material]]</f>
        <v>Agrosuper Shanghai1012455</v>
      </c>
      <c r="C262" t="s">
        <v>227</v>
      </c>
      <c r="D262" t="s">
        <v>140</v>
      </c>
      <c r="E262">
        <v>1012455</v>
      </c>
      <c r="F262" t="s">
        <v>265</v>
      </c>
      <c r="G262" t="s">
        <v>205</v>
      </c>
      <c r="H262" t="s">
        <v>264</v>
      </c>
      <c r="I262" s="7">
        <f>IFERROR(VLOOKUP(Tabla13[[#This Row],[Llave]],'[1]Consolidado RV'!$B:$H,6,FALSE),0)</f>
        <v>215962.15</v>
      </c>
      <c r="J262" s="3">
        <f>IFERROR(VLOOKUP(Tabla13[[#This Row],[Llave]],'[1]Consolidado RV'!$B:$H,7,FALSE),0)</f>
        <v>240000.00148208754</v>
      </c>
      <c r="K262" s="8">
        <f>IFERROR(VLOOKUP(Tabla13[[#This Row],[Oficina]],#REF!,2,FALSE),0)</f>
        <v>0</v>
      </c>
      <c r="L262" s="7">
        <f>+Tabla13[[#This Row],[ RV Producción mes n+1]]*Tabla13[[#This Row],[% Uti. producción]]</f>
        <v>0</v>
      </c>
      <c r="M262" s="7">
        <f>IFERROR(VLOOKUP(Tabla13[[#This Row],[Material]],#REF!,2,FALSE),0)</f>
        <v>0</v>
      </c>
      <c r="N262" s="7">
        <f>IFERROR(VLOOKUP(Tabla13[[#This Row],[Llave]],'En puerto-Programado'!A:D,4,FALSE)+VLOOKUP(Tabla13[[#This Row],[Llave]],'Por despachar'!A:F,6,FALSE),0)</f>
        <v>0</v>
      </c>
      <c r="O262" s="7">
        <f>IFERROR(VLOOKUP(Tabla13[[#This Row],[Material]],[2]Consolidado!$C:$D,2,FALSE),0)</f>
        <v>45000</v>
      </c>
      <c r="P262" s="7">
        <f>IFERROR(VLOOKUP(Tabla13[[#This Row],[Llave]],'Por despachar'!A:E,5,FALSE),0)</f>
        <v>0</v>
      </c>
      <c r="Q262" s="14">
        <f>SUM(Tabla13[[#This Row],[Producción disponible]],Tabla13[[#This Row],[Stock al día]],Tabla13[[#This Row],[Por producir Abr.]])-SUM(Tabla13[[#This Row],[Stock por despachar N]],Tabla13[[#This Row],[Producción por despachar mes N]])</f>
        <v>45000</v>
      </c>
      <c r="R262" s="7">
        <f>IFERROR(VLOOKUP(Tabla13[[#This Row],[Llave]],[3]Hoja2!$A:$D,4,FALSE),0)</f>
        <v>120000</v>
      </c>
      <c r="S262" s="9">
        <f>IFERROR(VLOOKUP(Tabla13[[#This Row],[Material]],[4]Hoja1!$B:$C,2,FALSE),0)</f>
        <v>24000</v>
      </c>
      <c r="T262" s="5">
        <f t="shared" si="7"/>
        <v>24000</v>
      </c>
      <c r="U262" s="3">
        <f>+Tabla13[[#This Row],[Total disponible]]-Tabla13[[#This Row],[Atraso a facturar]]</f>
        <v>21000</v>
      </c>
      <c r="V262" s="6">
        <f t="shared" si="6"/>
        <v>0</v>
      </c>
      <c r="W262" s="3" t="str">
        <f>IF(Tabla13[[#This Row],[Venta del mes]]&gt;Tabla13[[#This Row],[ RV  Venta mes n+1]],"Falta venta","-")</f>
        <v>-</v>
      </c>
      <c r="X262" s="7"/>
      <c r="Y262" s="18">
        <v>0</v>
      </c>
      <c r="Z262" s="5">
        <f>+Tabla13[[#This Row],[Atraso a facturar]]+Tabla13[[#This Row],[Venta del mes]]+Tabla13[[#This Row],[Ajuste]]</f>
        <v>24000</v>
      </c>
      <c r="AA262" s="6">
        <f>+Tabla13[[#This Row],[Atraso a facturar]]+Tabla13[[#This Row],[Venta del mes]]+Tabla13[[#This Row],[En puerto a facturar]]</f>
        <v>24000</v>
      </c>
      <c r="AB262" s="20">
        <f>IFERROR(VLOOKUP(Tabla13[[#This Row],[Llave]],'[5]Consolidación planes'!$A:$M,9,FALSE),0)</f>
        <v>144000</v>
      </c>
      <c r="AC262" s="20">
        <f>IFERROR(VLOOKUP(Tabla13[[#This Row],[Llave]],'[5]Consolidación planes'!$A:$M,10,FALSE),0)</f>
        <v>48000</v>
      </c>
      <c r="AD262" s="20">
        <f>IFERROR(VLOOKUP(Tabla13[[#This Row],[Llave]],'[5]Consolidación planes'!$A:$M,11,FALSE),0)</f>
        <v>48000</v>
      </c>
      <c r="AE262" s="20">
        <f>IFERROR(VLOOKUP(Tabla13[[#This Row],[Llave]],'[5]Consolidación planes'!$A:$M,12,FALSE),0)</f>
        <v>120000</v>
      </c>
      <c r="AF262" s="20">
        <f>IFERROR(VLOOKUP(Tabla13[[#This Row],[Llave]],'[5]Consolidación planes'!$A:$M,13,FALSE),0)</f>
        <v>120000</v>
      </c>
    </row>
    <row r="263" spans="2:32" ht="15.75" hidden="1" x14ac:dyDescent="0.35">
      <c r="B263" t="str">
        <f>Tabla13[[#This Row],[Oficina]]&amp;Tabla13[[#This Row],[Material]]</f>
        <v>Agrosuper Shanghai1012502</v>
      </c>
      <c r="C263" t="s">
        <v>227</v>
      </c>
      <c r="D263" t="s">
        <v>140</v>
      </c>
      <c r="E263">
        <v>1012502</v>
      </c>
      <c r="F263" t="s">
        <v>328</v>
      </c>
      <c r="G263" t="s">
        <v>268</v>
      </c>
      <c r="H263" t="s">
        <v>269</v>
      </c>
      <c r="I263" s="7">
        <f>IFERROR(VLOOKUP(Tabla13[[#This Row],[Llave]],'[1]Consolidado RV'!$B:$H,6,FALSE),0)</f>
        <v>8723.2800791976751</v>
      </c>
      <c r="J263" s="3">
        <f>IFERROR(VLOOKUP(Tabla13[[#This Row],[Llave]],'[1]Consolidado RV'!$B:$H,7,FALSE),0)</f>
        <v>8723.2800791976751</v>
      </c>
      <c r="K263" s="8">
        <f>IFERROR(VLOOKUP(Tabla13[[#This Row],[Oficina]],#REF!,2,FALSE),0)</f>
        <v>0</v>
      </c>
      <c r="L263" s="7">
        <f>+Tabla13[[#This Row],[ RV Producción mes n+1]]*Tabla13[[#This Row],[% Uti. producción]]</f>
        <v>0</v>
      </c>
      <c r="M263" s="7">
        <f>IFERROR(VLOOKUP(Tabla13[[#This Row],[Material]],#REF!,2,FALSE),0)</f>
        <v>0</v>
      </c>
      <c r="N263" s="7">
        <f>IFERROR(VLOOKUP(Tabla13[[#This Row],[Llave]],'En puerto-Programado'!A:D,4,FALSE)+VLOOKUP(Tabla13[[#This Row],[Llave]],'Por despachar'!A:F,6,FALSE),0)</f>
        <v>0</v>
      </c>
      <c r="O263" s="7">
        <f>IFERROR(VLOOKUP(Tabla13[[#This Row],[Material]],[2]Consolidado!$C:$D,2,FALSE),0)</f>
        <v>2538.6441073080482</v>
      </c>
      <c r="P263" s="7">
        <f>IFERROR(VLOOKUP(Tabla13[[#This Row],[Llave]],'Por despachar'!A:E,5,FALSE),0)</f>
        <v>0</v>
      </c>
      <c r="Q263" s="14">
        <f>SUM(Tabla13[[#This Row],[Producción disponible]],Tabla13[[#This Row],[Stock al día]],Tabla13[[#This Row],[Por producir Abr.]])-SUM(Tabla13[[#This Row],[Stock por despachar N]],Tabla13[[#This Row],[Producción por despachar mes N]])</f>
        <v>2538.6441073080482</v>
      </c>
      <c r="R263" s="7">
        <f>IFERROR(VLOOKUP(Tabla13[[#This Row],[Llave]],[3]Hoja2!$A:$D,4,FALSE),0)</f>
        <v>0</v>
      </c>
      <c r="S263" s="9">
        <f>IFERROR(VLOOKUP(Tabla13[[#This Row],[Material]],[4]Hoja1!$B:$C,2,FALSE),0)</f>
        <v>24000</v>
      </c>
      <c r="T263" s="5">
        <f t="shared" si="7"/>
        <v>0</v>
      </c>
      <c r="U263" s="3">
        <f>+Tabla13[[#This Row],[Total disponible]]-Tabla13[[#This Row],[Atraso a facturar]]</f>
        <v>2538.6441073080482</v>
      </c>
      <c r="V263" s="6">
        <f t="shared" si="6"/>
        <v>0</v>
      </c>
      <c r="W263" s="3" t="str">
        <f>IF(Tabla13[[#This Row],[Venta del mes]]&gt;Tabla13[[#This Row],[ RV  Venta mes n+1]],"Falta venta","-")</f>
        <v>-</v>
      </c>
      <c r="X263" s="7"/>
      <c r="Y263" s="18">
        <v>0</v>
      </c>
      <c r="Z263" s="5">
        <f>+Tabla13[[#This Row],[Atraso a facturar]]+Tabla13[[#This Row],[Venta del mes]]+Tabla13[[#This Row],[Ajuste]]</f>
        <v>0</v>
      </c>
      <c r="AA263" s="6">
        <f>+Tabla13[[#This Row],[Atraso a facturar]]+Tabla13[[#This Row],[Venta del mes]]+Tabla13[[#This Row],[En puerto a facturar]]</f>
        <v>0</v>
      </c>
      <c r="AB263" s="20">
        <f>IFERROR(VLOOKUP(Tabla13[[#This Row],[Llave]],'[5]Consolidación planes'!$A:$M,9,FALSE),0)</f>
        <v>0</v>
      </c>
      <c r="AC263" s="20">
        <f>IFERROR(VLOOKUP(Tabla13[[#This Row],[Llave]],'[5]Consolidación planes'!$A:$M,10,FALSE),0)</f>
        <v>0</v>
      </c>
      <c r="AD263" s="20">
        <f>IFERROR(VLOOKUP(Tabla13[[#This Row],[Llave]],'[5]Consolidación planes'!$A:$M,11,FALSE),0)</f>
        <v>0</v>
      </c>
      <c r="AE263" s="20">
        <f>IFERROR(VLOOKUP(Tabla13[[#This Row],[Llave]],'[5]Consolidación planes'!$A:$M,12,FALSE),0)</f>
        <v>0</v>
      </c>
      <c r="AF263" s="20">
        <f>IFERROR(VLOOKUP(Tabla13[[#This Row],[Llave]],'[5]Consolidación planes'!$A:$M,13,FALSE),0)</f>
        <v>12000</v>
      </c>
    </row>
    <row r="264" spans="2:32" ht="15.75" hidden="1" x14ac:dyDescent="0.35">
      <c r="B264" t="str">
        <f>Tabla13[[#This Row],[Oficina]]&amp;Tabla13[[#This Row],[Material]]</f>
        <v>Agrosuper Shanghai1012503</v>
      </c>
      <c r="C264" t="s">
        <v>227</v>
      </c>
      <c r="D264" t="s">
        <v>140</v>
      </c>
      <c r="E264">
        <v>1012503</v>
      </c>
      <c r="F264" t="s">
        <v>272</v>
      </c>
      <c r="G264" t="s">
        <v>268</v>
      </c>
      <c r="H264" t="s">
        <v>269</v>
      </c>
      <c r="I264" s="7">
        <f>IFERROR(VLOOKUP(Tabla13[[#This Row],[Llave]],'[1]Consolidado RV'!$B:$H,6,FALSE),0)</f>
        <v>236689.38876162379</v>
      </c>
      <c r="J264" s="3">
        <f>IFERROR(VLOOKUP(Tabla13[[#This Row],[Llave]],'[1]Consolidado RV'!$B:$H,7,FALSE),0)</f>
        <v>236689.38876162379</v>
      </c>
      <c r="K264" s="8">
        <f>IFERROR(VLOOKUP(Tabla13[[#This Row],[Oficina]],#REF!,2,FALSE),0)</f>
        <v>0</v>
      </c>
      <c r="L264" s="7">
        <f>+Tabla13[[#This Row],[ RV Producción mes n+1]]*Tabla13[[#This Row],[% Uti. producción]]</f>
        <v>0</v>
      </c>
      <c r="M264" s="7">
        <f>IFERROR(VLOOKUP(Tabla13[[#This Row],[Material]],#REF!,2,FALSE),0)</f>
        <v>0</v>
      </c>
      <c r="N264" s="7">
        <f>IFERROR(VLOOKUP(Tabla13[[#This Row],[Llave]],'En puerto-Programado'!A:D,4,FALSE)+VLOOKUP(Tabla13[[#This Row],[Llave]],'Por despachar'!A:F,6,FALSE),0)</f>
        <v>0</v>
      </c>
      <c r="O264" s="7">
        <f>IFERROR(VLOOKUP(Tabla13[[#This Row],[Material]],[2]Consolidado!$C:$D,2,FALSE),0)</f>
        <v>63551.024976873276</v>
      </c>
      <c r="P264" s="7">
        <f>IFERROR(VLOOKUP(Tabla13[[#This Row],[Llave]],'Por despachar'!A:E,5,FALSE),0)</f>
        <v>0</v>
      </c>
      <c r="Q264" s="14">
        <f>SUM(Tabla13[[#This Row],[Producción disponible]],Tabla13[[#This Row],[Stock al día]],Tabla13[[#This Row],[Por producir Abr.]])-SUM(Tabla13[[#This Row],[Stock por despachar N]],Tabla13[[#This Row],[Producción por despachar mes N]])</f>
        <v>63551.024976873276</v>
      </c>
      <c r="R264" s="7">
        <f>IFERROR(VLOOKUP(Tabla13[[#This Row],[Llave]],[3]Hoja2!$A:$D,4,FALSE),0)</f>
        <v>12000</v>
      </c>
      <c r="S264" s="9">
        <f>IFERROR(VLOOKUP(Tabla13[[#This Row],[Material]],[4]Hoja1!$B:$C,2,FALSE),0)</f>
        <v>24000</v>
      </c>
      <c r="T264" s="5">
        <f t="shared" si="7"/>
        <v>12000</v>
      </c>
      <c r="U264" s="3">
        <f>+Tabla13[[#This Row],[Total disponible]]-Tabla13[[#This Row],[Atraso a facturar]]</f>
        <v>51551.024976873276</v>
      </c>
      <c r="V264" s="6">
        <f t="shared" si="6"/>
        <v>48000</v>
      </c>
      <c r="W264" s="3" t="str">
        <f>IF(Tabla13[[#This Row],[Venta del mes]]&gt;Tabla13[[#This Row],[ RV  Venta mes n+1]],"Falta venta","-")</f>
        <v>-</v>
      </c>
      <c r="X264" s="7"/>
      <c r="Y264" s="18">
        <v>0</v>
      </c>
      <c r="Z264" s="5">
        <f>+Tabla13[[#This Row],[Atraso a facturar]]+Tabla13[[#This Row],[Venta del mes]]+Tabla13[[#This Row],[Ajuste]]</f>
        <v>60000</v>
      </c>
      <c r="AA264" s="6">
        <f>+Tabla13[[#This Row],[Atraso a facturar]]+Tabla13[[#This Row],[Venta del mes]]+Tabla13[[#This Row],[En puerto a facturar]]</f>
        <v>60000</v>
      </c>
      <c r="AB264" s="20">
        <f>IFERROR(VLOOKUP(Tabla13[[#This Row],[Llave]],'[5]Consolidación planes'!$A:$M,9,FALSE),0)</f>
        <v>14000</v>
      </c>
      <c r="AC264" s="20">
        <f>IFERROR(VLOOKUP(Tabla13[[#This Row],[Llave]],'[5]Consolidación planes'!$A:$M,10,FALSE),0)</f>
        <v>0</v>
      </c>
      <c r="AD264" s="20">
        <f>IFERROR(VLOOKUP(Tabla13[[#This Row],[Llave]],'[5]Consolidación planes'!$A:$M,11,FALSE),0)</f>
        <v>0</v>
      </c>
      <c r="AE264" s="20">
        <f>IFERROR(VLOOKUP(Tabla13[[#This Row],[Llave]],'[5]Consolidación planes'!$A:$M,12,FALSE),0)</f>
        <v>0</v>
      </c>
      <c r="AF264" s="20">
        <f>IFERROR(VLOOKUP(Tabla13[[#This Row],[Llave]],'[5]Consolidación planes'!$A:$M,13,FALSE),0)</f>
        <v>12000</v>
      </c>
    </row>
    <row r="265" spans="2:32" ht="15.75" hidden="1" x14ac:dyDescent="0.35">
      <c r="B265" t="str">
        <f>Tabla13[[#This Row],[Oficina]]&amp;Tabla13[[#This Row],[Material]]</f>
        <v>Agrosuper Shanghai1012504</v>
      </c>
      <c r="C265" t="s">
        <v>227</v>
      </c>
      <c r="D265" t="s">
        <v>140</v>
      </c>
      <c r="E265">
        <v>1012504</v>
      </c>
      <c r="F265" t="s">
        <v>271</v>
      </c>
      <c r="G265" t="s">
        <v>268</v>
      </c>
      <c r="H265" t="s">
        <v>269</v>
      </c>
      <c r="I265" s="7">
        <f>IFERROR(VLOOKUP(Tabla13[[#This Row],[Llave]],'[1]Consolidado RV'!$B:$H,6,FALSE),0)</f>
        <v>47590.880882375161</v>
      </c>
      <c r="J265" s="3">
        <f>IFERROR(VLOOKUP(Tabla13[[#This Row],[Llave]],'[1]Consolidado RV'!$B:$H,7,FALSE),0)</f>
        <v>44366.809492875378</v>
      </c>
      <c r="K265" s="8">
        <f>IFERROR(VLOOKUP(Tabla13[[#This Row],[Oficina]],#REF!,2,FALSE),0)</f>
        <v>0</v>
      </c>
      <c r="L265" s="7">
        <f>+Tabla13[[#This Row],[ RV Producción mes n+1]]*Tabla13[[#This Row],[% Uti. producción]]</f>
        <v>0</v>
      </c>
      <c r="M265" s="7">
        <f>IFERROR(VLOOKUP(Tabla13[[#This Row],[Material]],#REF!,2,FALSE),0)</f>
        <v>0</v>
      </c>
      <c r="N265" s="7">
        <f>IFERROR(VLOOKUP(Tabla13[[#This Row],[Llave]],'En puerto-Programado'!A:D,4,FALSE)+VLOOKUP(Tabla13[[#This Row],[Llave]],'Por despachar'!A:F,6,FALSE),0)</f>
        <v>0</v>
      </c>
      <c r="O265" s="7">
        <f>IFERROR(VLOOKUP(Tabla13[[#This Row],[Material]],[2]Consolidado!$C:$D,2,FALSE),0)</f>
        <v>10957.271933395004</v>
      </c>
      <c r="P265" s="7">
        <f>IFERROR(VLOOKUP(Tabla13[[#This Row],[Llave]],'Por despachar'!A:E,5,FALSE),0)</f>
        <v>0</v>
      </c>
      <c r="Q265" s="14">
        <f>SUM(Tabla13[[#This Row],[Producción disponible]],Tabla13[[#This Row],[Stock al día]],Tabla13[[#This Row],[Por producir Abr.]])-SUM(Tabla13[[#This Row],[Stock por despachar N]],Tabla13[[#This Row],[Producción por despachar mes N]])</f>
        <v>10957.271933395004</v>
      </c>
      <c r="R265" s="7">
        <f>IFERROR(VLOOKUP(Tabla13[[#This Row],[Llave]],[3]Hoja2!$A:$D,4,FALSE),0)</f>
        <v>24000</v>
      </c>
      <c r="S265" s="9">
        <f>IFERROR(VLOOKUP(Tabla13[[#This Row],[Material]],[4]Hoja1!$B:$C,2,FALSE),0)</f>
        <v>24000</v>
      </c>
      <c r="T265" s="5">
        <f t="shared" si="7"/>
        <v>0</v>
      </c>
      <c r="U265" s="3">
        <f>+Tabla13[[#This Row],[Total disponible]]-Tabla13[[#This Row],[Atraso a facturar]]</f>
        <v>10957.271933395004</v>
      </c>
      <c r="V265" s="6">
        <f t="shared" si="6"/>
        <v>0</v>
      </c>
      <c r="W265" s="3" t="str">
        <f>IF(Tabla13[[#This Row],[Venta del mes]]&gt;Tabla13[[#This Row],[ RV  Venta mes n+1]],"Falta venta","-")</f>
        <v>-</v>
      </c>
      <c r="X265" s="7"/>
      <c r="Y265" s="18">
        <v>0</v>
      </c>
      <c r="Z265" s="5">
        <f>+Tabla13[[#This Row],[Atraso a facturar]]+Tabla13[[#This Row],[Venta del mes]]+Tabla13[[#This Row],[Ajuste]]</f>
        <v>0</v>
      </c>
      <c r="AA265" s="6">
        <f>+Tabla13[[#This Row],[Atraso a facturar]]+Tabla13[[#This Row],[Venta del mes]]+Tabla13[[#This Row],[En puerto a facturar]]</f>
        <v>0</v>
      </c>
      <c r="AB265" s="20">
        <f>IFERROR(VLOOKUP(Tabla13[[#This Row],[Llave]],'[5]Consolidación planes'!$A:$M,9,FALSE),0)</f>
        <v>48000</v>
      </c>
      <c r="AC265" s="20">
        <f>IFERROR(VLOOKUP(Tabla13[[#This Row],[Llave]],'[5]Consolidación planes'!$A:$M,10,FALSE),0)</f>
        <v>72000</v>
      </c>
      <c r="AD265" s="20">
        <f>IFERROR(VLOOKUP(Tabla13[[#This Row],[Llave]],'[5]Consolidación planes'!$A:$M,11,FALSE),0)</f>
        <v>24000</v>
      </c>
      <c r="AE265" s="20">
        <f>IFERROR(VLOOKUP(Tabla13[[#This Row],[Llave]],'[5]Consolidación planes'!$A:$M,12,FALSE),0)</f>
        <v>24000</v>
      </c>
      <c r="AF265" s="20">
        <f>IFERROR(VLOOKUP(Tabla13[[#This Row],[Llave]],'[5]Consolidación planes'!$A:$M,13,FALSE),0)</f>
        <v>72000</v>
      </c>
    </row>
    <row r="266" spans="2:32" ht="15.75" hidden="1" x14ac:dyDescent="0.35">
      <c r="B266" t="str">
        <f>Tabla13[[#This Row],[Oficina]]&amp;Tabla13[[#This Row],[Material]]</f>
        <v>Agrosuper Shanghai1012598</v>
      </c>
      <c r="C266" t="s">
        <v>227</v>
      </c>
      <c r="D266" t="s">
        <v>140</v>
      </c>
      <c r="E266">
        <v>1012598</v>
      </c>
      <c r="F266" t="s">
        <v>273</v>
      </c>
      <c r="G266" t="s">
        <v>268</v>
      </c>
      <c r="H266" t="s">
        <v>269</v>
      </c>
      <c r="I266" s="7">
        <f>IFERROR(VLOOKUP(Tabla13[[#This Row],[Llave]],'[1]Consolidado RV'!$B:$H,6,FALSE),0)</f>
        <v>7601</v>
      </c>
      <c r="J266" s="3">
        <f>IFERROR(VLOOKUP(Tabla13[[#This Row],[Llave]],'[1]Consolidado RV'!$B:$H,7,FALSE),0)</f>
        <v>0</v>
      </c>
      <c r="K266" s="8">
        <f>IFERROR(VLOOKUP(Tabla13[[#This Row],[Oficina]],#REF!,2,FALSE),0)</f>
        <v>0</v>
      </c>
      <c r="L266" s="7">
        <f>+Tabla13[[#This Row],[ RV Producción mes n+1]]*Tabla13[[#This Row],[% Uti. producción]]</f>
        <v>0</v>
      </c>
      <c r="M266" s="7">
        <f>IFERROR(VLOOKUP(Tabla13[[#This Row],[Material]],#REF!,2,FALSE),0)</f>
        <v>0</v>
      </c>
      <c r="N266" s="7">
        <f>IFERROR(VLOOKUP(Tabla13[[#This Row],[Llave]],'En puerto-Programado'!A:D,4,FALSE)+VLOOKUP(Tabla13[[#This Row],[Llave]],'Por despachar'!A:F,6,FALSE),0)</f>
        <v>0</v>
      </c>
      <c r="O266" s="7">
        <f>IFERROR(VLOOKUP(Tabla13[[#This Row],[Material]],[2]Consolidado!$C:$D,2,FALSE),0)</f>
        <v>0</v>
      </c>
      <c r="P266" s="7">
        <f>IFERROR(VLOOKUP(Tabla13[[#This Row],[Llave]],'Por despachar'!A:E,5,FALSE),0)</f>
        <v>0</v>
      </c>
      <c r="Q26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66" s="7">
        <f>IFERROR(VLOOKUP(Tabla13[[#This Row],[Llave]],[3]Hoja2!$A:$D,4,FALSE),0)</f>
        <v>12000</v>
      </c>
      <c r="S266" s="9">
        <f>IFERROR(VLOOKUP(Tabla13[[#This Row],[Material]],[4]Hoja1!$B:$C,2,FALSE),0)</f>
        <v>24000</v>
      </c>
      <c r="T266" s="5">
        <f t="shared" si="7"/>
        <v>0</v>
      </c>
      <c r="U266" s="3">
        <f>+Tabla13[[#This Row],[Total disponible]]-Tabla13[[#This Row],[Atraso a facturar]]</f>
        <v>0</v>
      </c>
      <c r="V266" s="6">
        <f t="shared" ref="V266" si="8">IFERROR(IF(AND(U266&gt;S266,J266&gt;S266),ROUNDDOWN(U266/S266,0)*S266,0),0)</f>
        <v>0</v>
      </c>
      <c r="W266" s="3" t="str">
        <f>IF(Tabla13[[#This Row],[Venta del mes]]&gt;Tabla13[[#This Row],[ RV  Venta mes n+1]],"Falta venta","-")</f>
        <v>-</v>
      </c>
      <c r="X266" s="7"/>
      <c r="Y266" s="18">
        <v>0</v>
      </c>
      <c r="Z266" s="5">
        <f>+Tabla13[[#This Row],[Atraso a facturar]]+Tabla13[[#This Row],[Venta del mes]]+Tabla13[[#This Row],[Ajuste]]</f>
        <v>0</v>
      </c>
      <c r="AA266" s="6">
        <f>+Tabla13[[#This Row],[Atraso a facturar]]+Tabla13[[#This Row],[Venta del mes]]+Tabla13[[#This Row],[En puerto a facturar]]</f>
        <v>0</v>
      </c>
      <c r="AB266" s="20">
        <f>IFERROR(VLOOKUP(Tabla13[[#This Row],[Llave]],'[5]Consolidación planes'!$A:$M,9,FALSE),0)</f>
        <v>4340</v>
      </c>
      <c r="AC266" s="20">
        <f>IFERROR(VLOOKUP(Tabla13[[#This Row],[Llave]],'[5]Consolidación planes'!$A:$M,10,FALSE),0)</f>
        <v>0</v>
      </c>
      <c r="AD266" s="20">
        <f>IFERROR(VLOOKUP(Tabla13[[#This Row],[Llave]],'[5]Consolidación planes'!$A:$M,11,FALSE),0)</f>
        <v>10660</v>
      </c>
      <c r="AE266" s="20">
        <f>IFERROR(VLOOKUP(Tabla13[[#This Row],[Llave]],'[5]Consolidación planes'!$A:$M,12,FALSE),0)</f>
        <v>0</v>
      </c>
      <c r="AF266" s="20">
        <f>IFERROR(VLOOKUP(Tabla13[[#This Row],[Llave]],'[5]Consolidación planes'!$A:$M,13,FALSE),0)</f>
        <v>0</v>
      </c>
    </row>
    <row r="267" spans="2:32" ht="15.75" hidden="1" x14ac:dyDescent="0.35">
      <c r="B267" t="str">
        <f>Tabla13[[#This Row],[Oficina]]&amp;Tabla13[[#This Row],[Material]]</f>
        <v>Agro Mexico1012764</v>
      </c>
      <c r="C267" t="s">
        <v>227</v>
      </c>
      <c r="D267" t="s">
        <v>370</v>
      </c>
      <c r="E267">
        <v>1012764</v>
      </c>
      <c r="F267" t="s">
        <v>369</v>
      </c>
      <c r="G267" t="s">
        <v>233</v>
      </c>
      <c r="H267" t="s">
        <v>371</v>
      </c>
      <c r="I267" s="15">
        <f>IFERROR(VLOOKUP(Tabla13[[#This Row],[Llave]],'[1]Consolidado RV'!$B:$H,6,FALSE),0)</f>
        <v>518424.86900000001</v>
      </c>
      <c r="J267" s="3">
        <f>IFERROR(VLOOKUP(Tabla13[[#This Row],[Llave]],'[1]Consolidado RV'!$B:$H,7,FALSE),0)</f>
        <v>479999.99956342898</v>
      </c>
      <c r="K267" s="8">
        <f>IFERROR(VLOOKUP(Tabla13[[#This Row],[Oficina]],#REF!,2,FALSE),0)</f>
        <v>0</v>
      </c>
      <c r="L267" s="7">
        <f>+Tabla13[[#This Row],[ RV Producción mes n+1]]*Tabla13[[#This Row],[% Uti. producción]]</f>
        <v>0</v>
      </c>
      <c r="M267" s="7">
        <f>IFERROR(VLOOKUP(Tabla13[[#This Row],[Material]],#REF!,2,FALSE),0)</f>
        <v>0</v>
      </c>
      <c r="N267" s="15">
        <f>IFERROR(VLOOKUP(Tabla13[[#This Row],[Llave]],'En puerto-Programado'!A:D,4,FALSE)+VLOOKUP(Tabla13[[#This Row],[Llave]],'Por despachar'!A:F,6,FALSE),0)</f>
        <v>0</v>
      </c>
      <c r="O267" s="7">
        <f>IFERROR(VLOOKUP(Tabla13[[#This Row],[Material]],[2]Consolidado!$C:$D,2,FALSE),0)</f>
        <v>59450</v>
      </c>
      <c r="P267" s="7">
        <f>IFERROR(VLOOKUP(Tabla13[[#This Row],[Llave]],'Por despachar'!A:E,5,FALSE),0)</f>
        <v>0</v>
      </c>
      <c r="Q267" s="14">
        <f>SUM(Tabla13[[#This Row],[Producción disponible]],Tabla13[[#This Row],[Stock al día]],Tabla13[[#This Row],[Por producir Abr.]])-SUM(Tabla13[[#This Row],[Stock por despachar N]],Tabla13[[#This Row],[Producción por despachar mes N]])</f>
        <v>59450</v>
      </c>
      <c r="R267" s="7">
        <f>IFERROR(VLOOKUP(Tabla13[[#This Row],[Llave]],[3]Hoja2!$A:$D,4,FALSE),0)</f>
        <v>312000</v>
      </c>
      <c r="S267" s="9">
        <f>IFERROR(VLOOKUP(Tabla13[[#This Row],[Material]],[4]Hoja1!$B:$C,2,FALSE),0)</f>
        <v>24000</v>
      </c>
      <c r="T267" s="5">
        <f t="shared" ref="T267:T278" si="9">IF(AND(Q267&gt;R267,R267&gt;0),R267,IF(AND(Q267&lt;R267,R267&gt;0),(ROUNDDOWN(Q267/S267,0)*S267),0))</f>
        <v>48000</v>
      </c>
      <c r="U267" s="3">
        <f>+Tabla13[[#This Row],[Total disponible]]-Tabla13[[#This Row],[Atraso a facturar]]</f>
        <v>11450</v>
      </c>
      <c r="V267" s="6">
        <f t="shared" ref="V267:V278" si="10">IFERROR(IF(AND(U267&gt;S267,J267&gt;S267),ROUNDDOWN(U267/S267,0)*S267,0),0)</f>
        <v>0</v>
      </c>
      <c r="W267" s="3" t="str">
        <f>IF(Tabla13[[#This Row],[Venta del mes]]&gt;Tabla13[[#This Row],[ RV  Venta mes n+1]],"Falta venta","-")</f>
        <v>-</v>
      </c>
      <c r="X267" s="7"/>
      <c r="Y267" s="18">
        <v>0</v>
      </c>
      <c r="Z267" s="5">
        <f>+Tabla13[[#This Row],[Atraso a facturar]]+Tabla13[[#This Row],[Venta del mes]]+Tabla13[[#This Row],[Ajuste]]</f>
        <v>48000</v>
      </c>
      <c r="AA267" s="6">
        <f>+Tabla13[[#This Row],[Atraso a facturar]]+Tabla13[[#This Row],[Venta del mes]]+Tabla13[[#This Row],[En puerto a facturar]]</f>
        <v>48000</v>
      </c>
      <c r="AB267" s="20">
        <f>IFERROR(VLOOKUP(Tabla13[[#This Row],[Llave]],'[5]Consolidación planes'!$A:$M,9,FALSE),0)</f>
        <v>0</v>
      </c>
      <c r="AC267" s="20">
        <f>IFERROR(VLOOKUP(Tabla13[[#This Row],[Llave]],'[5]Consolidación planes'!$A:$M,10,FALSE),0)</f>
        <v>0</v>
      </c>
      <c r="AD267" s="20">
        <f>IFERROR(VLOOKUP(Tabla13[[#This Row],[Llave]],'[5]Consolidación planes'!$A:$M,11,FALSE),0)</f>
        <v>0</v>
      </c>
      <c r="AE267" s="20">
        <f>IFERROR(VLOOKUP(Tabla13[[#This Row],[Llave]],'[5]Consolidación planes'!$A:$M,12,FALSE),0)</f>
        <v>0</v>
      </c>
      <c r="AF267" s="20">
        <f>IFERROR(VLOOKUP(Tabla13[[#This Row],[Llave]],'[5]Consolidación planes'!$A:$M,13,FALSE),0)</f>
        <v>0</v>
      </c>
    </row>
    <row r="268" spans="2:32" ht="15.75" hidden="1" x14ac:dyDescent="0.35">
      <c r="B268" t="str">
        <f>Tabla13[[#This Row],[Oficina]]&amp;Tabla13[[#This Row],[Material]]</f>
        <v>Africa1012207</v>
      </c>
      <c r="C268" t="s">
        <v>227</v>
      </c>
      <c r="D268" t="s">
        <v>372</v>
      </c>
      <c r="E268">
        <v>1012207</v>
      </c>
      <c r="F268" t="s">
        <v>244</v>
      </c>
      <c r="G268" t="s">
        <v>209</v>
      </c>
      <c r="H268" t="s">
        <v>210</v>
      </c>
      <c r="I268" s="15">
        <f>IFERROR(VLOOKUP(Tabla13[[#This Row],[Llave]],'[1]Consolidado RV'!$B:$H,6,FALSE),0)</f>
        <v>0</v>
      </c>
      <c r="J268" s="3">
        <f>IFERROR(VLOOKUP(Tabla13[[#This Row],[Llave]],'[1]Consolidado RV'!$B:$H,7,FALSE),0)</f>
        <v>51038.210036305973</v>
      </c>
      <c r="K268" s="8">
        <f>IFERROR(VLOOKUP(Tabla13[[#This Row],[Oficina]],#REF!,2,FALSE),0)</f>
        <v>0</v>
      </c>
      <c r="L268" s="7">
        <f>+Tabla13[[#This Row],[ RV Producción mes n+1]]*Tabla13[[#This Row],[% Uti. producción]]</f>
        <v>0</v>
      </c>
      <c r="M268" s="7">
        <f>IFERROR(VLOOKUP(Tabla13[[#This Row],[Material]],#REF!,2,FALSE),0)</f>
        <v>0</v>
      </c>
      <c r="N268" s="15">
        <f>IFERROR(VLOOKUP(Tabla13[[#This Row],[Llave]],'En puerto-Programado'!A:D,4,FALSE)+VLOOKUP(Tabla13[[#This Row],[Llave]],'Por despachar'!A:F,6,FALSE),0)</f>
        <v>0</v>
      </c>
      <c r="O268" s="7">
        <f>IFERROR(VLOOKUP(Tabla13[[#This Row],[Material]],[2]Consolidado!$C:$D,2,FALSE),0)</f>
        <v>23041.705058960906</v>
      </c>
      <c r="P268" s="7">
        <f>IFERROR(VLOOKUP(Tabla13[[#This Row],[Llave]],'Por despachar'!A:E,5,FALSE),0)</f>
        <v>0</v>
      </c>
      <c r="Q268" s="14">
        <f>SUM(Tabla13[[#This Row],[Producción disponible]],Tabla13[[#This Row],[Stock al día]],Tabla13[[#This Row],[Por producir Abr.]])-SUM(Tabla13[[#This Row],[Stock por despachar N]],Tabla13[[#This Row],[Producción por despachar mes N]])</f>
        <v>23041.705058960906</v>
      </c>
      <c r="R268" s="7">
        <f>IFERROR(VLOOKUP(Tabla13[[#This Row],[Llave]],[3]Hoja2!$A:$D,4,FALSE),0)</f>
        <v>0</v>
      </c>
      <c r="S268" s="9">
        <f>IFERROR(VLOOKUP(Tabla13[[#This Row],[Material]],[4]Hoja1!$B:$C,2,FALSE),0)</f>
        <v>24000</v>
      </c>
      <c r="T268" s="5">
        <f t="shared" si="9"/>
        <v>0</v>
      </c>
      <c r="U268" s="3">
        <f>+Tabla13[[#This Row],[Total disponible]]-Tabla13[[#This Row],[Atraso a facturar]]</f>
        <v>23041.705058960906</v>
      </c>
      <c r="V268" s="6">
        <f t="shared" si="10"/>
        <v>0</v>
      </c>
      <c r="W268" s="3" t="str">
        <f>IF(Tabla13[[#This Row],[Venta del mes]]&gt;Tabla13[[#This Row],[ RV  Venta mes n+1]],"Falta venta","-")</f>
        <v>-</v>
      </c>
      <c r="X268" s="7"/>
      <c r="Y268" s="18">
        <v>0</v>
      </c>
      <c r="Z268" s="5">
        <f>+Tabla13[[#This Row],[Atraso a facturar]]+Tabla13[[#This Row],[Venta del mes]]+Tabla13[[#This Row],[Ajuste]]</f>
        <v>0</v>
      </c>
      <c r="AA268" s="6">
        <f>+Tabla13[[#This Row],[Atraso a facturar]]+Tabla13[[#This Row],[Venta del mes]]+Tabla13[[#This Row],[En puerto a facturar]]</f>
        <v>0</v>
      </c>
      <c r="AB268" s="20">
        <f>IFERROR(VLOOKUP(Tabla13[[#This Row],[Llave]],'[5]Consolidación planes'!$A:$M,9,FALSE),0)</f>
        <v>0</v>
      </c>
      <c r="AC268" s="20">
        <f>IFERROR(VLOOKUP(Tabla13[[#This Row],[Llave]],'[5]Consolidación planes'!$A:$M,10,FALSE),0)</f>
        <v>0</v>
      </c>
      <c r="AD268" s="20">
        <f>IFERROR(VLOOKUP(Tabla13[[#This Row],[Llave]],'[5]Consolidación planes'!$A:$M,11,FALSE),0)</f>
        <v>31476</v>
      </c>
      <c r="AE268" s="20">
        <f>IFERROR(VLOOKUP(Tabla13[[#This Row],[Llave]],'[5]Consolidación planes'!$A:$M,12,FALSE),0)</f>
        <v>0</v>
      </c>
      <c r="AF268" s="20">
        <f>IFERROR(VLOOKUP(Tabla13[[#This Row],[Llave]],'[5]Consolidación planes'!$A:$M,13,FALSE),0)</f>
        <v>0</v>
      </c>
    </row>
    <row r="269" spans="2:32" ht="15.75" hidden="1" x14ac:dyDescent="0.35">
      <c r="B269" t="str">
        <f>Tabla13[[#This Row],[Oficina]]&amp;Tabla13[[#This Row],[Material]]</f>
        <v>Africa1010877</v>
      </c>
      <c r="C269" t="s">
        <v>227</v>
      </c>
      <c r="D269" t="s">
        <v>372</v>
      </c>
      <c r="E269">
        <v>1010877</v>
      </c>
      <c r="F269" t="s">
        <v>243</v>
      </c>
      <c r="G269" t="s">
        <v>209</v>
      </c>
      <c r="H269" t="s">
        <v>210</v>
      </c>
      <c r="I269" s="15">
        <f>IFERROR(VLOOKUP(Tabla13[[#This Row],[Llave]],'[1]Consolidado RV'!$B:$H,6,FALSE),0)</f>
        <v>24000</v>
      </c>
      <c r="J269" s="3">
        <f>IFERROR(VLOOKUP(Tabla13[[#This Row],[Llave]],'[1]Consolidado RV'!$B:$H,7,FALSE),0)</f>
        <v>24000</v>
      </c>
      <c r="K269" s="8">
        <f>IFERROR(VLOOKUP(Tabla13[[#This Row],[Oficina]],#REF!,2,FALSE),0)</f>
        <v>0</v>
      </c>
      <c r="L269" s="7">
        <f>+Tabla13[[#This Row],[ RV Producción mes n+1]]*Tabla13[[#This Row],[% Uti. producción]]</f>
        <v>0</v>
      </c>
      <c r="M269" s="7">
        <f>IFERROR(VLOOKUP(Tabla13[[#This Row],[Material]],#REF!,2,FALSE),0)</f>
        <v>0</v>
      </c>
      <c r="N269" s="15">
        <f>IFERROR(VLOOKUP(Tabla13[[#This Row],[Llave]],'En puerto-Programado'!A:D,4,FALSE)+VLOOKUP(Tabla13[[#This Row],[Llave]],'Por despachar'!A:F,6,FALSE),0)</f>
        <v>0</v>
      </c>
      <c r="O269" s="7">
        <f>IFERROR(VLOOKUP(Tabla13[[#This Row],[Material]],[2]Consolidado!$C:$D,2,FALSE),0)</f>
        <v>10000</v>
      </c>
      <c r="P269" s="7">
        <f>IFERROR(VLOOKUP(Tabla13[[#This Row],[Llave]],'Por despachar'!A:E,5,FALSE),0)</f>
        <v>0</v>
      </c>
      <c r="Q269" s="14">
        <f>SUM(Tabla13[[#This Row],[Producción disponible]],Tabla13[[#This Row],[Stock al día]],Tabla13[[#This Row],[Por producir Abr.]])-SUM(Tabla13[[#This Row],[Stock por despachar N]],Tabla13[[#This Row],[Producción por despachar mes N]])</f>
        <v>10000</v>
      </c>
      <c r="R269" s="7">
        <f>IFERROR(VLOOKUP(Tabla13[[#This Row],[Llave]],[3]Hoja2!$A:$D,4,FALSE),0)</f>
        <v>0</v>
      </c>
      <c r="S269" s="9">
        <f>IFERROR(VLOOKUP(Tabla13[[#This Row],[Material]],[4]Hoja1!$B:$C,2,FALSE),0)</f>
        <v>24000</v>
      </c>
      <c r="T269" s="5">
        <f t="shared" si="9"/>
        <v>0</v>
      </c>
      <c r="U269" s="3">
        <f>+Tabla13[[#This Row],[Total disponible]]-Tabla13[[#This Row],[Atraso a facturar]]</f>
        <v>10000</v>
      </c>
      <c r="V269" s="6">
        <f t="shared" si="10"/>
        <v>0</v>
      </c>
      <c r="W269" s="3" t="str">
        <f>IF(Tabla13[[#This Row],[Venta del mes]]&gt;Tabla13[[#This Row],[ RV  Venta mes n+1]],"Falta venta","-")</f>
        <v>-</v>
      </c>
      <c r="X269" s="7"/>
      <c r="Y269" s="18">
        <v>0</v>
      </c>
      <c r="Z269" s="5">
        <f>+Tabla13[[#This Row],[Atraso a facturar]]+Tabla13[[#This Row],[Venta del mes]]+Tabla13[[#This Row],[Ajuste]]</f>
        <v>0</v>
      </c>
      <c r="AA269" s="6">
        <f>+Tabla13[[#This Row],[Atraso a facturar]]+Tabla13[[#This Row],[Venta del mes]]+Tabla13[[#This Row],[En puerto a facturar]]</f>
        <v>0</v>
      </c>
      <c r="AB269" s="20">
        <f>IFERROR(VLOOKUP(Tabla13[[#This Row],[Llave]],'[5]Consolidación planes'!$A:$M,9,FALSE),0)</f>
        <v>0</v>
      </c>
      <c r="AC269" s="20">
        <f>IFERROR(VLOOKUP(Tabla13[[#This Row],[Llave]],'[5]Consolidación planes'!$A:$M,10,FALSE),0)</f>
        <v>0</v>
      </c>
      <c r="AD269" s="20">
        <f>IFERROR(VLOOKUP(Tabla13[[#This Row],[Llave]],'[5]Consolidación planes'!$A:$M,11,FALSE),0)</f>
        <v>48000</v>
      </c>
      <c r="AE269" s="20">
        <f>IFERROR(VLOOKUP(Tabla13[[#This Row],[Llave]],'[5]Consolidación planes'!$A:$M,12,FALSE),0)</f>
        <v>48000</v>
      </c>
      <c r="AF269" s="20">
        <f>IFERROR(VLOOKUP(Tabla13[[#This Row],[Llave]],'[5]Consolidación planes'!$A:$M,13,FALSE),0)</f>
        <v>72000</v>
      </c>
    </row>
    <row r="270" spans="2:32" ht="15.75" hidden="1" x14ac:dyDescent="0.35">
      <c r="B270" t="str">
        <f>Tabla13[[#This Row],[Oficina]]&amp;Tabla13[[#This Row],[Material]]</f>
        <v>Africa1030332</v>
      </c>
      <c r="C270" t="s">
        <v>204</v>
      </c>
      <c r="D270" t="s">
        <v>372</v>
      </c>
      <c r="E270">
        <v>1030332</v>
      </c>
      <c r="F270" t="s">
        <v>373</v>
      </c>
      <c r="G270" t="s">
        <v>205</v>
      </c>
      <c r="H270" t="s">
        <v>206</v>
      </c>
      <c r="I270" s="15">
        <f>IFERROR(VLOOKUP(Tabla13[[#This Row],[Llave]],'[1]Consolidado RV'!$B:$H,6,FALSE),0)</f>
        <v>48212.147199999999</v>
      </c>
      <c r="J270" s="3">
        <f>IFERROR(VLOOKUP(Tabla13[[#This Row],[Llave]],'[1]Consolidado RV'!$B:$H,7,FALSE),0)</f>
        <v>47801.102996731053</v>
      </c>
      <c r="K270" s="17">
        <f>IFERROR(VLOOKUP(Tabla13[[#This Row],[Oficina]],#REF!,2,FALSE),0)</f>
        <v>0</v>
      </c>
      <c r="L270" s="7">
        <f>+Tabla13[[#This Row],[ RV Producción mes n+1]]*Tabla13[[#This Row],[% Uti. producción]]</f>
        <v>0</v>
      </c>
      <c r="M270" s="7">
        <f>IFERROR(VLOOKUP(Tabla13[[#This Row],[Material]],#REF!,2,FALSE),0)</f>
        <v>0</v>
      </c>
      <c r="N270" s="15">
        <f>IFERROR(VLOOKUP(Tabla13[[#This Row],[Llave]],'En puerto-Programado'!A:D,4,FALSE)+VLOOKUP(Tabla13[[#This Row],[Llave]],'Por despachar'!A:F,6,FALSE),0)</f>
        <v>0</v>
      </c>
      <c r="O270" s="7">
        <f>IFERROR(VLOOKUP(Tabla13[[#This Row],[Material]],[2]Consolidado!$C:$D,2,FALSE),0)</f>
        <v>16324.753997141264</v>
      </c>
      <c r="P270" s="7">
        <f>IFERROR(VLOOKUP(Tabla13[[#This Row],[Llave]],'Por despachar'!A:E,5,FALSE),0)</f>
        <v>0</v>
      </c>
      <c r="Q270" s="14">
        <f>SUM(Tabla13[[#This Row],[Producción disponible]],Tabla13[[#This Row],[Stock al día]],Tabla13[[#This Row],[Por producir Abr.]])-SUM(Tabla13[[#This Row],[Stock por despachar N]],Tabla13[[#This Row],[Producción por despachar mes N]])</f>
        <v>16324.753997141264</v>
      </c>
      <c r="R270" s="7">
        <f>IFERROR(VLOOKUP(Tabla13[[#This Row],[Llave]],[3]Hoja2!$A:$D,4,FALSE),0)</f>
        <v>0</v>
      </c>
      <c r="S270" s="9">
        <f>IFERROR(VLOOKUP(Tabla13[[#This Row],[Material]],[4]Hoja1!$B:$C,2,FALSE),0)</f>
        <v>24000</v>
      </c>
      <c r="T270" s="5">
        <f t="shared" si="9"/>
        <v>0</v>
      </c>
      <c r="U270" s="3">
        <f>+Tabla13[[#This Row],[Total disponible]]-Tabla13[[#This Row],[Atraso a facturar]]</f>
        <v>16324.753997141264</v>
      </c>
      <c r="V270" s="6">
        <f t="shared" si="10"/>
        <v>0</v>
      </c>
      <c r="W270" s="3" t="str">
        <f>IF(Tabla13[[#This Row],[Venta del mes]]&gt;Tabla13[[#This Row],[ RV  Venta mes n+1]],"Falta venta","-")</f>
        <v>-</v>
      </c>
      <c r="X270" s="7"/>
      <c r="Y270" s="18">
        <v>0</v>
      </c>
      <c r="Z270" s="5">
        <f>+Tabla13[[#This Row],[Atraso a facturar]]+Tabla13[[#This Row],[Venta del mes]]+Tabla13[[#This Row],[Ajuste]]</f>
        <v>0</v>
      </c>
      <c r="AA270" s="6">
        <f>+Tabla13[[#This Row],[Atraso a facturar]]+Tabla13[[#This Row],[Venta del mes]]+Tabla13[[#This Row],[En puerto a facturar]]</f>
        <v>0</v>
      </c>
      <c r="AB270" s="20">
        <f>IFERROR(VLOOKUP(Tabla13[[#This Row],[Llave]],'[5]Consolidación planes'!$A:$M,9,FALSE),0)</f>
        <v>0</v>
      </c>
      <c r="AC270" s="20">
        <f>IFERROR(VLOOKUP(Tabla13[[#This Row],[Llave]],'[5]Consolidación planes'!$A:$M,10,FALSE),0)</f>
        <v>24000</v>
      </c>
      <c r="AD270" s="20">
        <f>IFERROR(VLOOKUP(Tabla13[[#This Row],[Llave]],'[5]Consolidación planes'!$A:$M,11,FALSE),0)</f>
        <v>24000</v>
      </c>
      <c r="AE270" s="20">
        <f>IFERROR(VLOOKUP(Tabla13[[#This Row],[Llave]],'[5]Consolidación planes'!$A:$M,12,FALSE),0)</f>
        <v>24000</v>
      </c>
      <c r="AF270" s="20">
        <f>IFERROR(VLOOKUP(Tabla13[[#This Row],[Llave]],'[5]Consolidación planes'!$A:$M,13,FALSE),0)</f>
        <v>72000</v>
      </c>
    </row>
    <row r="271" spans="2:32" ht="15.75" hidden="1" x14ac:dyDescent="0.35">
      <c r="B271" t="str">
        <f>Tabla13[[#This Row],[Oficina]]&amp;Tabla13[[#This Row],[Material]]</f>
        <v>Agrosuper Shanghai1030525</v>
      </c>
      <c r="C271" t="s">
        <v>204</v>
      </c>
      <c r="D271" t="s">
        <v>140</v>
      </c>
      <c r="E271">
        <v>1030525</v>
      </c>
      <c r="F271" t="s">
        <v>374</v>
      </c>
      <c r="G271" t="s">
        <v>205</v>
      </c>
      <c r="H271" t="s">
        <v>206</v>
      </c>
      <c r="I271" s="15">
        <f>IFERROR(VLOOKUP(Tabla13[[#This Row],[Llave]],'[1]Consolidado RV'!$B:$H,6,FALSE),0)</f>
        <v>27899.794000000002</v>
      </c>
      <c r="J271" s="3">
        <f>IFERROR(VLOOKUP(Tabla13[[#This Row],[Llave]],'[1]Consolidado RV'!$B:$H,7,FALSE),0)</f>
        <v>0</v>
      </c>
      <c r="K271" s="17">
        <f>IFERROR(VLOOKUP(Tabla13[[#This Row],[Oficina]],#REF!,2,FALSE),0)</f>
        <v>0</v>
      </c>
      <c r="L271" s="7">
        <f>+Tabla13[[#This Row],[ RV Producción mes n+1]]*Tabla13[[#This Row],[% Uti. producción]]</f>
        <v>0</v>
      </c>
      <c r="M271" s="7">
        <f>IFERROR(VLOOKUP(Tabla13[[#This Row],[Material]],#REF!,2,FALSE),0)</f>
        <v>0</v>
      </c>
      <c r="N271" s="15">
        <f>IFERROR(VLOOKUP(Tabla13[[#This Row],[Llave]],'En puerto-Programado'!A:D,4,FALSE)+VLOOKUP(Tabla13[[#This Row],[Llave]],'Por despachar'!A:F,6,FALSE),0)</f>
        <v>0</v>
      </c>
      <c r="O271" s="7">
        <f>IFERROR(VLOOKUP(Tabla13[[#This Row],[Material]],[2]Consolidado!$C:$D,2,FALSE),0)</f>
        <v>16983.487507541176</v>
      </c>
      <c r="P271" s="7">
        <f>IFERROR(VLOOKUP(Tabla13[[#This Row],[Llave]],'Por despachar'!A:E,5,FALSE),0)</f>
        <v>0</v>
      </c>
      <c r="Q271" s="14">
        <f>SUM(Tabla13[[#This Row],[Producción disponible]],Tabla13[[#This Row],[Stock al día]],Tabla13[[#This Row],[Por producir Abr.]])-SUM(Tabla13[[#This Row],[Stock por despachar N]],Tabla13[[#This Row],[Producción por despachar mes N]])</f>
        <v>16983.487507541176</v>
      </c>
      <c r="R271" s="7">
        <f>IFERROR(VLOOKUP(Tabla13[[#This Row],[Llave]],[3]Hoja2!$A:$D,4,FALSE),0)</f>
        <v>0</v>
      </c>
      <c r="S271" s="9">
        <f>IFERROR(VLOOKUP(Tabla13[[#This Row],[Material]],[4]Hoja1!$B:$C,2,FALSE),0)</f>
        <v>24000</v>
      </c>
      <c r="T271" s="5">
        <f t="shared" si="9"/>
        <v>0</v>
      </c>
      <c r="U271" s="3">
        <f>+Tabla13[[#This Row],[Total disponible]]-Tabla13[[#This Row],[Atraso a facturar]]</f>
        <v>16983.487507541176</v>
      </c>
      <c r="V271" s="6">
        <f t="shared" si="10"/>
        <v>0</v>
      </c>
      <c r="W271" s="3" t="str">
        <f>IF(Tabla13[[#This Row],[Venta del mes]]&gt;Tabla13[[#This Row],[ RV  Venta mes n+1]],"Falta venta","-")</f>
        <v>-</v>
      </c>
      <c r="X271" s="7"/>
      <c r="Y271" s="18">
        <v>0</v>
      </c>
      <c r="Z271" s="5">
        <f>+Tabla13[[#This Row],[Atraso a facturar]]+Tabla13[[#This Row],[Venta del mes]]+Tabla13[[#This Row],[Ajuste]]</f>
        <v>0</v>
      </c>
      <c r="AA271" s="6">
        <f>+Tabla13[[#This Row],[Atraso a facturar]]+Tabla13[[#This Row],[Venta del mes]]+Tabla13[[#This Row],[En puerto a facturar]]</f>
        <v>0</v>
      </c>
      <c r="AB271" s="20">
        <f>IFERROR(VLOOKUP(Tabla13[[#This Row],[Llave]],'[5]Consolidación planes'!$A:$M,9,FALSE),0)</f>
        <v>0</v>
      </c>
      <c r="AC271" s="20">
        <f>IFERROR(VLOOKUP(Tabla13[[#This Row],[Llave]],'[5]Consolidación planes'!$A:$M,10,FALSE),0)</f>
        <v>0</v>
      </c>
      <c r="AD271" s="20">
        <f>IFERROR(VLOOKUP(Tabla13[[#This Row],[Llave]],'[5]Consolidación planes'!$A:$M,11,FALSE),0)</f>
        <v>0</v>
      </c>
      <c r="AE271" s="20">
        <f>IFERROR(VLOOKUP(Tabla13[[#This Row],[Llave]],'[5]Consolidación planes'!$A:$M,12,FALSE),0)</f>
        <v>0</v>
      </c>
      <c r="AF271" s="20">
        <f>IFERROR(VLOOKUP(Tabla13[[#This Row],[Llave]],'[5]Consolidación planes'!$A:$M,13,FALSE),0)</f>
        <v>0</v>
      </c>
    </row>
    <row r="272" spans="2:32" ht="15.75" hidden="1" x14ac:dyDescent="0.35">
      <c r="B272" t="str">
        <f>Tabla13[[#This Row],[Oficina]]&amp;Tabla13[[#This Row],[Material]]</f>
        <v>Africa1030498</v>
      </c>
      <c r="C272" t="s">
        <v>204</v>
      </c>
      <c r="D272" t="s">
        <v>372</v>
      </c>
      <c r="E272">
        <v>1030498</v>
      </c>
      <c r="F272" t="s">
        <v>375</v>
      </c>
      <c r="G272" t="s">
        <v>209</v>
      </c>
      <c r="H272" t="s">
        <v>210</v>
      </c>
      <c r="I272" s="15">
        <f>IFERROR(VLOOKUP(Tabla13[[#This Row],[Llave]],'[1]Consolidado RV'!$B:$H,6,FALSE),0)</f>
        <v>2174.5365999999999</v>
      </c>
      <c r="J272" s="3">
        <f>IFERROR(VLOOKUP(Tabla13[[#This Row],[Llave]],'[1]Consolidado RV'!$B:$H,7,FALSE),0)</f>
        <v>0</v>
      </c>
      <c r="K272" s="17">
        <f>IFERROR(VLOOKUP(Tabla13[[#This Row],[Oficina]],#REF!,2,FALSE),0)</f>
        <v>0</v>
      </c>
      <c r="L272" s="7">
        <f>+Tabla13[[#This Row],[ RV Producción mes n+1]]*Tabla13[[#This Row],[% Uti. producción]]</f>
        <v>0</v>
      </c>
      <c r="M272" s="7">
        <f>IFERROR(VLOOKUP(Tabla13[[#This Row],[Material]],#REF!,2,FALSE),0)</f>
        <v>0</v>
      </c>
      <c r="N272" s="15">
        <f>IFERROR(VLOOKUP(Tabla13[[#This Row],[Llave]],'En puerto-Programado'!A:D,4,FALSE)+VLOOKUP(Tabla13[[#This Row],[Llave]],'Por despachar'!A:F,6,FALSE),0)</f>
        <v>0</v>
      </c>
      <c r="O272" s="7">
        <f>IFERROR(VLOOKUP(Tabla13[[#This Row],[Material]],[2]Consolidado!$C:$D,2,FALSE),0)</f>
        <v>10492.065493111802</v>
      </c>
      <c r="P272" s="7">
        <f>IFERROR(VLOOKUP(Tabla13[[#This Row],[Llave]],'Por despachar'!A:E,5,FALSE),0)</f>
        <v>0</v>
      </c>
      <c r="Q272" s="14">
        <f>SUM(Tabla13[[#This Row],[Producción disponible]],Tabla13[[#This Row],[Stock al día]],Tabla13[[#This Row],[Por producir Abr.]])-SUM(Tabla13[[#This Row],[Stock por despachar N]],Tabla13[[#This Row],[Producción por despachar mes N]])</f>
        <v>10492.065493111802</v>
      </c>
      <c r="R272" s="7">
        <f>IFERROR(VLOOKUP(Tabla13[[#This Row],[Llave]],[3]Hoja2!$A:$D,4,FALSE),0)</f>
        <v>0</v>
      </c>
      <c r="S272" s="9">
        <f>IFERROR(VLOOKUP(Tabla13[[#This Row],[Material]],[4]Hoja1!$B:$C,2,FALSE),0)</f>
        <v>24000</v>
      </c>
      <c r="T272" s="5">
        <f t="shared" si="9"/>
        <v>0</v>
      </c>
      <c r="U272" s="3">
        <f>+Tabla13[[#This Row],[Total disponible]]-Tabla13[[#This Row],[Atraso a facturar]]</f>
        <v>10492.065493111802</v>
      </c>
      <c r="V272" s="6">
        <f t="shared" si="10"/>
        <v>0</v>
      </c>
      <c r="W272" s="3" t="str">
        <f>IF(Tabla13[[#This Row],[Venta del mes]]&gt;Tabla13[[#This Row],[ RV  Venta mes n+1]],"Falta venta","-")</f>
        <v>-</v>
      </c>
      <c r="X272" s="7"/>
      <c r="Y272" s="18">
        <v>0</v>
      </c>
      <c r="Z272" s="5">
        <f>+Tabla13[[#This Row],[Atraso a facturar]]+Tabla13[[#This Row],[Venta del mes]]+Tabla13[[#This Row],[Ajuste]]</f>
        <v>0</v>
      </c>
      <c r="AA272" s="6">
        <f>+Tabla13[[#This Row],[Atraso a facturar]]+Tabla13[[#This Row],[Venta del mes]]+Tabla13[[#This Row],[En puerto a facturar]]</f>
        <v>0</v>
      </c>
      <c r="AB272" s="20">
        <f>IFERROR(VLOOKUP(Tabla13[[#This Row],[Llave]],'[5]Consolidación planes'!$A:$M,9,FALSE),0)</f>
        <v>0</v>
      </c>
      <c r="AC272" s="20">
        <f>IFERROR(VLOOKUP(Tabla13[[#This Row],[Llave]],'[5]Consolidación planes'!$A:$M,10,FALSE),0)</f>
        <v>0</v>
      </c>
      <c r="AD272" s="20">
        <f>IFERROR(VLOOKUP(Tabla13[[#This Row],[Llave]],'[5]Consolidación planes'!$A:$M,11,FALSE),0)</f>
        <v>0</v>
      </c>
      <c r="AE272" s="20">
        <f>IFERROR(VLOOKUP(Tabla13[[#This Row],[Llave]],'[5]Consolidación planes'!$A:$M,12,FALSE),0)</f>
        <v>0</v>
      </c>
      <c r="AF272" s="20">
        <f>IFERROR(VLOOKUP(Tabla13[[#This Row],[Llave]],'[5]Consolidación planes'!$A:$M,13,FALSE),0)</f>
        <v>0</v>
      </c>
    </row>
    <row r="273" spans="2:32" ht="15.75" hidden="1" x14ac:dyDescent="0.35">
      <c r="B273" t="str">
        <f>Tabla13[[#This Row],[Oficina]]&amp;Tabla13[[#This Row],[Material]]</f>
        <v>Africa1030744</v>
      </c>
      <c r="C273" t="s">
        <v>204</v>
      </c>
      <c r="D273" t="s">
        <v>372</v>
      </c>
      <c r="E273">
        <v>1030744</v>
      </c>
      <c r="F273" t="s">
        <v>376</v>
      </c>
      <c r="G273" t="s">
        <v>209</v>
      </c>
      <c r="H273" t="s">
        <v>381</v>
      </c>
      <c r="I273" s="15">
        <f>IFERROR(VLOOKUP(Tabla13[[#This Row],[Llave]],'[1]Consolidado RV'!$B:$H,6,FALSE),0)</f>
        <v>0</v>
      </c>
      <c r="J273" s="3">
        <f>IFERROR(VLOOKUP(Tabla13[[#This Row],[Llave]],'[1]Consolidado RV'!$B:$H,7,FALSE),0)</f>
        <v>10380</v>
      </c>
      <c r="K273" s="17">
        <f>IFERROR(VLOOKUP(Tabla13[[#This Row],[Oficina]],#REF!,2,FALSE),0)</f>
        <v>0</v>
      </c>
      <c r="L273" s="7">
        <f>+Tabla13[[#This Row],[ RV Producción mes n+1]]*Tabla13[[#This Row],[% Uti. producción]]</f>
        <v>0</v>
      </c>
      <c r="M273" s="7">
        <f>IFERROR(VLOOKUP(Tabla13[[#This Row],[Material]],#REF!,2,FALSE),0)</f>
        <v>0</v>
      </c>
      <c r="N273" s="15">
        <f>IFERROR(VLOOKUP(Tabla13[[#This Row],[Llave]],'En puerto-Programado'!A:D,4,FALSE)+VLOOKUP(Tabla13[[#This Row],[Llave]],'Por despachar'!A:F,6,FALSE),0)</f>
        <v>0</v>
      </c>
      <c r="O273" s="7">
        <f>IFERROR(VLOOKUP(Tabla13[[#This Row],[Material]],[2]Consolidado!$C:$D,2,FALSE),0)</f>
        <v>0</v>
      </c>
      <c r="P273" s="7">
        <f>IFERROR(VLOOKUP(Tabla13[[#This Row],[Llave]],'Por despachar'!A:E,5,FALSE),0)</f>
        <v>0</v>
      </c>
      <c r="Q27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73" s="7">
        <f>IFERROR(VLOOKUP(Tabla13[[#This Row],[Llave]],[3]Hoja2!$A:$D,4,FALSE),0)</f>
        <v>0</v>
      </c>
      <c r="S273" s="9">
        <f>IFERROR(VLOOKUP(Tabla13[[#This Row],[Material]],[4]Hoja1!$B:$C,2,FALSE),0)</f>
        <v>24000</v>
      </c>
      <c r="T273" s="5">
        <f t="shared" si="9"/>
        <v>0</v>
      </c>
      <c r="U273" s="3">
        <f>+Tabla13[[#This Row],[Total disponible]]-Tabla13[[#This Row],[Atraso a facturar]]</f>
        <v>0</v>
      </c>
      <c r="V273" s="6">
        <f t="shared" si="10"/>
        <v>0</v>
      </c>
      <c r="W273" s="3" t="str">
        <f>IF(Tabla13[[#This Row],[Venta del mes]]&gt;Tabla13[[#This Row],[ RV  Venta mes n+1]],"Falta venta","-")</f>
        <v>-</v>
      </c>
      <c r="X273" s="7"/>
      <c r="Y273" s="18">
        <v>0</v>
      </c>
      <c r="Z273" s="5">
        <f>+Tabla13[[#This Row],[Atraso a facturar]]+Tabla13[[#This Row],[Venta del mes]]+Tabla13[[#This Row],[Ajuste]]</f>
        <v>0</v>
      </c>
      <c r="AA273" s="6">
        <f>+Tabla13[[#This Row],[Atraso a facturar]]+Tabla13[[#This Row],[Venta del mes]]+Tabla13[[#This Row],[En puerto a facturar]]</f>
        <v>0</v>
      </c>
      <c r="AB273" s="20">
        <f>IFERROR(VLOOKUP(Tabla13[[#This Row],[Llave]],'[5]Consolidación planes'!$A:$M,9,FALSE),0)</f>
        <v>0</v>
      </c>
      <c r="AC273" s="20">
        <f>IFERROR(VLOOKUP(Tabla13[[#This Row],[Llave]],'[5]Consolidación planes'!$A:$M,10,FALSE),0)</f>
        <v>0</v>
      </c>
      <c r="AD273" s="20">
        <f>IFERROR(VLOOKUP(Tabla13[[#This Row],[Llave]],'[5]Consolidación planes'!$A:$M,11,FALSE),0)</f>
        <v>0</v>
      </c>
      <c r="AE273" s="20">
        <f>IFERROR(VLOOKUP(Tabla13[[#This Row],[Llave]],'[5]Consolidación planes'!$A:$M,12,FALSE),0)</f>
        <v>0</v>
      </c>
      <c r="AF273" s="20">
        <f>IFERROR(VLOOKUP(Tabla13[[#This Row],[Llave]],'[5]Consolidación planes'!$A:$M,13,FALSE),0)</f>
        <v>0</v>
      </c>
    </row>
    <row r="274" spans="2:32" ht="15.75" hidden="1" x14ac:dyDescent="0.35">
      <c r="B274" t="str">
        <f>Tabla13[[#This Row],[Oficina]]&amp;Tabla13[[#This Row],[Material]]</f>
        <v>Africa1030720</v>
      </c>
      <c r="C274" t="s">
        <v>204</v>
      </c>
      <c r="D274" t="s">
        <v>372</v>
      </c>
      <c r="E274">
        <v>1030720</v>
      </c>
      <c r="F274" t="s">
        <v>377</v>
      </c>
      <c r="G274" t="s">
        <v>71</v>
      </c>
      <c r="H274" t="s">
        <v>215</v>
      </c>
      <c r="I274" s="15">
        <f>IFERROR(VLOOKUP(Tabla13[[#This Row],[Llave]],'[1]Consolidado RV'!$B:$H,6,FALSE),0)</f>
        <v>17503.918000000001</v>
      </c>
      <c r="J274" s="3">
        <f>IFERROR(VLOOKUP(Tabla13[[#This Row],[Llave]],'[1]Consolidado RV'!$B:$H,7,FALSE),0)</f>
        <v>0</v>
      </c>
      <c r="K274" s="17">
        <f>IFERROR(VLOOKUP(Tabla13[[#This Row],[Oficina]],#REF!,2,FALSE),0)</f>
        <v>0</v>
      </c>
      <c r="L274" s="7">
        <f>+Tabla13[[#This Row],[ RV Producción mes n+1]]*Tabla13[[#This Row],[% Uti. producción]]</f>
        <v>0</v>
      </c>
      <c r="M274" s="7">
        <f>IFERROR(VLOOKUP(Tabla13[[#This Row],[Material]],#REF!,2,FALSE),0)</f>
        <v>0</v>
      </c>
      <c r="N274" s="15">
        <f>IFERROR(VLOOKUP(Tabla13[[#This Row],[Llave]],'En puerto-Programado'!A:D,4,FALSE)+VLOOKUP(Tabla13[[#This Row],[Llave]],'Por despachar'!A:F,6,FALSE),0)</f>
        <v>0</v>
      </c>
      <c r="O274" s="7">
        <f>IFERROR(VLOOKUP(Tabla13[[#This Row],[Material]],[2]Consolidado!$C:$D,2,FALSE),0)</f>
        <v>17000</v>
      </c>
      <c r="P274" s="7">
        <f>IFERROR(VLOOKUP(Tabla13[[#This Row],[Llave]],'Por despachar'!A:E,5,FALSE),0)</f>
        <v>0</v>
      </c>
      <c r="Q274" s="14">
        <f>SUM(Tabla13[[#This Row],[Producción disponible]],Tabla13[[#This Row],[Stock al día]],Tabla13[[#This Row],[Por producir Abr.]])-SUM(Tabla13[[#This Row],[Stock por despachar N]],Tabla13[[#This Row],[Producción por despachar mes N]])</f>
        <v>17000</v>
      </c>
      <c r="R274" s="7">
        <f>IFERROR(VLOOKUP(Tabla13[[#This Row],[Llave]],[3]Hoja2!$A:$D,4,FALSE),0)</f>
        <v>0</v>
      </c>
      <c r="S274" s="9">
        <f>IFERROR(VLOOKUP(Tabla13[[#This Row],[Material]],[4]Hoja1!$B:$C,2,FALSE),0)</f>
        <v>24000</v>
      </c>
      <c r="T274" s="5">
        <f t="shared" si="9"/>
        <v>0</v>
      </c>
      <c r="U274" s="3">
        <f>+Tabla13[[#This Row],[Total disponible]]-Tabla13[[#This Row],[Atraso a facturar]]</f>
        <v>17000</v>
      </c>
      <c r="V274" s="6">
        <f t="shared" si="10"/>
        <v>0</v>
      </c>
      <c r="W274" s="3" t="str">
        <f>IF(Tabla13[[#This Row],[Venta del mes]]&gt;Tabla13[[#This Row],[ RV  Venta mes n+1]],"Falta venta","-")</f>
        <v>-</v>
      </c>
      <c r="X274" s="7"/>
      <c r="Y274" s="18">
        <v>0</v>
      </c>
      <c r="Z274" s="5">
        <f>+Tabla13[[#This Row],[Atraso a facturar]]+Tabla13[[#This Row],[Venta del mes]]+Tabla13[[#This Row],[Ajuste]]</f>
        <v>0</v>
      </c>
      <c r="AA274" s="6">
        <f>+Tabla13[[#This Row],[Atraso a facturar]]+Tabla13[[#This Row],[Venta del mes]]+Tabla13[[#This Row],[En puerto a facturar]]</f>
        <v>0</v>
      </c>
      <c r="AB274" s="20">
        <f>IFERROR(VLOOKUP(Tabla13[[#This Row],[Llave]],'[5]Consolidación planes'!$A:$M,9,FALSE),0)</f>
        <v>0</v>
      </c>
      <c r="AC274" s="20">
        <f>IFERROR(VLOOKUP(Tabla13[[#This Row],[Llave]],'[5]Consolidación planes'!$A:$M,10,FALSE),0)</f>
        <v>0</v>
      </c>
      <c r="AD274" s="20">
        <f>IFERROR(VLOOKUP(Tabla13[[#This Row],[Llave]],'[5]Consolidación planes'!$A:$M,11,FALSE),0)</f>
        <v>0</v>
      </c>
      <c r="AE274" s="20">
        <f>IFERROR(VLOOKUP(Tabla13[[#This Row],[Llave]],'[5]Consolidación planes'!$A:$M,12,FALSE),0)</f>
        <v>0</v>
      </c>
      <c r="AF274" s="20">
        <f>IFERROR(VLOOKUP(Tabla13[[#This Row],[Llave]],'[5]Consolidación planes'!$A:$M,13,FALSE),0)</f>
        <v>0</v>
      </c>
    </row>
    <row r="275" spans="2:32" ht="15.75" hidden="1" x14ac:dyDescent="0.35">
      <c r="B275" t="str">
        <f>Tabla13[[#This Row],[Oficina]]&amp;Tabla13[[#This Row],[Material]]</f>
        <v>Agro Sudamerica1030230</v>
      </c>
      <c r="C275" t="s">
        <v>204</v>
      </c>
      <c r="D275" t="s">
        <v>17</v>
      </c>
      <c r="E275">
        <v>1030230</v>
      </c>
      <c r="F275" t="s">
        <v>378</v>
      </c>
      <c r="G275" t="s">
        <v>71</v>
      </c>
      <c r="H275" t="s">
        <v>215</v>
      </c>
      <c r="I275" s="15">
        <f>IFERROR(VLOOKUP(Tabla13[[#This Row],[Llave]],'[1]Consolidado RV'!$B:$H,6,FALSE),0)</f>
        <v>2147.404</v>
      </c>
      <c r="J275" s="3">
        <f>IFERROR(VLOOKUP(Tabla13[[#This Row],[Llave]],'[1]Consolidado RV'!$B:$H,7,FALSE),0)</f>
        <v>0</v>
      </c>
      <c r="K275" s="17">
        <f>IFERROR(VLOOKUP(Tabla13[[#This Row],[Oficina]],#REF!,2,FALSE),0)</f>
        <v>0</v>
      </c>
      <c r="L275" s="7">
        <f>+Tabla13[[#This Row],[ RV Producción mes n+1]]*Tabla13[[#This Row],[% Uti. producción]]</f>
        <v>0</v>
      </c>
      <c r="M275" s="7">
        <f>IFERROR(VLOOKUP(Tabla13[[#This Row],[Material]],#REF!,2,FALSE),0)</f>
        <v>0</v>
      </c>
      <c r="N275" s="15">
        <f>IFERROR(VLOOKUP(Tabla13[[#This Row],[Llave]],'En puerto-Programado'!A:D,4,FALSE)+VLOOKUP(Tabla13[[#This Row],[Llave]],'Por despachar'!A:F,6,FALSE),0)</f>
        <v>0</v>
      </c>
      <c r="O275" s="7">
        <f>IFERROR(VLOOKUP(Tabla13[[#This Row],[Material]],[2]Consolidado!$C:$D,2,FALSE),0)</f>
        <v>0</v>
      </c>
      <c r="P275" s="7">
        <f>IFERROR(VLOOKUP(Tabla13[[#This Row],[Llave]],'Por despachar'!A:E,5,FALSE),0)</f>
        <v>0</v>
      </c>
      <c r="Q27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75" s="7">
        <f>IFERROR(VLOOKUP(Tabla13[[#This Row],[Llave]],[3]Hoja2!$A:$D,4,FALSE),0)</f>
        <v>0</v>
      </c>
      <c r="S275" s="9">
        <f>IFERROR(VLOOKUP(Tabla13[[#This Row],[Material]],[4]Hoja1!$B:$C,2,FALSE),0)</f>
        <v>24000</v>
      </c>
      <c r="T275" s="5">
        <f t="shared" si="9"/>
        <v>0</v>
      </c>
      <c r="U275" s="3">
        <f>+Tabla13[[#This Row],[Total disponible]]-Tabla13[[#This Row],[Atraso a facturar]]</f>
        <v>0</v>
      </c>
      <c r="V275" s="6">
        <f t="shared" si="10"/>
        <v>0</v>
      </c>
      <c r="W275" s="3" t="str">
        <f>IF(Tabla13[[#This Row],[Venta del mes]]&gt;Tabla13[[#This Row],[ RV  Venta mes n+1]],"Falta venta","-")</f>
        <v>-</v>
      </c>
      <c r="X275" s="7"/>
      <c r="Y275" s="18">
        <v>0</v>
      </c>
      <c r="Z275" s="5">
        <f>+Tabla13[[#This Row],[Atraso a facturar]]+Tabla13[[#This Row],[Venta del mes]]+Tabla13[[#This Row],[Ajuste]]</f>
        <v>0</v>
      </c>
      <c r="AA275" s="6">
        <f>+Tabla13[[#This Row],[Atraso a facturar]]+Tabla13[[#This Row],[Venta del mes]]+Tabla13[[#This Row],[En puerto a facturar]]</f>
        <v>0</v>
      </c>
      <c r="AB275" s="20">
        <f>IFERROR(VLOOKUP(Tabla13[[#This Row],[Llave]],'[5]Consolidación planes'!$A:$M,9,FALSE),0)</f>
        <v>0</v>
      </c>
      <c r="AC275" s="20">
        <f>IFERROR(VLOOKUP(Tabla13[[#This Row],[Llave]],'[5]Consolidación planes'!$A:$M,10,FALSE),0)</f>
        <v>0</v>
      </c>
      <c r="AD275" s="20">
        <f>IFERROR(VLOOKUP(Tabla13[[#This Row],[Llave]],'[5]Consolidación planes'!$A:$M,11,FALSE),0)</f>
        <v>0</v>
      </c>
      <c r="AE275" s="20">
        <f>IFERROR(VLOOKUP(Tabla13[[#This Row],[Llave]],'[5]Consolidación planes'!$A:$M,12,FALSE),0)</f>
        <v>0</v>
      </c>
      <c r="AF275" s="20">
        <f>IFERROR(VLOOKUP(Tabla13[[#This Row],[Llave]],'[5]Consolidación planes'!$A:$M,13,FALSE),0)</f>
        <v>0</v>
      </c>
    </row>
    <row r="276" spans="2:32" ht="15.75" hidden="1" x14ac:dyDescent="0.35">
      <c r="B276" t="str">
        <f>Tabla13[[#This Row],[Oficina]]&amp;Tabla13[[#This Row],[Material]]</f>
        <v>Agro Sudamerica1030672</v>
      </c>
      <c r="C276" t="s">
        <v>204</v>
      </c>
      <c r="D276" t="s">
        <v>17</v>
      </c>
      <c r="E276">
        <v>1030672</v>
      </c>
      <c r="F276" t="s">
        <v>379</v>
      </c>
      <c r="G276" t="s">
        <v>217</v>
      </c>
      <c r="H276" t="s">
        <v>218</v>
      </c>
      <c r="I276" s="15">
        <f>IFERROR(VLOOKUP(Tabla13[[#This Row],[Llave]],'[1]Consolidado RV'!$B:$H,6,FALSE),0)</f>
        <v>0</v>
      </c>
      <c r="J276" s="3">
        <f>IFERROR(VLOOKUP(Tabla13[[#This Row],[Llave]],'[1]Consolidado RV'!$B:$H,7,FALSE),0)</f>
        <v>0</v>
      </c>
      <c r="K276" s="17">
        <f>IFERROR(VLOOKUP(Tabla13[[#This Row],[Oficina]],#REF!,2,FALSE),0)</f>
        <v>0</v>
      </c>
      <c r="L276" s="7">
        <f>+Tabla13[[#This Row],[ RV Producción mes n+1]]*Tabla13[[#This Row],[% Uti. producción]]</f>
        <v>0</v>
      </c>
      <c r="M276" s="7">
        <f>IFERROR(VLOOKUP(Tabla13[[#This Row],[Material]],#REF!,2,FALSE),0)</f>
        <v>0</v>
      </c>
      <c r="N276" s="15">
        <f>IFERROR(VLOOKUP(Tabla13[[#This Row],[Llave]],'En puerto-Programado'!A:D,4,FALSE)+VLOOKUP(Tabla13[[#This Row],[Llave]],'Por despachar'!A:F,6,FALSE),0)</f>
        <v>0</v>
      </c>
      <c r="O276" s="7">
        <f>IFERROR(VLOOKUP(Tabla13[[#This Row],[Material]],[2]Consolidado!$C:$D,2,FALSE),0)</f>
        <v>0</v>
      </c>
      <c r="P276" s="7">
        <f>IFERROR(VLOOKUP(Tabla13[[#This Row],[Llave]],'Por despachar'!A:E,5,FALSE),0)</f>
        <v>0</v>
      </c>
      <c r="Q27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76" s="7">
        <f>IFERROR(VLOOKUP(Tabla13[[#This Row],[Llave]],[3]Hoja2!$A:$D,4,FALSE),0)</f>
        <v>0</v>
      </c>
      <c r="S276" s="9">
        <f>IFERROR(VLOOKUP(Tabla13[[#This Row],[Material]],[4]Hoja1!$B:$C,2,FALSE),0)</f>
        <v>24000</v>
      </c>
      <c r="T276" s="5">
        <f t="shared" si="9"/>
        <v>0</v>
      </c>
      <c r="U276" s="3">
        <f>+Tabla13[[#This Row],[Total disponible]]-Tabla13[[#This Row],[Atraso a facturar]]</f>
        <v>0</v>
      </c>
      <c r="V276" s="6">
        <f t="shared" si="10"/>
        <v>0</v>
      </c>
      <c r="W276" s="3" t="str">
        <f>IF(Tabla13[[#This Row],[Venta del mes]]&gt;Tabla13[[#This Row],[ RV  Venta mes n+1]],"Falta venta","-")</f>
        <v>-</v>
      </c>
      <c r="X276" s="7"/>
      <c r="Y276" s="18">
        <v>0</v>
      </c>
      <c r="Z276" s="5">
        <f>+Tabla13[[#This Row],[Atraso a facturar]]+Tabla13[[#This Row],[Venta del mes]]+Tabla13[[#This Row],[Ajuste]]</f>
        <v>0</v>
      </c>
      <c r="AA276" s="6">
        <f>+Tabla13[[#This Row],[Atraso a facturar]]+Tabla13[[#This Row],[Venta del mes]]+Tabla13[[#This Row],[En puerto a facturar]]</f>
        <v>0</v>
      </c>
      <c r="AB276" s="20">
        <f>IFERROR(VLOOKUP(Tabla13[[#This Row],[Llave]],'[5]Consolidación planes'!$A:$M,9,FALSE),0)</f>
        <v>0</v>
      </c>
      <c r="AC276" s="20">
        <f>IFERROR(VLOOKUP(Tabla13[[#This Row],[Llave]],'[5]Consolidación planes'!$A:$M,10,FALSE),0)</f>
        <v>0</v>
      </c>
      <c r="AD276" s="20">
        <f>IFERROR(VLOOKUP(Tabla13[[#This Row],[Llave]],'[5]Consolidación planes'!$A:$M,11,FALSE),0)</f>
        <v>0</v>
      </c>
      <c r="AE276" s="20">
        <f>IFERROR(VLOOKUP(Tabla13[[#This Row],[Llave]],'[5]Consolidación planes'!$A:$M,12,FALSE),0)</f>
        <v>0</v>
      </c>
      <c r="AF276" s="20">
        <f>IFERROR(VLOOKUP(Tabla13[[#This Row],[Llave]],'[5]Consolidación planes'!$A:$M,13,FALSE),0)</f>
        <v>0</v>
      </c>
    </row>
    <row r="277" spans="2:32" ht="15.75" hidden="1" x14ac:dyDescent="0.35">
      <c r="B277" t="str">
        <f>Tabla13[[#This Row],[Oficina]]&amp;Tabla13[[#This Row],[Material]]</f>
        <v>Africa1030355</v>
      </c>
      <c r="C277" t="s">
        <v>204</v>
      </c>
      <c r="D277" t="s">
        <v>372</v>
      </c>
      <c r="E277">
        <v>1030355</v>
      </c>
      <c r="F277" t="s">
        <v>380</v>
      </c>
      <c r="G277" t="s">
        <v>382</v>
      </c>
      <c r="H277" t="s">
        <v>383</v>
      </c>
      <c r="I277" s="15">
        <f>IFERROR(VLOOKUP(Tabla13[[#This Row],[Llave]],'[1]Consolidado RV'!$B:$H,6,FALSE),0)</f>
        <v>71521.479000000007</v>
      </c>
      <c r="J277" s="3">
        <f>IFERROR(VLOOKUP(Tabla13[[#This Row],[Llave]],'[1]Consolidado RV'!$B:$H,7,FALSE),0)</f>
        <v>0</v>
      </c>
      <c r="K277" s="17">
        <f>IFERROR(VLOOKUP(Tabla13[[#This Row],[Oficina]],#REF!,2,FALSE),0)</f>
        <v>0</v>
      </c>
      <c r="L277" s="7">
        <f>+Tabla13[[#This Row],[ RV Producción mes n+1]]*Tabla13[[#This Row],[% Uti. producción]]</f>
        <v>0</v>
      </c>
      <c r="M277" s="7">
        <f>IFERROR(VLOOKUP(Tabla13[[#This Row],[Material]],#REF!,2,FALSE),0)</f>
        <v>0</v>
      </c>
      <c r="N277" s="15">
        <f>IFERROR(VLOOKUP(Tabla13[[#This Row],[Llave]],'En puerto-Programado'!A:D,4,FALSE)+VLOOKUP(Tabla13[[#This Row],[Llave]],'Por despachar'!A:F,6,FALSE),0)</f>
        <v>0</v>
      </c>
      <c r="O277" s="7">
        <f>IFERROR(VLOOKUP(Tabla13[[#This Row],[Material]],[2]Consolidado!$C:$D,2,FALSE),0)</f>
        <v>24597.867104306679</v>
      </c>
      <c r="P277" s="7">
        <f>IFERROR(VLOOKUP(Tabla13[[#This Row],[Llave]],'Por despachar'!A:E,5,FALSE),0)</f>
        <v>0</v>
      </c>
      <c r="Q277" s="14">
        <f>SUM(Tabla13[[#This Row],[Producción disponible]],Tabla13[[#This Row],[Stock al día]],Tabla13[[#This Row],[Por producir Abr.]])-SUM(Tabla13[[#This Row],[Stock por despachar N]],Tabla13[[#This Row],[Producción por despachar mes N]])</f>
        <v>24597.867104306679</v>
      </c>
      <c r="R277" s="7">
        <f>IFERROR(VLOOKUP(Tabla13[[#This Row],[Llave]],[3]Hoja2!$A:$D,4,FALSE),0)</f>
        <v>0</v>
      </c>
      <c r="S277" s="9">
        <f>IFERROR(VLOOKUP(Tabla13[[#This Row],[Material]],[4]Hoja1!$B:$C,2,FALSE),0)</f>
        <v>24000</v>
      </c>
      <c r="T277" s="5">
        <f t="shared" si="9"/>
        <v>0</v>
      </c>
      <c r="U277" s="3">
        <f>+Tabla13[[#This Row],[Total disponible]]-Tabla13[[#This Row],[Atraso a facturar]]</f>
        <v>24597.867104306679</v>
      </c>
      <c r="V277" s="6">
        <f t="shared" si="10"/>
        <v>0</v>
      </c>
      <c r="W277" s="3" t="str">
        <f>IF(Tabla13[[#This Row],[Venta del mes]]&gt;Tabla13[[#This Row],[ RV  Venta mes n+1]],"Falta venta","-")</f>
        <v>-</v>
      </c>
      <c r="X277" s="7"/>
      <c r="Y277" s="18">
        <v>0</v>
      </c>
      <c r="Z277" s="5">
        <f>+Tabla13[[#This Row],[Atraso a facturar]]+Tabla13[[#This Row],[Venta del mes]]+Tabla13[[#This Row],[Ajuste]]</f>
        <v>0</v>
      </c>
      <c r="AA277" s="6">
        <f>+Tabla13[[#This Row],[Atraso a facturar]]+Tabla13[[#This Row],[Venta del mes]]+Tabla13[[#This Row],[En puerto a facturar]]</f>
        <v>0</v>
      </c>
      <c r="AB277" s="20">
        <f>IFERROR(VLOOKUP(Tabla13[[#This Row],[Llave]],'[5]Consolidación planes'!$A:$M,9,FALSE),0)</f>
        <v>72000</v>
      </c>
      <c r="AC277" s="20">
        <f>IFERROR(VLOOKUP(Tabla13[[#This Row],[Llave]],'[5]Consolidación planes'!$A:$M,10,FALSE),0)</f>
        <v>72000</v>
      </c>
      <c r="AD277" s="20">
        <f>IFERROR(VLOOKUP(Tabla13[[#This Row],[Llave]],'[5]Consolidación planes'!$A:$M,11,FALSE),0)</f>
        <v>72000</v>
      </c>
      <c r="AE277" s="20">
        <f>IFERROR(VLOOKUP(Tabla13[[#This Row],[Llave]],'[5]Consolidación planes'!$A:$M,12,FALSE),0)</f>
        <v>72000</v>
      </c>
      <c r="AF277" s="20">
        <f>IFERROR(VLOOKUP(Tabla13[[#This Row],[Llave]],'[5]Consolidación planes'!$A:$M,13,FALSE),0)</f>
        <v>0</v>
      </c>
    </row>
    <row r="278" spans="2:32" ht="15.75" hidden="1" x14ac:dyDescent="0.35">
      <c r="B278" t="str">
        <f>Tabla13[[#This Row],[Oficina]]&amp;Tabla13[[#This Row],[Material]]</f>
        <v>Agrosuper Shanghai1021204</v>
      </c>
      <c r="C278" t="s">
        <v>6</v>
      </c>
      <c r="D278" t="s">
        <v>140</v>
      </c>
      <c r="E278">
        <v>1021204</v>
      </c>
      <c r="F278" t="s">
        <v>49</v>
      </c>
      <c r="G278" t="s">
        <v>11</v>
      </c>
      <c r="I278" s="15">
        <f>IFERROR(VLOOKUP(Tabla13[[#This Row],[Llave]],'[1]Consolidado RV'!$B:$H,6,FALSE),0)</f>
        <v>0</v>
      </c>
      <c r="J278" s="3">
        <f>IFERROR(VLOOKUP(Tabla13[[#This Row],[Llave]],'[1]Consolidado RV'!$B:$H,7,FALSE),0)</f>
        <v>48000</v>
      </c>
      <c r="K278" s="17">
        <f>IFERROR(VLOOKUP(Tabla13[[#This Row],[Oficina]],#REF!,2,FALSE),0)</f>
        <v>0</v>
      </c>
      <c r="L278" s="7">
        <f>+Tabla13[[#This Row],[ RV Producción mes n+1]]*Tabla13[[#This Row],[% Uti. producción]]</f>
        <v>0</v>
      </c>
      <c r="M278" s="7">
        <f>IFERROR(VLOOKUP(Tabla13[[#This Row],[Material]],#REF!,2,FALSE),0)</f>
        <v>0</v>
      </c>
      <c r="N278" s="15">
        <f>IFERROR(VLOOKUP(Tabla13[[#This Row],[Llave]],'En puerto-Programado'!A:D,4,FALSE)+VLOOKUP(Tabla13[[#This Row],[Llave]],'Por despachar'!A:F,6,FALSE),0)</f>
        <v>0</v>
      </c>
      <c r="O278" s="7">
        <f>IFERROR(VLOOKUP(Tabla13[[#This Row],[Material]],[2]Consolidado!$C:$D,2,FALSE),0)</f>
        <v>25610.933333333338</v>
      </c>
      <c r="P278" s="7">
        <f>IFERROR(VLOOKUP(Tabla13[[#This Row],[Llave]],'Por despachar'!A:E,5,FALSE),0)</f>
        <v>0</v>
      </c>
      <c r="Q278" s="14">
        <f>SUM(Tabla13[[#This Row],[Producción disponible]],Tabla13[[#This Row],[Stock al día]],Tabla13[[#This Row],[Por producir Abr.]])-SUM(Tabla13[[#This Row],[Stock por despachar N]],Tabla13[[#This Row],[Producción por despachar mes N]])</f>
        <v>25610.933333333338</v>
      </c>
      <c r="R278" s="7">
        <f>IFERROR(VLOOKUP(Tabla13[[#This Row],[Llave]],[3]Hoja2!$A:$D,4,FALSE),0)</f>
        <v>0</v>
      </c>
      <c r="S278" s="9">
        <f>IFERROR(VLOOKUP(Tabla13[[#This Row],[Material]],[4]Hoja1!$B:$C,2,FALSE),0)</f>
        <v>24000</v>
      </c>
      <c r="T278" s="5">
        <f t="shared" si="9"/>
        <v>0</v>
      </c>
      <c r="U278" s="3">
        <f>+Tabla13[[#This Row],[Total disponible]]-Tabla13[[#This Row],[Atraso a facturar]]</f>
        <v>25610.933333333338</v>
      </c>
      <c r="V278" s="6">
        <f t="shared" si="10"/>
        <v>24000</v>
      </c>
      <c r="W278" s="3" t="str">
        <f>IF(Tabla13[[#This Row],[Venta del mes]]&gt;Tabla13[[#This Row],[ RV  Venta mes n+1]],"Falta venta","-")</f>
        <v>-</v>
      </c>
      <c r="X278" s="7"/>
      <c r="Y278" s="18">
        <v>0</v>
      </c>
      <c r="Z278" s="5">
        <f>+Tabla13[[#This Row],[Atraso a facturar]]+Tabla13[[#This Row],[Venta del mes]]+Tabla13[[#This Row],[Ajuste]]</f>
        <v>24000</v>
      </c>
      <c r="AA278" s="6">
        <f>+Tabla13[[#This Row],[Atraso a facturar]]+Tabla13[[#This Row],[Venta del mes]]+Tabla13[[#This Row],[En puerto a facturar]]</f>
        <v>24000</v>
      </c>
      <c r="AB278" s="20">
        <f>IFERROR(VLOOKUP(Tabla13[[#This Row],[Llave]],'[5]Consolidación planes'!$A:$M,9,FALSE),0)</f>
        <v>0</v>
      </c>
      <c r="AC278" s="20">
        <f>IFERROR(VLOOKUP(Tabla13[[#This Row],[Llave]],'[5]Consolidación planes'!$A:$M,10,FALSE),0)</f>
        <v>0</v>
      </c>
      <c r="AD278" s="20">
        <f>IFERROR(VLOOKUP(Tabla13[[#This Row],[Llave]],'[5]Consolidación planes'!$A:$M,11,FALSE),0)</f>
        <v>0</v>
      </c>
      <c r="AE278" s="20">
        <f>IFERROR(VLOOKUP(Tabla13[[#This Row],[Llave]],'[5]Consolidación planes'!$A:$M,12,FALSE),0)</f>
        <v>0</v>
      </c>
      <c r="AF278" s="20">
        <f>IFERROR(VLOOKUP(Tabla13[[#This Row],[Llave]],'[5]Consolidación planes'!$A:$M,13,FALSE),0)</f>
        <v>0</v>
      </c>
    </row>
    <row r="279" spans="2:32" ht="15.75" hidden="1" x14ac:dyDescent="0.35">
      <c r="B279" t="str">
        <f>Tabla13[[#This Row],[Oficina]]&amp;Tabla13[[#This Row],[Material]]</f>
        <v>Agrosuper Shanghai1021905</v>
      </c>
      <c r="C279" t="s">
        <v>6</v>
      </c>
      <c r="D279" t="s">
        <v>140</v>
      </c>
      <c r="E279">
        <v>1021905</v>
      </c>
      <c r="F279" t="s">
        <v>283</v>
      </c>
      <c r="G279" t="s">
        <v>71</v>
      </c>
      <c r="I279" s="15">
        <f>IFERROR(VLOOKUP(Tabla13[[#This Row],[Llave]],'[1]Consolidado RV'!$B:$H,6,FALSE),0)</f>
        <v>209718.83100000001</v>
      </c>
      <c r="J279" s="3">
        <f>IFERROR(VLOOKUP(Tabla13[[#This Row],[Llave]],'[1]Consolidado RV'!$B:$H,7,FALSE),0)</f>
        <v>240000</v>
      </c>
      <c r="K279" s="17">
        <f>IFERROR(VLOOKUP(Tabla13[[#This Row],[Oficina]],#REF!,2,FALSE),0)</f>
        <v>0</v>
      </c>
      <c r="L279" s="7">
        <f>+Tabla13[[#This Row],[ RV Producción mes n+1]]*Tabla13[[#This Row],[% Uti. producción]]</f>
        <v>0</v>
      </c>
      <c r="M279" s="7">
        <f>IFERROR(VLOOKUP(Tabla13[[#This Row],[Material]],#REF!,2,FALSE),0)</f>
        <v>0</v>
      </c>
      <c r="N279" s="15">
        <f>IFERROR(VLOOKUP(Tabla13[[#This Row],[Llave]],'En puerto-Programado'!A:D,4,FALSE)+VLOOKUP(Tabla13[[#This Row],[Llave]],'Por despachar'!A:F,6,FALSE),0)</f>
        <v>0</v>
      </c>
      <c r="O279" s="7">
        <f>IFERROR(VLOOKUP(Tabla13[[#This Row],[Material]],[2]Consolidado!$C:$D,2,FALSE),0)</f>
        <v>0</v>
      </c>
      <c r="P279" s="7">
        <f>IFERROR(VLOOKUP(Tabla13[[#This Row],[Llave]],'Por despachar'!A:E,5,FALSE),0)</f>
        <v>0</v>
      </c>
      <c r="Q27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79" s="7">
        <f>IFERROR(VLOOKUP(Tabla13[[#This Row],[Llave]],[3]Hoja2!$A:$D,4,FALSE),0)</f>
        <v>0</v>
      </c>
      <c r="S279" s="9">
        <f>IFERROR(VLOOKUP(Tabla13[[#This Row],[Material]],[4]Hoja1!$B:$C,2,FALSE),0)</f>
        <v>24000</v>
      </c>
      <c r="T279" s="5">
        <f t="shared" ref="T279:T280" si="11">IF(AND(Q279&gt;R279,R279&gt;0),R279,IF(AND(Q279&lt;R279,R279&gt;0),(ROUNDDOWN(Q279/S279,0)*S279),0))</f>
        <v>0</v>
      </c>
      <c r="U279" s="3">
        <f>+Tabla13[[#This Row],[Total disponible]]-Tabla13[[#This Row],[Atraso a facturar]]</f>
        <v>0</v>
      </c>
      <c r="V279" s="6">
        <f t="shared" ref="V279:V280" si="12">IFERROR(IF(AND(U279&gt;S279,J279&gt;S279),ROUNDDOWN(U279/S279,0)*S279,0),0)</f>
        <v>0</v>
      </c>
      <c r="W279" s="3" t="str">
        <f>IF(Tabla13[[#This Row],[Venta del mes]]&gt;Tabla13[[#This Row],[ RV  Venta mes n+1]],"Falta venta","-")</f>
        <v>-</v>
      </c>
      <c r="X279" s="7"/>
      <c r="Y279" s="18">
        <v>0</v>
      </c>
      <c r="Z279" s="5">
        <f>+Tabla13[[#This Row],[Atraso a facturar]]+Tabla13[[#This Row],[Venta del mes]]+Tabla13[[#This Row],[Ajuste]]</f>
        <v>0</v>
      </c>
      <c r="AA279" s="6">
        <f>+Tabla13[[#This Row],[Atraso a facturar]]+Tabla13[[#This Row],[Venta del mes]]+Tabla13[[#This Row],[En puerto a facturar]]</f>
        <v>0</v>
      </c>
      <c r="AB279" s="20">
        <f>IFERROR(VLOOKUP(Tabla13[[#This Row],[Llave]],'[5]Consolidación planes'!$A:$M,9,FALSE),0)</f>
        <v>0</v>
      </c>
      <c r="AC279" s="20">
        <f>IFERROR(VLOOKUP(Tabla13[[#This Row],[Llave]],'[5]Consolidación planes'!$A:$M,10,FALSE),0)</f>
        <v>0</v>
      </c>
      <c r="AD279" s="20">
        <f>IFERROR(VLOOKUP(Tabla13[[#This Row],[Llave]],'[5]Consolidación planes'!$A:$M,11,FALSE),0)</f>
        <v>0</v>
      </c>
      <c r="AE279" s="20">
        <f>IFERROR(VLOOKUP(Tabla13[[#This Row],[Llave]],'[5]Consolidación planes'!$A:$M,12,FALSE),0)</f>
        <v>0</v>
      </c>
      <c r="AF279" s="20">
        <f>IFERROR(VLOOKUP(Tabla13[[#This Row],[Llave]],'[5]Consolidación planes'!$A:$M,13,FALSE),0)</f>
        <v>0</v>
      </c>
    </row>
    <row r="280" spans="2:32" ht="15.75" hidden="1" x14ac:dyDescent="0.35">
      <c r="B280" t="str">
        <f>Tabla13[[#This Row],[Oficina]]&amp;Tabla13[[#This Row],[Material]]</f>
        <v>Agrosuper Shanghai1021971</v>
      </c>
      <c r="C280" t="s">
        <v>6</v>
      </c>
      <c r="D280" t="s">
        <v>140</v>
      </c>
      <c r="E280">
        <v>1021971</v>
      </c>
      <c r="F280" t="s">
        <v>399</v>
      </c>
      <c r="G280" t="s">
        <v>8</v>
      </c>
      <c r="I280" s="15">
        <f>IFERROR(VLOOKUP(Tabla13[[#This Row],[Llave]],'[1]Consolidado RV'!$B:$H,6,FALSE),0)</f>
        <v>44752.915000000001</v>
      </c>
      <c r="J280" s="3">
        <f>IFERROR(VLOOKUP(Tabla13[[#This Row],[Llave]],'[1]Consolidado RV'!$B:$H,7,FALSE),0)</f>
        <v>44752.915000000001</v>
      </c>
      <c r="K280" s="17">
        <f>IFERROR(VLOOKUP(Tabla13[[#This Row],[Oficina]],#REF!,2,FALSE),0)</f>
        <v>0</v>
      </c>
      <c r="L280" s="7">
        <f>+Tabla13[[#This Row],[ RV Producción mes n+1]]*Tabla13[[#This Row],[% Uti. producción]]</f>
        <v>0</v>
      </c>
      <c r="M280" s="7">
        <f>IFERROR(VLOOKUP(Tabla13[[#This Row],[Material]],#REF!,2,FALSE),0)</f>
        <v>0</v>
      </c>
      <c r="N280" s="15">
        <f>IFERROR(VLOOKUP(Tabla13[[#This Row],[Llave]],'En puerto-Programado'!A:D,4,FALSE)+VLOOKUP(Tabla13[[#This Row],[Llave]],'Por despachar'!A:F,6,FALSE),0)</f>
        <v>0</v>
      </c>
      <c r="O280" s="7">
        <f>IFERROR(VLOOKUP(Tabla13[[#This Row],[Material]],[2]Consolidado!$C:$D,2,FALSE),0)</f>
        <v>0</v>
      </c>
      <c r="P280" s="7">
        <f>IFERROR(VLOOKUP(Tabla13[[#This Row],[Llave]],'Por despachar'!A:E,5,FALSE),0)</f>
        <v>0</v>
      </c>
      <c r="Q28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0" s="7">
        <f>IFERROR(VLOOKUP(Tabla13[[#This Row],[Llave]],[3]Hoja2!$A:$D,4,FALSE),0)</f>
        <v>0</v>
      </c>
      <c r="S280" s="9">
        <f>IFERROR(VLOOKUP(Tabla13[[#This Row],[Material]],[4]Hoja1!$B:$C,2,FALSE),0)</f>
        <v>24000</v>
      </c>
      <c r="T280" s="5">
        <f t="shared" si="11"/>
        <v>0</v>
      </c>
      <c r="U280" s="3">
        <f>+Tabla13[[#This Row],[Total disponible]]-Tabla13[[#This Row],[Atraso a facturar]]</f>
        <v>0</v>
      </c>
      <c r="V280" s="6">
        <f t="shared" si="12"/>
        <v>0</v>
      </c>
      <c r="W280" s="3" t="str">
        <f>IF(Tabla13[[#This Row],[Venta del mes]]&gt;Tabla13[[#This Row],[ RV  Venta mes n+1]],"Falta venta","-")</f>
        <v>-</v>
      </c>
      <c r="X280" s="7"/>
      <c r="Y280" s="18">
        <v>0</v>
      </c>
      <c r="Z280" s="5">
        <f>+Tabla13[[#This Row],[Atraso a facturar]]+Tabla13[[#This Row],[Venta del mes]]+Tabla13[[#This Row],[Ajuste]]</f>
        <v>0</v>
      </c>
      <c r="AA280" s="6">
        <f>+Tabla13[[#This Row],[Atraso a facturar]]+Tabla13[[#This Row],[Venta del mes]]+Tabla13[[#This Row],[En puerto a facturar]]</f>
        <v>0</v>
      </c>
      <c r="AB280" s="20">
        <f>IFERROR(VLOOKUP(Tabla13[[#This Row],[Llave]],'[5]Consolidación planes'!$A:$M,9,FALSE),0)</f>
        <v>0</v>
      </c>
      <c r="AC280" s="20">
        <f>IFERROR(VLOOKUP(Tabla13[[#This Row],[Llave]],'[5]Consolidación planes'!$A:$M,10,FALSE),0)</f>
        <v>0</v>
      </c>
      <c r="AD280" s="20">
        <f>IFERROR(VLOOKUP(Tabla13[[#This Row],[Llave]],'[5]Consolidación planes'!$A:$M,11,FALSE),0)</f>
        <v>0</v>
      </c>
      <c r="AE280" s="20">
        <f>IFERROR(VLOOKUP(Tabla13[[#This Row],[Llave]],'[5]Consolidación planes'!$A:$M,12,FALSE),0)</f>
        <v>0</v>
      </c>
      <c r="AF280" s="20">
        <f>IFERROR(VLOOKUP(Tabla13[[#This Row],[Llave]],'[5]Consolidación planes'!$A:$M,13,FALSE),0)</f>
        <v>0</v>
      </c>
    </row>
    <row r="281" spans="2:32" ht="15.75" hidden="1" x14ac:dyDescent="0.35">
      <c r="B281" t="str">
        <f>Tabla13[[#This Row],[Oficina]]&amp;Tabla13[[#This Row],[Material]]</f>
        <v>Agrosuper Shanghai1022418</v>
      </c>
      <c r="C281" t="s">
        <v>6</v>
      </c>
      <c r="D281" t="s">
        <v>140</v>
      </c>
      <c r="E281">
        <v>1022418</v>
      </c>
      <c r="F281" t="s">
        <v>402</v>
      </c>
      <c r="G281" t="s">
        <v>76</v>
      </c>
      <c r="I281" s="15">
        <f>IFERROR(VLOOKUP(Tabla13[[#This Row],[Llave]],'[1]Consolidado RV'!$B:$H,6,FALSE),0)</f>
        <v>41231.112999999998</v>
      </c>
      <c r="J281" s="3">
        <f>IFERROR(VLOOKUP(Tabla13[[#This Row],[Llave]],'[1]Consolidado RV'!$B:$H,7,FALSE),0)</f>
        <v>41231.112999999998</v>
      </c>
      <c r="K281" s="17">
        <f>IFERROR(VLOOKUP(Tabla13[[#This Row],[Oficina]],#REF!,2,FALSE),0)</f>
        <v>0</v>
      </c>
      <c r="L281" s="7">
        <f>+Tabla13[[#This Row],[ RV Producción mes n+1]]*Tabla13[[#This Row],[% Uti. producción]]</f>
        <v>0</v>
      </c>
      <c r="M281" s="7">
        <f>IFERROR(VLOOKUP(Tabla13[[#This Row],[Material]],#REF!,2,FALSE),0)</f>
        <v>0</v>
      </c>
      <c r="N281" s="15">
        <f>IFERROR(VLOOKUP(Tabla13[[#This Row],[Llave]],'En puerto-Programado'!A:D,4,FALSE)+VLOOKUP(Tabla13[[#This Row],[Llave]],'Por despachar'!A:F,6,FALSE),0)</f>
        <v>0</v>
      </c>
      <c r="O281" s="7">
        <f>IFERROR(VLOOKUP(Tabla13[[#This Row],[Material]],[2]Consolidado!$C:$D,2,FALSE),0)</f>
        <v>0</v>
      </c>
      <c r="P281" s="7">
        <f>IFERROR(VLOOKUP(Tabla13[[#This Row],[Llave]],'Por despachar'!A:E,5,FALSE),0)</f>
        <v>0</v>
      </c>
      <c r="Q28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1" s="7">
        <f>IFERROR(VLOOKUP(Tabla13[[#This Row],[Llave]],[3]Hoja2!$A:$D,4,FALSE),0)</f>
        <v>0</v>
      </c>
      <c r="S281" s="9">
        <f>IFERROR(VLOOKUP(Tabla13[[#This Row],[Material]],[4]Hoja1!$B:$C,2,FALSE),0)</f>
        <v>24000</v>
      </c>
      <c r="T281" s="5">
        <f>IF(AND(Q281&gt;R281,R281&gt;0),R281,IF(AND(Q281&lt;R281,R281&gt;0),(ROUNDDOWN(Q281/S281,0)*S281),0))</f>
        <v>0</v>
      </c>
      <c r="U281" s="3">
        <f>+Tabla13[[#This Row],[Total disponible]]-Tabla13[[#This Row],[Atraso a facturar]]</f>
        <v>0</v>
      </c>
      <c r="V281" s="6">
        <f>IFERROR(IF(AND(U281&gt;S281,J281&gt;S281),ROUNDDOWN(U281/S281,0)*S281,0),0)</f>
        <v>0</v>
      </c>
      <c r="W281" s="3" t="str">
        <f>IF(Tabla13[[#This Row],[Venta del mes]]&gt;Tabla13[[#This Row],[ RV  Venta mes n+1]],"Falta venta","-")</f>
        <v>-</v>
      </c>
      <c r="X281" s="7"/>
      <c r="Y281" s="18">
        <v>0</v>
      </c>
      <c r="Z281" s="5">
        <f>+Tabla13[[#This Row],[Atraso a facturar]]+Tabla13[[#This Row],[Venta del mes]]+Tabla13[[#This Row],[Ajuste]]</f>
        <v>0</v>
      </c>
      <c r="AA281" s="6">
        <f>+Tabla13[[#This Row],[Atraso a facturar]]+Tabla13[[#This Row],[Venta del mes]]+Tabla13[[#This Row],[En puerto a facturar]]</f>
        <v>0</v>
      </c>
      <c r="AB281" s="20">
        <f>IFERROR(VLOOKUP(Tabla13[[#This Row],[Llave]],'[5]Consolidación planes'!$A:$M,9,FALSE),0)</f>
        <v>0</v>
      </c>
      <c r="AC281" s="20">
        <f>IFERROR(VLOOKUP(Tabla13[[#This Row],[Llave]],'[5]Consolidación planes'!$A:$M,10,FALSE),0)</f>
        <v>0</v>
      </c>
      <c r="AD281" s="20">
        <f>IFERROR(VLOOKUP(Tabla13[[#This Row],[Llave]],'[5]Consolidación planes'!$A:$M,11,FALSE),0)</f>
        <v>0</v>
      </c>
      <c r="AE281" s="20">
        <f>IFERROR(VLOOKUP(Tabla13[[#This Row],[Llave]],'[5]Consolidación planes'!$A:$M,12,FALSE),0)</f>
        <v>0</v>
      </c>
      <c r="AF281" s="20">
        <f>IFERROR(VLOOKUP(Tabla13[[#This Row],[Llave]],'[5]Consolidación planes'!$A:$M,13,FALSE),0)</f>
        <v>0</v>
      </c>
    </row>
    <row r="282" spans="2:32" ht="15.5" hidden="1" x14ac:dyDescent="0.35">
      <c r="B282" t="str">
        <f>Tabla13[[#This Row],[Oficina]]&amp;Tabla13[[#This Row],[Material]]</f>
        <v>Agrosuper Asia1022605</v>
      </c>
      <c r="C282" t="s">
        <v>6</v>
      </c>
      <c r="D282" t="s">
        <v>173</v>
      </c>
      <c r="E282">
        <v>1022605</v>
      </c>
      <c r="F282" t="s">
        <v>403</v>
      </c>
      <c r="G282" t="s">
        <v>76</v>
      </c>
      <c r="I282" s="15">
        <f>IFERROR(VLOOKUP(Tabla13[[#This Row],[Llave]],'[1]Consolidado RV'!$B:$H,6,FALSE),0)</f>
        <v>13358.5119</v>
      </c>
      <c r="J282" s="3">
        <f>IFERROR(VLOOKUP(Tabla13[[#This Row],[Llave]],'[1]Consolidado RV'!$B:$H,7,FALSE),0)</f>
        <v>13937.5119</v>
      </c>
      <c r="K282" s="17">
        <f>IFERROR(VLOOKUP(Tabla13[[#This Row],[Oficina]],#REF!,2,FALSE),0)</f>
        <v>0</v>
      </c>
      <c r="L282" s="7">
        <f>+Tabla13[[#This Row],[ RV Producción mes n+1]]*Tabla13[[#This Row],[% Uti. producción]]</f>
        <v>0</v>
      </c>
      <c r="M282" s="7">
        <f>IFERROR(VLOOKUP(Tabla13[[#This Row],[Material]],#REF!,2,FALSE),0)</f>
        <v>0</v>
      </c>
      <c r="N282" s="15">
        <f>IFERROR(VLOOKUP(Tabla13[[#This Row],[Llave]],'En puerto-Programado'!A:D,4,FALSE)+VLOOKUP(Tabla13[[#This Row],[Llave]],'Por despachar'!A:F,6,FALSE),0)</f>
        <v>0</v>
      </c>
      <c r="O282" s="7">
        <f>IFERROR(VLOOKUP(Tabla13[[#This Row],[Material]],[2]Consolidado!$C:$D,2,FALSE),0)</f>
        <v>0</v>
      </c>
      <c r="P282" s="7">
        <f>IFERROR(VLOOKUP(Tabla13[[#This Row],[Llave]],'Por despachar'!A:E,5,FALSE),0)</f>
        <v>0</v>
      </c>
      <c r="Q282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2" s="7">
        <f>IFERROR(VLOOKUP(Tabla13[[#This Row],[Llave]],[3]Hoja2!$A:$D,4,FALSE),0)</f>
        <v>0</v>
      </c>
      <c r="S282" s="9">
        <f>IFERROR(VLOOKUP(Tabla13[[#This Row],[Material]],[4]Hoja1!$B:$C,2,FALSE),0)</f>
        <v>7000</v>
      </c>
      <c r="T282" s="5">
        <f>IF(AND(Q282&gt;R282,R282&gt;0),R282,IF(AND(Q282&lt;R282,R282&gt;0),(ROUNDDOWN(Q282/S282,0)*S282),0))</f>
        <v>0</v>
      </c>
      <c r="U282" s="3">
        <f>+Tabla13[[#This Row],[Total disponible]]-Tabla13[[#This Row],[Atraso a facturar]]</f>
        <v>0</v>
      </c>
      <c r="V282" s="6">
        <f>IFERROR(IF(AND(U282&gt;S282,J282&gt;S282),ROUNDDOWN(U282/S282,0)*S282,0),0)</f>
        <v>0</v>
      </c>
      <c r="W282" s="3" t="str">
        <f>IF(Tabla13[[#This Row],[Venta del mes]]&gt;Tabla13[[#This Row],[ RV  Venta mes n+1]],"Falta venta","-")</f>
        <v>-</v>
      </c>
      <c r="X282" s="7"/>
      <c r="Y282" s="18">
        <v>0</v>
      </c>
      <c r="Z282" s="5">
        <f>+Tabla13[[#This Row],[Atraso a facturar]]+Tabla13[[#This Row],[Venta del mes]]+Tabla13[[#This Row],[Ajuste]]</f>
        <v>0</v>
      </c>
      <c r="AA282" s="6">
        <f>+Tabla13[[#This Row],[Atraso a facturar]]+Tabla13[[#This Row],[Venta del mes]]+Tabla13[[#This Row],[En puerto a facturar]]</f>
        <v>0</v>
      </c>
      <c r="AB282" s="20">
        <f>IFERROR(VLOOKUP(Tabla13[[#This Row],[Llave]],'[5]Consolidación planes'!$A:$M,9,FALSE),0)</f>
        <v>0</v>
      </c>
      <c r="AC282" s="20">
        <f>IFERROR(VLOOKUP(Tabla13[[#This Row],[Llave]],'[5]Consolidación planes'!$A:$M,10,FALSE),0)</f>
        <v>0</v>
      </c>
      <c r="AD282" s="20">
        <f>IFERROR(VLOOKUP(Tabla13[[#This Row],[Llave]],'[5]Consolidación planes'!$A:$M,11,FALSE),0)</f>
        <v>0</v>
      </c>
      <c r="AE282" s="20">
        <f>IFERROR(VLOOKUP(Tabla13[[#This Row],[Llave]],'[5]Consolidación planes'!$A:$M,12,FALSE),0)</f>
        <v>0</v>
      </c>
      <c r="AF282" s="20">
        <f>IFERROR(VLOOKUP(Tabla13[[#This Row],[Llave]],'[5]Consolidación planes'!$A:$M,13,FALSE),0)</f>
        <v>0</v>
      </c>
    </row>
    <row r="283" spans="2:32" ht="15.75" hidden="1" x14ac:dyDescent="0.35">
      <c r="B283" t="str">
        <f>Tabla13[[#This Row],[Oficina]]&amp;Tabla13[[#This Row],[Material]]</f>
        <v>Agrosuper Brasil1022786</v>
      </c>
      <c r="C283" t="s">
        <v>6</v>
      </c>
      <c r="D283" t="s">
        <v>7</v>
      </c>
      <c r="E283">
        <v>1022786</v>
      </c>
      <c r="F283" t="s">
        <v>404</v>
      </c>
      <c r="G283" t="s">
        <v>76</v>
      </c>
      <c r="I283" s="15">
        <f>IFERROR(VLOOKUP(Tabla13[[#This Row],[Llave]],'[1]Consolidado RV'!$B:$H,6,FALSE),0)</f>
        <v>300</v>
      </c>
      <c r="J283" s="3">
        <f>IFERROR(VLOOKUP(Tabla13[[#This Row],[Llave]],'[1]Consolidado RV'!$B:$H,7,FALSE),0)</f>
        <v>300</v>
      </c>
      <c r="K283" s="17">
        <f>IFERROR(VLOOKUP(Tabla13[[#This Row],[Oficina]],#REF!,2,FALSE),0)</f>
        <v>0</v>
      </c>
      <c r="L283" s="7">
        <f>+Tabla13[[#This Row],[ RV Producción mes n+1]]*Tabla13[[#This Row],[% Uti. producción]]</f>
        <v>0</v>
      </c>
      <c r="M283" s="7">
        <f>IFERROR(VLOOKUP(Tabla13[[#This Row],[Material]],#REF!,2,FALSE),0)</f>
        <v>0</v>
      </c>
      <c r="N283" s="15">
        <f>IFERROR(VLOOKUP(Tabla13[[#This Row],[Llave]],'En puerto-Programado'!A:D,4,FALSE)+VLOOKUP(Tabla13[[#This Row],[Llave]],'Por despachar'!A:F,6,FALSE),0)</f>
        <v>0</v>
      </c>
      <c r="O283" s="7">
        <f>IFERROR(VLOOKUP(Tabla13[[#This Row],[Material]],[2]Consolidado!$C:$D,2,FALSE),0)</f>
        <v>0</v>
      </c>
      <c r="P283" s="7">
        <f>IFERROR(VLOOKUP(Tabla13[[#This Row],[Llave]],'Por despachar'!A:E,5,FALSE),0)</f>
        <v>0</v>
      </c>
      <c r="Q283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3" s="7">
        <f>IFERROR(VLOOKUP(Tabla13[[#This Row],[Llave]],[3]Hoja2!$A:$D,4,FALSE),0)</f>
        <v>0</v>
      </c>
      <c r="S283" s="9">
        <f>IFERROR(VLOOKUP(Tabla13[[#This Row],[Material]],[4]Hoja1!$B:$C,2,FALSE),0)</f>
        <v>24000</v>
      </c>
      <c r="T283" s="5">
        <f>IF(AND(Q283&gt;R283,R283&gt;0),R283,IF(AND(Q283&lt;R283,R283&gt;0),(ROUNDDOWN(Q283/S283,0)*S283),0))</f>
        <v>0</v>
      </c>
      <c r="U283" s="3">
        <f>+Tabla13[[#This Row],[Total disponible]]-Tabla13[[#This Row],[Atraso a facturar]]</f>
        <v>0</v>
      </c>
      <c r="V283" s="6">
        <f>IFERROR(IF(AND(U283&gt;S283,J283&gt;S283),ROUNDDOWN(U283/S283,0)*S283,0),0)</f>
        <v>0</v>
      </c>
      <c r="W283" s="3" t="str">
        <f>IF(Tabla13[[#This Row],[Venta del mes]]&gt;Tabla13[[#This Row],[ RV  Venta mes n+1]],"Falta venta","-")</f>
        <v>-</v>
      </c>
      <c r="X283" s="7"/>
      <c r="Y283" s="18">
        <v>0</v>
      </c>
      <c r="Z283" s="5">
        <f>+Tabla13[[#This Row],[Atraso a facturar]]+Tabla13[[#This Row],[Venta del mes]]+Tabla13[[#This Row],[Ajuste]]</f>
        <v>0</v>
      </c>
      <c r="AA283" s="6">
        <f>+Tabla13[[#This Row],[Atraso a facturar]]+Tabla13[[#This Row],[Venta del mes]]+Tabla13[[#This Row],[En puerto a facturar]]</f>
        <v>0</v>
      </c>
      <c r="AB283" s="20">
        <f>IFERROR(VLOOKUP(Tabla13[[#This Row],[Llave]],'[5]Consolidación planes'!$A:$M,9,FALSE),0)</f>
        <v>0</v>
      </c>
      <c r="AC283" s="20">
        <f>IFERROR(VLOOKUP(Tabla13[[#This Row],[Llave]],'[5]Consolidación planes'!$A:$M,10,FALSE),0)</f>
        <v>0</v>
      </c>
      <c r="AD283" s="20">
        <f>IFERROR(VLOOKUP(Tabla13[[#This Row],[Llave]],'[5]Consolidación planes'!$A:$M,11,FALSE),0)</f>
        <v>0</v>
      </c>
      <c r="AE283" s="20">
        <f>IFERROR(VLOOKUP(Tabla13[[#This Row],[Llave]],'[5]Consolidación planes'!$A:$M,12,FALSE),0)</f>
        <v>0</v>
      </c>
      <c r="AF283" s="20">
        <f>IFERROR(VLOOKUP(Tabla13[[#This Row],[Llave]],'[5]Consolidación planes'!$A:$M,13,FALSE),0)</f>
        <v>0</v>
      </c>
    </row>
    <row r="284" spans="2:32" ht="15.75" hidden="1" x14ac:dyDescent="0.35">
      <c r="B284" t="str">
        <f>Tabla13[[#This Row],[Oficina]]&amp;Tabla13[[#This Row],[Material]]</f>
        <v>Agro Sudamerica1022842</v>
      </c>
      <c r="C284" t="s">
        <v>6</v>
      </c>
      <c r="D284" t="s">
        <v>17</v>
      </c>
      <c r="E284">
        <v>1022842</v>
      </c>
      <c r="F284" t="s">
        <v>405</v>
      </c>
      <c r="G284" t="s">
        <v>71</v>
      </c>
      <c r="I284" s="15">
        <f>IFERROR(VLOOKUP(Tabla13[[#This Row],[Llave]],'[1]Consolidado RV'!$B:$H,6,FALSE),0)</f>
        <v>24000</v>
      </c>
      <c r="J284" s="3">
        <f>IFERROR(VLOOKUP(Tabla13[[#This Row],[Llave]],'[1]Consolidado RV'!$B:$H,7,FALSE),0)</f>
        <v>24000</v>
      </c>
      <c r="K284" s="17">
        <f>IFERROR(VLOOKUP(Tabla13[[#This Row],[Oficina]],#REF!,2,FALSE),0)</f>
        <v>0</v>
      </c>
      <c r="L284" s="7">
        <f>+Tabla13[[#This Row],[ RV Producción mes n+1]]*Tabla13[[#This Row],[% Uti. producción]]</f>
        <v>0</v>
      </c>
      <c r="M284" s="7">
        <f>IFERROR(VLOOKUP(Tabla13[[#This Row],[Material]],#REF!,2,FALSE),0)</f>
        <v>0</v>
      </c>
      <c r="N284" s="15">
        <f>IFERROR(VLOOKUP(Tabla13[[#This Row],[Llave]],'En puerto-Programado'!A:D,4,FALSE)+VLOOKUP(Tabla13[[#This Row],[Llave]],'Por despachar'!A:F,6,FALSE),0)</f>
        <v>0</v>
      </c>
      <c r="O284" s="7">
        <f>IFERROR(VLOOKUP(Tabla13[[#This Row],[Material]],[2]Consolidado!$C:$D,2,FALSE),0)</f>
        <v>0</v>
      </c>
      <c r="P284" s="7">
        <f>IFERROR(VLOOKUP(Tabla13[[#This Row],[Llave]],'Por despachar'!A:E,5,FALSE),0)</f>
        <v>0</v>
      </c>
      <c r="Q284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4" s="7">
        <f>IFERROR(VLOOKUP(Tabla13[[#This Row],[Llave]],[3]Hoja2!$A:$D,4,FALSE),0)</f>
        <v>0</v>
      </c>
      <c r="S284" s="9">
        <f>IFERROR(VLOOKUP(Tabla13[[#This Row],[Material]],[4]Hoja1!$B:$C,2,FALSE),0)</f>
        <v>24000</v>
      </c>
      <c r="T284" s="5">
        <f t="shared" ref="T284:T285" si="13">IF(AND(Q284&gt;R284,R284&gt;0),R284,IF(AND(Q284&lt;R284,R284&gt;0),(ROUNDDOWN(Q284/S284,0)*S284),0))</f>
        <v>0</v>
      </c>
      <c r="U284" s="3">
        <f>+Tabla13[[#This Row],[Total disponible]]-Tabla13[[#This Row],[Atraso a facturar]]</f>
        <v>0</v>
      </c>
      <c r="V284" s="6">
        <f t="shared" ref="V284:V285" si="14">IFERROR(IF(AND(U284&gt;S284,J284&gt;S284),ROUNDDOWN(U284/S284,0)*S284,0),0)</f>
        <v>0</v>
      </c>
      <c r="W284" s="3" t="str">
        <f>IF(Tabla13[[#This Row],[Venta del mes]]&gt;Tabla13[[#This Row],[ RV  Venta mes n+1]],"Falta venta","-")</f>
        <v>-</v>
      </c>
      <c r="X284" s="7"/>
      <c r="Y284" s="18">
        <v>0</v>
      </c>
      <c r="Z284" s="5">
        <f>+Tabla13[[#This Row],[Atraso a facturar]]+Tabla13[[#This Row],[Venta del mes]]+Tabla13[[#This Row],[Ajuste]]</f>
        <v>0</v>
      </c>
      <c r="AA284" s="6">
        <f>+Tabla13[[#This Row],[Atraso a facturar]]+Tabla13[[#This Row],[Venta del mes]]+Tabla13[[#This Row],[En puerto a facturar]]</f>
        <v>0</v>
      </c>
      <c r="AB284" s="20">
        <f>IFERROR(VLOOKUP(Tabla13[[#This Row],[Llave]],'[5]Consolidación planes'!$A:$M,9,FALSE),0)</f>
        <v>0</v>
      </c>
      <c r="AC284" s="20">
        <f>IFERROR(VLOOKUP(Tabla13[[#This Row],[Llave]],'[5]Consolidación planes'!$A:$M,10,FALSE),0)</f>
        <v>0</v>
      </c>
      <c r="AD284" s="20">
        <f>IFERROR(VLOOKUP(Tabla13[[#This Row],[Llave]],'[5]Consolidación planes'!$A:$M,11,FALSE),0)</f>
        <v>0</v>
      </c>
      <c r="AE284" s="20">
        <f>IFERROR(VLOOKUP(Tabla13[[#This Row],[Llave]],'[5]Consolidación planes'!$A:$M,12,FALSE),0)</f>
        <v>0</v>
      </c>
      <c r="AF284" s="20">
        <f>IFERROR(VLOOKUP(Tabla13[[#This Row],[Llave]],'[5]Consolidación planes'!$A:$M,13,FALSE),0)</f>
        <v>0</v>
      </c>
    </row>
    <row r="285" spans="2:32" ht="15.75" hidden="1" x14ac:dyDescent="0.35">
      <c r="B285" t="str">
        <f>Tabla13[[#This Row],[Oficina]]&amp;Tabla13[[#This Row],[Material]]</f>
        <v>Agro Sudamerica1022844</v>
      </c>
      <c r="C285" t="s">
        <v>6</v>
      </c>
      <c r="D285" t="s">
        <v>17</v>
      </c>
      <c r="E285">
        <v>1022844</v>
      </c>
      <c r="F285" t="s">
        <v>406</v>
      </c>
      <c r="G285" t="s">
        <v>71</v>
      </c>
      <c r="I285" s="15">
        <f>IFERROR(VLOOKUP(Tabla13[[#This Row],[Llave]],'[1]Consolidado RV'!$B:$H,6,FALSE),0)</f>
        <v>48000</v>
      </c>
      <c r="J285" s="3">
        <f>IFERROR(VLOOKUP(Tabla13[[#This Row],[Llave]],'[1]Consolidado RV'!$B:$H,7,FALSE),0)</f>
        <v>48000</v>
      </c>
      <c r="K285" s="17">
        <f>IFERROR(VLOOKUP(Tabla13[[#This Row],[Oficina]],#REF!,2,FALSE),0)</f>
        <v>0</v>
      </c>
      <c r="L285" s="7">
        <f>+Tabla13[[#This Row],[ RV Producción mes n+1]]*Tabla13[[#This Row],[% Uti. producción]]</f>
        <v>0</v>
      </c>
      <c r="M285" s="7">
        <f>IFERROR(VLOOKUP(Tabla13[[#This Row],[Material]],#REF!,2,FALSE),0)</f>
        <v>0</v>
      </c>
      <c r="N285" s="15">
        <f>IFERROR(VLOOKUP(Tabla13[[#This Row],[Llave]],'En puerto-Programado'!A:D,4,FALSE)+VLOOKUP(Tabla13[[#This Row],[Llave]],'Por despachar'!A:F,6,FALSE),0)</f>
        <v>0</v>
      </c>
      <c r="O285" s="7">
        <f>IFERROR(VLOOKUP(Tabla13[[#This Row],[Material]],[2]Consolidado!$C:$D,2,FALSE),0)</f>
        <v>0</v>
      </c>
      <c r="P285" s="7">
        <f>IFERROR(VLOOKUP(Tabla13[[#This Row],[Llave]],'Por despachar'!A:E,5,FALSE),0)</f>
        <v>0</v>
      </c>
      <c r="Q285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5" s="7">
        <f>IFERROR(VLOOKUP(Tabla13[[#This Row],[Llave]],[3]Hoja2!$A:$D,4,FALSE),0)</f>
        <v>0</v>
      </c>
      <c r="S285" s="9">
        <f>IFERROR(VLOOKUP(Tabla13[[#This Row],[Material]],[4]Hoja1!$B:$C,2,FALSE),0)</f>
        <v>24000</v>
      </c>
      <c r="T285" s="5">
        <f t="shared" si="13"/>
        <v>0</v>
      </c>
      <c r="U285" s="3">
        <f>+Tabla13[[#This Row],[Total disponible]]-Tabla13[[#This Row],[Atraso a facturar]]</f>
        <v>0</v>
      </c>
      <c r="V285" s="6">
        <f t="shared" si="14"/>
        <v>0</v>
      </c>
      <c r="W285" s="3" t="str">
        <f>IF(Tabla13[[#This Row],[Venta del mes]]&gt;Tabla13[[#This Row],[ RV  Venta mes n+1]],"Falta venta","-")</f>
        <v>-</v>
      </c>
      <c r="X285" s="7"/>
      <c r="Y285" s="18">
        <v>0</v>
      </c>
      <c r="Z285" s="5">
        <f>+Tabla13[[#This Row],[Atraso a facturar]]+Tabla13[[#This Row],[Venta del mes]]+Tabla13[[#This Row],[Ajuste]]</f>
        <v>0</v>
      </c>
      <c r="AA285" s="6">
        <f>+Tabla13[[#This Row],[Atraso a facturar]]+Tabla13[[#This Row],[Venta del mes]]+Tabla13[[#This Row],[En puerto a facturar]]</f>
        <v>0</v>
      </c>
      <c r="AB285" s="20">
        <f>IFERROR(VLOOKUP(Tabla13[[#This Row],[Llave]],'[5]Consolidación planes'!$A:$M,9,FALSE),0)</f>
        <v>0</v>
      </c>
      <c r="AC285" s="20">
        <f>IFERROR(VLOOKUP(Tabla13[[#This Row],[Llave]],'[5]Consolidación planes'!$A:$M,10,FALSE),0)</f>
        <v>0</v>
      </c>
      <c r="AD285" s="20">
        <f>IFERROR(VLOOKUP(Tabla13[[#This Row],[Llave]],'[5]Consolidación planes'!$A:$M,11,FALSE),0)</f>
        <v>0</v>
      </c>
      <c r="AE285" s="20">
        <f>IFERROR(VLOOKUP(Tabla13[[#This Row],[Llave]],'[5]Consolidación planes'!$A:$M,12,FALSE),0)</f>
        <v>0</v>
      </c>
      <c r="AF285" s="20">
        <f>IFERROR(VLOOKUP(Tabla13[[#This Row],[Llave]],'[5]Consolidación planes'!$A:$M,13,FALSE),0)</f>
        <v>0</v>
      </c>
    </row>
    <row r="286" spans="2:32" ht="15.75" hidden="1" x14ac:dyDescent="0.35">
      <c r="B286" t="str">
        <f>Tabla13[[#This Row],[Oficina]]&amp;Tabla13[[#This Row],[Material]]</f>
        <v>Agrosuper Shanghai1022943</v>
      </c>
      <c r="C286" t="s">
        <v>6</v>
      </c>
      <c r="D286" t="s">
        <v>140</v>
      </c>
      <c r="E286">
        <v>1022943</v>
      </c>
      <c r="F286" t="s">
        <v>400</v>
      </c>
      <c r="G286" t="s">
        <v>50</v>
      </c>
      <c r="I286" s="15">
        <f>IFERROR(VLOOKUP(Tabla13[[#This Row],[Llave]],'[1]Consolidado RV'!$B:$H,6,FALSE),0)</f>
        <v>1400.854</v>
      </c>
      <c r="J286" s="3">
        <f>IFERROR(VLOOKUP(Tabla13[[#This Row],[Llave]],'[1]Consolidado RV'!$B:$H,7,FALSE),0)</f>
        <v>1400.854</v>
      </c>
      <c r="K286" s="17">
        <f>IFERROR(VLOOKUP(Tabla13[[#This Row],[Oficina]],#REF!,2,FALSE),0)</f>
        <v>0</v>
      </c>
      <c r="L286" s="7">
        <f>+Tabla13[[#This Row],[ RV Producción mes n+1]]*Tabla13[[#This Row],[% Uti. producción]]</f>
        <v>0</v>
      </c>
      <c r="M286" s="7">
        <f>IFERROR(VLOOKUP(Tabla13[[#This Row],[Material]],#REF!,2,FALSE),0)</f>
        <v>0</v>
      </c>
      <c r="N286" s="15">
        <f>IFERROR(VLOOKUP(Tabla13[[#This Row],[Llave]],'En puerto-Programado'!A:D,4,FALSE)+VLOOKUP(Tabla13[[#This Row],[Llave]],'Por despachar'!A:F,6,FALSE),0)</f>
        <v>0</v>
      </c>
      <c r="O286" s="7">
        <f>IFERROR(VLOOKUP(Tabla13[[#This Row],[Material]],[2]Consolidado!$C:$D,2,FALSE),0)</f>
        <v>0</v>
      </c>
      <c r="P286" s="7">
        <f>IFERROR(VLOOKUP(Tabla13[[#This Row],[Llave]],'Por despachar'!A:E,5,FALSE),0)</f>
        <v>0</v>
      </c>
      <c r="Q286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6" s="7">
        <f>IFERROR(VLOOKUP(Tabla13[[#This Row],[Llave]],[3]Hoja2!$A:$D,4,FALSE),0)</f>
        <v>0</v>
      </c>
      <c r="S286" s="9">
        <f>IFERROR(VLOOKUP(Tabla13[[#This Row],[Material]],[4]Hoja1!$B:$C,2,FALSE),0)</f>
        <v>24000</v>
      </c>
      <c r="T286" s="5">
        <f>IF(AND(Q286&gt;R286,R286&gt;0),R286,IF(AND(Q286&lt;R286,R286&gt;0),(ROUNDDOWN(Q286/S286,0)*S286),0))</f>
        <v>0</v>
      </c>
      <c r="U286" s="3">
        <f>+Tabla13[[#This Row],[Total disponible]]-Tabla13[[#This Row],[Atraso a facturar]]</f>
        <v>0</v>
      </c>
      <c r="V286" s="6">
        <f>IFERROR(IF(AND(U286&gt;S286,J286&gt;S286),ROUNDDOWN(U286/S286,0)*S286,0),0)</f>
        <v>0</v>
      </c>
      <c r="W286" s="3" t="str">
        <f>IF(Tabla13[[#This Row],[Venta del mes]]&gt;Tabla13[[#This Row],[ RV  Venta mes n+1]],"Falta venta","-")</f>
        <v>-</v>
      </c>
      <c r="X286" s="7"/>
      <c r="Y286" s="18">
        <v>0</v>
      </c>
      <c r="Z286" s="5">
        <f>+Tabla13[[#This Row],[Atraso a facturar]]+Tabla13[[#This Row],[Venta del mes]]+Tabla13[[#This Row],[Ajuste]]</f>
        <v>0</v>
      </c>
      <c r="AA286" s="6">
        <f>+Tabla13[[#This Row],[Atraso a facturar]]+Tabla13[[#This Row],[Venta del mes]]+Tabla13[[#This Row],[En puerto a facturar]]</f>
        <v>0</v>
      </c>
      <c r="AB286" s="20">
        <f>IFERROR(VLOOKUP(Tabla13[[#This Row],[Llave]],'[5]Consolidación planes'!$A:$M,9,FALSE),0)</f>
        <v>0</v>
      </c>
      <c r="AC286" s="20">
        <f>IFERROR(VLOOKUP(Tabla13[[#This Row],[Llave]],'[5]Consolidación planes'!$A:$M,10,FALSE),0)</f>
        <v>0</v>
      </c>
      <c r="AD286" s="20">
        <f>IFERROR(VLOOKUP(Tabla13[[#This Row],[Llave]],'[5]Consolidación planes'!$A:$M,11,FALSE),0)</f>
        <v>0</v>
      </c>
      <c r="AE286" s="20">
        <f>IFERROR(VLOOKUP(Tabla13[[#This Row],[Llave]],'[5]Consolidación planes'!$A:$M,12,FALSE),0)</f>
        <v>0</v>
      </c>
      <c r="AF286" s="20">
        <f>IFERROR(VLOOKUP(Tabla13[[#This Row],[Llave]],'[5]Consolidación planes'!$A:$M,13,FALSE),0)</f>
        <v>0</v>
      </c>
    </row>
    <row r="287" spans="2:32" ht="15.75" hidden="1" x14ac:dyDescent="0.35">
      <c r="B287" t="str">
        <f>Tabla13[[#This Row],[Oficina]]&amp;Tabla13[[#This Row],[Material]]</f>
        <v>Agrosuper Shanghai1022995</v>
      </c>
      <c r="C287" t="s">
        <v>6</v>
      </c>
      <c r="D287" t="s">
        <v>140</v>
      </c>
      <c r="E287">
        <v>1022995</v>
      </c>
      <c r="F287" t="s">
        <v>407</v>
      </c>
      <c r="G287" t="s">
        <v>56</v>
      </c>
      <c r="I287" s="15">
        <f>IFERROR(VLOOKUP(Tabla13[[#This Row],[Llave]],'[1]Consolidado RV'!$B:$H,6,FALSE),0)</f>
        <v>2000</v>
      </c>
      <c r="J287" s="3">
        <f>IFERROR(VLOOKUP(Tabla13[[#This Row],[Llave]],'[1]Consolidado RV'!$B:$H,7,FALSE),0)</f>
        <v>0</v>
      </c>
      <c r="K287" s="17">
        <f>IFERROR(VLOOKUP(Tabla13[[#This Row],[Oficina]],#REF!,2,FALSE),0)</f>
        <v>0</v>
      </c>
      <c r="L287" s="7">
        <f>+Tabla13[[#This Row],[ RV Producción mes n+1]]*Tabla13[[#This Row],[% Uti. producción]]</f>
        <v>0</v>
      </c>
      <c r="M287" s="7">
        <f>IFERROR(VLOOKUP(Tabla13[[#This Row],[Material]],#REF!,2,FALSE),0)</f>
        <v>0</v>
      </c>
      <c r="N287" s="15">
        <f>IFERROR(VLOOKUP(Tabla13[[#This Row],[Llave]],'En puerto-Programado'!A:D,4,FALSE)+VLOOKUP(Tabla13[[#This Row],[Llave]],'Por despachar'!A:F,6,FALSE),0)</f>
        <v>0</v>
      </c>
      <c r="O287" s="7">
        <f>IFERROR(VLOOKUP(Tabla13[[#This Row],[Material]],[2]Consolidado!$C:$D,2,FALSE),0)</f>
        <v>0</v>
      </c>
      <c r="P287" s="7">
        <f>IFERROR(VLOOKUP(Tabla13[[#This Row],[Llave]],'Por despachar'!A:E,5,FALSE),0)</f>
        <v>0</v>
      </c>
      <c r="Q287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7" s="7">
        <f>IFERROR(VLOOKUP(Tabla13[[#This Row],[Llave]],[3]Hoja2!$A:$D,4,FALSE),0)</f>
        <v>0</v>
      </c>
      <c r="S287" s="9">
        <f>IFERROR(VLOOKUP(Tabla13[[#This Row],[Material]],[4]Hoja1!$B:$C,2,FALSE),0)</f>
        <v>24000</v>
      </c>
      <c r="T287" s="5">
        <f>IF(AND(Q287&gt;R287,R287&gt;0),R287,IF(AND(Q287&lt;R287,R287&gt;0),(ROUNDDOWN(Q287/S287,0)*S287),0))</f>
        <v>0</v>
      </c>
      <c r="U287" s="3">
        <f>+Tabla13[[#This Row],[Total disponible]]-Tabla13[[#This Row],[Atraso a facturar]]</f>
        <v>0</v>
      </c>
      <c r="V287" s="6">
        <f>IFERROR(IF(AND(U287&gt;S287,J287&gt;S287),ROUNDDOWN(U287/S287,0)*S287,0),0)</f>
        <v>0</v>
      </c>
      <c r="W287" s="3" t="str">
        <f>IF(Tabla13[[#This Row],[Venta del mes]]&gt;Tabla13[[#This Row],[ RV  Venta mes n+1]],"Falta venta","-")</f>
        <v>-</v>
      </c>
      <c r="X287" s="7"/>
      <c r="Y287" s="18">
        <v>0</v>
      </c>
      <c r="Z287" s="5">
        <f>+Tabla13[[#This Row],[Atraso a facturar]]+Tabla13[[#This Row],[Venta del mes]]+Tabla13[[#This Row],[Ajuste]]</f>
        <v>0</v>
      </c>
      <c r="AA287" s="6">
        <f>+Tabla13[[#This Row],[Atraso a facturar]]+Tabla13[[#This Row],[Venta del mes]]+Tabla13[[#This Row],[En puerto a facturar]]</f>
        <v>0</v>
      </c>
      <c r="AB287" s="20">
        <f>IFERROR(VLOOKUP(Tabla13[[#This Row],[Llave]],'[5]Consolidación planes'!$A:$M,9,FALSE),0)</f>
        <v>0</v>
      </c>
      <c r="AC287" s="20">
        <f>IFERROR(VLOOKUP(Tabla13[[#This Row],[Llave]],'[5]Consolidación planes'!$A:$M,10,FALSE),0)</f>
        <v>0</v>
      </c>
      <c r="AD287" s="20">
        <f>IFERROR(VLOOKUP(Tabla13[[#This Row],[Llave]],'[5]Consolidación planes'!$A:$M,11,FALSE),0)</f>
        <v>0</v>
      </c>
      <c r="AE287" s="20">
        <f>IFERROR(VLOOKUP(Tabla13[[#This Row],[Llave]],'[5]Consolidación planes'!$A:$M,12,FALSE),0)</f>
        <v>0</v>
      </c>
      <c r="AF287" s="20">
        <f>IFERROR(VLOOKUP(Tabla13[[#This Row],[Llave]],'[5]Consolidación planes'!$A:$M,13,FALSE),0)</f>
        <v>0</v>
      </c>
    </row>
    <row r="288" spans="2:32" ht="15.75" hidden="1" x14ac:dyDescent="0.35">
      <c r="B288" t="str">
        <f>Tabla13[[#This Row],[Oficina]]&amp;Tabla13[[#This Row],[Material]]</f>
        <v>Agrosuper Shanghai1023110</v>
      </c>
      <c r="C288" t="s">
        <v>6</v>
      </c>
      <c r="D288" t="s">
        <v>140</v>
      </c>
      <c r="E288">
        <v>1023110</v>
      </c>
      <c r="F288" t="s">
        <v>401</v>
      </c>
      <c r="G288" t="s">
        <v>11</v>
      </c>
      <c r="I288" s="15">
        <f>IFERROR(VLOOKUP(Tabla13[[#This Row],[Llave]],'[1]Consolidado RV'!$B:$H,6,FALSE),0)</f>
        <v>117517</v>
      </c>
      <c r="J288" s="3">
        <f>IFERROR(VLOOKUP(Tabla13[[#This Row],[Llave]],'[1]Consolidado RV'!$B:$H,7,FALSE),0)</f>
        <v>192000</v>
      </c>
      <c r="K288" s="17">
        <f>IFERROR(VLOOKUP(Tabla13[[#This Row],[Oficina]],#REF!,2,FALSE),0)</f>
        <v>0</v>
      </c>
      <c r="L288" s="7">
        <f>+Tabla13[[#This Row],[ RV Producción mes n+1]]*Tabla13[[#This Row],[% Uti. producción]]</f>
        <v>0</v>
      </c>
      <c r="M288" s="7">
        <f>IFERROR(VLOOKUP(Tabla13[[#This Row],[Material]],#REF!,2,FALSE),0)</f>
        <v>0</v>
      </c>
      <c r="N288" s="15">
        <f>IFERROR(VLOOKUP(Tabla13[[#This Row],[Llave]],'En puerto-Programado'!A:D,4,FALSE)+VLOOKUP(Tabla13[[#This Row],[Llave]],'Por despachar'!A:F,6,FALSE),0)</f>
        <v>24000</v>
      </c>
      <c r="O288" s="7">
        <f>IFERROR(VLOOKUP(Tabla13[[#This Row],[Material]],[2]Consolidado!$C:$D,2,FALSE),0)</f>
        <v>49683.70427618306</v>
      </c>
      <c r="P288" s="7">
        <f>IFERROR(VLOOKUP(Tabla13[[#This Row],[Llave]],'Por despachar'!A:E,5,FALSE),0)</f>
        <v>0</v>
      </c>
      <c r="Q288" s="14">
        <f>SUM(Tabla13[[#This Row],[Producción disponible]],Tabla13[[#This Row],[Stock al día]],Tabla13[[#This Row],[Por producir Abr.]])-SUM(Tabla13[[#This Row],[Stock por despachar N]],Tabla13[[#This Row],[Producción por despachar mes N]])</f>
        <v>25683.70427618306</v>
      </c>
      <c r="R288" s="7">
        <f>IFERROR(VLOOKUP(Tabla13[[#This Row],[Llave]],[3]Hoja2!$A:$D,4,FALSE),0)</f>
        <v>48000</v>
      </c>
      <c r="S288" s="9">
        <f>IFERROR(VLOOKUP(Tabla13[[#This Row],[Material]],[4]Hoja1!$B:$C,2,FALSE),0)</f>
        <v>24000</v>
      </c>
      <c r="T288" s="5">
        <f>IF(AND(Q288&gt;R288,R288&gt;0),R288,IF(AND(Q288&lt;R288,R288&gt;0),(ROUNDDOWN(Q288/S288,0)*S288),0))</f>
        <v>24000</v>
      </c>
      <c r="U288" s="3">
        <f>+Tabla13[[#This Row],[Total disponible]]-Tabla13[[#This Row],[Atraso a facturar]]</f>
        <v>1683.7042761830598</v>
      </c>
      <c r="V288" s="6">
        <f>IFERROR(IF(AND(U288&gt;S288,J288&gt;S288),ROUNDDOWN(U288/S288,0)*S288,0),0)</f>
        <v>0</v>
      </c>
      <c r="W288" s="3" t="str">
        <f>IF(Tabla13[[#This Row],[Venta del mes]]&gt;Tabla13[[#This Row],[ RV  Venta mes n+1]],"Falta venta","-")</f>
        <v>-</v>
      </c>
      <c r="X288" s="7"/>
      <c r="Y288" s="18">
        <v>0</v>
      </c>
      <c r="Z288" s="5">
        <f>+Tabla13[[#This Row],[Atraso a facturar]]+Tabla13[[#This Row],[Venta del mes]]+Tabla13[[#This Row],[Ajuste]]</f>
        <v>24000</v>
      </c>
      <c r="AA288" s="6">
        <f>+Tabla13[[#This Row],[Atraso a facturar]]+Tabla13[[#This Row],[Venta del mes]]+Tabla13[[#This Row],[En puerto a facturar]]</f>
        <v>24000</v>
      </c>
      <c r="AB288" s="20">
        <f>IFERROR(VLOOKUP(Tabla13[[#This Row],[Llave]],'[5]Consolidación planes'!$A:$M,9,FALSE),0)</f>
        <v>0</v>
      </c>
      <c r="AC288" s="20">
        <f>IFERROR(VLOOKUP(Tabla13[[#This Row],[Llave]],'[5]Consolidación planes'!$A:$M,10,FALSE),0)</f>
        <v>0</v>
      </c>
      <c r="AD288" s="20">
        <f>IFERROR(VLOOKUP(Tabla13[[#This Row],[Llave]],'[5]Consolidación planes'!$A:$M,11,FALSE),0)</f>
        <v>0</v>
      </c>
      <c r="AE288" s="20">
        <f>IFERROR(VLOOKUP(Tabla13[[#This Row],[Llave]],'[5]Consolidación planes'!$A:$M,12,FALSE),0)</f>
        <v>0</v>
      </c>
      <c r="AF288" s="20">
        <f>IFERROR(VLOOKUP(Tabla13[[#This Row],[Llave]],'[5]Consolidación planes'!$A:$M,13,FALSE),0)</f>
        <v>0</v>
      </c>
    </row>
    <row r="289" spans="2:32" ht="15.5" hidden="1" x14ac:dyDescent="0.35">
      <c r="B289" t="str">
        <f>Tabla13[[#This Row],[Oficina]]&amp;Tabla13[[#This Row],[Material]]</f>
        <v>Agrosuper Asia1023370</v>
      </c>
      <c r="C289" t="s">
        <v>6</v>
      </c>
      <c r="D289" t="s">
        <v>173</v>
      </c>
      <c r="E289">
        <v>1023370</v>
      </c>
      <c r="F289" t="s">
        <v>408</v>
      </c>
      <c r="G289" t="s">
        <v>59</v>
      </c>
      <c r="I289" s="15">
        <f>IFERROR(VLOOKUP(Tabla13[[#This Row],[Llave]],'[1]Consolidado RV'!$B:$H,6,FALSE),0)</f>
        <v>48000</v>
      </c>
      <c r="J289" s="3">
        <f>IFERROR(VLOOKUP(Tabla13[[#This Row],[Llave]],'[1]Consolidado RV'!$B:$H,7,FALSE),0)</f>
        <v>48000</v>
      </c>
      <c r="K289" s="17">
        <f>IFERROR(VLOOKUP(Tabla13[[#This Row],[Oficina]],#REF!,2,FALSE),0)</f>
        <v>0</v>
      </c>
      <c r="L289" s="7">
        <f>+Tabla13[[#This Row],[ RV Producción mes n+1]]*Tabla13[[#This Row],[% Uti. producción]]</f>
        <v>0</v>
      </c>
      <c r="M289" s="7">
        <f>IFERROR(VLOOKUP(Tabla13[[#This Row],[Material]],#REF!,2,FALSE),0)</f>
        <v>0</v>
      </c>
      <c r="N289" s="15">
        <f>IFERROR(VLOOKUP(Tabla13[[#This Row],[Llave]],'En puerto-Programado'!A:D,4,FALSE)+VLOOKUP(Tabla13[[#This Row],[Llave]],'Por despachar'!A:F,6,FALSE),0)</f>
        <v>0</v>
      </c>
      <c r="O289" s="7">
        <f>IFERROR(VLOOKUP(Tabla13[[#This Row],[Material]],[2]Consolidado!$C:$D,2,FALSE),0)</f>
        <v>0</v>
      </c>
      <c r="P289" s="7">
        <f>IFERROR(VLOOKUP(Tabla13[[#This Row],[Llave]],'Por despachar'!A:E,5,FALSE),0)</f>
        <v>0</v>
      </c>
      <c r="Q289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89" s="7">
        <f>IFERROR(VLOOKUP(Tabla13[[#This Row],[Llave]],[3]Hoja2!$A:$D,4,FALSE),0)</f>
        <v>0</v>
      </c>
      <c r="S289" s="9">
        <f>IFERROR(VLOOKUP(Tabla13[[#This Row],[Material]],[4]Hoja1!$B:$C,2,FALSE),0)</f>
        <v>24000</v>
      </c>
      <c r="T289" s="5">
        <f t="shared" ref="T289:T292" si="15">IF(AND(Q289&gt;R289,R289&gt;0),R289,IF(AND(Q289&lt;R289,R289&gt;0),(ROUNDDOWN(Q289/S289,0)*S289),0))</f>
        <v>0</v>
      </c>
      <c r="U289" s="3">
        <f>+Tabla13[[#This Row],[Total disponible]]-Tabla13[[#This Row],[Atraso a facturar]]</f>
        <v>0</v>
      </c>
      <c r="V289" s="6">
        <f t="shared" ref="V289:V292" si="16">IFERROR(IF(AND(U289&gt;S289,J289&gt;S289),ROUNDDOWN(U289/S289,0)*S289,0),0)</f>
        <v>0</v>
      </c>
      <c r="W289" s="3" t="str">
        <f>IF(Tabla13[[#This Row],[Venta del mes]]&gt;Tabla13[[#This Row],[ RV  Venta mes n+1]],"Falta venta","-")</f>
        <v>-</v>
      </c>
      <c r="X289" s="7"/>
      <c r="Y289" s="18">
        <v>0</v>
      </c>
      <c r="Z289" s="5">
        <f>+Tabla13[[#This Row],[Atraso a facturar]]+Tabla13[[#This Row],[Venta del mes]]+Tabla13[[#This Row],[Ajuste]]</f>
        <v>0</v>
      </c>
      <c r="AA289" s="6">
        <f>+Tabla13[[#This Row],[Atraso a facturar]]+Tabla13[[#This Row],[Venta del mes]]+Tabla13[[#This Row],[En puerto a facturar]]</f>
        <v>0</v>
      </c>
      <c r="AB289" s="20">
        <f>IFERROR(VLOOKUP(Tabla13[[#This Row],[Llave]],'[5]Consolidación planes'!$A:$M,9,FALSE),0)</f>
        <v>0</v>
      </c>
      <c r="AC289" s="20">
        <f>IFERROR(VLOOKUP(Tabla13[[#This Row],[Llave]],'[5]Consolidación planes'!$A:$M,10,FALSE),0)</f>
        <v>0</v>
      </c>
      <c r="AD289" s="20">
        <f>IFERROR(VLOOKUP(Tabla13[[#This Row],[Llave]],'[5]Consolidación planes'!$A:$M,11,FALSE),0)</f>
        <v>0</v>
      </c>
      <c r="AE289" s="20">
        <f>IFERROR(VLOOKUP(Tabla13[[#This Row],[Llave]],'[5]Consolidación planes'!$A:$M,12,FALSE),0)</f>
        <v>0</v>
      </c>
      <c r="AF289" s="20">
        <f>IFERROR(VLOOKUP(Tabla13[[#This Row],[Llave]],'[5]Consolidación planes'!$A:$M,13,FALSE),0)</f>
        <v>0</v>
      </c>
    </row>
    <row r="290" spans="2:32" ht="15.5" hidden="1" x14ac:dyDescent="0.35">
      <c r="B290" t="str">
        <f>Tabla13[[#This Row],[Oficina]]&amp;Tabla13[[#This Row],[Material]]</f>
        <v>Agrosuper Asia1023371</v>
      </c>
      <c r="C290" t="s">
        <v>6</v>
      </c>
      <c r="D290" t="s">
        <v>173</v>
      </c>
      <c r="E290">
        <v>1023371</v>
      </c>
      <c r="F290" t="s">
        <v>157</v>
      </c>
      <c r="G290" t="s">
        <v>53</v>
      </c>
      <c r="I290" s="15">
        <f>IFERROR(VLOOKUP(Tabla13[[#This Row],[Llave]],'[1]Consolidado RV'!$B:$H,6,FALSE),0)</f>
        <v>48000</v>
      </c>
      <c r="J290" s="3">
        <f>IFERROR(VLOOKUP(Tabla13[[#This Row],[Llave]],'[1]Consolidado RV'!$B:$H,7,FALSE),0)</f>
        <v>48000</v>
      </c>
      <c r="K290" s="17">
        <f>IFERROR(VLOOKUP(Tabla13[[#This Row],[Oficina]],#REF!,2,FALSE),0)</f>
        <v>0</v>
      </c>
      <c r="L290" s="7">
        <f>+Tabla13[[#This Row],[ RV Producción mes n+1]]*Tabla13[[#This Row],[% Uti. producción]]</f>
        <v>0</v>
      </c>
      <c r="M290" s="7">
        <f>IFERROR(VLOOKUP(Tabla13[[#This Row],[Material]],#REF!,2,FALSE),0)</f>
        <v>0</v>
      </c>
      <c r="N290" s="15">
        <f>IFERROR(VLOOKUP(Tabla13[[#This Row],[Llave]],'En puerto-Programado'!A:D,4,FALSE)+VLOOKUP(Tabla13[[#This Row],[Llave]],'Por despachar'!A:F,6,FALSE),0)</f>
        <v>0</v>
      </c>
      <c r="O290" s="7">
        <f>IFERROR(VLOOKUP(Tabla13[[#This Row],[Material]],[2]Consolidado!$C:$D,2,FALSE),0)</f>
        <v>0</v>
      </c>
      <c r="P290" s="7">
        <f>IFERROR(VLOOKUP(Tabla13[[#This Row],[Llave]],'Por despachar'!A:E,5,FALSE),0)</f>
        <v>0</v>
      </c>
      <c r="Q290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90" s="7">
        <f>IFERROR(VLOOKUP(Tabla13[[#This Row],[Llave]],[3]Hoja2!$A:$D,4,FALSE),0)</f>
        <v>0</v>
      </c>
      <c r="S290" s="9">
        <f>IFERROR(VLOOKUP(Tabla13[[#This Row],[Material]],[4]Hoja1!$B:$C,2,FALSE),0)</f>
        <v>24000</v>
      </c>
      <c r="T290" s="5">
        <f t="shared" si="15"/>
        <v>0</v>
      </c>
      <c r="U290" s="3">
        <f>+Tabla13[[#This Row],[Total disponible]]-Tabla13[[#This Row],[Atraso a facturar]]</f>
        <v>0</v>
      </c>
      <c r="V290" s="6">
        <f t="shared" si="16"/>
        <v>0</v>
      </c>
      <c r="W290" s="3" t="str">
        <f>IF(Tabla13[[#This Row],[Venta del mes]]&gt;Tabla13[[#This Row],[ RV  Venta mes n+1]],"Falta venta","-")</f>
        <v>-</v>
      </c>
      <c r="X290" s="7"/>
      <c r="Y290" s="18">
        <v>0</v>
      </c>
      <c r="Z290" s="5">
        <f>+Tabla13[[#This Row],[Atraso a facturar]]+Tabla13[[#This Row],[Venta del mes]]+Tabla13[[#This Row],[Ajuste]]</f>
        <v>0</v>
      </c>
      <c r="AA290" s="6">
        <f>+Tabla13[[#This Row],[Atraso a facturar]]+Tabla13[[#This Row],[Venta del mes]]+Tabla13[[#This Row],[En puerto a facturar]]</f>
        <v>0</v>
      </c>
      <c r="AB290" s="20">
        <f>IFERROR(VLOOKUP(Tabla13[[#This Row],[Llave]],'[5]Consolidación planes'!$A:$M,9,FALSE),0)</f>
        <v>0</v>
      </c>
      <c r="AC290" s="20">
        <f>IFERROR(VLOOKUP(Tabla13[[#This Row],[Llave]],'[5]Consolidación planes'!$A:$M,10,FALSE),0)</f>
        <v>0</v>
      </c>
      <c r="AD290" s="20">
        <f>IFERROR(VLOOKUP(Tabla13[[#This Row],[Llave]],'[5]Consolidación planes'!$A:$M,11,FALSE),0)</f>
        <v>0</v>
      </c>
      <c r="AE290" s="20">
        <f>IFERROR(VLOOKUP(Tabla13[[#This Row],[Llave]],'[5]Consolidación planes'!$A:$M,12,FALSE),0)</f>
        <v>0</v>
      </c>
      <c r="AF290" s="20">
        <f>IFERROR(VLOOKUP(Tabla13[[#This Row],[Llave]],'[5]Consolidación planes'!$A:$M,13,FALSE),0)</f>
        <v>0</v>
      </c>
    </row>
    <row r="291" spans="2:32" ht="15.5" hidden="1" x14ac:dyDescent="0.35">
      <c r="B291" t="str">
        <f>Tabla13[[#This Row],[Oficina]]&amp;Tabla13[[#This Row],[Material]]</f>
        <v>Agrosuper Asia1023372</v>
      </c>
      <c r="C291" t="s">
        <v>6</v>
      </c>
      <c r="D291" t="s">
        <v>173</v>
      </c>
      <c r="E291">
        <v>1023372</v>
      </c>
      <c r="F291" t="s">
        <v>311</v>
      </c>
      <c r="G291" t="s">
        <v>409</v>
      </c>
      <c r="I291" s="15">
        <f>IFERROR(VLOOKUP(Tabla13[[#This Row],[Llave]],'[1]Consolidado RV'!$B:$H,6,FALSE),0)</f>
        <v>72000</v>
      </c>
      <c r="J291" s="3">
        <f>IFERROR(VLOOKUP(Tabla13[[#This Row],[Llave]],'[1]Consolidado RV'!$B:$H,7,FALSE),0)</f>
        <v>48000</v>
      </c>
      <c r="K291" s="17">
        <f>IFERROR(VLOOKUP(Tabla13[[#This Row],[Oficina]],#REF!,2,FALSE),0)</f>
        <v>0</v>
      </c>
      <c r="L291" s="7">
        <f>+Tabla13[[#This Row],[ RV Producción mes n+1]]*Tabla13[[#This Row],[% Uti. producción]]</f>
        <v>0</v>
      </c>
      <c r="M291" s="7">
        <f>IFERROR(VLOOKUP(Tabla13[[#This Row],[Material]],#REF!,2,FALSE),0)</f>
        <v>0</v>
      </c>
      <c r="N291" s="15">
        <f>IFERROR(VLOOKUP(Tabla13[[#This Row],[Llave]],'En puerto-Programado'!A:D,4,FALSE)+VLOOKUP(Tabla13[[#This Row],[Llave]],'Por despachar'!A:F,6,FALSE),0)</f>
        <v>0</v>
      </c>
      <c r="O291" s="7">
        <f>IFERROR(VLOOKUP(Tabla13[[#This Row],[Material]],[2]Consolidado!$C:$D,2,FALSE),0)</f>
        <v>0</v>
      </c>
      <c r="P291" s="7">
        <f>IFERROR(VLOOKUP(Tabla13[[#This Row],[Llave]],'Por despachar'!A:E,5,FALSE),0)</f>
        <v>0</v>
      </c>
      <c r="Q291" s="14">
        <f>SUM(Tabla13[[#This Row],[Producción disponible]],Tabla13[[#This Row],[Stock al día]],Tabla13[[#This Row],[Por producir Abr.]])-SUM(Tabla13[[#This Row],[Stock por despachar N]],Tabla13[[#This Row],[Producción por despachar mes N]])</f>
        <v>0</v>
      </c>
      <c r="R291" s="7">
        <f>IFERROR(VLOOKUP(Tabla13[[#This Row],[Llave]],[3]Hoja2!$A:$D,4,FALSE),0)</f>
        <v>24000</v>
      </c>
      <c r="S291" s="9">
        <f>IFERROR(VLOOKUP(Tabla13[[#This Row],[Material]],[4]Hoja1!$B:$C,2,FALSE),0)</f>
        <v>24000</v>
      </c>
      <c r="T291" s="5">
        <f t="shared" si="15"/>
        <v>0</v>
      </c>
      <c r="U291" s="3">
        <f>+Tabla13[[#This Row],[Total disponible]]-Tabla13[[#This Row],[Atraso a facturar]]</f>
        <v>0</v>
      </c>
      <c r="V291" s="6">
        <f t="shared" si="16"/>
        <v>0</v>
      </c>
      <c r="W291" s="3" t="str">
        <f>IF(Tabla13[[#This Row],[Venta del mes]]&gt;Tabla13[[#This Row],[ RV  Venta mes n+1]],"Falta venta","-")</f>
        <v>-</v>
      </c>
      <c r="X291" s="7"/>
      <c r="Y291" s="18">
        <v>0</v>
      </c>
      <c r="Z291" s="5">
        <f>+Tabla13[[#This Row],[Atraso a facturar]]+Tabla13[[#This Row],[Venta del mes]]+Tabla13[[#This Row],[Ajuste]]</f>
        <v>0</v>
      </c>
      <c r="AA291" s="6">
        <f>+Tabla13[[#This Row],[Atraso a facturar]]+Tabla13[[#This Row],[Venta del mes]]+Tabla13[[#This Row],[En puerto a facturar]]</f>
        <v>0</v>
      </c>
      <c r="AB291" s="20">
        <f>IFERROR(VLOOKUP(Tabla13[[#This Row],[Llave]],'[5]Consolidación planes'!$A:$M,9,FALSE),0)</f>
        <v>0</v>
      </c>
      <c r="AC291" s="20">
        <f>IFERROR(VLOOKUP(Tabla13[[#This Row],[Llave]],'[5]Consolidación planes'!$A:$M,10,FALSE),0)</f>
        <v>0</v>
      </c>
      <c r="AD291" s="20">
        <f>IFERROR(VLOOKUP(Tabla13[[#This Row],[Llave]],'[5]Consolidación planes'!$A:$M,11,FALSE),0)</f>
        <v>0</v>
      </c>
      <c r="AE291" s="20">
        <f>IFERROR(VLOOKUP(Tabla13[[#This Row],[Llave]],'[5]Consolidación planes'!$A:$M,12,FALSE),0)</f>
        <v>0</v>
      </c>
      <c r="AF291" s="20">
        <f>IFERROR(VLOOKUP(Tabla13[[#This Row],[Llave]],'[5]Consolidación planes'!$A:$M,13,FALSE),0)</f>
        <v>0</v>
      </c>
    </row>
    <row r="292" spans="2:32" ht="15.5" hidden="1" x14ac:dyDescent="0.35">
      <c r="B292" t="str">
        <f>Tabla13[[#This Row],[Oficina]]&amp;Tabla13[[#This Row],[Material]]</f>
        <v>Agrosuper Asia1023397</v>
      </c>
      <c r="C292" t="s">
        <v>6</v>
      </c>
      <c r="D292" t="s">
        <v>173</v>
      </c>
      <c r="E292">
        <v>1023397</v>
      </c>
      <c r="F292" t="s">
        <v>44</v>
      </c>
      <c r="G292" t="s">
        <v>11</v>
      </c>
      <c r="I292" s="15">
        <f>IFERROR(VLOOKUP(Tabla13[[#This Row],[Llave]],'[1]Consolidado RV'!$B:$H,6,FALSE),0)</f>
        <v>120000</v>
      </c>
      <c r="J292" s="3">
        <f>IFERROR(VLOOKUP(Tabla13[[#This Row],[Llave]],'[1]Consolidado RV'!$B:$H,7,FALSE),0)</f>
        <v>93642.778812262724</v>
      </c>
      <c r="K292" s="17">
        <f>IFERROR(VLOOKUP(Tabla13[[#This Row],[Oficina]],#REF!,2,FALSE),0)</f>
        <v>0</v>
      </c>
      <c r="L292" s="7">
        <f>+Tabla13[[#This Row],[ RV Producción mes n+1]]*Tabla13[[#This Row],[% Uti. producción]]</f>
        <v>0</v>
      </c>
      <c r="M292" s="7">
        <f>IFERROR(VLOOKUP(Tabla13[[#This Row],[Material]],#REF!,2,FALSE),0)</f>
        <v>0</v>
      </c>
      <c r="N292" s="15">
        <f>IFERROR(VLOOKUP(Tabla13[[#This Row],[Llave]],'En puerto-Programado'!A:D,4,FALSE)+VLOOKUP(Tabla13[[#This Row],[Llave]],'Por despachar'!A:F,6,FALSE),0)</f>
        <v>0</v>
      </c>
      <c r="O292" s="7">
        <f>IFERROR(VLOOKUP(Tabla13[[#This Row],[Material]],[2]Consolidado!$C:$D,2,FALSE),0)</f>
        <v>20209.319216783442</v>
      </c>
      <c r="P292" s="7">
        <f>IFERROR(VLOOKUP(Tabla13[[#This Row],[Llave]],'Por despachar'!A:E,5,FALSE),0)</f>
        <v>0</v>
      </c>
      <c r="Q292" s="14">
        <f>SUM(Tabla13[[#This Row],[Producción disponible]],Tabla13[[#This Row],[Stock al día]],Tabla13[[#This Row],[Por producir Abr.]])-SUM(Tabla13[[#This Row],[Stock por despachar N]],Tabla13[[#This Row],[Producción por despachar mes N]])</f>
        <v>20209.319216783442</v>
      </c>
      <c r="R292" s="7">
        <f>IFERROR(VLOOKUP(Tabla13[[#This Row],[Llave]],[3]Hoja2!$A:$D,4,FALSE),0)</f>
        <v>48000</v>
      </c>
      <c r="S292" s="9">
        <f>IFERROR(VLOOKUP(Tabla13[[#This Row],[Material]],[4]Hoja1!$B:$C,2,FALSE),0)</f>
        <v>24000</v>
      </c>
      <c r="T292" s="5">
        <f t="shared" si="15"/>
        <v>0</v>
      </c>
      <c r="U292" s="3">
        <f>+Tabla13[[#This Row],[Total disponible]]-Tabla13[[#This Row],[Atraso a facturar]]</f>
        <v>20209.319216783442</v>
      </c>
      <c r="V292" s="6">
        <f t="shared" si="16"/>
        <v>0</v>
      </c>
      <c r="W292" s="3" t="str">
        <f>IF(Tabla13[[#This Row],[Venta del mes]]&gt;Tabla13[[#This Row],[ RV  Venta mes n+1]],"Falta venta","-")</f>
        <v>-</v>
      </c>
      <c r="X292" s="7"/>
      <c r="Y292" s="18">
        <v>0</v>
      </c>
      <c r="Z292" s="5">
        <f>+Tabla13[[#This Row],[Atraso a facturar]]+Tabla13[[#This Row],[Venta del mes]]+Tabla13[[#This Row],[Ajuste]]</f>
        <v>0</v>
      </c>
      <c r="AA292" s="6">
        <f>+Tabla13[[#This Row],[Atraso a facturar]]+Tabla13[[#This Row],[Venta del mes]]+Tabla13[[#This Row],[En puerto a facturar]]</f>
        <v>0</v>
      </c>
      <c r="AB292" s="20">
        <f>IFERROR(VLOOKUP(Tabla13[[#This Row],[Llave]],'[5]Consolidación planes'!$A:$M,9,FALSE),0)</f>
        <v>0</v>
      </c>
      <c r="AC292" s="20">
        <f>IFERROR(VLOOKUP(Tabla13[[#This Row],[Llave]],'[5]Consolidación planes'!$A:$M,10,FALSE),0)</f>
        <v>0</v>
      </c>
      <c r="AD292" s="20">
        <f>IFERROR(VLOOKUP(Tabla13[[#This Row],[Llave]],'[5]Consolidación planes'!$A:$M,11,FALSE),0)</f>
        <v>0</v>
      </c>
      <c r="AE292" s="20">
        <f>IFERROR(VLOOKUP(Tabla13[[#This Row],[Llave]],'[5]Consolidación planes'!$A:$M,12,FALSE),0)</f>
        <v>0</v>
      </c>
      <c r="AF292" s="20">
        <f>IFERROR(VLOOKUP(Tabla13[[#This Row],[Llave]],'[5]Consolidación planes'!$A:$M,13,FALSE),0)</f>
        <v>0</v>
      </c>
    </row>
    <row r="293" spans="2:32" ht="15.5" x14ac:dyDescent="0.35">
      <c r="I293" s="15"/>
      <c r="J293" s="3"/>
      <c r="K293" s="17"/>
      <c r="L293" s="7"/>
      <c r="M293" s="7"/>
      <c r="N293" s="15"/>
      <c r="O293" s="7"/>
      <c r="P293" s="7"/>
      <c r="Q293" s="14"/>
      <c r="R293" s="7"/>
      <c r="S293" s="9"/>
      <c r="T293" s="5"/>
      <c r="U293" s="3"/>
      <c r="V293" s="6"/>
      <c r="W293" s="3"/>
      <c r="Y293" s="1"/>
      <c r="Z293" s="1"/>
      <c r="AA293" s="6"/>
    </row>
    <row r="294" spans="2:32" ht="15.5" x14ac:dyDescent="0.35">
      <c r="I294" s="15"/>
      <c r="J294" s="3"/>
      <c r="K294" s="17"/>
      <c r="L294" s="7"/>
      <c r="M294" s="7"/>
      <c r="N294" s="15"/>
      <c r="O294" s="7"/>
      <c r="P294" s="7"/>
      <c r="Q294" s="14"/>
      <c r="R294" s="7"/>
      <c r="S294" s="9"/>
      <c r="T294" s="5"/>
      <c r="U294" s="3"/>
      <c r="V294" s="6"/>
      <c r="W294" s="3"/>
      <c r="Y294" s="1"/>
      <c r="Z294" s="1"/>
      <c r="AA294" s="6"/>
    </row>
    <row r="295" spans="2:32" ht="15.5" x14ac:dyDescent="0.35">
      <c r="I295" s="15"/>
      <c r="J295" s="3"/>
      <c r="K295" s="17"/>
      <c r="L295" s="7"/>
      <c r="M295" s="7"/>
      <c r="N295" s="15"/>
      <c r="O295" s="7"/>
      <c r="P295" s="7"/>
      <c r="Q295" s="14"/>
      <c r="R295" s="7"/>
      <c r="S295" s="9"/>
      <c r="T295" s="5"/>
      <c r="U295" s="3"/>
      <c r="V295" s="6"/>
      <c r="W295" s="3"/>
      <c r="Y295" s="1"/>
      <c r="Z295" s="1"/>
      <c r="AA295" s="6"/>
    </row>
    <row r="296" spans="2:32" ht="15.5" x14ac:dyDescent="0.35">
      <c r="I296" s="15"/>
      <c r="J296" s="3"/>
      <c r="K296" s="17"/>
      <c r="L296" s="7"/>
      <c r="M296" s="7"/>
      <c r="N296" s="15"/>
      <c r="O296" s="7"/>
      <c r="P296" s="7"/>
      <c r="Q296" s="14"/>
      <c r="R296" s="7"/>
      <c r="S296" s="9"/>
      <c r="T296" s="5"/>
      <c r="U296" s="3"/>
      <c r="V296" s="6"/>
      <c r="W296" s="3"/>
      <c r="Y296" s="1"/>
      <c r="Z296" s="1"/>
      <c r="AA296" s="6"/>
    </row>
    <row r="297" spans="2:32" ht="15.5" x14ac:dyDescent="0.35">
      <c r="I297" s="15"/>
      <c r="J297" s="3"/>
      <c r="K297" s="17"/>
      <c r="L297" s="7"/>
      <c r="M297" s="7"/>
      <c r="N297" s="15"/>
      <c r="O297" s="7"/>
      <c r="P297" s="7"/>
      <c r="Q297" s="14"/>
      <c r="R297" s="7"/>
      <c r="S297" s="9"/>
      <c r="T297" s="5"/>
      <c r="U297" s="3"/>
      <c r="V297" s="6"/>
      <c r="W297" s="3"/>
      <c r="Y297" s="1"/>
      <c r="Z297" s="1"/>
      <c r="AA297" s="6"/>
    </row>
    <row r="298" spans="2:32" ht="15.5" x14ac:dyDescent="0.35">
      <c r="I298" s="15"/>
      <c r="J298" s="3"/>
      <c r="K298" s="17"/>
      <c r="L298" s="7"/>
      <c r="M298" s="7"/>
      <c r="N298" s="15"/>
      <c r="O298" s="7"/>
      <c r="P298" s="7"/>
      <c r="Q298" s="14"/>
      <c r="R298" s="7"/>
      <c r="S298" s="9"/>
      <c r="T298" s="5"/>
      <c r="U298" s="3"/>
      <c r="V298" s="6"/>
      <c r="W298" s="3"/>
      <c r="Y298" s="1"/>
      <c r="Z298" s="1"/>
      <c r="AA298" s="6"/>
    </row>
    <row r="299" spans="2:32" ht="15.5" x14ac:dyDescent="0.35">
      <c r="I299" s="15"/>
      <c r="J299" s="3"/>
      <c r="K299" s="17"/>
      <c r="L299" s="7"/>
      <c r="M299" s="7"/>
      <c r="N299" s="15"/>
      <c r="O299" s="7"/>
      <c r="P299" s="7"/>
      <c r="Q299" s="14"/>
      <c r="R299" s="7"/>
      <c r="S299" s="9"/>
      <c r="T299" s="5"/>
      <c r="U299" s="3"/>
      <c r="V299" s="6"/>
      <c r="W299" s="3"/>
      <c r="Y299" s="1"/>
      <c r="Z299" s="1"/>
      <c r="AA299" s="6"/>
    </row>
    <row r="300" spans="2:32" ht="15.5" x14ac:dyDescent="0.35">
      <c r="I300" s="15"/>
      <c r="J300" s="3"/>
      <c r="K300" s="17"/>
      <c r="L300" s="7"/>
      <c r="M300" s="7"/>
      <c r="N300" s="15"/>
      <c r="O300" s="7"/>
      <c r="P300" s="7"/>
      <c r="Q300" s="14"/>
      <c r="R300" s="7"/>
      <c r="S300" s="9"/>
      <c r="T300" s="5"/>
      <c r="U300" s="3"/>
      <c r="V300" s="6"/>
      <c r="W300" s="3"/>
      <c r="Y300" s="1"/>
      <c r="Z300" s="1"/>
      <c r="AA300" s="6"/>
    </row>
    <row r="301" spans="2:32" ht="15.5" x14ac:dyDescent="0.35">
      <c r="I301" s="15"/>
      <c r="J301" s="3"/>
      <c r="K301" s="17"/>
      <c r="L301" s="7"/>
      <c r="M301" s="7"/>
      <c r="N301" s="15"/>
      <c r="O301" s="7"/>
      <c r="P301" s="7"/>
      <c r="Q301" s="14"/>
      <c r="R301" s="7"/>
      <c r="S301" s="9"/>
      <c r="T301" s="5"/>
      <c r="U301" s="3"/>
      <c r="V301" s="6"/>
      <c r="W301" s="3"/>
      <c r="Y301" s="1"/>
      <c r="Z301" s="1"/>
      <c r="AA301" s="6"/>
    </row>
    <row r="302" spans="2:32" ht="15.5" x14ac:dyDescent="0.35">
      <c r="I302" s="15"/>
      <c r="J302" s="3"/>
      <c r="K302" s="17"/>
      <c r="L302" s="7"/>
      <c r="M302" s="7"/>
      <c r="N302" s="15"/>
      <c r="O302" s="7"/>
      <c r="P302" s="7"/>
      <c r="Q302" s="14"/>
      <c r="R302" s="7"/>
      <c r="S302" s="9"/>
      <c r="T302" s="5"/>
      <c r="U302" s="3"/>
      <c r="V302" s="6"/>
      <c r="W302" s="3"/>
      <c r="Y302" s="1"/>
      <c r="Z302" s="1"/>
      <c r="AA302" s="6"/>
    </row>
    <row r="303" spans="2:32" ht="15.5" x14ac:dyDescent="0.35">
      <c r="I303" s="15"/>
      <c r="J303" s="3"/>
      <c r="K303" s="17"/>
      <c r="L303" s="7"/>
      <c r="M303" s="7"/>
      <c r="N303" s="15"/>
      <c r="O303" s="7"/>
      <c r="P303" s="7"/>
      <c r="Q303" s="14"/>
      <c r="R303" s="7"/>
      <c r="S303" s="9"/>
      <c r="T303" s="5"/>
      <c r="U303" s="3"/>
      <c r="V303" s="6"/>
      <c r="W303" s="3"/>
      <c r="Y303" s="1"/>
      <c r="Z303" s="1"/>
      <c r="AA303" s="6"/>
    </row>
    <row r="304" spans="2:32" ht="15.5" x14ac:dyDescent="0.35">
      <c r="I304" s="15"/>
      <c r="J304" s="3"/>
      <c r="K304" s="17"/>
      <c r="L304" s="7"/>
      <c r="M304" s="7"/>
      <c r="N304" s="15"/>
      <c r="O304" s="7"/>
      <c r="P304" s="7"/>
      <c r="Q304" s="14"/>
      <c r="R304" s="7"/>
      <c r="S304" s="9"/>
      <c r="T304" s="5"/>
      <c r="U304" s="3"/>
      <c r="V304" s="6"/>
      <c r="W304" s="3"/>
      <c r="Y304" s="1"/>
      <c r="Z304" s="1"/>
      <c r="AA304" s="6"/>
    </row>
    <row r="305" spans="2:27" ht="15.5" x14ac:dyDescent="0.35">
      <c r="I305" s="15"/>
      <c r="J305" s="3"/>
      <c r="K305" s="17"/>
      <c r="L305" s="7"/>
      <c r="M305" s="7"/>
      <c r="N305" s="15"/>
      <c r="O305" s="7"/>
      <c r="P305" s="7"/>
      <c r="Q305" s="14"/>
      <c r="R305" s="7"/>
      <c r="S305" s="9"/>
      <c r="T305" s="5"/>
      <c r="U305" s="3"/>
      <c r="V305" s="6"/>
      <c r="W305" s="3"/>
      <c r="Y305" s="1"/>
      <c r="Z305" s="1"/>
      <c r="AA305" s="6"/>
    </row>
    <row r="310" spans="2:27" x14ac:dyDescent="0.35">
      <c r="B310" t="s">
        <v>384</v>
      </c>
    </row>
    <row r="311" spans="2:27" x14ac:dyDescent="0.35">
      <c r="B311" t="s">
        <v>385</v>
      </c>
    </row>
    <row r="312" spans="2:27" x14ac:dyDescent="0.35">
      <c r="B312" t="s">
        <v>386</v>
      </c>
    </row>
    <row r="313" spans="2:27" x14ac:dyDescent="0.35">
      <c r="B313" t="s">
        <v>387</v>
      </c>
    </row>
    <row r="314" spans="2:27" x14ac:dyDescent="0.35">
      <c r="B314" t="s">
        <v>388</v>
      </c>
    </row>
    <row r="315" spans="2:27" x14ac:dyDescent="0.35">
      <c r="B315" t="s">
        <v>389</v>
      </c>
    </row>
    <row r="316" spans="2:27" x14ac:dyDescent="0.35">
      <c r="B316" t="s">
        <v>390</v>
      </c>
    </row>
    <row r="317" spans="2:27" x14ac:dyDescent="0.35">
      <c r="B317" t="s">
        <v>391</v>
      </c>
    </row>
    <row r="318" spans="2:27" x14ac:dyDescent="0.35">
      <c r="B318" t="s">
        <v>392</v>
      </c>
    </row>
    <row r="319" spans="2:27" x14ac:dyDescent="0.35">
      <c r="B319" t="s">
        <v>393</v>
      </c>
    </row>
    <row r="320" spans="2:27" x14ac:dyDescent="0.35">
      <c r="B320" t="s">
        <v>394</v>
      </c>
    </row>
    <row r="321" spans="2:2" x14ac:dyDescent="0.35">
      <c r="B321" t="s">
        <v>395</v>
      </c>
    </row>
    <row r="322" spans="2:2" x14ac:dyDescent="0.35">
      <c r="B322" t="s">
        <v>396</v>
      </c>
    </row>
    <row r="323" spans="2:2" x14ac:dyDescent="0.35">
      <c r="B323" t="s">
        <v>397</v>
      </c>
    </row>
    <row r="324" spans="2:2" x14ac:dyDescent="0.35">
      <c r="B324" t="s">
        <v>398</v>
      </c>
    </row>
  </sheetData>
  <conditionalFormatting sqref="E1:E1048576">
    <cfRule type="duplicateValues" dxfId="145" priority="1"/>
    <cfRule type="duplicateValues" dxfId="144" priority="5"/>
  </conditionalFormatting>
  <conditionalFormatting sqref="B1:B1048576">
    <cfRule type="duplicateValues" dxfId="143" priority="2"/>
    <cfRule type="duplicateValues" dxfId="142" priority="3"/>
    <cfRule type="duplicateValues" dxfId="141" priority="4"/>
  </conditionalFormatting>
  <pageMargins left="0.7" right="0.7" top="0.75" bottom="0.75" header="0.3" footer="0.3"/>
  <customProperties>
    <customPr name="_pios_id" r:id="rId1"/>
    <customPr name="IbpWorksheetKeyString_GUID" r:id="rId2"/>
  </customProperties>
  <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2346-C2A4-48D4-98F8-379631796011}">
  <sheetPr>
    <tabColor theme="5" tint="-0.249977111117893"/>
  </sheetPr>
  <dimension ref="B3:O50"/>
  <sheetViews>
    <sheetView showGridLines="0" zoomScale="80" zoomScaleNormal="80" workbookViewId="0">
      <selection activeCell="E15" sqref="E15"/>
    </sheetView>
  </sheetViews>
  <sheetFormatPr baseColWidth="10" defaultRowHeight="14.5" outlineLevelRow="1" x14ac:dyDescent="0.35"/>
  <cols>
    <col min="1" max="1" width="2.1796875" customWidth="1"/>
    <col min="2" max="2" width="22" customWidth="1"/>
    <col min="3" max="3" width="17.453125" customWidth="1"/>
    <col min="4" max="4" width="15.6328125" bestFit="1" customWidth="1"/>
    <col min="5" max="5" width="29.08984375" bestFit="1" customWidth="1"/>
    <col min="6" max="6" width="21.453125" bestFit="1" customWidth="1"/>
    <col min="7" max="7" width="16.26953125" bestFit="1" customWidth="1"/>
    <col min="8" max="8" width="19.7265625" bestFit="1" customWidth="1"/>
    <col min="9" max="9" width="17.453125" customWidth="1"/>
    <col min="10" max="10" width="12.6328125" bestFit="1" customWidth="1"/>
    <col min="11" max="11" width="11.26953125" customWidth="1"/>
    <col min="12" max="12" width="10.1796875" bestFit="1" customWidth="1"/>
    <col min="13" max="13" width="17.6328125" bestFit="1" customWidth="1"/>
    <col min="14" max="14" width="17.453125" bestFit="1" customWidth="1"/>
    <col min="15" max="15" width="13.7265625" bestFit="1" customWidth="1"/>
    <col min="16" max="16" width="12.7265625" bestFit="1" customWidth="1"/>
  </cols>
  <sheetData>
    <row r="3" spans="2:15" x14ac:dyDescent="0.35">
      <c r="B3" s="45" t="s">
        <v>633</v>
      </c>
    </row>
    <row r="4" spans="2:15" x14ac:dyDescent="0.35">
      <c r="B4" s="10" t="s">
        <v>0</v>
      </c>
      <c r="C4" t="s">
        <v>227</v>
      </c>
    </row>
    <row r="6" spans="2:15" x14ac:dyDescent="0.35">
      <c r="B6" s="29" t="s">
        <v>1</v>
      </c>
      <c r="C6" t="s">
        <v>625</v>
      </c>
      <c r="D6" t="s">
        <v>623</v>
      </c>
      <c r="E6" t="s">
        <v>624</v>
      </c>
      <c r="F6" t="s">
        <v>622</v>
      </c>
      <c r="G6" t="s">
        <v>412</v>
      </c>
      <c r="H6" s="42" t="s">
        <v>413</v>
      </c>
    </row>
    <row r="7" spans="2:15" x14ac:dyDescent="0.35">
      <c r="B7" t="s">
        <v>370</v>
      </c>
      <c r="C7" s="3">
        <v>238836.49052011757</v>
      </c>
      <c r="D7" s="3">
        <v>24000</v>
      </c>
      <c r="E7" s="3">
        <v>192000</v>
      </c>
      <c r="F7" s="3">
        <v>0</v>
      </c>
      <c r="G7" s="3">
        <v>216000</v>
      </c>
      <c r="H7" s="3">
        <v>216000</v>
      </c>
    </row>
    <row r="8" spans="2:15" x14ac:dyDescent="0.35">
      <c r="B8" t="s">
        <v>17</v>
      </c>
      <c r="C8" s="3">
        <v>1315331.8078382509</v>
      </c>
      <c r="D8" s="3">
        <v>564000</v>
      </c>
      <c r="E8" s="3">
        <v>528000</v>
      </c>
      <c r="F8" s="3">
        <v>0</v>
      </c>
      <c r="G8" s="3">
        <v>1116000</v>
      </c>
      <c r="H8" s="3">
        <v>1092000</v>
      </c>
    </row>
    <row r="9" spans="2:15" x14ac:dyDescent="0.35">
      <c r="B9" t="s">
        <v>173</v>
      </c>
      <c r="C9" s="3">
        <v>1006067.3311155153</v>
      </c>
      <c r="D9" s="3">
        <v>667000</v>
      </c>
      <c r="E9" s="3">
        <v>325000</v>
      </c>
      <c r="F9" s="3">
        <v>0</v>
      </c>
      <c r="G9" s="3">
        <v>992000</v>
      </c>
      <c r="H9" s="3">
        <v>992000</v>
      </c>
    </row>
    <row r="10" spans="2:15" x14ac:dyDescent="0.35">
      <c r="B10" t="s">
        <v>7</v>
      </c>
      <c r="C10" s="3">
        <v>178398.60927151929</v>
      </c>
      <c r="D10" s="3">
        <v>119990</v>
      </c>
      <c r="E10" s="3">
        <v>24000</v>
      </c>
      <c r="F10" s="3">
        <v>0</v>
      </c>
      <c r="G10" s="3">
        <v>143990</v>
      </c>
      <c r="H10" s="3">
        <v>143990</v>
      </c>
    </row>
    <row r="11" spans="2:15" x14ac:dyDescent="0.35">
      <c r="B11" t="s">
        <v>140</v>
      </c>
      <c r="C11" s="3">
        <v>277231.53130335495</v>
      </c>
      <c r="D11" s="3">
        <v>84000</v>
      </c>
      <c r="E11" s="3">
        <v>0</v>
      </c>
      <c r="F11" s="3">
        <v>0</v>
      </c>
      <c r="G11" s="3">
        <v>180000</v>
      </c>
      <c r="H11" s="3">
        <v>84000</v>
      </c>
    </row>
    <row r="12" spans="2:15" x14ac:dyDescent="0.35">
      <c r="B12" t="s">
        <v>350</v>
      </c>
      <c r="C12" s="3">
        <v>3015865.770048758</v>
      </c>
      <c r="D12" s="3">
        <v>1458990</v>
      </c>
      <c r="E12" s="3">
        <v>1069000</v>
      </c>
      <c r="F12" s="3">
        <v>0</v>
      </c>
      <c r="G12" s="3">
        <v>2647990</v>
      </c>
      <c r="H12" s="3">
        <v>2527990</v>
      </c>
    </row>
    <row r="14" spans="2:15" x14ac:dyDescent="0.35">
      <c r="C14" s="3"/>
      <c r="D14" s="3"/>
      <c r="E14" s="3"/>
      <c r="F14" s="3"/>
      <c r="G14" s="3"/>
      <c r="H14" s="3"/>
      <c r="I14" s="3"/>
      <c r="N14" s="3"/>
      <c r="O14" s="3"/>
    </row>
    <row r="15" spans="2:15" x14ac:dyDescent="0.35">
      <c r="B15" s="10" t="s">
        <v>0</v>
      </c>
      <c r="C15" t="s">
        <v>204</v>
      </c>
      <c r="D15" s="3"/>
      <c r="E15" s="3"/>
      <c r="F15" s="3"/>
      <c r="G15" s="3"/>
      <c r="H15" s="3"/>
      <c r="I15" s="3"/>
      <c r="N15" s="3"/>
      <c r="O15" s="3"/>
    </row>
    <row r="16" spans="2:15" x14ac:dyDescent="0.35">
      <c r="C16" s="3"/>
      <c r="D16" s="3"/>
      <c r="E16" s="3"/>
      <c r="F16" s="3"/>
      <c r="G16" s="3"/>
      <c r="H16" s="3"/>
      <c r="I16" s="3"/>
      <c r="N16" s="3"/>
      <c r="O16" s="3"/>
    </row>
    <row r="17" spans="2:15" outlineLevel="1" x14ac:dyDescent="0.35">
      <c r="B17" s="29" t="s">
        <v>1</v>
      </c>
      <c r="C17" t="s">
        <v>628</v>
      </c>
      <c r="D17" t="s">
        <v>629</v>
      </c>
      <c r="E17" t="s">
        <v>630</v>
      </c>
      <c r="F17" t="s">
        <v>631</v>
      </c>
      <c r="G17" t="s">
        <v>632</v>
      </c>
      <c r="H17" s="44" t="s">
        <v>625</v>
      </c>
      <c r="N17" s="3"/>
      <c r="O17" s="3"/>
    </row>
    <row r="18" spans="2:15" outlineLevel="1" x14ac:dyDescent="0.35">
      <c r="B18" t="s">
        <v>17</v>
      </c>
      <c r="C18" s="3">
        <v>150214.43599999996</v>
      </c>
      <c r="D18" s="3">
        <v>0</v>
      </c>
      <c r="E18" s="3">
        <v>165702</v>
      </c>
      <c r="F18" s="43">
        <v>0.5154724771671565</v>
      </c>
      <c r="G18" s="3">
        <v>85414.820411552166</v>
      </c>
      <c r="H18" s="3">
        <v>250551.08156916144</v>
      </c>
      <c r="N18" s="3"/>
      <c r="O18" s="3"/>
    </row>
    <row r="19" spans="2:15" outlineLevel="1" x14ac:dyDescent="0.35">
      <c r="B19" t="s">
        <v>173</v>
      </c>
      <c r="C19" s="3">
        <v>21749.892</v>
      </c>
      <c r="D19" s="3">
        <v>0</v>
      </c>
      <c r="E19" s="3">
        <v>117524</v>
      </c>
      <c r="F19" s="43">
        <v>0.3938052388111854</v>
      </c>
      <c r="G19" s="3">
        <v>46281.566886045752</v>
      </c>
      <c r="H19" s="3">
        <v>72609.66630894327</v>
      </c>
      <c r="N19" s="3"/>
      <c r="O19" s="3"/>
    </row>
    <row r="20" spans="2:15" outlineLevel="1" x14ac:dyDescent="0.35">
      <c r="B20" t="s">
        <v>7</v>
      </c>
      <c r="C20" s="3">
        <v>0</v>
      </c>
      <c r="D20" s="3">
        <v>0</v>
      </c>
      <c r="E20" s="3">
        <v>0</v>
      </c>
      <c r="F20" s="43">
        <v>0.74227818722130146</v>
      </c>
      <c r="G20" s="3">
        <v>0</v>
      </c>
      <c r="H20" s="3">
        <v>0</v>
      </c>
      <c r="N20" s="3"/>
      <c r="O20" s="3"/>
    </row>
    <row r="21" spans="2:15" outlineLevel="1" x14ac:dyDescent="0.35">
      <c r="B21" t="s">
        <v>140</v>
      </c>
      <c r="C21" s="3">
        <v>6981</v>
      </c>
      <c r="D21" s="3">
        <v>0</v>
      </c>
      <c r="E21" s="3">
        <v>37269</v>
      </c>
      <c r="F21" s="43">
        <v>0.3938052388111854</v>
      </c>
      <c r="G21" s="3">
        <v>14676.727445254068</v>
      </c>
      <c r="H21" s="3">
        <v>23277.727445254066</v>
      </c>
      <c r="N21" s="3"/>
      <c r="O21" s="3"/>
    </row>
    <row r="22" spans="2:15" outlineLevel="1" x14ac:dyDescent="0.35">
      <c r="B22" t="s">
        <v>350</v>
      </c>
      <c r="C22" s="3">
        <v>178945.32799999995</v>
      </c>
      <c r="D22" s="3">
        <v>0</v>
      </c>
      <c r="E22" s="3">
        <v>320495</v>
      </c>
      <c r="F22" s="43">
        <v>0.49151068097279049</v>
      </c>
      <c r="G22" s="3">
        <v>146373.11474285199</v>
      </c>
      <c r="H22" s="3">
        <v>346438.47532335878</v>
      </c>
      <c r="N22" s="3"/>
      <c r="O22" s="3"/>
    </row>
    <row r="23" spans="2:15" outlineLevel="1" x14ac:dyDescent="0.35">
      <c r="N23" s="3"/>
      <c r="O23" s="3"/>
    </row>
    <row r="24" spans="2:15" outlineLevel="1" x14ac:dyDescent="0.35">
      <c r="N24" s="3"/>
      <c r="O24" s="3"/>
    </row>
    <row r="25" spans="2:15" x14ac:dyDescent="0.35">
      <c r="C25" s="3"/>
      <c r="D25" s="3"/>
      <c r="E25" s="3"/>
      <c r="F25" s="3"/>
      <c r="G25" s="3"/>
      <c r="H25" s="3"/>
      <c r="I25" s="3"/>
      <c r="N25" s="3"/>
      <c r="O25" s="3"/>
    </row>
    <row r="26" spans="2:15" x14ac:dyDescent="0.35">
      <c r="C26" s="3"/>
      <c r="D26" s="3"/>
      <c r="E26" s="3"/>
      <c r="F26" s="3"/>
      <c r="G26" s="3"/>
      <c r="H26" s="3"/>
      <c r="I26" s="3"/>
      <c r="N26" s="3"/>
      <c r="O26" s="3"/>
    </row>
    <row r="27" spans="2:15" x14ac:dyDescent="0.35">
      <c r="C27" s="3"/>
      <c r="D27" s="3"/>
      <c r="E27" s="3"/>
      <c r="F27" s="3"/>
      <c r="G27" s="3"/>
      <c r="H27" s="3"/>
      <c r="I27" s="3"/>
      <c r="N27" s="3"/>
      <c r="O27" s="3"/>
    </row>
    <row r="28" spans="2:15" x14ac:dyDescent="0.35">
      <c r="D28" s="3"/>
      <c r="E28" s="3"/>
      <c r="F28" s="3"/>
      <c r="G28" s="3"/>
      <c r="H28" s="3"/>
      <c r="I28" s="3"/>
      <c r="N28" s="3"/>
      <c r="O28" s="3"/>
    </row>
    <row r="29" spans="2:15" x14ac:dyDescent="0.35">
      <c r="C29" s="3"/>
      <c r="D29" s="3"/>
      <c r="E29" s="3"/>
      <c r="F29" s="3"/>
      <c r="G29" s="3"/>
      <c r="H29" s="3"/>
      <c r="I29" s="3"/>
      <c r="N29" s="3"/>
      <c r="O29" s="3"/>
    </row>
    <row r="30" spans="2:15" x14ac:dyDescent="0.35">
      <c r="B30" s="10" t="s">
        <v>0</v>
      </c>
      <c r="C30" s="29" t="s">
        <v>1</v>
      </c>
      <c r="D30" t="s">
        <v>625</v>
      </c>
      <c r="E30" t="s">
        <v>623</v>
      </c>
      <c r="F30" t="s">
        <v>624</v>
      </c>
      <c r="G30" t="s">
        <v>622</v>
      </c>
      <c r="H30" t="s">
        <v>412</v>
      </c>
      <c r="I30" s="42" t="s">
        <v>413</v>
      </c>
      <c r="N30" s="3"/>
      <c r="O30" s="3"/>
    </row>
    <row r="31" spans="2:15" x14ac:dyDescent="0.35">
      <c r="B31" t="s">
        <v>6</v>
      </c>
      <c r="C31" t="s">
        <v>17</v>
      </c>
      <c r="D31" s="3">
        <v>3605162.0993453045</v>
      </c>
      <c r="E31" s="3">
        <v>2164617</v>
      </c>
      <c r="F31" s="3">
        <v>816000</v>
      </c>
      <c r="G31" s="3">
        <v>0</v>
      </c>
      <c r="H31" s="3">
        <v>3076617</v>
      </c>
      <c r="I31" s="3">
        <v>2980617</v>
      </c>
      <c r="N31" s="3"/>
      <c r="O31" s="3"/>
    </row>
    <row r="32" spans="2:15" x14ac:dyDescent="0.35">
      <c r="C32" t="s">
        <v>173</v>
      </c>
      <c r="D32" s="3">
        <v>2243065.2647726429</v>
      </c>
      <c r="E32" s="3">
        <v>1147000</v>
      </c>
      <c r="F32" s="3">
        <v>708000</v>
      </c>
      <c r="G32" s="3">
        <v>0</v>
      </c>
      <c r="H32" s="3">
        <v>1884000</v>
      </c>
      <c r="I32" s="3">
        <v>1855000</v>
      </c>
      <c r="N32" s="3"/>
      <c r="O32" s="3"/>
    </row>
    <row r="33" spans="2:15" x14ac:dyDescent="0.35">
      <c r="C33" t="s">
        <v>7</v>
      </c>
      <c r="D33" s="3">
        <v>684284.37943937234</v>
      </c>
      <c r="E33" s="3">
        <v>462240</v>
      </c>
      <c r="F33" s="3">
        <v>96000</v>
      </c>
      <c r="G33" s="3">
        <v>0</v>
      </c>
      <c r="H33" s="3">
        <v>558240</v>
      </c>
      <c r="I33" s="3">
        <v>558240</v>
      </c>
      <c r="N33" s="3"/>
      <c r="O33" s="3"/>
    </row>
    <row r="34" spans="2:15" x14ac:dyDescent="0.35">
      <c r="C34" t="s">
        <v>140</v>
      </c>
      <c r="D34" s="3">
        <v>2131761.2957002348</v>
      </c>
      <c r="E34" s="3">
        <v>840000</v>
      </c>
      <c r="F34" s="3">
        <v>168000</v>
      </c>
      <c r="G34" s="3">
        <v>0</v>
      </c>
      <c r="H34" s="3">
        <v>1704000</v>
      </c>
      <c r="I34" s="3">
        <v>1008000</v>
      </c>
      <c r="N34" s="3"/>
      <c r="O34" s="3"/>
    </row>
    <row r="35" spans="2:15" x14ac:dyDescent="0.35">
      <c r="C35" t="s">
        <v>88</v>
      </c>
      <c r="D35" s="3">
        <v>3230430.4345183941</v>
      </c>
      <c r="E35" s="3">
        <v>2166861.3445378151</v>
      </c>
      <c r="F35" s="3">
        <v>925925.93494976428</v>
      </c>
      <c r="G35" s="3">
        <v>0</v>
      </c>
      <c r="H35" s="3">
        <v>3114715.8509161514</v>
      </c>
      <c r="I35" s="3">
        <v>3092787.2794875801</v>
      </c>
      <c r="N35" s="3"/>
      <c r="O35" s="3"/>
    </row>
    <row r="36" spans="2:15" x14ac:dyDescent="0.35">
      <c r="B36" t="s">
        <v>577</v>
      </c>
      <c r="D36" s="3">
        <v>11894703.473775949</v>
      </c>
      <c r="E36" s="3">
        <v>6780718.3445378151</v>
      </c>
      <c r="F36" s="3">
        <v>2713925.9349497641</v>
      </c>
      <c r="G36" s="3">
        <v>0</v>
      </c>
      <c r="H36" s="3">
        <v>10337572.850916151</v>
      </c>
      <c r="I36" s="3">
        <v>9494644.2794875801</v>
      </c>
    </row>
    <row r="37" spans="2:15" x14ac:dyDescent="0.35">
      <c r="B37" t="s">
        <v>583</v>
      </c>
      <c r="C37" t="s">
        <v>17</v>
      </c>
      <c r="D37" s="3">
        <v>48110</v>
      </c>
      <c r="E37" s="3">
        <v>36000</v>
      </c>
      <c r="F37" s="3">
        <v>0</v>
      </c>
      <c r="G37" s="3">
        <v>0</v>
      </c>
      <c r="H37" s="3">
        <v>42000</v>
      </c>
      <c r="I37" s="3">
        <v>36000</v>
      </c>
    </row>
    <row r="38" spans="2:15" x14ac:dyDescent="0.35">
      <c r="B38" t="s">
        <v>618</v>
      </c>
      <c r="D38" s="3">
        <v>48110</v>
      </c>
      <c r="E38" s="3">
        <v>36000</v>
      </c>
      <c r="F38" s="3">
        <v>0</v>
      </c>
      <c r="G38" s="3">
        <v>0</v>
      </c>
      <c r="H38" s="3">
        <v>42000</v>
      </c>
      <c r="I38" s="3">
        <v>36000</v>
      </c>
    </row>
    <row r="39" spans="2:15" x14ac:dyDescent="0.35">
      <c r="B39" t="s">
        <v>204</v>
      </c>
      <c r="C39" t="s">
        <v>17</v>
      </c>
      <c r="D39" s="3">
        <v>250551.08156916144</v>
      </c>
      <c r="E39" s="3">
        <v>72000</v>
      </c>
      <c r="F39" s="3">
        <v>96000</v>
      </c>
      <c r="G39" s="3">
        <v>0</v>
      </c>
      <c r="H39" s="3">
        <v>168000</v>
      </c>
      <c r="I39" s="3">
        <v>168000</v>
      </c>
    </row>
    <row r="40" spans="2:15" x14ac:dyDescent="0.35">
      <c r="C40" t="s">
        <v>173</v>
      </c>
      <c r="D40" s="3">
        <v>72609.66630894327</v>
      </c>
      <c r="E40" s="3">
        <v>22000</v>
      </c>
      <c r="F40" s="3">
        <v>24000</v>
      </c>
      <c r="G40" s="3">
        <v>0</v>
      </c>
      <c r="H40" s="3">
        <v>46000</v>
      </c>
      <c r="I40" s="3">
        <v>46000</v>
      </c>
    </row>
    <row r="41" spans="2:15" x14ac:dyDescent="0.35">
      <c r="C41" t="s">
        <v>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2:15" x14ac:dyDescent="0.35">
      <c r="C42" t="s">
        <v>140</v>
      </c>
      <c r="D42" s="3">
        <v>23277.727445254066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2:15" x14ac:dyDescent="0.35">
      <c r="B43" t="s">
        <v>578</v>
      </c>
      <c r="D43" s="3">
        <v>346438.47532335873</v>
      </c>
      <c r="E43" s="3">
        <v>94000</v>
      </c>
      <c r="F43" s="3">
        <v>120000</v>
      </c>
      <c r="G43" s="3">
        <v>0</v>
      </c>
      <c r="H43" s="3">
        <v>214000</v>
      </c>
      <c r="I43" s="3">
        <v>214000</v>
      </c>
    </row>
    <row r="44" spans="2:15" x14ac:dyDescent="0.35">
      <c r="B44" t="s">
        <v>227</v>
      </c>
      <c r="C44" t="s">
        <v>370</v>
      </c>
      <c r="D44" s="3">
        <v>238836.49052011757</v>
      </c>
      <c r="E44" s="3">
        <v>24000</v>
      </c>
      <c r="F44" s="3">
        <v>192000</v>
      </c>
      <c r="G44" s="3">
        <v>0</v>
      </c>
      <c r="H44" s="3">
        <v>216000</v>
      </c>
      <c r="I44" s="3">
        <v>216000</v>
      </c>
    </row>
    <row r="45" spans="2:15" x14ac:dyDescent="0.35">
      <c r="C45" t="s">
        <v>17</v>
      </c>
      <c r="D45" s="3">
        <v>1315331.8078382509</v>
      </c>
      <c r="E45" s="3">
        <v>564000</v>
      </c>
      <c r="F45" s="3">
        <v>528000</v>
      </c>
      <c r="G45" s="3">
        <v>0</v>
      </c>
      <c r="H45" s="3">
        <v>1116000</v>
      </c>
      <c r="I45" s="3">
        <v>1092000</v>
      </c>
    </row>
    <row r="46" spans="2:15" x14ac:dyDescent="0.35">
      <c r="C46" t="s">
        <v>173</v>
      </c>
      <c r="D46" s="3">
        <v>1006067.3311155153</v>
      </c>
      <c r="E46" s="3">
        <v>667000</v>
      </c>
      <c r="F46" s="3">
        <v>325000</v>
      </c>
      <c r="G46" s="3">
        <v>0</v>
      </c>
      <c r="H46" s="3">
        <v>992000</v>
      </c>
      <c r="I46" s="3">
        <v>992000</v>
      </c>
    </row>
    <row r="47" spans="2:15" x14ac:dyDescent="0.35">
      <c r="C47" t="s">
        <v>7</v>
      </c>
      <c r="D47" s="3">
        <v>178398.60927151929</v>
      </c>
      <c r="E47" s="3">
        <v>119990</v>
      </c>
      <c r="F47" s="3">
        <v>24000</v>
      </c>
      <c r="G47" s="3">
        <v>0</v>
      </c>
      <c r="H47" s="3">
        <v>143990</v>
      </c>
      <c r="I47" s="3">
        <v>143990</v>
      </c>
    </row>
    <row r="48" spans="2:15" x14ac:dyDescent="0.35">
      <c r="C48" t="s">
        <v>140</v>
      </c>
      <c r="D48" s="3">
        <v>277231.531303355</v>
      </c>
      <c r="E48" s="3">
        <v>84000</v>
      </c>
      <c r="F48" s="3">
        <v>0</v>
      </c>
      <c r="G48" s="3">
        <v>0</v>
      </c>
      <c r="H48" s="3">
        <v>180000</v>
      </c>
      <c r="I48" s="3">
        <v>84000</v>
      </c>
    </row>
    <row r="49" spans="2:9" x14ac:dyDescent="0.35">
      <c r="B49" t="s">
        <v>579</v>
      </c>
      <c r="D49" s="3">
        <v>3015865.770048758</v>
      </c>
      <c r="E49" s="3">
        <v>1458990</v>
      </c>
      <c r="F49" s="3">
        <v>1069000</v>
      </c>
      <c r="G49" s="3">
        <v>0</v>
      </c>
      <c r="H49" s="3">
        <v>2647990</v>
      </c>
      <c r="I49" s="3">
        <v>2527990</v>
      </c>
    </row>
    <row r="50" spans="2:9" x14ac:dyDescent="0.35">
      <c r="B50" t="s">
        <v>350</v>
      </c>
      <c r="D50" s="3">
        <v>15305117.719148066</v>
      </c>
      <c r="E50" s="3">
        <v>8369708.3445378151</v>
      </c>
      <c r="F50" s="3">
        <v>3902925.9349497641</v>
      </c>
      <c r="G50" s="3">
        <v>0</v>
      </c>
      <c r="H50" s="3">
        <v>13241562.850916151</v>
      </c>
      <c r="I50" s="3">
        <v>12272634.27948758</v>
      </c>
    </row>
  </sheetData>
  <pageMargins left="0.7" right="0.7" top="0.75" bottom="0.75" header="0.3" footer="0.3"/>
  <pageSetup orientation="portrait" r:id="rId4"/>
  <customProperties>
    <customPr name="_pios_id" r:id="rId5"/>
    <customPr name="IbpWorksheetKeyString_GUID" r:id="rId6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C81B-1858-40B6-AAE7-F8EA7E6D6430}">
  <dimension ref="A3:B796"/>
  <sheetViews>
    <sheetView topLeftCell="A3" workbookViewId="0">
      <selection activeCell="C8" sqref="C8"/>
    </sheetView>
  </sheetViews>
  <sheetFormatPr baseColWidth="10" defaultRowHeight="14.5" x14ac:dyDescent="0.35"/>
  <cols>
    <col min="1" max="1" width="16.54296875" bestFit="1" customWidth="1"/>
    <col min="2" max="2" width="12.36328125" bestFit="1" customWidth="1"/>
  </cols>
  <sheetData>
    <row r="3" spans="1:2" x14ac:dyDescent="0.35">
      <c r="A3" t="s">
        <v>348</v>
      </c>
      <c r="B3" t="s">
        <v>351</v>
      </c>
    </row>
    <row r="4" spans="1:2" x14ac:dyDescent="0.35">
      <c r="A4" s="11">
        <v>1010048</v>
      </c>
      <c r="B4" s="13">
        <v>668</v>
      </c>
    </row>
    <row r="5" spans="1:2" x14ac:dyDescent="0.35">
      <c r="A5" s="11">
        <v>1010078</v>
      </c>
      <c r="B5" s="13">
        <v>662</v>
      </c>
    </row>
    <row r="6" spans="1:2" x14ac:dyDescent="0.35">
      <c r="A6" s="11">
        <v>1010130</v>
      </c>
      <c r="B6" s="13">
        <v>330</v>
      </c>
    </row>
    <row r="7" spans="1:2" x14ac:dyDescent="0.35">
      <c r="A7" s="11">
        <v>1010143</v>
      </c>
      <c r="B7" s="13">
        <v>37477</v>
      </c>
    </row>
    <row r="8" spans="1:2" x14ac:dyDescent="0.35">
      <c r="A8" s="11">
        <v>1010176</v>
      </c>
      <c r="B8" s="13">
        <v>4723</v>
      </c>
    </row>
    <row r="9" spans="1:2" x14ac:dyDescent="0.35">
      <c r="A9" s="11">
        <v>1010204</v>
      </c>
      <c r="B9" s="13">
        <v>4153</v>
      </c>
    </row>
    <row r="10" spans="1:2" x14ac:dyDescent="0.35">
      <c r="A10" s="11">
        <v>1010227</v>
      </c>
      <c r="B10" s="13">
        <v>15095</v>
      </c>
    </row>
    <row r="11" spans="1:2" x14ac:dyDescent="0.35">
      <c r="A11" s="11">
        <v>1010243</v>
      </c>
      <c r="B11" s="13">
        <v>768</v>
      </c>
    </row>
    <row r="12" spans="1:2" x14ac:dyDescent="0.35">
      <c r="A12" s="11">
        <v>1010291</v>
      </c>
      <c r="B12" s="13">
        <v>9640</v>
      </c>
    </row>
    <row r="13" spans="1:2" x14ac:dyDescent="0.35">
      <c r="A13" s="11">
        <v>1010431</v>
      </c>
      <c r="B13" s="13">
        <v>18244</v>
      </c>
    </row>
    <row r="14" spans="1:2" x14ac:dyDescent="0.35">
      <c r="A14" s="11">
        <v>1010695</v>
      </c>
      <c r="B14" s="13">
        <v>1190</v>
      </c>
    </row>
    <row r="15" spans="1:2" x14ac:dyDescent="0.35">
      <c r="A15" s="11">
        <v>1010707</v>
      </c>
      <c r="B15" s="13">
        <v>1142</v>
      </c>
    </row>
    <row r="16" spans="1:2" x14ac:dyDescent="0.35">
      <c r="A16" s="11">
        <v>1010792</v>
      </c>
      <c r="B16" s="13">
        <v>47824</v>
      </c>
    </row>
    <row r="17" spans="1:2" x14ac:dyDescent="0.35">
      <c r="A17" s="11">
        <v>1010877</v>
      </c>
      <c r="B17" s="13">
        <v>108540</v>
      </c>
    </row>
    <row r="18" spans="1:2" x14ac:dyDescent="0.35">
      <c r="A18" s="11">
        <v>1010885</v>
      </c>
      <c r="B18" s="13">
        <v>3428</v>
      </c>
    </row>
    <row r="19" spans="1:2" x14ac:dyDescent="0.35">
      <c r="A19" s="11">
        <v>1010887</v>
      </c>
      <c r="B19" s="13">
        <v>127</v>
      </c>
    </row>
    <row r="20" spans="1:2" x14ac:dyDescent="0.35">
      <c r="A20" s="11">
        <v>1010888</v>
      </c>
      <c r="B20" s="13">
        <v>3112</v>
      </c>
    </row>
    <row r="21" spans="1:2" x14ac:dyDescent="0.35">
      <c r="A21" s="11">
        <v>1011042</v>
      </c>
      <c r="B21" s="13">
        <v>47800</v>
      </c>
    </row>
    <row r="22" spans="1:2" x14ac:dyDescent="0.35">
      <c r="A22" s="11">
        <v>1011047</v>
      </c>
      <c r="B22" s="13">
        <v>11140</v>
      </c>
    </row>
    <row r="23" spans="1:2" x14ac:dyDescent="0.35">
      <c r="A23" s="11">
        <v>1011127</v>
      </c>
      <c r="B23" s="13">
        <v>105640</v>
      </c>
    </row>
    <row r="24" spans="1:2" x14ac:dyDescent="0.35">
      <c r="A24" s="11">
        <v>1011138</v>
      </c>
      <c r="B24" s="13">
        <v>646</v>
      </c>
    </row>
    <row r="25" spans="1:2" x14ac:dyDescent="0.35">
      <c r="A25" s="11">
        <v>1011139</v>
      </c>
      <c r="B25" s="13">
        <v>58391</v>
      </c>
    </row>
    <row r="26" spans="1:2" x14ac:dyDescent="0.35">
      <c r="A26" s="11">
        <v>1011140</v>
      </c>
      <c r="B26" s="13">
        <v>17592</v>
      </c>
    </row>
    <row r="27" spans="1:2" x14ac:dyDescent="0.35">
      <c r="A27" s="11">
        <v>1011141</v>
      </c>
      <c r="B27" s="13">
        <v>10351</v>
      </c>
    </row>
    <row r="28" spans="1:2" x14ac:dyDescent="0.35">
      <c r="A28" s="11">
        <v>1011142</v>
      </c>
      <c r="B28" s="13">
        <v>15687</v>
      </c>
    </row>
    <row r="29" spans="1:2" x14ac:dyDescent="0.35">
      <c r="A29" s="11">
        <v>1011143</v>
      </c>
      <c r="B29" s="13">
        <v>13013</v>
      </c>
    </row>
    <row r="30" spans="1:2" x14ac:dyDescent="0.35">
      <c r="A30" s="11">
        <v>1011144</v>
      </c>
      <c r="B30" s="13">
        <v>18607</v>
      </c>
    </row>
    <row r="31" spans="1:2" x14ac:dyDescent="0.35">
      <c r="A31" s="11">
        <v>1011145</v>
      </c>
      <c r="B31" s="13">
        <v>10553</v>
      </c>
    </row>
    <row r="32" spans="1:2" x14ac:dyDescent="0.35">
      <c r="A32" s="11">
        <v>1011146</v>
      </c>
      <c r="B32" s="13">
        <v>30996</v>
      </c>
    </row>
    <row r="33" spans="1:2" x14ac:dyDescent="0.35">
      <c r="A33" s="11">
        <v>1011150</v>
      </c>
      <c r="B33" s="13">
        <v>4761</v>
      </c>
    </row>
    <row r="34" spans="1:2" x14ac:dyDescent="0.35">
      <c r="A34" s="11">
        <v>1011156</v>
      </c>
      <c r="B34" s="13">
        <v>6243</v>
      </c>
    </row>
    <row r="35" spans="1:2" x14ac:dyDescent="0.35">
      <c r="A35" s="11">
        <v>1011157</v>
      </c>
      <c r="B35" s="13">
        <v>2186</v>
      </c>
    </row>
    <row r="36" spans="1:2" x14ac:dyDescent="0.35">
      <c r="A36" s="11">
        <v>1011250</v>
      </c>
      <c r="B36" s="13">
        <v>17922</v>
      </c>
    </row>
    <row r="37" spans="1:2" x14ac:dyDescent="0.35">
      <c r="A37" s="11">
        <v>1011290</v>
      </c>
      <c r="B37" s="13">
        <v>8084</v>
      </c>
    </row>
    <row r="38" spans="1:2" x14ac:dyDescent="0.35">
      <c r="A38" s="11">
        <v>1011330</v>
      </c>
      <c r="B38" s="13">
        <v>45822</v>
      </c>
    </row>
    <row r="39" spans="1:2" x14ac:dyDescent="0.35">
      <c r="A39" s="11">
        <v>1011331</v>
      </c>
      <c r="B39" s="13">
        <v>29092</v>
      </c>
    </row>
    <row r="40" spans="1:2" x14ac:dyDescent="0.35">
      <c r="A40" s="11">
        <v>1011364</v>
      </c>
      <c r="B40" s="13">
        <v>894</v>
      </c>
    </row>
    <row r="41" spans="1:2" x14ac:dyDescent="0.35">
      <c r="A41" s="11">
        <v>1011379</v>
      </c>
      <c r="B41" s="13">
        <v>72</v>
      </c>
    </row>
    <row r="42" spans="1:2" x14ac:dyDescent="0.35">
      <c r="A42" s="11">
        <v>1011417</v>
      </c>
      <c r="B42" s="13">
        <v>54</v>
      </c>
    </row>
    <row r="43" spans="1:2" x14ac:dyDescent="0.35">
      <c r="A43" s="11">
        <v>1011421</v>
      </c>
      <c r="B43" s="13">
        <v>122691</v>
      </c>
    </row>
    <row r="44" spans="1:2" x14ac:dyDescent="0.35">
      <c r="A44" s="11">
        <v>1011422</v>
      </c>
      <c r="B44" s="13">
        <v>1252</v>
      </c>
    </row>
    <row r="45" spans="1:2" x14ac:dyDescent="0.35">
      <c r="A45" s="11">
        <v>1011558</v>
      </c>
      <c r="B45" s="13">
        <v>78093</v>
      </c>
    </row>
    <row r="46" spans="1:2" x14ac:dyDescent="0.35">
      <c r="A46" s="11">
        <v>1011560</v>
      </c>
      <c r="B46" s="13">
        <v>21438</v>
      </c>
    </row>
    <row r="47" spans="1:2" x14ac:dyDescent="0.35">
      <c r="A47" s="11">
        <v>1011567</v>
      </c>
      <c r="B47" s="13">
        <v>44</v>
      </c>
    </row>
    <row r="48" spans="1:2" x14ac:dyDescent="0.35">
      <c r="A48" s="11">
        <v>1011582</v>
      </c>
      <c r="B48" s="13">
        <v>1546</v>
      </c>
    </row>
    <row r="49" spans="1:2" x14ac:dyDescent="0.35">
      <c r="A49" s="11">
        <v>1011586</v>
      </c>
      <c r="B49" s="13">
        <v>10993</v>
      </c>
    </row>
    <row r="50" spans="1:2" x14ac:dyDescent="0.35">
      <c r="A50" s="11">
        <v>1011614</v>
      </c>
      <c r="B50" s="13">
        <v>1796</v>
      </c>
    </row>
    <row r="51" spans="1:2" x14ac:dyDescent="0.35">
      <c r="A51" s="11">
        <v>1011626</v>
      </c>
      <c r="B51" s="13">
        <v>6221</v>
      </c>
    </row>
    <row r="52" spans="1:2" x14ac:dyDescent="0.35">
      <c r="A52" s="11">
        <v>1011627</v>
      </c>
      <c r="B52" s="13">
        <v>27277</v>
      </c>
    </row>
    <row r="53" spans="1:2" x14ac:dyDescent="0.35">
      <c r="A53" s="11">
        <v>1011629</v>
      </c>
      <c r="B53" s="13">
        <v>27584</v>
      </c>
    </row>
    <row r="54" spans="1:2" x14ac:dyDescent="0.35">
      <c r="A54" s="11">
        <v>1011632</v>
      </c>
      <c r="B54" s="13">
        <v>2652</v>
      </c>
    </row>
    <row r="55" spans="1:2" x14ac:dyDescent="0.35">
      <c r="A55" s="11">
        <v>1011638</v>
      </c>
      <c r="B55" s="13">
        <v>1109</v>
      </c>
    </row>
    <row r="56" spans="1:2" x14ac:dyDescent="0.35">
      <c r="A56" s="11">
        <v>1011672</v>
      </c>
      <c r="B56" s="13">
        <v>16080</v>
      </c>
    </row>
    <row r="57" spans="1:2" x14ac:dyDescent="0.35">
      <c r="A57" s="11">
        <v>1011678</v>
      </c>
      <c r="B57" s="13">
        <v>10908</v>
      </c>
    </row>
    <row r="58" spans="1:2" x14ac:dyDescent="0.35">
      <c r="A58" s="11">
        <v>1011680</v>
      </c>
      <c r="B58" s="13">
        <v>12132</v>
      </c>
    </row>
    <row r="59" spans="1:2" x14ac:dyDescent="0.35">
      <c r="A59" s="11">
        <v>1011697</v>
      </c>
      <c r="B59" s="13">
        <v>2014</v>
      </c>
    </row>
    <row r="60" spans="1:2" x14ac:dyDescent="0.35">
      <c r="A60" s="11">
        <v>1011700</v>
      </c>
      <c r="B60" s="13">
        <v>34434</v>
      </c>
    </row>
    <row r="61" spans="1:2" x14ac:dyDescent="0.35">
      <c r="A61" s="11">
        <v>1011701</v>
      </c>
      <c r="B61" s="13">
        <v>39192</v>
      </c>
    </row>
    <row r="62" spans="1:2" x14ac:dyDescent="0.35">
      <c r="A62" s="11">
        <v>1011748</v>
      </c>
      <c r="B62" s="13">
        <v>20200</v>
      </c>
    </row>
    <row r="63" spans="1:2" x14ac:dyDescent="0.35">
      <c r="A63" s="11">
        <v>1011770</v>
      </c>
      <c r="B63" s="13">
        <v>33497</v>
      </c>
    </row>
    <row r="64" spans="1:2" x14ac:dyDescent="0.35">
      <c r="A64" s="11">
        <v>1011897</v>
      </c>
      <c r="B64" s="13">
        <v>1533</v>
      </c>
    </row>
    <row r="65" spans="1:2" x14ac:dyDescent="0.35">
      <c r="A65" s="11">
        <v>1011928</v>
      </c>
      <c r="B65" s="13">
        <v>5971</v>
      </c>
    </row>
    <row r="66" spans="1:2" x14ac:dyDescent="0.35">
      <c r="A66" s="11">
        <v>1011967</v>
      </c>
      <c r="B66" s="13">
        <v>26460</v>
      </c>
    </row>
    <row r="67" spans="1:2" x14ac:dyDescent="0.35">
      <c r="A67" s="11">
        <v>1011968</v>
      </c>
      <c r="B67" s="13">
        <v>8980</v>
      </c>
    </row>
    <row r="68" spans="1:2" x14ac:dyDescent="0.35">
      <c r="A68" s="11">
        <v>1011969</v>
      </c>
      <c r="B68" s="13">
        <v>33560</v>
      </c>
    </row>
    <row r="69" spans="1:2" x14ac:dyDescent="0.35">
      <c r="A69" s="11">
        <v>1012005</v>
      </c>
      <c r="B69" s="13">
        <v>8944</v>
      </c>
    </row>
    <row r="70" spans="1:2" x14ac:dyDescent="0.35">
      <c r="A70" s="11">
        <v>1012012</v>
      </c>
      <c r="B70" s="13">
        <v>17743</v>
      </c>
    </row>
    <row r="71" spans="1:2" x14ac:dyDescent="0.35">
      <c r="A71" s="11">
        <v>1012017</v>
      </c>
      <c r="B71" s="13">
        <v>70069</v>
      </c>
    </row>
    <row r="72" spans="1:2" x14ac:dyDescent="0.35">
      <c r="A72" s="11">
        <v>1012018</v>
      </c>
      <c r="B72" s="13">
        <v>95319</v>
      </c>
    </row>
    <row r="73" spans="1:2" x14ac:dyDescent="0.35">
      <c r="A73" s="11">
        <v>1012038</v>
      </c>
      <c r="B73" s="13">
        <v>15994</v>
      </c>
    </row>
    <row r="74" spans="1:2" x14ac:dyDescent="0.35">
      <c r="A74" s="11">
        <v>1012059</v>
      </c>
      <c r="B74" s="13">
        <v>547</v>
      </c>
    </row>
    <row r="75" spans="1:2" x14ac:dyDescent="0.35">
      <c r="A75" s="11">
        <v>1012107</v>
      </c>
      <c r="B75" s="13">
        <v>13318</v>
      </c>
    </row>
    <row r="76" spans="1:2" x14ac:dyDescent="0.35">
      <c r="A76" s="11">
        <v>1012108</v>
      </c>
      <c r="B76" s="13">
        <v>20104</v>
      </c>
    </row>
    <row r="77" spans="1:2" x14ac:dyDescent="0.35">
      <c r="A77" s="11">
        <v>1012109</v>
      </c>
      <c r="B77" s="13">
        <v>64828</v>
      </c>
    </row>
    <row r="78" spans="1:2" x14ac:dyDescent="0.35">
      <c r="A78" s="11">
        <v>1012110</v>
      </c>
      <c r="B78" s="13">
        <v>13681</v>
      </c>
    </row>
    <row r="79" spans="1:2" x14ac:dyDescent="0.35">
      <c r="A79" s="11">
        <v>1012111</v>
      </c>
      <c r="B79" s="13">
        <v>12410</v>
      </c>
    </row>
    <row r="80" spans="1:2" x14ac:dyDescent="0.35">
      <c r="A80" s="11">
        <v>1012112</v>
      </c>
      <c r="B80" s="13">
        <v>3375</v>
      </c>
    </row>
    <row r="81" spans="1:2" x14ac:dyDescent="0.35">
      <c r="A81" s="11">
        <v>1012115</v>
      </c>
      <c r="B81" s="13">
        <v>3112</v>
      </c>
    </row>
    <row r="82" spans="1:2" x14ac:dyDescent="0.35">
      <c r="A82" s="11">
        <v>1012145</v>
      </c>
      <c r="B82" s="13">
        <v>44153</v>
      </c>
    </row>
    <row r="83" spans="1:2" x14ac:dyDescent="0.35">
      <c r="A83" s="11">
        <v>1012147</v>
      </c>
      <c r="B83" s="13">
        <v>2019</v>
      </c>
    </row>
    <row r="84" spans="1:2" x14ac:dyDescent="0.35">
      <c r="A84" s="11">
        <v>1012148</v>
      </c>
      <c r="B84" s="13">
        <v>17873</v>
      </c>
    </row>
    <row r="85" spans="1:2" x14ac:dyDescent="0.35">
      <c r="A85" s="11">
        <v>1012157</v>
      </c>
      <c r="B85" s="13">
        <v>23097</v>
      </c>
    </row>
    <row r="86" spans="1:2" x14ac:dyDescent="0.35">
      <c r="A86" s="11">
        <v>1012158</v>
      </c>
      <c r="B86" s="13">
        <v>91772</v>
      </c>
    </row>
    <row r="87" spans="1:2" x14ac:dyDescent="0.35">
      <c r="A87" s="11">
        <v>1012159</v>
      </c>
      <c r="B87" s="13">
        <v>78146</v>
      </c>
    </row>
    <row r="88" spans="1:2" x14ac:dyDescent="0.35">
      <c r="A88" s="11">
        <v>1012160</v>
      </c>
      <c r="B88" s="13">
        <v>22970</v>
      </c>
    </row>
    <row r="89" spans="1:2" x14ac:dyDescent="0.35">
      <c r="A89" s="11">
        <v>1012161</v>
      </c>
      <c r="B89" s="13">
        <v>13571</v>
      </c>
    </row>
    <row r="90" spans="1:2" x14ac:dyDescent="0.35">
      <c r="A90" s="11">
        <v>1012163</v>
      </c>
      <c r="B90" s="13">
        <v>22045</v>
      </c>
    </row>
    <row r="91" spans="1:2" x14ac:dyDescent="0.35">
      <c r="A91" s="11">
        <v>1012164</v>
      </c>
      <c r="B91" s="13">
        <v>30083</v>
      </c>
    </row>
    <row r="92" spans="1:2" x14ac:dyDescent="0.35">
      <c r="A92" s="11">
        <v>1012165</v>
      </c>
      <c r="B92" s="13">
        <v>148291</v>
      </c>
    </row>
    <row r="93" spans="1:2" x14ac:dyDescent="0.35">
      <c r="A93" s="11">
        <v>1012166</v>
      </c>
      <c r="B93" s="13">
        <v>2250</v>
      </c>
    </row>
    <row r="94" spans="1:2" x14ac:dyDescent="0.35">
      <c r="A94" s="11">
        <v>1012167</v>
      </c>
      <c r="B94" s="13">
        <v>28141</v>
      </c>
    </row>
    <row r="95" spans="1:2" x14ac:dyDescent="0.35">
      <c r="A95" s="11">
        <v>1012193</v>
      </c>
      <c r="B95" s="13">
        <v>1384</v>
      </c>
    </row>
    <row r="96" spans="1:2" x14ac:dyDescent="0.35">
      <c r="A96" s="11">
        <v>1012207</v>
      </c>
      <c r="B96" s="13">
        <v>25836</v>
      </c>
    </row>
    <row r="97" spans="1:2" x14ac:dyDescent="0.35">
      <c r="A97" s="11">
        <v>1012208</v>
      </c>
      <c r="B97" s="13">
        <v>11287</v>
      </c>
    </row>
    <row r="98" spans="1:2" x14ac:dyDescent="0.35">
      <c r="A98" s="11">
        <v>1012250</v>
      </c>
      <c r="B98" s="13">
        <v>178</v>
      </c>
    </row>
    <row r="99" spans="1:2" x14ac:dyDescent="0.35">
      <c r="A99" s="11">
        <v>1012278</v>
      </c>
      <c r="B99" s="13">
        <v>31023</v>
      </c>
    </row>
    <row r="100" spans="1:2" x14ac:dyDescent="0.35">
      <c r="A100" s="11">
        <v>1012283</v>
      </c>
      <c r="B100" s="13">
        <v>15702</v>
      </c>
    </row>
    <row r="101" spans="1:2" x14ac:dyDescent="0.35">
      <c r="A101" s="11">
        <v>1012300</v>
      </c>
      <c r="B101" s="13">
        <v>18</v>
      </c>
    </row>
    <row r="102" spans="1:2" x14ac:dyDescent="0.35">
      <c r="A102" s="11">
        <v>1012313</v>
      </c>
      <c r="B102" s="13">
        <v>73</v>
      </c>
    </row>
    <row r="103" spans="1:2" x14ac:dyDescent="0.35">
      <c r="A103" s="11">
        <v>1012326</v>
      </c>
      <c r="B103" s="13">
        <v>15084</v>
      </c>
    </row>
    <row r="104" spans="1:2" x14ac:dyDescent="0.35">
      <c r="A104" s="11">
        <v>1012330</v>
      </c>
      <c r="B104" s="13">
        <v>4701</v>
      </c>
    </row>
    <row r="105" spans="1:2" x14ac:dyDescent="0.35">
      <c r="A105" s="11">
        <v>1012362</v>
      </c>
      <c r="B105" s="13">
        <v>14202</v>
      </c>
    </row>
    <row r="106" spans="1:2" x14ac:dyDescent="0.35">
      <c r="A106" s="11">
        <v>1012364</v>
      </c>
      <c r="B106" s="13">
        <v>8456</v>
      </c>
    </row>
    <row r="107" spans="1:2" x14ac:dyDescent="0.35">
      <c r="A107" s="11">
        <v>1012373</v>
      </c>
      <c r="B107" s="13">
        <v>437</v>
      </c>
    </row>
    <row r="108" spans="1:2" x14ac:dyDescent="0.35">
      <c r="A108" s="11">
        <v>1012387</v>
      </c>
      <c r="B108" s="13">
        <v>7200</v>
      </c>
    </row>
    <row r="109" spans="1:2" x14ac:dyDescent="0.35">
      <c r="A109" s="11">
        <v>1012399</v>
      </c>
      <c r="B109" s="13">
        <v>12365</v>
      </c>
    </row>
    <row r="110" spans="1:2" x14ac:dyDescent="0.35">
      <c r="A110" s="11">
        <v>1012400</v>
      </c>
      <c r="B110" s="13">
        <v>10366</v>
      </c>
    </row>
    <row r="111" spans="1:2" x14ac:dyDescent="0.35">
      <c r="A111" s="11">
        <v>1012401</v>
      </c>
      <c r="B111" s="13">
        <v>8770</v>
      </c>
    </row>
    <row r="112" spans="1:2" x14ac:dyDescent="0.35">
      <c r="A112" s="11">
        <v>1012424</v>
      </c>
      <c r="B112" s="13">
        <v>2120</v>
      </c>
    </row>
    <row r="113" spans="1:2" x14ac:dyDescent="0.35">
      <c r="A113" s="11">
        <v>1012434</v>
      </c>
      <c r="B113" s="13">
        <v>14520</v>
      </c>
    </row>
    <row r="114" spans="1:2" x14ac:dyDescent="0.35">
      <c r="A114" s="11">
        <v>1012448</v>
      </c>
      <c r="B114" s="13">
        <v>79800</v>
      </c>
    </row>
    <row r="115" spans="1:2" x14ac:dyDescent="0.35">
      <c r="A115" s="11">
        <v>1012451</v>
      </c>
      <c r="B115" s="13">
        <v>21585</v>
      </c>
    </row>
    <row r="116" spans="1:2" x14ac:dyDescent="0.35">
      <c r="A116" s="11">
        <v>1012452</v>
      </c>
      <c r="B116" s="13">
        <v>15527</v>
      </c>
    </row>
    <row r="117" spans="1:2" x14ac:dyDescent="0.35">
      <c r="A117" s="11">
        <v>1012455</v>
      </c>
      <c r="B117" s="13">
        <v>19560</v>
      </c>
    </row>
    <row r="118" spans="1:2" x14ac:dyDescent="0.35">
      <c r="A118" s="11">
        <v>1012483</v>
      </c>
      <c r="B118" s="13">
        <v>30083</v>
      </c>
    </row>
    <row r="119" spans="1:2" x14ac:dyDescent="0.35">
      <c r="A119" s="11">
        <v>1012488</v>
      </c>
      <c r="B119" s="13">
        <v>4391</v>
      </c>
    </row>
    <row r="120" spans="1:2" x14ac:dyDescent="0.35">
      <c r="A120" s="11">
        <v>1012493</v>
      </c>
      <c r="B120" s="13">
        <v>374</v>
      </c>
    </row>
    <row r="121" spans="1:2" x14ac:dyDescent="0.35">
      <c r="A121" s="11">
        <v>1012502</v>
      </c>
      <c r="B121" s="13">
        <v>18260</v>
      </c>
    </row>
    <row r="122" spans="1:2" x14ac:dyDescent="0.35">
      <c r="A122" s="11">
        <v>1012503</v>
      </c>
      <c r="B122" s="13">
        <v>58480</v>
      </c>
    </row>
    <row r="123" spans="1:2" x14ac:dyDescent="0.35">
      <c r="A123" s="11">
        <v>1012504</v>
      </c>
      <c r="B123" s="13">
        <v>22560</v>
      </c>
    </row>
    <row r="124" spans="1:2" x14ac:dyDescent="0.35">
      <c r="A124" s="11">
        <v>1012518</v>
      </c>
      <c r="B124" s="13">
        <v>15912</v>
      </c>
    </row>
    <row r="125" spans="1:2" x14ac:dyDescent="0.35">
      <c r="A125" s="11">
        <v>1012519</v>
      </c>
      <c r="B125" s="13">
        <v>7348</v>
      </c>
    </row>
    <row r="126" spans="1:2" x14ac:dyDescent="0.35">
      <c r="A126" s="11">
        <v>1012520</v>
      </c>
      <c r="B126" s="13">
        <v>60764</v>
      </c>
    </row>
    <row r="127" spans="1:2" x14ac:dyDescent="0.35">
      <c r="A127" s="11">
        <v>1012521</v>
      </c>
      <c r="B127" s="13">
        <v>28159</v>
      </c>
    </row>
    <row r="128" spans="1:2" x14ac:dyDescent="0.35">
      <c r="A128" s="11">
        <v>1012522</v>
      </c>
      <c r="B128" s="13">
        <v>8383</v>
      </c>
    </row>
    <row r="129" spans="1:2" x14ac:dyDescent="0.35">
      <c r="A129" s="11">
        <v>1012523</v>
      </c>
      <c r="B129" s="13">
        <v>15658</v>
      </c>
    </row>
    <row r="130" spans="1:2" x14ac:dyDescent="0.35">
      <c r="A130" s="11">
        <v>1012524</v>
      </c>
      <c r="B130" s="13">
        <v>9671</v>
      </c>
    </row>
    <row r="131" spans="1:2" x14ac:dyDescent="0.35">
      <c r="A131" s="11">
        <v>1012525</v>
      </c>
      <c r="B131" s="13">
        <v>12280</v>
      </c>
    </row>
    <row r="132" spans="1:2" x14ac:dyDescent="0.35">
      <c r="A132" s="11">
        <v>1012526</v>
      </c>
      <c r="B132" s="13">
        <v>5860</v>
      </c>
    </row>
    <row r="133" spans="1:2" x14ac:dyDescent="0.35">
      <c r="A133" s="11">
        <v>1012527</v>
      </c>
      <c r="B133" s="13">
        <v>3500</v>
      </c>
    </row>
    <row r="134" spans="1:2" x14ac:dyDescent="0.35">
      <c r="A134" s="11">
        <v>1012532</v>
      </c>
      <c r="B134" s="13">
        <v>10778</v>
      </c>
    </row>
    <row r="135" spans="1:2" x14ac:dyDescent="0.35">
      <c r="A135" s="11">
        <v>1012534</v>
      </c>
      <c r="B135" s="13">
        <v>61143</v>
      </c>
    </row>
    <row r="136" spans="1:2" x14ac:dyDescent="0.35">
      <c r="A136" s="11">
        <v>1012552</v>
      </c>
      <c r="B136" s="13">
        <v>28250</v>
      </c>
    </row>
    <row r="137" spans="1:2" x14ac:dyDescent="0.35">
      <c r="A137" s="11">
        <v>1012558</v>
      </c>
      <c r="B137" s="13">
        <v>6313</v>
      </c>
    </row>
    <row r="138" spans="1:2" x14ac:dyDescent="0.35">
      <c r="A138" s="11">
        <v>1012559</v>
      </c>
      <c r="B138" s="13">
        <v>3805</v>
      </c>
    </row>
    <row r="139" spans="1:2" x14ac:dyDescent="0.35">
      <c r="A139" s="11">
        <v>1012571</v>
      </c>
      <c r="B139" s="13">
        <v>14922</v>
      </c>
    </row>
    <row r="140" spans="1:2" x14ac:dyDescent="0.35">
      <c r="A140" s="11">
        <v>1012577</v>
      </c>
      <c r="B140" s="13">
        <v>2505</v>
      </c>
    </row>
    <row r="141" spans="1:2" x14ac:dyDescent="0.35">
      <c r="A141" s="11">
        <v>1012598</v>
      </c>
      <c r="B141" s="13">
        <v>5120</v>
      </c>
    </row>
    <row r="142" spans="1:2" x14ac:dyDescent="0.35">
      <c r="A142" s="11">
        <v>1012601</v>
      </c>
      <c r="B142" s="13">
        <v>2105</v>
      </c>
    </row>
    <row r="143" spans="1:2" x14ac:dyDescent="0.35">
      <c r="A143" s="11">
        <v>1012602</v>
      </c>
      <c r="B143" s="13">
        <v>3611</v>
      </c>
    </row>
    <row r="144" spans="1:2" x14ac:dyDescent="0.35">
      <c r="A144" s="11">
        <v>1012608</v>
      </c>
      <c r="B144" s="13">
        <v>19962</v>
      </c>
    </row>
    <row r="145" spans="1:2" x14ac:dyDescent="0.35">
      <c r="A145" s="11">
        <v>1012612</v>
      </c>
      <c r="B145" s="13">
        <v>147179</v>
      </c>
    </row>
    <row r="146" spans="1:2" x14ac:dyDescent="0.35">
      <c r="A146" s="11">
        <v>1012622</v>
      </c>
      <c r="B146" s="13">
        <v>54</v>
      </c>
    </row>
    <row r="147" spans="1:2" x14ac:dyDescent="0.35">
      <c r="A147" s="11">
        <v>1012623</v>
      </c>
      <c r="B147" s="13">
        <v>2558</v>
      </c>
    </row>
    <row r="148" spans="1:2" x14ac:dyDescent="0.35">
      <c r="A148" s="11">
        <v>1012625</v>
      </c>
      <c r="B148" s="13">
        <v>54</v>
      </c>
    </row>
    <row r="149" spans="1:2" x14ac:dyDescent="0.35">
      <c r="A149" s="11">
        <v>1012627</v>
      </c>
      <c r="B149" s="13">
        <v>18</v>
      </c>
    </row>
    <row r="150" spans="1:2" x14ac:dyDescent="0.35">
      <c r="A150" s="11">
        <v>1012629</v>
      </c>
      <c r="B150" s="13">
        <v>50</v>
      </c>
    </row>
    <row r="151" spans="1:2" x14ac:dyDescent="0.35">
      <c r="A151" s="11">
        <v>1012646</v>
      </c>
      <c r="B151" s="13">
        <v>5605</v>
      </c>
    </row>
    <row r="152" spans="1:2" x14ac:dyDescent="0.35">
      <c r="A152" s="11">
        <v>1012654</v>
      </c>
      <c r="B152" s="13">
        <v>29094</v>
      </c>
    </row>
    <row r="153" spans="1:2" x14ac:dyDescent="0.35">
      <c r="A153" s="11">
        <v>1012674</v>
      </c>
      <c r="B153" s="13">
        <v>5166</v>
      </c>
    </row>
    <row r="154" spans="1:2" x14ac:dyDescent="0.35">
      <c r="A154" s="11">
        <v>1012681</v>
      </c>
      <c r="B154" s="13">
        <v>28620</v>
      </c>
    </row>
    <row r="155" spans="1:2" x14ac:dyDescent="0.35">
      <c r="A155" s="11">
        <v>1012683</v>
      </c>
      <c r="B155" s="13">
        <v>105</v>
      </c>
    </row>
    <row r="156" spans="1:2" x14ac:dyDescent="0.35">
      <c r="A156" s="11">
        <v>1012684</v>
      </c>
      <c r="B156" s="13">
        <v>314</v>
      </c>
    </row>
    <row r="157" spans="1:2" x14ac:dyDescent="0.35">
      <c r="A157" s="11">
        <v>1012685</v>
      </c>
      <c r="B157" s="13">
        <v>252</v>
      </c>
    </row>
    <row r="158" spans="1:2" x14ac:dyDescent="0.35">
      <c r="A158" s="11">
        <v>1012693</v>
      </c>
      <c r="B158" s="13">
        <v>7405</v>
      </c>
    </row>
    <row r="159" spans="1:2" x14ac:dyDescent="0.35">
      <c r="A159" s="11">
        <v>1012694</v>
      </c>
      <c r="B159" s="13">
        <v>109</v>
      </c>
    </row>
    <row r="160" spans="1:2" x14ac:dyDescent="0.35">
      <c r="A160" s="11">
        <v>1012695</v>
      </c>
      <c r="B160" s="13">
        <v>17870</v>
      </c>
    </row>
    <row r="161" spans="1:2" x14ac:dyDescent="0.35">
      <c r="A161" s="11">
        <v>1012719</v>
      </c>
      <c r="B161" s="13">
        <v>56006</v>
      </c>
    </row>
    <row r="162" spans="1:2" x14ac:dyDescent="0.35">
      <c r="A162" s="11">
        <v>1012724</v>
      </c>
      <c r="B162" s="13">
        <v>16178</v>
      </c>
    </row>
    <row r="163" spans="1:2" x14ac:dyDescent="0.35">
      <c r="A163" s="11">
        <v>1012725</v>
      </c>
      <c r="B163" s="13">
        <v>20176</v>
      </c>
    </row>
    <row r="164" spans="1:2" x14ac:dyDescent="0.35">
      <c r="A164" s="11">
        <v>1012730</v>
      </c>
      <c r="B164" s="13">
        <v>27501</v>
      </c>
    </row>
    <row r="165" spans="1:2" x14ac:dyDescent="0.35">
      <c r="A165" s="11">
        <v>1012745</v>
      </c>
      <c r="B165" s="13">
        <v>4719</v>
      </c>
    </row>
    <row r="166" spans="1:2" x14ac:dyDescent="0.35">
      <c r="A166" s="11">
        <v>1012752</v>
      </c>
      <c r="B166" s="13">
        <v>2485</v>
      </c>
    </row>
    <row r="167" spans="1:2" x14ac:dyDescent="0.35">
      <c r="A167" s="11">
        <v>1012756</v>
      </c>
      <c r="B167" s="13">
        <v>2594</v>
      </c>
    </row>
    <row r="168" spans="1:2" x14ac:dyDescent="0.35">
      <c r="A168" s="11">
        <v>1012757</v>
      </c>
      <c r="B168" s="13">
        <v>384</v>
      </c>
    </row>
    <row r="169" spans="1:2" x14ac:dyDescent="0.35">
      <c r="A169" s="11">
        <v>1012761</v>
      </c>
      <c r="B169" s="13">
        <v>7484</v>
      </c>
    </row>
    <row r="170" spans="1:2" x14ac:dyDescent="0.35">
      <c r="A170" s="11">
        <v>1012763</v>
      </c>
      <c r="B170" s="13">
        <v>38160</v>
      </c>
    </row>
    <row r="171" spans="1:2" x14ac:dyDescent="0.35">
      <c r="A171" s="11">
        <v>1012764</v>
      </c>
      <c r="B171" s="13">
        <v>62246</v>
      </c>
    </row>
    <row r="172" spans="1:2" x14ac:dyDescent="0.35">
      <c r="A172" s="11">
        <v>1012773</v>
      </c>
      <c r="B172" s="13">
        <v>17671</v>
      </c>
    </row>
    <row r="173" spans="1:2" x14ac:dyDescent="0.35">
      <c r="A173" s="11">
        <v>1012774</v>
      </c>
      <c r="B173" s="13">
        <v>9828</v>
      </c>
    </row>
    <row r="174" spans="1:2" x14ac:dyDescent="0.35">
      <c r="A174" s="11">
        <v>1012778</v>
      </c>
      <c r="B174" s="13">
        <v>32712</v>
      </c>
    </row>
    <row r="175" spans="1:2" x14ac:dyDescent="0.35">
      <c r="A175" s="11">
        <v>1012782</v>
      </c>
      <c r="B175" s="13">
        <v>2048</v>
      </c>
    </row>
    <row r="176" spans="1:2" x14ac:dyDescent="0.35">
      <c r="A176" s="11">
        <v>1012788</v>
      </c>
      <c r="B176" s="13">
        <v>6832</v>
      </c>
    </row>
    <row r="177" spans="1:2" x14ac:dyDescent="0.35">
      <c r="A177" s="11">
        <v>1020001</v>
      </c>
      <c r="B177" s="13">
        <v>3290</v>
      </c>
    </row>
    <row r="178" spans="1:2" x14ac:dyDescent="0.35">
      <c r="A178" s="11">
        <v>1020003</v>
      </c>
      <c r="B178" s="13">
        <v>685</v>
      </c>
    </row>
    <row r="179" spans="1:2" x14ac:dyDescent="0.35">
      <c r="A179" s="11">
        <v>1020010</v>
      </c>
      <c r="B179" s="13">
        <v>16918</v>
      </c>
    </row>
    <row r="180" spans="1:2" x14ac:dyDescent="0.35">
      <c r="A180" s="11">
        <v>1020013</v>
      </c>
      <c r="B180" s="13">
        <v>11848</v>
      </c>
    </row>
    <row r="181" spans="1:2" x14ac:dyDescent="0.35">
      <c r="A181" s="11">
        <v>1020014</v>
      </c>
      <c r="B181" s="13">
        <v>659</v>
      </c>
    </row>
    <row r="182" spans="1:2" x14ac:dyDescent="0.35">
      <c r="A182" s="11">
        <v>1020017</v>
      </c>
      <c r="B182" s="13">
        <v>4941</v>
      </c>
    </row>
    <row r="183" spans="1:2" x14ac:dyDescent="0.35">
      <c r="A183" s="11">
        <v>1020020</v>
      </c>
      <c r="B183" s="13">
        <v>133</v>
      </c>
    </row>
    <row r="184" spans="1:2" x14ac:dyDescent="0.35">
      <c r="A184" s="11">
        <v>1020027</v>
      </c>
      <c r="B184" s="13">
        <v>7165</v>
      </c>
    </row>
    <row r="185" spans="1:2" x14ac:dyDescent="0.35">
      <c r="A185" s="11">
        <v>1020028</v>
      </c>
      <c r="B185" s="13">
        <v>2751</v>
      </c>
    </row>
    <row r="186" spans="1:2" x14ac:dyDescent="0.35">
      <c r="A186" s="11">
        <v>1020038</v>
      </c>
      <c r="B186" s="13">
        <v>178</v>
      </c>
    </row>
    <row r="187" spans="1:2" x14ac:dyDescent="0.35">
      <c r="A187" s="11">
        <v>1020042</v>
      </c>
      <c r="B187" s="13">
        <v>213</v>
      </c>
    </row>
    <row r="188" spans="1:2" x14ac:dyDescent="0.35">
      <c r="A188" s="11">
        <v>1020067</v>
      </c>
      <c r="B188" s="13">
        <v>4839</v>
      </c>
    </row>
    <row r="189" spans="1:2" x14ac:dyDescent="0.35">
      <c r="A189" s="11">
        <v>1020077</v>
      </c>
      <c r="B189" s="13">
        <v>3076</v>
      </c>
    </row>
    <row r="190" spans="1:2" x14ac:dyDescent="0.35">
      <c r="A190" s="11">
        <v>1020085</v>
      </c>
      <c r="B190" s="13">
        <v>43</v>
      </c>
    </row>
    <row r="191" spans="1:2" x14ac:dyDescent="0.35">
      <c r="A191" s="11">
        <v>1020089</v>
      </c>
      <c r="B191" s="13">
        <v>4658</v>
      </c>
    </row>
    <row r="192" spans="1:2" x14ac:dyDescent="0.35">
      <c r="A192" s="11">
        <v>1020090</v>
      </c>
      <c r="B192" s="13">
        <v>1110</v>
      </c>
    </row>
    <row r="193" spans="1:2" x14ac:dyDescent="0.35">
      <c r="A193" s="11">
        <v>1020092</v>
      </c>
      <c r="B193" s="13">
        <v>793</v>
      </c>
    </row>
    <row r="194" spans="1:2" x14ac:dyDescent="0.35">
      <c r="A194" s="11">
        <v>1020103</v>
      </c>
      <c r="B194" s="13">
        <v>738</v>
      </c>
    </row>
    <row r="195" spans="1:2" x14ac:dyDescent="0.35">
      <c r="A195" s="11">
        <v>1020105</v>
      </c>
      <c r="B195" s="13">
        <v>46646</v>
      </c>
    </row>
    <row r="196" spans="1:2" x14ac:dyDescent="0.35">
      <c r="A196" s="11">
        <v>1020110</v>
      </c>
      <c r="B196" s="13">
        <v>271213</v>
      </c>
    </row>
    <row r="197" spans="1:2" x14ac:dyDescent="0.35">
      <c r="A197" s="11">
        <v>1020136</v>
      </c>
      <c r="B197" s="13">
        <v>72</v>
      </c>
    </row>
    <row r="198" spans="1:2" x14ac:dyDescent="0.35">
      <c r="A198" s="11">
        <v>1020158</v>
      </c>
      <c r="B198" s="13">
        <v>2089</v>
      </c>
    </row>
    <row r="199" spans="1:2" x14ac:dyDescent="0.35">
      <c r="A199" s="11">
        <v>1020177</v>
      </c>
      <c r="B199" s="13">
        <v>4699</v>
      </c>
    </row>
    <row r="200" spans="1:2" x14ac:dyDescent="0.35">
      <c r="A200" s="11">
        <v>1020181</v>
      </c>
      <c r="B200" s="13">
        <v>21754</v>
      </c>
    </row>
    <row r="201" spans="1:2" x14ac:dyDescent="0.35">
      <c r="A201" s="11">
        <v>1020187</v>
      </c>
      <c r="B201" s="13">
        <v>13</v>
      </c>
    </row>
    <row r="202" spans="1:2" x14ac:dyDescent="0.35">
      <c r="A202" s="11">
        <v>1020236</v>
      </c>
      <c r="B202" s="13">
        <v>23594</v>
      </c>
    </row>
    <row r="203" spans="1:2" x14ac:dyDescent="0.35">
      <c r="A203" s="11">
        <v>1020245</v>
      </c>
      <c r="B203" s="13">
        <v>12337</v>
      </c>
    </row>
    <row r="204" spans="1:2" x14ac:dyDescent="0.35">
      <c r="A204" s="11">
        <v>1020252</v>
      </c>
      <c r="B204" s="13">
        <v>13123</v>
      </c>
    </row>
    <row r="205" spans="1:2" x14ac:dyDescent="0.35">
      <c r="A205" s="11">
        <v>1020253</v>
      </c>
      <c r="B205" s="13">
        <v>9624</v>
      </c>
    </row>
    <row r="206" spans="1:2" x14ac:dyDescent="0.35">
      <c r="A206" s="11">
        <v>1020265</v>
      </c>
      <c r="B206" s="13">
        <v>2113</v>
      </c>
    </row>
    <row r="207" spans="1:2" x14ac:dyDescent="0.35">
      <c r="A207" s="11">
        <v>1020284</v>
      </c>
      <c r="B207" s="13">
        <v>13683</v>
      </c>
    </row>
    <row r="208" spans="1:2" x14ac:dyDescent="0.35">
      <c r="A208" s="11">
        <v>1020298</v>
      </c>
      <c r="B208" s="13">
        <v>13012</v>
      </c>
    </row>
    <row r="209" spans="1:2" x14ac:dyDescent="0.35">
      <c r="A209" s="11">
        <v>1020299</v>
      </c>
      <c r="B209" s="13">
        <v>17262</v>
      </c>
    </row>
    <row r="210" spans="1:2" x14ac:dyDescent="0.35">
      <c r="A210" s="11">
        <v>1020316</v>
      </c>
      <c r="B210" s="13">
        <v>119</v>
      </c>
    </row>
    <row r="211" spans="1:2" x14ac:dyDescent="0.35">
      <c r="A211" s="11">
        <v>1020326</v>
      </c>
      <c r="B211" s="13">
        <v>51557</v>
      </c>
    </row>
    <row r="212" spans="1:2" x14ac:dyDescent="0.35">
      <c r="A212" s="11">
        <v>1020335</v>
      </c>
      <c r="B212" s="13">
        <v>2192</v>
      </c>
    </row>
    <row r="213" spans="1:2" x14ac:dyDescent="0.35">
      <c r="A213" s="11">
        <v>1020339</v>
      </c>
      <c r="B213" s="13">
        <v>154272</v>
      </c>
    </row>
    <row r="214" spans="1:2" x14ac:dyDescent="0.35">
      <c r="A214" s="11">
        <v>1020340</v>
      </c>
      <c r="B214" s="13">
        <v>257</v>
      </c>
    </row>
    <row r="215" spans="1:2" x14ac:dyDescent="0.35">
      <c r="A215" s="11">
        <v>1020346</v>
      </c>
      <c r="B215" s="13">
        <v>1277</v>
      </c>
    </row>
    <row r="216" spans="1:2" x14ac:dyDescent="0.35">
      <c r="A216" s="11">
        <v>1020349</v>
      </c>
      <c r="B216" s="13">
        <v>69119</v>
      </c>
    </row>
    <row r="217" spans="1:2" x14ac:dyDescent="0.35">
      <c r="A217" s="11">
        <v>1020350</v>
      </c>
      <c r="B217" s="13">
        <v>1358</v>
      </c>
    </row>
    <row r="218" spans="1:2" x14ac:dyDescent="0.35">
      <c r="A218" s="11">
        <v>1020352</v>
      </c>
      <c r="B218" s="13">
        <v>34198</v>
      </c>
    </row>
    <row r="219" spans="1:2" x14ac:dyDescent="0.35">
      <c r="A219" s="11">
        <v>1020357</v>
      </c>
      <c r="B219" s="13">
        <v>738</v>
      </c>
    </row>
    <row r="220" spans="1:2" x14ac:dyDescent="0.35">
      <c r="A220" s="11">
        <v>1020367</v>
      </c>
      <c r="B220" s="13">
        <v>57897</v>
      </c>
    </row>
    <row r="221" spans="1:2" x14ac:dyDescent="0.35">
      <c r="A221" s="11">
        <v>1020369</v>
      </c>
      <c r="B221" s="13">
        <v>546</v>
      </c>
    </row>
    <row r="222" spans="1:2" x14ac:dyDescent="0.35">
      <c r="A222" s="11">
        <v>1020391</v>
      </c>
      <c r="B222" s="13">
        <v>2167</v>
      </c>
    </row>
    <row r="223" spans="1:2" x14ac:dyDescent="0.35">
      <c r="A223" s="11">
        <v>1020409</v>
      </c>
      <c r="B223" s="13">
        <v>304</v>
      </c>
    </row>
    <row r="224" spans="1:2" x14ac:dyDescent="0.35">
      <c r="A224" s="11">
        <v>1020412</v>
      </c>
      <c r="B224" s="13">
        <v>45030</v>
      </c>
    </row>
    <row r="225" spans="1:2" x14ac:dyDescent="0.35">
      <c r="A225" s="11">
        <v>1020417</v>
      </c>
      <c r="B225" s="13">
        <v>10702</v>
      </c>
    </row>
    <row r="226" spans="1:2" x14ac:dyDescent="0.35">
      <c r="A226" s="11">
        <v>1020421</v>
      </c>
      <c r="B226" s="13">
        <v>1809</v>
      </c>
    </row>
    <row r="227" spans="1:2" x14ac:dyDescent="0.35">
      <c r="A227" s="11">
        <v>1020426</v>
      </c>
      <c r="B227" s="13">
        <v>212</v>
      </c>
    </row>
    <row r="228" spans="1:2" x14ac:dyDescent="0.35">
      <c r="A228" s="11">
        <v>1020433</v>
      </c>
      <c r="B228" s="13">
        <v>356</v>
      </c>
    </row>
    <row r="229" spans="1:2" x14ac:dyDescent="0.35">
      <c r="A229" s="11">
        <v>1020439</v>
      </c>
      <c r="B229" s="13">
        <v>480</v>
      </c>
    </row>
    <row r="230" spans="1:2" x14ac:dyDescent="0.35">
      <c r="A230" s="11">
        <v>1020440</v>
      </c>
      <c r="B230" s="13">
        <v>10530</v>
      </c>
    </row>
    <row r="231" spans="1:2" x14ac:dyDescent="0.35">
      <c r="A231" s="11">
        <v>1020442</v>
      </c>
      <c r="B231" s="13">
        <v>1537</v>
      </c>
    </row>
    <row r="232" spans="1:2" x14ac:dyDescent="0.35">
      <c r="A232" s="11">
        <v>1020446</v>
      </c>
      <c r="B232" s="13">
        <v>205</v>
      </c>
    </row>
    <row r="233" spans="1:2" x14ac:dyDescent="0.35">
      <c r="A233" s="11">
        <v>1020447</v>
      </c>
      <c r="B233" s="13">
        <v>10361</v>
      </c>
    </row>
    <row r="234" spans="1:2" x14ac:dyDescent="0.35">
      <c r="A234" s="11">
        <v>1020470</v>
      </c>
      <c r="B234" s="13">
        <v>0</v>
      </c>
    </row>
    <row r="235" spans="1:2" x14ac:dyDescent="0.35">
      <c r="A235" s="11">
        <v>1020589</v>
      </c>
      <c r="B235" s="13">
        <v>60288</v>
      </c>
    </row>
    <row r="236" spans="1:2" x14ac:dyDescent="0.35">
      <c r="A236" s="11">
        <v>1020592</v>
      </c>
      <c r="B236" s="13">
        <v>145088</v>
      </c>
    </row>
    <row r="237" spans="1:2" x14ac:dyDescent="0.35">
      <c r="A237" s="11">
        <v>1020611</v>
      </c>
      <c r="B237" s="13">
        <v>4749</v>
      </c>
    </row>
    <row r="238" spans="1:2" x14ac:dyDescent="0.35">
      <c r="A238" s="11">
        <v>1020614</v>
      </c>
      <c r="B238" s="13">
        <v>1893</v>
      </c>
    </row>
    <row r="239" spans="1:2" x14ac:dyDescent="0.35">
      <c r="A239" s="11">
        <v>1020620</v>
      </c>
      <c r="B239" s="13">
        <v>16587</v>
      </c>
    </row>
    <row r="240" spans="1:2" x14ac:dyDescent="0.35">
      <c r="A240" s="11">
        <v>1020631</v>
      </c>
      <c r="B240" s="13">
        <v>4978</v>
      </c>
    </row>
    <row r="241" spans="1:2" x14ac:dyDescent="0.35">
      <c r="A241" s="11">
        <v>1020636</v>
      </c>
      <c r="B241" s="13">
        <v>18814</v>
      </c>
    </row>
    <row r="242" spans="1:2" x14ac:dyDescent="0.35">
      <c r="A242" s="11">
        <v>1020637</v>
      </c>
      <c r="B242" s="13">
        <v>90839</v>
      </c>
    </row>
    <row r="243" spans="1:2" x14ac:dyDescent="0.35">
      <c r="A243" s="11">
        <v>1020662</v>
      </c>
      <c r="B243" s="13">
        <v>22933</v>
      </c>
    </row>
    <row r="244" spans="1:2" x14ac:dyDescent="0.35">
      <c r="A244" s="11">
        <v>1020664</v>
      </c>
      <c r="B244" s="13">
        <v>1085</v>
      </c>
    </row>
    <row r="245" spans="1:2" x14ac:dyDescent="0.35">
      <c r="A245" s="11">
        <v>1020665</v>
      </c>
      <c r="B245" s="13">
        <v>13179</v>
      </c>
    </row>
    <row r="246" spans="1:2" x14ac:dyDescent="0.35">
      <c r="A246" s="11">
        <v>1020678</v>
      </c>
      <c r="B246" s="13">
        <v>224</v>
      </c>
    </row>
    <row r="247" spans="1:2" x14ac:dyDescent="0.35">
      <c r="A247" s="11">
        <v>1020681</v>
      </c>
      <c r="B247" s="13">
        <v>5508</v>
      </c>
    </row>
    <row r="248" spans="1:2" x14ac:dyDescent="0.35">
      <c r="A248" s="11">
        <v>1020704</v>
      </c>
      <c r="B248" s="13">
        <v>1200</v>
      </c>
    </row>
    <row r="249" spans="1:2" x14ac:dyDescent="0.35">
      <c r="A249" s="11">
        <v>1020715</v>
      </c>
      <c r="B249" s="13">
        <v>2486</v>
      </c>
    </row>
    <row r="250" spans="1:2" x14ac:dyDescent="0.35">
      <c r="A250" s="11">
        <v>1020731</v>
      </c>
      <c r="B250" s="13">
        <v>4198</v>
      </c>
    </row>
    <row r="251" spans="1:2" x14ac:dyDescent="0.35">
      <c r="A251" s="11">
        <v>1020758</v>
      </c>
      <c r="B251" s="13">
        <v>606</v>
      </c>
    </row>
    <row r="252" spans="1:2" x14ac:dyDescent="0.35">
      <c r="A252" s="11">
        <v>1020774</v>
      </c>
      <c r="B252" s="13">
        <v>2980</v>
      </c>
    </row>
    <row r="253" spans="1:2" x14ac:dyDescent="0.35">
      <c r="A253" s="11">
        <v>1020802</v>
      </c>
      <c r="B253" s="13">
        <v>24218</v>
      </c>
    </row>
    <row r="254" spans="1:2" x14ac:dyDescent="0.35">
      <c r="A254" s="11">
        <v>1020810</v>
      </c>
      <c r="B254" s="13">
        <v>480</v>
      </c>
    </row>
    <row r="255" spans="1:2" x14ac:dyDescent="0.35">
      <c r="A255" s="11">
        <v>1020822</v>
      </c>
      <c r="B255" s="13">
        <v>27512</v>
      </c>
    </row>
    <row r="256" spans="1:2" x14ac:dyDescent="0.35">
      <c r="A256" s="11">
        <v>1020828</v>
      </c>
      <c r="B256" s="13">
        <v>34345</v>
      </c>
    </row>
    <row r="257" spans="1:2" x14ac:dyDescent="0.35">
      <c r="A257" s="11">
        <v>1020845</v>
      </c>
      <c r="B257" s="13">
        <v>950</v>
      </c>
    </row>
    <row r="258" spans="1:2" x14ac:dyDescent="0.35">
      <c r="A258" s="11">
        <v>1020848</v>
      </c>
      <c r="B258" s="13">
        <v>58850</v>
      </c>
    </row>
    <row r="259" spans="1:2" x14ac:dyDescent="0.35">
      <c r="A259" s="11">
        <v>1020853</v>
      </c>
      <c r="B259" s="13">
        <v>26456</v>
      </c>
    </row>
    <row r="260" spans="1:2" x14ac:dyDescent="0.35">
      <c r="A260" s="11">
        <v>1020860</v>
      </c>
      <c r="B260" s="13">
        <v>93426</v>
      </c>
    </row>
    <row r="261" spans="1:2" x14ac:dyDescent="0.35">
      <c r="A261" s="11">
        <v>1020861</v>
      </c>
      <c r="B261" s="13">
        <v>86593</v>
      </c>
    </row>
    <row r="262" spans="1:2" x14ac:dyDescent="0.35">
      <c r="A262" s="11">
        <v>1020869</v>
      </c>
      <c r="B262" s="13">
        <v>23529</v>
      </c>
    </row>
    <row r="263" spans="1:2" x14ac:dyDescent="0.35">
      <c r="A263" s="11">
        <v>1020878</v>
      </c>
      <c r="B263" s="13">
        <v>19490</v>
      </c>
    </row>
    <row r="264" spans="1:2" x14ac:dyDescent="0.35">
      <c r="A264" s="11">
        <v>1020886</v>
      </c>
      <c r="B264" s="13">
        <v>1424</v>
      </c>
    </row>
    <row r="265" spans="1:2" x14ac:dyDescent="0.35">
      <c r="A265" s="11">
        <v>1020904</v>
      </c>
      <c r="B265" s="13">
        <v>6628</v>
      </c>
    </row>
    <row r="266" spans="1:2" x14ac:dyDescent="0.35">
      <c r="A266" s="11">
        <v>1020905</v>
      </c>
      <c r="B266" s="13">
        <v>10659</v>
      </c>
    </row>
    <row r="267" spans="1:2" x14ac:dyDescent="0.35">
      <c r="A267" s="11">
        <v>1020914</v>
      </c>
      <c r="B267" s="13">
        <v>1720</v>
      </c>
    </row>
    <row r="268" spans="1:2" x14ac:dyDescent="0.35">
      <c r="A268" s="11">
        <v>1020925</v>
      </c>
      <c r="B268" s="13">
        <v>60823</v>
      </c>
    </row>
    <row r="269" spans="1:2" x14ac:dyDescent="0.35">
      <c r="A269" s="11">
        <v>1020944</v>
      </c>
      <c r="B269" s="13">
        <v>164650</v>
      </c>
    </row>
    <row r="270" spans="1:2" x14ac:dyDescent="0.35">
      <c r="A270" s="11">
        <v>1020990</v>
      </c>
      <c r="B270" s="13">
        <v>7290</v>
      </c>
    </row>
    <row r="271" spans="1:2" x14ac:dyDescent="0.35">
      <c r="A271" s="11">
        <v>1020991</v>
      </c>
      <c r="B271" s="13">
        <v>6059</v>
      </c>
    </row>
    <row r="272" spans="1:2" x14ac:dyDescent="0.35">
      <c r="A272" s="11">
        <v>1020993</v>
      </c>
      <c r="B272" s="13">
        <v>8100</v>
      </c>
    </row>
    <row r="273" spans="1:2" x14ac:dyDescent="0.35">
      <c r="A273" s="11">
        <v>1021012</v>
      </c>
      <c r="B273" s="13">
        <v>82565</v>
      </c>
    </row>
    <row r="274" spans="1:2" x14ac:dyDescent="0.35">
      <c r="A274" s="11">
        <v>1021023</v>
      </c>
      <c r="B274" s="13">
        <v>95075</v>
      </c>
    </row>
    <row r="275" spans="1:2" x14ac:dyDescent="0.35">
      <c r="A275" s="11">
        <v>1021026</v>
      </c>
      <c r="B275" s="13">
        <v>27676</v>
      </c>
    </row>
    <row r="276" spans="1:2" x14ac:dyDescent="0.35">
      <c r="A276" s="11">
        <v>1021039</v>
      </c>
      <c r="B276" s="13">
        <v>42147</v>
      </c>
    </row>
    <row r="277" spans="1:2" x14ac:dyDescent="0.35">
      <c r="A277" s="11">
        <v>1021045</v>
      </c>
      <c r="B277" s="13">
        <v>19175</v>
      </c>
    </row>
    <row r="278" spans="1:2" x14ac:dyDescent="0.35">
      <c r="A278" s="11">
        <v>1021046</v>
      </c>
      <c r="B278" s="13">
        <v>2365</v>
      </c>
    </row>
    <row r="279" spans="1:2" x14ac:dyDescent="0.35">
      <c r="A279" s="11">
        <v>1021077</v>
      </c>
      <c r="B279" s="13">
        <v>39965</v>
      </c>
    </row>
    <row r="280" spans="1:2" x14ac:dyDescent="0.35">
      <c r="A280" s="11">
        <v>1021078</v>
      </c>
      <c r="B280" s="13">
        <v>92242</v>
      </c>
    </row>
    <row r="281" spans="1:2" x14ac:dyDescent="0.35">
      <c r="A281" s="11">
        <v>1021082</v>
      </c>
      <c r="B281" s="13">
        <v>42210</v>
      </c>
    </row>
    <row r="282" spans="1:2" x14ac:dyDescent="0.35">
      <c r="A282" s="11">
        <v>1021085</v>
      </c>
      <c r="B282" s="13">
        <v>9608</v>
      </c>
    </row>
    <row r="283" spans="1:2" x14ac:dyDescent="0.35">
      <c r="A283" s="11">
        <v>1021092</v>
      </c>
      <c r="B283" s="13">
        <v>57673</v>
      </c>
    </row>
    <row r="284" spans="1:2" x14ac:dyDescent="0.35">
      <c r="A284" s="11">
        <v>1021101</v>
      </c>
      <c r="B284" s="13">
        <v>13657</v>
      </c>
    </row>
    <row r="285" spans="1:2" x14ac:dyDescent="0.35">
      <c r="A285" s="11">
        <v>1021105</v>
      </c>
      <c r="B285" s="13">
        <v>6143</v>
      </c>
    </row>
    <row r="286" spans="1:2" x14ac:dyDescent="0.35">
      <c r="A286" s="11">
        <v>1021106</v>
      </c>
      <c r="B286" s="13">
        <v>88378</v>
      </c>
    </row>
    <row r="287" spans="1:2" x14ac:dyDescent="0.35">
      <c r="A287" s="11">
        <v>1021111</v>
      </c>
      <c r="B287" s="13">
        <v>1695</v>
      </c>
    </row>
    <row r="288" spans="1:2" x14ac:dyDescent="0.35">
      <c r="A288" s="11">
        <v>1021115</v>
      </c>
      <c r="B288" s="13">
        <v>22960</v>
      </c>
    </row>
    <row r="289" spans="1:2" x14ac:dyDescent="0.35">
      <c r="A289" s="11">
        <v>1021136</v>
      </c>
      <c r="B289" s="13">
        <v>4210</v>
      </c>
    </row>
    <row r="290" spans="1:2" x14ac:dyDescent="0.35">
      <c r="A290" s="11">
        <v>1021140</v>
      </c>
      <c r="B290" s="13">
        <v>2839</v>
      </c>
    </row>
    <row r="291" spans="1:2" x14ac:dyDescent="0.35">
      <c r="A291" s="11">
        <v>1021149</v>
      </c>
      <c r="B291" s="13">
        <v>58373</v>
      </c>
    </row>
    <row r="292" spans="1:2" x14ac:dyDescent="0.35">
      <c r="A292" s="11">
        <v>1021150</v>
      </c>
      <c r="B292" s="13">
        <v>5984</v>
      </c>
    </row>
    <row r="293" spans="1:2" x14ac:dyDescent="0.35">
      <c r="A293" s="11">
        <v>1021151</v>
      </c>
      <c r="B293" s="13">
        <v>24528</v>
      </c>
    </row>
    <row r="294" spans="1:2" x14ac:dyDescent="0.35">
      <c r="A294" s="11">
        <v>1021152</v>
      </c>
      <c r="B294" s="13">
        <v>4272</v>
      </c>
    </row>
    <row r="295" spans="1:2" x14ac:dyDescent="0.35">
      <c r="A295" s="11">
        <v>1021156</v>
      </c>
      <c r="B295" s="13">
        <v>16560</v>
      </c>
    </row>
    <row r="296" spans="1:2" x14ac:dyDescent="0.35">
      <c r="A296" s="11">
        <v>1021187</v>
      </c>
      <c r="B296" s="13">
        <v>33177</v>
      </c>
    </row>
    <row r="297" spans="1:2" x14ac:dyDescent="0.35">
      <c r="A297" s="11">
        <v>1021237</v>
      </c>
      <c r="B297" s="13">
        <v>40</v>
      </c>
    </row>
    <row r="298" spans="1:2" x14ac:dyDescent="0.35">
      <c r="A298" s="11">
        <v>1021260</v>
      </c>
      <c r="B298" s="13">
        <v>177</v>
      </c>
    </row>
    <row r="299" spans="1:2" x14ac:dyDescent="0.35">
      <c r="A299" s="11">
        <v>1021263</v>
      </c>
      <c r="B299" s="13">
        <v>7578</v>
      </c>
    </row>
    <row r="300" spans="1:2" x14ac:dyDescent="0.35">
      <c r="A300" s="11">
        <v>1021267</v>
      </c>
      <c r="B300" s="13">
        <v>6677</v>
      </c>
    </row>
    <row r="301" spans="1:2" x14ac:dyDescent="0.35">
      <c r="A301" s="11">
        <v>1021270</v>
      </c>
      <c r="B301" s="13">
        <v>67657</v>
      </c>
    </row>
    <row r="302" spans="1:2" x14ac:dyDescent="0.35">
      <c r="A302" s="11">
        <v>1021272</v>
      </c>
      <c r="B302" s="13">
        <v>89653</v>
      </c>
    </row>
    <row r="303" spans="1:2" x14ac:dyDescent="0.35">
      <c r="A303" s="11">
        <v>1021334</v>
      </c>
      <c r="B303" s="13">
        <v>11956</v>
      </c>
    </row>
    <row r="304" spans="1:2" x14ac:dyDescent="0.35">
      <c r="A304" s="11">
        <v>1021385</v>
      </c>
      <c r="B304" s="13">
        <v>203281</v>
      </c>
    </row>
    <row r="305" spans="1:2" x14ac:dyDescent="0.35">
      <c r="A305" s="11">
        <v>1021394</v>
      </c>
      <c r="B305" s="13">
        <v>4246</v>
      </c>
    </row>
    <row r="306" spans="1:2" x14ac:dyDescent="0.35">
      <c r="A306" s="11">
        <v>1021398</v>
      </c>
      <c r="B306" s="13">
        <v>9565</v>
      </c>
    </row>
    <row r="307" spans="1:2" x14ac:dyDescent="0.35">
      <c r="A307" s="11">
        <v>1021433</v>
      </c>
      <c r="B307" s="13">
        <v>19969</v>
      </c>
    </row>
    <row r="308" spans="1:2" x14ac:dyDescent="0.35">
      <c r="A308" s="11">
        <v>1021435</v>
      </c>
      <c r="B308" s="13">
        <v>7850</v>
      </c>
    </row>
    <row r="309" spans="1:2" x14ac:dyDescent="0.35">
      <c r="A309" s="11">
        <v>1021470</v>
      </c>
      <c r="B309" s="13">
        <v>22402</v>
      </c>
    </row>
    <row r="310" spans="1:2" x14ac:dyDescent="0.35">
      <c r="A310" s="11">
        <v>1021477</v>
      </c>
      <c r="B310" s="13">
        <v>24864</v>
      </c>
    </row>
    <row r="311" spans="1:2" x14ac:dyDescent="0.35">
      <c r="A311" s="11">
        <v>1021495</v>
      </c>
      <c r="B311" s="13">
        <v>0</v>
      </c>
    </row>
    <row r="312" spans="1:2" x14ac:dyDescent="0.35">
      <c r="A312" s="11">
        <v>1021533</v>
      </c>
      <c r="B312" s="13">
        <v>4225</v>
      </c>
    </row>
    <row r="313" spans="1:2" x14ac:dyDescent="0.35">
      <c r="A313" s="11">
        <v>1021538</v>
      </c>
      <c r="B313" s="13">
        <v>57278</v>
      </c>
    </row>
    <row r="314" spans="1:2" x14ac:dyDescent="0.35">
      <c r="A314" s="11">
        <v>1021539</v>
      </c>
      <c r="B314" s="13">
        <v>7441</v>
      </c>
    </row>
    <row r="315" spans="1:2" x14ac:dyDescent="0.35">
      <c r="A315" s="11">
        <v>1021550</v>
      </c>
      <c r="B315" s="13">
        <v>3820</v>
      </c>
    </row>
    <row r="316" spans="1:2" x14ac:dyDescent="0.35">
      <c r="A316" s="11">
        <v>1021555</v>
      </c>
      <c r="B316" s="13">
        <v>41116</v>
      </c>
    </row>
    <row r="317" spans="1:2" x14ac:dyDescent="0.35">
      <c r="A317" s="11">
        <v>1021588</v>
      </c>
      <c r="B317" s="13">
        <v>61862</v>
      </c>
    </row>
    <row r="318" spans="1:2" x14ac:dyDescent="0.35">
      <c r="A318" s="11">
        <v>1021596</v>
      </c>
      <c r="B318" s="13">
        <v>15299</v>
      </c>
    </row>
    <row r="319" spans="1:2" x14ac:dyDescent="0.35">
      <c r="A319" s="11">
        <v>1021603</v>
      </c>
      <c r="B319" s="13">
        <v>4294</v>
      </c>
    </row>
    <row r="320" spans="1:2" x14ac:dyDescent="0.35">
      <c r="A320" s="11">
        <v>1021609</v>
      </c>
      <c r="B320" s="13">
        <v>3530</v>
      </c>
    </row>
    <row r="321" spans="1:2" x14ac:dyDescent="0.35">
      <c r="A321" s="11">
        <v>1021620</v>
      </c>
      <c r="B321" s="13">
        <v>43150</v>
      </c>
    </row>
    <row r="322" spans="1:2" x14ac:dyDescent="0.35">
      <c r="A322" s="11">
        <v>1021622</v>
      </c>
      <c r="B322" s="13">
        <v>10950</v>
      </c>
    </row>
    <row r="323" spans="1:2" x14ac:dyDescent="0.35">
      <c r="A323" s="11">
        <v>1021635</v>
      </c>
      <c r="B323" s="13">
        <v>88</v>
      </c>
    </row>
    <row r="324" spans="1:2" x14ac:dyDescent="0.35">
      <c r="A324" s="11">
        <v>1021639</v>
      </c>
      <c r="B324" s="13">
        <v>25775</v>
      </c>
    </row>
    <row r="325" spans="1:2" x14ac:dyDescent="0.35">
      <c r="A325" s="11">
        <v>1021655</v>
      </c>
      <c r="B325" s="13">
        <v>14281</v>
      </c>
    </row>
    <row r="326" spans="1:2" x14ac:dyDescent="0.35">
      <c r="A326" s="11">
        <v>1021664</v>
      </c>
      <c r="B326" s="13">
        <v>13823</v>
      </c>
    </row>
    <row r="327" spans="1:2" x14ac:dyDescent="0.35">
      <c r="A327" s="11">
        <v>1021665</v>
      </c>
      <c r="B327" s="13">
        <v>24208</v>
      </c>
    </row>
    <row r="328" spans="1:2" x14ac:dyDescent="0.35">
      <c r="A328" s="11">
        <v>1021731</v>
      </c>
      <c r="B328" s="13">
        <v>108760</v>
      </c>
    </row>
    <row r="329" spans="1:2" x14ac:dyDescent="0.35">
      <c r="A329" s="11">
        <v>1021732</v>
      </c>
      <c r="B329" s="13">
        <v>133934</v>
      </c>
    </row>
    <row r="330" spans="1:2" x14ac:dyDescent="0.35">
      <c r="A330" s="11">
        <v>1021733</v>
      </c>
      <c r="B330" s="13">
        <v>3150</v>
      </c>
    </row>
    <row r="331" spans="1:2" x14ac:dyDescent="0.35">
      <c r="A331" s="11">
        <v>1021735</v>
      </c>
      <c r="B331" s="13">
        <v>57101</v>
      </c>
    </row>
    <row r="332" spans="1:2" x14ac:dyDescent="0.35">
      <c r="A332" s="11">
        <v>1021737</v>
      </c>
      <c r="B332" s="13">
        <v>29080</v>
      </c>
    </row>
    <row r="333" spans="1:2" x14ac:dyDescent="0.35">
      <c r="A333" s="11">
        <v>1021738</v>
      </c>
      <c r="B333" s="13">
        <v>71021</v>
      </c>
    </row>
    <row r="334" spans="1:2" x14ac:dyDescent="0.35">
      <c r="A334" s="11">
        <v>1021739</v>
      </c>
      <c r="B334" s="13">
        <v>44610</v>
      </c>
    </row>
    <row r="335" spans="1:2" x14ac:dyDescent="0.35">
      <c r="A335" s="11">
        <v>1021766</v>
      </c>
      <c r="B335" s="13">
        <v>125806</v>
      </c>
    </row>
    <row r="336" spans="1:2" x14ac:dyDescent="0.35">
      <c r="A336" s="11">
        <v>1021767</v>
      </c>
      <c r="B336" s="13">
        <v>151490</v>
      </c>
    </row>
    <row r="337" spans="1:2" x14ac:dyDescent="0.35">
      <c r="A337" s="11">
        <v>1021771</v>
      </c>
      <c r="B337" s="13">
        <v>6280</v>
      </c>
    </row>
    <row r="338" spans="1:2" x14ac:dyDescent="0.35">
      <c r="A338" s="11">
        <v>1021772</v>
      </c>
      <c r="B338" s="13">
        <v>7542</v>
      </c>
    </row>
    <row r="339" spans="1:2" x14ac:dyDescent="0.35">
      <c r="A339" s="11">
        <v>1021773</v>
      </c>
      <c r="B339" s="13">
        <v>2930</v>
      </c>
    </row>
    <row r="340" spans="1:2" x14ac:dyDescent="0.35">
      <c r="A340" s="11">
        <v>1021774</v>
      </c>
      <c r="B340" s="13">
        <v>45200</v>
      </c>
    </row>
    <row r="341" spans="1:2" x14ac:dyDescent="0.35">
      <c r="A341" s="11">
        <v>1021819</v>
      </c>
      <c r="B341" s="13">
        <v>23413</v>
      </c>
    </row>
    <row r="342" spans="1:2" x14ac:dyDescent="0.35">
      <c r="A342" s="11">
        <v>1021864</v>
      </c>
      <c r="B342" s="13">
        <v>11547</v>
      </c>
    </row>
    <row r="343" spans="1:2" x14ac:dyDescent="0.35">
      <c r="A343" s="11">
        <v>1021868</v>
      </c>
      <c r="B343" s="13">
        <v>22981</v>
      </c>
    </row>
    <row r="344" spans="1:2" x14ac:dyDescent="0.35">
      <c r="A344" s="11">
        <v>1021874</v>
      </c>
      <c r="B344" s="13">
        <v>70854</v>
      </c>
    </row>
    <row r="345" spans="1:2" x14ac:dyDescent="0.35">
      <c r="A345" s="11">
        <v>1021905</v>
      </c>
      <c r="B345" s="13">
        <v>35477</v>
      </c>
    </row>
    <row r="346" spans="1:2" x14ac:dyDescent="0.35">
      <c r="A346" s="11">
        <v>1021921</v>
      </c>
      <c r="B346" s="13">
        <v>2747</v>
      </c>
    </row>
    <row r="347" spans="1:2" x14ac:dyDescent="0.35">
      <c r="A347" s="11">
        <v>1021924</v>
      </c>
      <c r="B347" s="13">
        <v>40806</v>
      </c>
    </row>
    <row r="348" spans="1:2" x14ac:dyDescent="0.35">
      <c r="A348" s="11">
        <v>1021925</v>
      </c>
      <c r="B348" s="13">
        <v>32436</v>
      </c>
    </row>
    <row r="349" spans="1:2" x14ac:dyDescent="0.35">
      <c r="A349" s="11">
        <v>1021929</v>
      </c>
      <c r="B349" s="13">
        <v>1610</v>
      </c>
    </row>
    <row r="350" spans="1:2" x14ac:dyDescent="0.35">
      <c r="A350" s="11">
        <v>1021931</v>
      </c>
      <c r="B350" s="13">
        <v>20975</v>
      </c>
    </row>
    <row r="351" spans="1:2" x14ac:dyDescent="0.35">
      <c r="A351" s="11">
        <v>1021936</v>
      </c>
      <c r="B351" s="13">
        <v>56027</v>
      </c>
    </row>
    <row r="352" spans="1:2" x14ac:dyDescent="0.35">
      <c r="A352" s="11">
        <v>1021944</v>
      </c>
      <c r="B352" s="13">
        <v>12392</v>
      </c>
    </row>
    <row r="353" spans="1:2" x14ac:dyDescent="0.35">
      <c r="A353" s="11">
        <v>1021945</v>
      </c>
      <c r="B353" s="13">
        <v>10</v>
      </c>
    </row>
    <row r="354" spans="1:2" x14ac:dyDescent="0.35">
      <c r="A354" s="11">
        <v>1021952</v>
      </c>
      <c r="B354" s="13">
        <v>3400</v>
      </c>
    </row>
    <row r="355" spans="1:2" x14ac:dyDescent="0.35">
      <c r="A355" s="11">
        <v>1021971</v>
      </c>
      <c r="B355" s="13">
        <v>10720</v>
      </c>
    </row>
    <row r="356" spans="1:2" x14ac:dyDescent="0.35">
      <c r="A356" s="11">
        <v>1021976</v>
      </c>
      <c r="B356" s="13">
        <v>165022</v>
      </c>
    </row>
    <row r="357" spans="1:2" x14ac:dyDescent="0.35">
      <c r="A357" s="11">
        <v>1021980</v>
      </c>
      <c r="B357" s="13">
        <v>4027</v>
      </c>
    </row>
    <row r="358" spans="1:2" x14ac:dyDescent="0.35">
      <c r="A358" s="11">
        <v>1021987</v>
      </c>
      <c r="B358" s="13">
        <v>6600</v>
      </c>
    </row>
    <row r="359" spans="1:2" x14ac:dyDescent="0.35">
      <c r="A359" s="11">
        <v>1021992</v>
      </c>
      <c r="B359" s="13">
        <v>1900</v>
      </c>
    </row>
    <row r="360" spans="1:2" x14ac:dyDescent="0.35">
      <c r="A360" s="11">
        <v>1021997</v>
      </c>
      <c r="B360" s="13">
        <v>11780</v>
      </c>
    </row>
    <row r="361" spans="1:2" x14ac:dyDescent="0.35">
      <c r="A361" s="11">
        <v>1022025</v>
      </c>
      <c r="B361" s="13">
        <v>4413</v>
      </c>
    </row>
    <row r="362" spans="1:2" x14ac:dyDescent="0.35">
      <c r="A362" s="11">
        <v>1022033</v>
      </c>
      <c r="B362" s="13">
        <v>47252</v>
      </c>
    </row>
    <row r="363" spans="1:2" x14ac:dyDescent="0.35">
      <c r="A363" s="11">
        <v>1022047</v>
      </c>
      <c r="B363" s="13">
        <v>12135</v>
      </c>
    </row>
    <row r="364" spans="1:2" x14ac:dyDescent="0.35">
      <c r="A364" s="11">
        <v>1022073</v>
      </c>
      <c r="B364" s="13">
        <v>21847</v>
      </c>
    </row>
    <row r="365" spans="1:2" x14ac:dyDescent="0.35">
      <c r="A365" s="11">
        <v>1022080</v>
      </c>
      <c r="B365" s="13">
        <v>86251</v>
      </c>
    </row>
    <row r="366" spans="1:2" x14ac:dyDescent="0.35">
      <c r="A366" s="11">
        <v>1022083</v>
      </c>
      <c r="B366" s="13">
        <v>6245</v>
      </c>
    </row>
    <row r="367" spans="1:2" x14ac:dyDescent="0.35">
      <c r="A367" s="11">
        <v>1022084</v>
      </c>
      <c r="B367" s="13">
        <v>1308</v>
      </c>
    </row>
    <row r="368" spans="1:2" x14ac:dyDescent="0.35">
      <c r="A368" s="11">
        <v>1022096</v>
      </c>
      <c r="B368" s="13">
        <v>133039</v>
      </c>
    </row>
    <row r="369" spans="1:2" x14ac:dyDescent="0.35">
      <c r="A369" s="11">
        <v>1022099</v>
      </c>
      <c r="B369" s="13">
        <v>93205</v>
      </c>
    </row>
    <row r="370" spans="1:2" x14ac:dyDescent="0.35">
      <c r="A370" s="11">
        <v>1022100</v>
      </c>
      <c r="B370" s="13">
        <v>10</v>
      </c>
    </row>
    <row r="371" spans="1:2" x14ac:dyDescent="0.35">
      <c r="A371" s="11">
        <v>1022101</v>
      </c>
      <c r="B371" s="13">
        <v>1424</v>
      </c>
    </row>
    <row r="372" spans="1:2" x14ac:dyDescent="0.35">
      <c r="A372" s="11">
        <v>1022108</v>
      </c>
      <c r="B372" s="13">
        <v>1256</v>
      </c>
    </row>
    <row r="373" spans="1:2" x14ac:dyDescent="0.35">
      <c r="A373" s="11">
        <v>1022115</v>
      </c>
      <c r="B373" s="13">
        <v>6422</v>
      </c>
    </row>
    <row r="374" spans="1:2" x14ac:dyDescent="0.35">
      <c r="A374" s="11">
        <v>1022125</v>
      </c>
      <c r="B374" s="13">
        <v>30514</v>
      </c>
    </row>
    <row r="375" spans="1:2" x14ac:dyDescent="0.35">
      <c r="A375" s="11">
        <v>1022128</v>
      </c>
      <c r="B375" s="13">
        <v>11941</v>
      </c>
    </row>
    <row r="376" spans="1:2" x14ac:dyDescent="0.35">
      <c r="A376" s="11">
        <v>1022141</v>
      </c>
      <c r="B376" s="13">
        <v>44034</v>
      </c>
    </row>
    <row r="377" spans="1:2" x14ac:dyDescent="0.35">
      <c r="A377" s="11">
        <v>1022142</v>
      </c>
      <c r="B377" s="13">
        <v>38126</v>
      </c>
    </row>
    <row r="378" spans="1:2" x14ac:dyDescent="0.35">
      <c r="A378" s="11">
        <v>1022145</v>
      </c>
      <c r="B378" s="13">
        <v>16196</v>
      </c>
    </row>
    <row r="379" spans="1:2" x14ac:dyDescent="0.35">
      <c r="A379" s="11">
        <v>1022149</v>
      </c>
      <c r="B379" s="13">
        <v>18288</v>
      </c>
    </row>
    <row r="380" spans="1:2" x14ac:dyDescent="0.35">
      <c r="A380" s="11">
        <v>1022150</v>
      </c>
      <c r="B380" s="13">
        <v>59987</v>
      </c>
    </row>
    <row r="381" spans="1:2" x14ac:dyDescent="0.35">
      <c r="A381" s="11">
        <v>1022169</v>
      </c>
      <c r="B381" s="13">
        <v>81541</v>
      </c>
    </row>
    <row r="382" spans="1:2" x14ac:dyDescent="0.35">
      <c r="A382" s="11">
        <v>1022182</v>
      </c>
      <c r="B382" s="13">
        <v>370</v>
      </c>
    </row>
    <row r="383" spans="1:2" x14ac:dyDescent="0.35">
      <c r="A383" s="11">
        <v>1022183</v>
      </c>
      <c r="B383" s="13">
        <v>219913</v>
      </c>
    </row>
    <row r="384" spans="1:2" x14ac:dyDescent="0.35">
      <c r="A384" s="11">
        <v>1022186</v>
      </c>
      <c r="B384" s="13">
        <v>34973</v>
      </c>
    </row>
    <row r="385" spans="1:2" x14ac:dyDescent="0.35">
      <c r="A385" s="11">
        <v>1022193</v>
      </c>
      <c r="B385" s="13">
        <v>27244</v>
      </c>
    </row>
    <row r="386" spans="1:2" x14ac:dyDescent="0.35">
      <c r="A386" s="11">
        <v>1022196</v>
      </c>
      <c r="B386" s="13">
        <v>15657</v>
      </c>
    </row>
    <row r="387" spans="1:2" x14ac:dyDescent="0.35">
      <c r="A387" s="11">
        <v>1022197</v>
      </c>
      <c r="B387" s="13">
        <v>13297</v>
      </c>
    </row>
    <row r="388" spans="1:2" x14ac:dyDescent="0.35">
      <c r="A388" s="11">
        <v>1022212</v>
      </c>
      <c r="B388" s="13">
        <v>130043</v>
      </c>
    </row>
    <row r="389" spans="1:2" x14ac:dyDescent="0.35">
      <c r="A389" s="11">
        <v>1022217</v>
      </c>
      <c r="B389" s="13">
        <v>114502</v>
      </c>
    </row>
    <row r="390" spans="1:2" x14ac:dyDescent="0.35">
      <c r="A390" s="11">
        <v>1022218</v>
      </c>
      <c r="B390" s="13">
        <v>19798</v>
      </c>
    </row>
    <row r="391" spans="1:2" x14ac:dyDescent="0.35">
      <c r="A391" s="11">
        <v>1022227</v>
      </c>
      <c r="B391" s="13">
        <v>10647</v>
      </c>
    </row>
    <row r="392" spans="1:2" x14ac:dyDescent="0.35">
      <c r="A392" s="11">
        <v>1022232</v>
      </c>
      <c r="B392" s="13">
        <v>3692</v>
      </c>
    </row>
    <row r="393" spans="1:2" x14ac:dyDescent="0.35">
      <c r="A393" s="11">
        <v>1022273</v>
      </c>
      <c r="B393" s="13">
        <v>32681</v>
      </c>
    </row>
    <row r="394" spans="1:2" x14ac:dyDescent="0.35">
      <c r="A394" s="11">
        <v>1022277</v>
      </c>
      <c r="B394" s="13">
        <v>11</v>
      </c>
    </row>
    <row r="395" spans="1:2" x14ac:dyDescent="0.35">
      <c r="A395" s="11">
        <v>1022283</v>
      </c>
      <c r="B395" s="13">
        <v>6971</v>
      </c>
    </row>
    <row r="396" spans="1:2" x14ac:dyDescent="0.35">
      <c r="A396" s="11">
        <v>1022291</v>
      </c>
      <c r="B396" s="13">
        <v>44088</v>
      </c>
    </row>
    <row r="397" spans="1:2" x14ac:dyDescent="0.35">
      <c r="A397" s="11">
        <v>1022293</v>
      </c>
      <c r="B397" s="13">
        <v>3635</v>
      </c>
    </row>
    <row r="398" spans="1:2" x14ac:dyDescent="0.35">
      <c r="A398" s="11">
        <v>1022301</v>
      </c>
      <c r="B398" s="13">
        <v>48</v>
      </c>
    </row>
    <row r="399" spans="1:2" x14ac:dyDescent="0.35">
      <c r="A399" s="11">
        <v>1022304</v>
      </c>
      <c r="B399" s="13">
        <v>12667</v>
      </c>
    </row>
    <row r="400" spans="1:2" x14ac:dyDescent="0.35">
      <c r="A400" s="11">
        <v>1022313</v>
      </c>
      <c r="B400" s="13">
        <v>5871</v>
      </c>
    </row>
    <row r="401" spans="1:2" x14ac:dyDescent="0.35">
      <c r="A401" s="11">
        <v>1022326</v>
      </c>
      <c r="B401" s="13">
        <v>36988</v>
      </c>
    </row>
    <row r="402" spans="1:2" x14ac:dyDescent="0.35">
      <c r="A402" s="11">
        <v>1022330</v>
      </c>
      <c r="B402" s="13">
        <v>900</v>
      </c>
    </row>
    <row r="403" spans="1:2" x14ac:dyDescent="0.35">
      <c r="A403" s="11">
        <v>1022340</v>
      </c>
      <c r="B403" s="13">
        <v>3790</v>
      </c>
    </row>
    <row r="404" spans="1:2" x14ac:dyDescent="0.35">
      <c r="A404" s="11">
        <v>1022344</v>
      </c>
      <c r="B404" s="13">
        <v>9043</v>
      </c>
    </row>
    <row r="405" spans="1:2" x14ac:dyDescent="0.35">
      <c r="A405" s="11">
        <v>1022345</v>
      </c>
      <c r="B405" s="13">
        <v>3060</v>
      </c>
    </row>
    <row r="406" spans="1:2" x14ac:dyDescent="0.35">
      <c r="A406" s="11">
        <v>1022359</v>
      </c>
      <c r="B406" s="13">
        <v>10</v>
      </c>
    </row>
    <row r="407" spans="1:2" x14ac:dyDescent="0.35">
      <c r="A407" s="11">
        <v>1022370</v>
      </c>
      <c r="B407" s="13">
        <v>28593</v>
      </c>
    </row>
    <row r="408" spans="1:2" x14ac:dyDescent="0.35">
      <c r="A408" s="11">
        <v>1022371</v>
      </c>
      <c r="B408" s="13">
        <v>17713</v>
      </c>
    </row>
    <row r="409" spans="1:2" x14ac:dyDescent="0.35">
      <c r="A409" s="11">
        <v>1022373</v>
      </c>
      <c r="B409" s="13">
        <v>51480</v>
      </c>
    </row>
    <row r="410" spans="1:2" x14ac:dyDescent="0.35">
      <c r="A410" s="11">
        <v>1022378</v>
      </c>
      <c r="B410" s="13">
        <v>33400</v>
      </c>
    </row>
    <row r="411" spans="1:2" x14ac:dyDescent="0.35">
      <c r="A411" s="11">
        <v>1022379</v>
      </c>
      <c r="B411" s="13">
        <v>15732</v>
      </c>
    </row>
    <row r="412" spans="1:2" x14ac:dyDescent="0.35">
      <c r="A412" s="11">
        <v>1022380</v>
      </c>
      <c r="B412" s="13">
        <v>5738</v>
      </c>
    </row>
    <row r="413" spans="1:2" x14ac:dyDescent="0.35">
      <c r="A413" s="11">
        <v>1022381</v>
      </c>
      <c r="B413" s="13">
        <v>53390</v>
      </c>
    </row>
    <row r="414" spans="1:2" x14ac:dyDescent="0.35">
      <c r="A414" s="11">
        <v>1022384</v>
      </c>
      <c r="B414" s="13">
        <v>427</v>
      </c>
    </row>
    <row r="415" spans="1:2" x14ac:dyDescent="0.35">
      <c r="A415" s="11">
        <v>1022388</v>
      </c>
      <c r="B415" s="13">
        <v>120072</v>
      </c>
    </row>
    <row r="416" spans="1:2" x14ac:dyDescent="0.35">
      <c r="A416" s="11">
        <v>1022389</v>
      </c>
      <c r="B416" s="13">
        <v>1580</v>
      </c>
    </row>
    <row r="417" spans="1:2" x14ac:dyDescent="0.35">
      <c r="A417" s="11">
        <v>1022390</v>
      </c>
      <c r="B417" s="13">
        <v>1679</v>
      </c>
    </row>
    <row r="418" spans="1:2" x14ac:dyDescent="0.35">
      <c r="A418" s="11">
        <v>1022391</v>
      </c>
      <c r="B418" s="13">
        <v>10886</v>
      </c>
    </row>
    <row r="419" spans="1:2" x14ac:dyDescent="0.35">
      <c r="A419" s="11">
        <v>1022398</v>
      </c>
      <c r="B419" s="13">
        <v>63034</v>
      </c>
    </row>
    <row r="420" spans="1:2" x14ac:dyDescent="0.35">
      <c r="A420" s="11">
        <v>1022406</v>
      </c>
      <c r="B420" s="13">
        <v>8462</v>
      </c>
    </row>
    <row r="421" spans="1:2" x14ac:dyDescent="0.35">
      <c r="A421" s="11">
        <v>1022409</v>
      </c>
      <c r="B421" s="13">
        <v>20790</v>
      </c>
    </row>
    <row r="422" spans="1:2" x14ac:dyDescent="0.35">
      <c r="A422" s="11">
        <v>1022413</v>
      </c>
      <c r="B422" s="13">
        <v>13648</v>
      </c>
    </row>
    <row r="423" spans="1:2" x14ac:dyDescent="0.35">
      <c r="A423" s="11">
        <v>1022414</v>
      </c>
      <c r="B423" s="13">
        <v>123631</v>
      </c>
    </row>
    <row r="424" spans="1:2" x14ac:dyDescent="0.35">
      <c r="A424" s="11">
        <v>1022415</v>
      </c>
      <c r="B424" s="13">
        <v>260</v>
      </c>
    </row>
    <row r="425" spans="1:2" x14ac:dyDescent="0.35">
      <c r="A425" s="11">
        <v>1022416</v>
      </c>
      <c r="B425" s="13">
        <v>1073</v>
      </c>
    </row>
    <row r="426" spans="1:2" x14ac:dyDescent="0.35">
      <c r="A426" s="11">
        <v>1022417</v>
      </c>
      <c r="B426" s="13">
        <v>6680</v>
      </c>
    </row>
    <row r="427" spans="1:2" x14ac:dyDescent="0.35">
      <c r="A427" s="11">
        <v>1022466</v>
      </c>
      <c r="B427" s="13">
        <v>7178</v>
      </c>
    </row>
    <row r="428" spans="1:2" x14ac:dyDescent="0.35">
      <c r="A428" s="11">
        <v>1022472</v>
      </c>
      <c r="B428" s="13">
        <v>18826</v>
      </c>
    </row>
    <row r="429" spans="1:2" x14ac:dyDescent="0.35">
      <c r="A429" s="11">
        <v>1022476</v>
      </c>
      <c r="B429" s="13">
        <v>786</v>
      </c>
    </row>
    <row r="430" spans="1:2" x14ac:dyDescent="0.35">
      <c r="A430" s="11">
        <v>1022499</v>
      </c>
      <c r="B430" s="13">
        <v>3484</v>
      </c>
    </row>
    <row r="431" spans="1:2" x14ac:dyDescent="0.35">
      <c r="A431" s="11">
        <v>1022515</v>
      </c>
      <c r="B431" s="13">
        <v>10839</v>
      </c>
    </row>
    <row r="432" spans="1:2" x14ac:dyDescent="0.35">
      <c r="A432" s="11">
        <v>1022535</v>
      </c>
      <c r="B432" s="13">
        <v>4128</v>
      </c>
    </row>
    <row r="433" spans="1:2" x14ac:dyDescent="0.35">
      <c r="A433" s="11">
        <v>1022541</v>
      </c>
      <c r="B433" s="13">
        <v>68763</v>
      </c>
    </row>
    <row r="434" spans="1:2" x14ac:dyDescent="0.35">
      <c r="A434" s="11">
        <v>1022546</v>
      </c>
      <c r="B434" s="13">
        <v>7176</v>
      </c>
    </row>
    <row r="435" spans="1:2" x14ac:dyDescent="0.35">
      <c r="A435" s="11">
        <v>1022550</v>
      </c>
      <c r="B435" s="13">
        <v>25780</v>
      </c>
    </row>
    <row r="436" spans="1:2" x14ac:dyDescent="0.35">
      <c r="A436" s="11">
        <v>1022558</v>
      </c>
      <c r="B436" s="13">
        <v>818</v>
      </c>
    </row>
    <row r="437" spans="1:2" x14ac:dyDescent="0.35">
      <c r="A437" s="11">
        <v>1022559</v>
      </c>
      <c r="B437" s="13">
        <v>428</v>
      </c>
    </row>
    <row r="438" spans="1:2" x14ac:dyDescent="0.35">
      <c r="A438" s="11">
        <v>1022561</v>
      </c>
      <c r="B438" s="13">
        <v>1987</v>
      </c>
    </row>
    <row r="439" spans="1:2" x14ac:dyDescent="0.35">
      <c r="A439" s="11">
        <v>1022568</v>
      </c>
      <c r="B439" s="13">
        <v>220</v>
      </c>
    </row>
    <row r="440" spans="1:2" x14ac:dyDescent="0.35">
      <c r="A440" s="11">
        <v>1022569</v>
      </c>
      <c r="B440" s="13">
        <v>5110</v>
      </c>
    </row>
    <row r="441" spans="1:2" x14ac:dyDescent="0.35">
      <c r="A441" s="11">
        <v>1022570</v>
      </c>
      <c r="B441" s="13">
        <v>1148</v>
      </c>
    </row>
    <row r="442" spans="1:2" x14ac:dyDescent="0.35">
      <c r="A442" s="11">
        <v>1022587</v>
      </c>
      <c r="B442" s="13">
        <v>4944</v>
      </c>
    </row>
    <row r="443" spans="1:2" x14ac:dyDescent="0.35">
      <c r="A443" s="11">
        <v>1022600</v>
      </c>
      <c r="B443" s="13">
        <v>17726</v>
      </c>
    </row>
    <row r="444" spans="1:2" x14ac:dyDescent="0.35">
      <c r="A444" s="11">
        <v>1022607</v>
      </c>
      <c r="B444" s="13">
        <v>10285</v>
      </c>
    </row>
    <row r="445" spans="1:2" x14ac:dyDescent="0.35">
      <c r="A445" s="11">
        <v>1022619</v>
      </c>
      <c r="B445" s="13">
        <v>9614</v>
      </c>
    </row>
    <row r="446" spans="1:2" x14ac:dyDescent="0.35">
      <c r="A446" s="11">
        <v>1022621</v>
      </c>
      <c r="B446" s="13">
        <v>31207</v>
      </c>
    </row>
    <row r="447" spans="1:2" x14ac:dyDescent="0.35">
      <c r="A447" s="11">
        <v>1022636</v>
      </c>
      <c r="B447" s="13">
        <v>84586</v>
      </c>
    </row>
    <row r="448" spans="1:2" x14ac:dyDescent="0.35">
      <c r="A448" s="11">
        <v>1022637</v>
      </c>
      <c r="B448" s="13">
        <v>69286</v>
      </c>
    </row>
    <row r="449" spans="1:2" x14ac:dyDescent="0.35">
      <c r="A449" s="11">
        <v>1022638</v>
      </c>
      <c r="B449" s="13">
        <v>15347</v>
      </c>
    </row>
    <row r="450" spans="1:2" x14ac:dyDescent="0.35">
      <c r="A450" s="11">
        <v>1022639</v>
      </c>
      <c r="B450" s="13">
        <v>268890</v>
      </c>
    </row>
    <row r="451" spans="1:2" x14ac:dyDescent="0.35">
      <c r="A451" s="11">
        <v>1022640</v>
      </c>
      <c r="B451" s="13">
        <v>47794</v>
      </c>
    </row>
    <row r="452" spans="1:2" x14ac:dyDescent="0.35">
      <c r="A452" s="11">
        <v>1022643</v>
      </c>
      <c r="B452" s="13">
        <v>9824</v>
      </c>
    </row>
    <row r="453" spans="1:2" x14ac:dyDescent="0.35">
      <c r="A453" s="11">
        <v>1022645</v>
      </c>
      <c r="B453" s="13">
        <v>21097</v>
      </c>
    </row>
    <row r="454" spans="1:2" x14ac:dyDescent="0.35">
      <c r="A454" s="11">
        <v>1022646</v>
      </c>
      <c r="B454" s="13">
        <v>9340</v>
      </c>
    </row>
    <row r="455" spans="1:2" x14ac:dyDescent="0.35">
      <c r="A455" s="11">
        <v>1022654</v>
      </c>
      <c r="B455" s="13">
        <v>5800</v>
      </c>
    </row>
    <row r="456" spans="1:2" x14ac:dyDescent="0.35">
      <c r="A456" s="11">
        <v>1022656</v>
      </c>
      <c r="B456" s="13">
        <v>2998</v>
      </c>
    </row>
    <row r="457" spans="1:2" x14ac:dyDescent="0.35">
      <c r="A457" s="11">
        <v>1022657</v>
      </c>
      <c r="B457" s="13">
        <v>5890</v>
      </c>
    </row>
    <row r="458" spans="1:2" x14ac:dyDescent="0.35">
      <c r="A458" s="11">
        <v>1022664</v>
      </c>
      <c r="B458" s="13">
        <v>27610</v>
      </c>
    </row>
    <row r="459" spans="1:2" x14ac:dyDescent="0.35">
      <c r="A459" s="11">
        <v>1022675</v>
      </c>
      <c r="B459" s="13">
        <v>6134</v>
      </c>
    </row>
    <row r="460" spans="1:2" x14ac:dyDescent="0.35">
      <c r="A460" s="11">
        <v>1022676</v>
      </c>
      <c r="B460" s="13">
        <v>3600</v>
      </c>
    </row>
    <row r="461" spans="1:2" x14ac:dyDescent="0.35">
      <c r="A461" s="11">
        <v>1022705</v>
      </c>
      <c r="B461" s="13">
        <v>40</v>
      </c>
    </row>
    <row r="462" spans="1:2" x14ac:dyDescent="0.35">
      <c r="A462" s="11">
        <v>1022709</v>
      </c>
      <c r="B462" s="13">
        <v>117824</v>
      </c>
    </row>
    <row r="463" spans="1:2" x14ac:dyDescent="0.35">
      <c r="A463" s="11">
        <v>1022746</v>
      </c>
      <c r="B463" s="13">
        <v>14</v>
      </c>
    </row>
    <row r="464" spans="1:2" x14ac:dyDescent="0.35">
      <c r="A464" s="11">
        <v>1022748</v>
      </c>
      <c r="B464" s="13">
        <v>78304</v>
      </c>
    </row>
    <row r="465" spans="1:2" x14ac:dyDescent="0.35">
      <c r="A465" s="11">
        <v>1022750</v>
      </c>
      <c r="B465" s="13">
        <v>7333</v>
      </c>
    </row>
    <row r="466" spans="1:2" x14ac:dyDescent="0.35">
      <c r="A466" s="11">
        <v>1022751</v>
      </c>
      <c r="B466" s="13">
        <v>33740</v>
      </c>
    </row>
    <row r="467" spans="1:2" x14ac:dyDescent="0.35">
      <c r="A467" s="11">
        <v>1022753</v>
      </c>
      <c r="B467" s="13">
        <v>67402</v>
      </c>
    </row>
    <row r="468" spans="1:2" x14ac:dyDescent="0.35">
      <c r="A468" s="11">
        <v>1022760</v>
      </c>
      <c r="B468" s="13">
        <v>1051</v>
      </c>
    </row>
    <row r="469" spans="1:2" x14ac:dyDescent="0.35">
      <c r="A469" s="11">
        <v>1022761</v>
      </c>
      <c r="B469" s="13">
        <v>592</v>
      </c>
    </row>
    <row r="470" spans="1:2" x14ac:dyDescent="0.35">
      <c r="A470" s="11">
        <v>1022767</v>
      </c>
      <c r="B470" s="13">
        <v>4020</v>
      </c>
    </row>
    <row r="471" spans="1:2" x14ac:dyDescent="0.35">
      <c r="A471" s="11">
        <v>1022770</v>
      </c>
      <c r="B471" s="13">
        <v>3889</v>
      </c>
    </row>
    <row r="472" spans="1:2" x14ac:dyDescent="0.35">
      <c r="A472" s="11">
        <v>1022792</v>
      </c>
      <c r="B472" s="13">
        <v>792</v>
      </c>
    </row>
    <row r="473" spans="1:2" x14ac:dyDescent="0.35">
      <c r="A473" s="11">
        <v>1022794</v>
      </c>
      <c r="B473" s="13">
        <v>0</v>
      </c>
    </row>
    <row r="474" spans="1:2" x14ac:dyDescent="0.35">
      <c r="A474" s="11">
        <v>1022813</v>
      </c>
      <c r="B474" s="13">
        <v>21</v>
      </c>
    </row>
    <row r="475" spans="1:2" x14ac:dyDescent="0.35">
      <c r="A475" s="11">
        <v>1022823</v>
      </c>
      <c r="B475" s="13">
        <v>45</v>
      </c>
    </row>
    <row r="476" spans="1:2" x14ac:dyDescent="0.35">
      <c r="A476" s="11">
        <v>1022847</v>
      </c>
      <c r="B476" s="13">
        <v>42736</v>
      </c>
    </row>
    <row r="477" spans="1:2" x14ac:dyDescent="0.35">
      <c r="A477" s="11">
        <v>1022853</v>
      </c>
      <c r="B477" s="13">
        <v>1760</v>
      </c>
    </row>
    <row r="478" spans="1:2" x14ac:dyDescent="0.35">
      <c r="A478" s="11">
        <v>1022854</v>
      </c>
      <c r="B478" s="13">
        <v>4659</v>
      </c>
    </row>
    <row r="479" spans="1:2" x14ac:dyDescent="0.35">
      <c r="A479" s="11">
        <v>1022855</v>
      </c>
      <c r="B479" s="13">
        <v>48190</v>
      </c>
    </row>
    <row r="480" spans="1:2" x14ac:dyDescent="0.35">
      <c r="A480" s="11">
        <v>1022856</v>
      </c>
      <c r="B480" s="13">
        <v>10505</v>
      </c>
    </row>
    <row r="481" spans="1:2" x14ac:dyDescent="0.35">
      <c r="A481" s="11">
        <v>1022857</v>
      </c>
      <c r="B481" s="13">
        <v>3029</v>
      </c>
    </row>
    <row r="482" spans="1:2" x14ac:dyDescent="0.35">
      <c r="A482" s="11">
        <v>1022858</v>
      </c>
      <c r="B482" s="13">
        <v>15048</v>
      </c>
    </row>
    <row r="483" spans="1:2" x14ac:dyDescent="0.35">
      <c r="A483" s="11">
        <v>1022863</v>
      </c>
      <c r="B483" s="13">
        <v>96333</v>
      </c>
    </row>
    <row r="484" spans="1:2" x14ac:dyDescent="0.35">
      <c r="A484" s="11">
        <v>1022864</v>
      </c>
      <c r="B484" s="13">
        <v>96922</v>
      </c>
    </row>
    <row r="485" spans="1:2" x14ac:dyDescent="0.35">
      <c r="A485" s="11">
        <v>1022865</v>
      </c>
      <c r="B485" s="13">
        <v>60113</v>
      </c>
    </row>
    <row r="486" spans="1:2" x14ac:dyDescent="0.35">
      <c r="A486" s="11">
        <v>1022866</v>
      </c>
      <c r="B486" s="13">
        <v>35491</v>
      </c>
    </row>
    <row r="487" spans="1:2" x14ac:dyDescent="0.35">
      <c r="A487" s="11">
        <v>1022869</v>
      </c>
      <c r="B487" s="13">
        <v>90</v>
      </c>
    </row>
    <row r="488" spans="1:2" x14ac:dyDescent="0.35">
      <c r="A488" s="11">
        <v>1022883</v>
      </c>
      <c r="B488" s="13">
        <v>24427</v>
      </c>
    </row>
    <row r="489" spans="1:2" x14ac:dyDescent="0.35">
      <c r="A489" s="11">
        <v>1022885</v>
      </c>
      <c r="B489" s="13">
        <v>53539</v>
      </c>
    </row>
    <row r="490" spans="1:2" x14ac:dyDescent="0.35">
      <c r="A490" s="11">
        <v>1022887</v>
      </c>
      <c r="B490" s="13">
        <v>40640</v>
      </c>
    </row>
    <row r="491" spans="1:2" x14ac:dyDescent="0.35">
      <c r="A491" s="11">
        <v>1022889</v>
      </c>
      <c r="B491" s="13">
        <v>206</v>
      </c>
    </row>
    <row r="492" spans="1:2" x14ac:dyDescent="0.35">
      <c r="A492" s="11">
        <v>1022896</v>
      </c>
      <c r="B492" s="13">
        <v>130</v>
      </c>
    </row>
    <row r="493" spans="1:2" x14ac:dyDescent="0.35">
      <c r="A493" s="11">
        <v>1022901</v>
      </c>
      <c r="B493" s="13">
        <v>10328</v>
      </c>
    </row>
    <row r="494" spans="1:2" x14ac:dyDescent="0.35">
      <c r="A494" s="11">
        <v>1022907</v>
      </c>
      <c r="B494" s="13">
        <v>1570</v>
      </c>
    </row>
    <row r="495" spans="1:2" x14ac:dyDescent="0.35">
      <c r="A495" s="11">
        <v>1022914</v>
      </c>
      <c r="B495" s="13">
        <v>15020</v>
      </c>
    </row>
    <row r="496" spans="1:2" x14ac:dyDescent="0.35">
      <c r="A496" s="11">
        <v>1022918</v>
      </c>
      <c r="B496" s="13">
        <v>12723</v>
      </c>
    </row>
    <row r="497" spans="1:2" x14ac:dyDescent="0.35">
      <c r="A497" s="11">
        <v>1022919</v>
      </c>
      <c r="B497" s="13">
        <v>3766</v>
      </c>
    </row>
    <row r="498" spans="1:2" x14ac:dyDescent="0.35">
      <c r="A498" s="11">
        <v>1022921</v>
      </c>
      <c r="B498" s="13">
        <v>23523</v>
      </c>
    </row>
    <row r="499" spans="1:2" x14ac:dyDescent="0.35">
      <c r="A499" s="11">
        <v>1022922</v>
      </c>
      <c r="B499" s="13">
        <v>684</v>
      </c>
    </row>
    <row r="500" spans="1:2" x14ac:dyDescent="0.35">
      <c r="A500" s="11">
        <v>1022928</v>
      </c>
      <c r="B500" s="13">
        <v>3386</v>
      </c>
    </row>
    <row r="501" spans="1:2" x14ac:dyDescent="0.35">
      <c r="A501" s="11">
        <v>1022930</v>
      </c>
      <c r="B501" s="13">
        <v>20885</v>
      </c>
    </row>
    <row r="502" spans="1:2" x14ac:dyDescent="0.35">
      <c r="A502" s="11">
        <v>1022931</v>
      </c>
      <c r="B502" s="13">
        <v>31118</v>
      </c>
    </row>
    <row r="503" spans="1:2" x14ac:dyDescent="0.35">
      <c r="A503" s="11">
        <v>1022933</v>
      </c>
      <c r="B503" s="13">
        <v>2722</v>
      </c>
    </row>
    <row r="504" spans="1:2" x14ac:dyDescent="0.35">
      <c r="A504" s="11">
        <v>1022935</v>
      </c>
      <c r="B504" s="13">
        <v>35626</v>
      </c>
    </row>
    <row r="505" spans="1:2" x14ac:dyDescent="0.35">
      <c r="A505" s="11">
        <v>1022936</v>
      </c>
      <c r="B505" s="13">
        <v>4255</v>
      </c>
    </row>
    <row r="506" spans="1:2" x14ac:dyDescent="0.35">
      <c r="A506" s="11">
        <v>1022939</v>
      </c>
      <c r="B506" s="13">
        <v>5140</v>
      </c>
    </row>
    <row r="507" spans="1:2" x14ac:dyDescent="0.35">
      <c r="A507" s="11">
        <v>1022940</v>
      </c>
      <c r="B507" s="13">
        <v>47438</v>
      </c>
    </row>
    <row r="508" spans="1:2" x14ac:dyDescent="0.35">
      <c r="A508" s="11">
        <v>1022941</v>
      </c>
      <c r="B508" s="13">
        <v>65355</v>
      </c>
    </row>
    <row r="509" spans="1:2" x14ac:dyDescent="0.35">
      <c r="A509" s="11">
        <v>1022943</v>
      </c>
      <c r="B509" s="13">
        <v>56</v>
      </c>
    </row>
    <row r="510" spans="1:2" x14ac:dyDescent="0.35">
      <c r="A510" s="11">
        <v>1022945</v>
      </c>
      <c r="B510" s="13">
        <v>55124</v>
      </c>
    </row>
    <row r="511" spans="1:2" x14ac:dyDescent="0.35">
      <c r="A511" s="11">
        <v>1022985</v>
      </c>
      <c r="B511" s="13">
        <v>5077</v>
      </c>
    </row>
    <row r="512" spans="1:2" x14ac:dyDescent="0.35">
      <c r="A512" s="11">
        <v>1022986</v>
      </c>
      <c r="B512" s="13">
        <v>4536</v>
      </c>
    </row>
    <row r="513" spans="1:2" x14ac:dyDescent="0.35">
      <c r="A513" s="11">
        <v>1022987</v>
      </c>
      <c r="B513" s="13">
        <v>2720</v>
      </c>
    </row>
    <row r="514" spans="1:2" x14ac:dyDescent="0.35">
      <c r="A514" s="11">
        <v>1022989</v>
      </c>
      <c r="B514" s="13">
        <v>60585</v>
      </c>
    </row>
    <row r="515" spans="1:2" x14ac:dyDescent="0.35">
      <c r="A515" s="11">
        <v>1022990</v>
      </c>
      <c r="B515" s="13">
        <v>25205</v>
      </c>
    </row>
    <row r="516" spans="1:2" x14ac:dyDescent="0.35">
      <c r="A516" s="11">
        <v>1022996</v>
      </c>
      <c r="B516" s="13">
        <v>6307</v>
      </c>
    </row>
    <row r="517" spans="1:2" x14ac:dyDescent="0.35">
      <c r="A517" s="11">
        <v>1023034</v>
      </c>
      <c r="B517" s="13">
        <v>50400</v>
      </c>
    </row>
    <row r="518" spans="1:2" x14ac:dyDescent="0.35">
      <c r="A518" s="11">
        <v>1023035</v>
      </c>
      <c r="B518" s="13">
        <v>14755</v>
      </c>
    </row>
    <row r="519" spans="1:2" x14ac:dyDescent="0.35">
      <c r="A519" s="11">
        <v>1023037</v>
      </c>
      <c r="B519" s="13">
        <v>90282</v>
      </c>
    </row>
    <row r="520" spans="1:2" x14ac:dyDescent="0.35">
      <c r="A520" s="11">
        <v>1023038</v>
      </c>
      <c r="B520" s="13">
        <v>33276</v>
      </c>
    </row>
    <row r="521" spans="1:2" x14ac:dyDescent="0.35">
      <c r="A521" s="11">
        <v>1023050</v>
      </c>
      <c r="B521" s="13">
        <v>2470</v>
      </c>
    </row>
    <row r="522" spans="1:2" x14ac:dyDescent="0.35">
      <c r="A522" s="11">
        <v>1023051</v>
      </c>
      <c r="B522" s="13">
        <v>753</v>
      </c>
    </row>
    <row r="523" spans="1:2" x14ac:dyDescent="0.35">
      <c r="A523" s="11">
        <v>1023055</v>
      </c>
      <c r="B523" s="13">
        <v>724</v>
      </c>
    </row>
    <row r="524" spans="1:2" x14ac:dyDescent="0.35">
      <c r="A524" s="11">
        <v>1023071</v>
      </c>
      <c r="B524" s="13">
        <v>1123</v>
      </c>
    </row>
    <row r="525" spans="1:2" x14ac:dyDescent="0.35">
      <c r="A525" s="11">
        <v>1023090</v>
      </c>
      <c r="B525" s="13">
        <v>22818</v>
      </c>
    </row>
    <row r="526" spans="1:2" x14ac:dyDescent="0.35">
      <c r="A526" s="11">
        <v>1023092</v>
      </c>
      <c r="B526" s="13">
        <v>806</v>
      </c>
    </row>
    <row r="527" spans="1:2" x14ac:dyDescent="0.35">
      <c r="A527" s="11">
        <v>1023093</v>
      </c>
      <c r="B527" s="13">
        <v>39838</v>
      </c>
    </row>
    <row r="528" spans="1:2" x14ac:dyDescent="0.35">
      <c r="A528" s="11">
        <v>1023102</v>
      </c>
      <c r="B528" s="13">
        <v>6408</v>
      </c>
    </row>
    <row r="529" spans="1:2" x14ac:dyDescent="0.35">
      <c r="A529" s="11">
        <v>1023108</v>
      </c>
      <c r="B529" s="13">
        <v>21304</v>
      </c>
    </row>
    <row r="530" spans="1:2" x14ac:dyDescent="0.35">
      <c r="A530" s="11">
        <v>1023110</v>
      </c>
      <c r="B530" s="13">
        <v>43629</v>
      </c>
    </row>
    <row r="531" spans="1:2" x14ac:dyDescent="0.35">
      <c r="A531" s="11">
        <v>1023111</v>
      </c>
      <c r="B531" s="13">
        <v>3189</v>
      </c>
    </row>
    <row r="532" spans="1:2" x14ac:dyDescent="0.35">
      <c r="A532" s="11">
        <v>1023112</v>
      </c>
      <c r="B532" s="13">
        <v>10416</v>
      </c>
    </row>
    <row r="533" spans="1:2" x14ac:dyDescent="0.35">
      <c r="A533" s="11">
        <v>1023123</v>
      </c>
      <c r="B533" s="13">
        <v>4393</v>
      </c>
    </row>
    <row r="534" spans="1:2" x14ac:dyDescent="0.35">
      <c r="A534" s="11">
        <v>1023124</v>
      </c>
      <c r="B534" s="13">
        <v>1686</v>
      </c>
    </row>
    <row r="535" spans="1:2" x14ac:dyDescent="0.35">
      <c r="A535" s="11">
        <v>1023126</v>
      </c>
      <c r="B535" s="13">
        <v>2900</v>
      </c>
    </row>
    <row r="536" spans="1:2" x14ac:dyDescent="0.35">
      <c r="A536" s="11">
        <v>1023132</v>
      </c>
      <c r="B536" s="13">
        <v>1475</v>
      </c>
    </row>
    <row r="537" spans="1:2" x14ac:dyDescent="0.35">
      <c r="A537" s="11">
        <v>1023134</v>
      </c>
      <c r="B537" s="13">
        <v>7546</v>
      </c>
    </row>
    <row r="538" spans="1:2" x14ac:dyDescent="0.35">
      <c r="A538" s="11">
        <v>1023144</v>
      </c>
      <c r="B538" s="13">
        <v>18325</v>
      </c>
    </row>
    <row r="539" spans="1:2" x14ac:dyDescent="0.35">
      <c r="A539" s="11">
        <v>1023145</v>
      </c>
      <c r="B539" s="13">
        <v>69</v>
      </c>
    </row>
    <row r="540" spans="1:2" x14ac:dyDescent="0.35">
      <c r="A540" s="11">
        <v>1023153</v>
      </c>
      <c r="B540" s="13">
        <v>1303</v>
      </c>
    </row>
    <row r="541" spans="1:2" x14ac:dyDescent="0.35">
      <c r="A541" s="11">
        <v>1023157</v>
      </c>
      <c r="B541" s="13">
        <v>3040</v>
      </c>
    </row>
    <row r="542" spans="1:2" x14ac:dyDescent="0.35">
      <c r="A542" s="11">
        <v>1023163</v>
      </c>
      <c r="B542" s="13">
        <v>14276</v>
      </c>
    </row>
    <row r="543" spans="1:2" x14ac:dyDescent="0.35">
      <c r="A543" s="11">
        <v>1023166</v>
      </c>
      <c r="B543" s="13">
        <v>100</v>
      </c>
    </row>
    <row r="544" spans="1:2" x14ac:dyDescent="0.35">
      <c r="A544" s="11">
        <v>1023169</v>
      </c>
      <c r="B544" s="13">
        <v>70</v>
      </c>
    </row>
    <row r="545" spans="1:2" x14ac:dyDescent="0.35">
      <c r="A545" s="11">
        <v>1023181</v>
      </c>
      <c r="B545" s="13">
        <v>30</v>
      </c>
    </row>
    <row r="546" spans="1:2" x14ac:dyDescent="0.35">
      <c r="A546" s="11">
        <v>1023183</v>
      </c>
      <c r="B546" s="13">
        <v>43252</v>
      </c>
    </row>
    <row r="547" spans="1:2" x14ac:dyDescent="0.35">
      <c r="A547" s="11">
        <v>1023184</v>
      </c>
      <c r="B547" s="13">
        <v>2152</v>
      </c>
    </row>
    <row r="548" spans="1:2" x14ac:dyDescent="0.35">
      <c r="A548" s="11">
        <v>1023190</v>
      </c>
      <c r="B548" s="13">
        <v>32837</v>
      </c>
    </row>
    <row r="549" spans="1:2" x14ac:dyDescent="0.35">
      <c r="A549" s="11">
        <v>1023194</v>
      </c>
      <c r="B549" s="13">
        <v>6667</v>
      </c>
    </row>
    <row r="550" spans="1:2" x14ac:dyDescent="0.35">
      <c r="A550" s="11">
        <v>1023217</v>
      </c>
      <c r="B550" s="13">
        <v>10</v>
      </c>
    </row>
    <row r="551" spans="1:2" x14ac:dyDescent="0.35">
      <c r="A551" s="11">
        <v>1023233</v>
      </c>
      <c r="B551" s="13">
        <v>45</v>
      </c>
    </row>
    <row r="552" spans="1:2" x14ac:dyDescent="0.35">
      <c r="A552" s="11">
        <v>1023247</v>
      </c>
      <c r="B552" s="13">
        <v>1295</v>
      </c>
    </row>
    <row r="553" spans="1:2" x14ac:dyDescent="0.35">
      <c r="A553" s="11">
        <v>1023256</v>
      </c>
      <c r="B553" s="13">
        <v>2460</v>
      </c>
    </row>
    <row r="554" spans="1:2" x14ac:dyDescent="0.35">
      <c r="A554" s="11">
        <v>1023257</v>
      </c>
      <c r="B554" s="13">
        <v>7027</v>
      </c>
    </row>
    <row r="555" spans="1:2" x14ac:dyDescent="0.35">
      <c r="A555" s="11">
        <v>1023263</v>
      </c>
      <c r="B555" s="13">
        <v>1253</v>
      </c>
    </row>
    <row r="556" spans="1:2" x14ac:dyDescent="0.35">
      <c r="A556" s="11">
        <v>1023264</v>
      </c>
      <c r="B556" s="13">
        <v>8873</v>
      </c>
    </row>
    <row r="557" spans="1:2" x14ac:dyDescent="0.35">
      <c r="A557" s="11">
        <v>1023265</v>
      </c>
      <c r="B557" s="13">
        <v>7161</v>
      </c>
    </row>
    <row r="558" spans="1:2" x14ac:dyDescent="0.35">
      <c r="A558" s="11">
        <v>1023267</v>
      </c>
      <c r="B558" s="13">
        <v>4021</v>
      </c>
    </row>
    <row r="559" spans="1:2" x14ac:dyDescent="0.35">
      <c r="A559" s="11">
        <v>1023268</v>
      </c>
      <c r="B559" s="13">
        <v>25019</v>
      </c>
    </row>
    <row r="560" spans="1:2" x14ac:dyDescent="0.35">
      <c r="A560" s="11">
        <v>1023273</v>
      </c>
      <c r="B560" s="13">
        <v>19629</v>
      </c>
    </row>
    <row r="561" spans="1:2" x14ac:dyDescent="0.35">
      <c r="A561" s="11">
        <v>1023274</v>
      </c>
      <c r="B561" s="13">
        <v>15371</v>
      </c>
    </row>
    <row r="562" spans="1:2" x14ac:dyDescent="0.35">
      <c r="A562" s="11">
        <v>1023275</v>
      </c>
      <c r="B562" s="13">
        <v>1758</v>
      </c>
    </row>
    <row r="563" spans="1:2" x14ac:dyDescent="0.35">
      <c r="A563" s="11">
        <v>1023276</v>
      </c>
      <c r="B563" s="13">
        <v>1179</v>
      </c>
    </row>
    <row r="564" spans="1:2" x14ac:dyDescent="0.35">
      <c r="A564" s="11">
        <v>1023277</v>
      </c>
      <c r="B564" s="13">
        <v>49830</v>
      </c>
    </row>
    <row r="565" spans="1:2" x14ac:dyDescent="0.35">
      <c r="A565" s="11">
        <v>1023283</v>
      </c>
      <c r="B565" s="13">
        <v>42054</v>
      </c>
    </row>
    <row r="566" spans="1:2" x14ac:dyDescent="0.35">
      <c r="A566" s="11">
        <v>1023285</v>
      </c>
      <c r="B566" s="13">
        <v>7061</v>
      </c>
    </row>
    <row r="567" spans="1:2" x14ac:dyDescent="0.35">
      <c r="A567" s="11">
        <v>1023290</v>
      </c>
      <c r="B567" s="13">
        <v>5160</v>
      </c>
    </row>
    <row r="568" spans="1:2" x14ac:dyDescent="0.35">
      <c r="A568" s="11">
        <v>1023291</v>
      </c>
      <c r="B568" s="13">
        <v>23005</v>
      </c>
    </row>
    <row r="569" spans="1:2" x14ac:dyDescent="0.35">
      <c r="A569" s="11">
        <v>1023295</v>
      </c>
      <c r="B569" s="13">
        <v>51</v>
      </c>
    </row>
    <row r="570" spans="1:2" x14ac:dyDescent="0.35">
      <c r="A570" s="11">
        <v>1023297</v>
      </c>
      <c r="B570" s="13">
        <v>15850</v>
      </c>
    </row>
    <row r="571" spans="1:2" x14ac:dyDescent="0.35">
      <c r="A571" s="11">
        <v>1023298</v>
      </c>
      <c r="B571" s="13">
        <v>365</v>
      </c>
    </row>
    <row r="572" spans="1:2" x14ac:dyDescent="0.35">
      <c r="A572" s="11">
        <v>1023299</v>
      </c>
      <c r="B572" s="13">
        <v>3742</v>
      </c>
    </row>
    <row r="573" spans="1:2" x14ac:dyDescent="0.35">
      <c r="A573" s="11">
        <v>1023301</v>
      </c>
      <c r="B573" s="13">
        <v>25855</v>
      </c>
    </row>
    <row r="574" spans="1:2" x14ac:dyDescent="0.35">
      <c r="A574" s="11">
        <v>1023302</v>
      </c>
      <c r="B574" s="13">
        <v>67040</v>
      </c>
    </row>
    <row r="575" spans="1:2" x14ac:dyDescent="0.35">
      <c r="A575" s="11">
        <v>1023304</v>
      </c>
      <c r="B575" s="13">
        <v>3836</v>
      </c>
    </row>
    <row r="576" spans="1:2" x14ac:dyDescent="0.35">
      <c r="A576" s="11">
        <v>1023306</v>
      </c>
      <c r="B576" s="13">
        <v>43360</v>
      </c>
    </row>
    <row r="577" spans="1:2" x14ac:dyDescent="0.35">
      <c r="A577" s="11">
        <v>1023307</v>
      </c>
      <c r="B577" s="13">
        <v>20828</v>
      </c>
    </row>
    <row r="578" spans="1:2" x14ac:dyDescent="0.35">
      <c r="A578" s="11">
        <v>1023308</v>
      </c>
      <c r="B578" s="13">
        <v>6685</v>
      </c>
    </row>
    <row r="579" spans="1:2" x14ac:dyDescent="0.35">
      <c r="A579" s="11">
        <v>1023309</v>
      </c>
      <c r="B579" s="13">
        <v>702</v>
      </c>
    </row>
    <row r="580" spans="1:2" x14ac:dyDescent="0.35">
      <c r="A580" s="11">
        <v>1023310</v>
      </c>
      <c r="B580" s="13">
        <v>360</v>
      </c>
    </row>
    <row r="581" spans="1:2" x14ac:dyDescent="0.35">
      <c r="A581" s="11">
        <v>1023312</v>
      </c>
      <c r="B581" s="13">
        <v>11368</v>
      </c>
    </row>
    <row r="582" spans="1:2" x14ac:dyDescent="0.35">
      <c r="A582" s="11">
        <v>1023314</v>
      </c>
      <c r="B582" s="13">
        <v>552</v>
      </c>
    </row>
    <row r="583" spans="1:2" x14ac:dyDescent="0.35">
      <c r="A583" s="11">
        <v>1023318</v>
      </c>
      <c r="B583" s="13">
        <v>4717</v>
      </c>
    </row>
    <row r="584" spans="1:2" x14ac:dyDescent="0.35">
      <c r="A584" s="11">
        <v>1023319</v>
      </c>
      <c r="B584" s="13">
        <v>32426</v>
      </c>
    </row>
    <row r="585" spans="1:2" x14ac:dyDescent="0.35">
      <c r="A585" s="11">
        <v>1023324</v>
      </c>
      <c r="B585" s="13">
        <v>44867</v>
      </c>
    </row>
    <row r="586" spans="1:2" x14ac:dyDescent="0.35">
      <c r="A586" s="11">
        <v>1023326</v>
      </c>
      <c r="B586" s="13">
        <v>30077</v>
      </c>
    </row>
    <row r="587" spans="1:2" x14ac:dyDescent="0.35">
      <c r="A587" s="11">
        <v>1023329</v>
      </c>
      <c r="B587" s="13">
        <v>15640</v>
      </c>
    </row>
    <row r="588" spans="1:2" x14ac:dyDescent="0.35">
      <c r="A588" s="11">
        <v>1023331</v>
      </c>
      <c r="B588" s="13">
        <v>6060</v>
      </c>
    </row>
    <row r="589" spans="1:2" x14ac:dyDescent="0.35">
      <c r="A589" s="11">
        <v>1023334</v>
      </c>
      <c r="B589" s="13">
        <v>125229</v>
      </c>
    </row>
    <row r="590" spans="1:2" x14ac:dyDescent="0.35">
      <c r="A590" s="11">
        <v>1023336</v>
      </c>
      <c r="B590" s="13">
        <v>43980</v>
      </c>
    </row>
    <row r="591" spans="1:2" x14ac:dyDescent="0.35">
      <c r="A591" s="11">
        <v>1023338</v>
      </c>
      <c r="B591" s="13">
        <v>962</v>
      </c>
    </row>
    <row r="592" spans="1:2" x14ac:dyDescent="0.35">
      <c r="A592" s="11">
        <v>1023339</v>
      </c>
      <c r="B592" s="13">
        <v>18490</v>
      </c>
    </row>
    <row r="593" spans="1:2" x14ac:dyDescent="0.35">
      <c r="A593" s="11">
        <v>1023340</v>
      </c>
      <c r="B593" s="13">
        <v>17250</v>
      </c>
    </row>
    <row r="594" spans="1:2" x14ac:dyDescent="0.35">
      <c r="A594" s="11">
        <v>1023343</v>
      </c>
      <c r="B594" s="13">
        <v>42744</v>
      </c>
    </row>
    <row r="595" spans="1:2" x14ac:dyDescent="0.35">
      <c r="A595" s="11">
        <v>1023349</v>
      </c>
      <c r="B595" s="13">
        <v>8785</v>
      </c>
    </row>
    <row r="596" spans="1:2" x14ac:dyDescent="0.35">
      <c r="A596" s="11">
        <v>1023350</v>
      </c>
      <c r="B596" s="13">
        <v>12730</v>
      </c>
    </row>
    <row r="597" spans="1:2" x14ac:dyDescent="0.35">
      <c r="A597" s="11">
        <v>1023351</v>
      </c>
      <c r="B597" s="13">
        <v>2433</v>
      </c>
    </row>
    <row r="598" spans="1:2" x14ac:dyDescent="0.35">
      <c r="A598" s="11">
        <v>1023352</v>
      </c>
      <c r="B598" s="13">
        <v>20482</v>
      </c>
    </row>
    <row r="599" spans="1:2" x14ac:dyDescent="0.35">
      <c r="A599" s="11">
        <v>1023353</v>
      </c>
      <c r="B599" s="13">
        <v>51810</v>
      </c>
    </row>
    <row r="600" spans="1:2" x14ac:dyDescent="0.35">
      <c r="A600" s="11">
        <v>1023355</v>
      </c>
      <c r="B600" s="13">
        <v>25022</v>
      </c>
    </row>
    <row r="601" spans="1:2" x14ac:dyDescent="0.35">
      <c r="A601" s="11">
        <v>1023362</v>
      </c>
      <c r="B601" s="13">
        <v>8135</v>
      </c>
    </row>
    <row r="602" spans="1:2" x14ac:dyDescent="0.35">
      <c r="A602" s="11">
        <v>1023363</v>
      </c>
      <c r="B602" s="13">
        <v>8439</v>
      </c>
    </row>
    <row r="603" spans="1:2" x14ac:dyDescent="0.35">
      <c r="A603" s="11">
        <v>1023364</v>
      </c>
      <c r="B603" s="13">
        <v>445</v>
      </c>
    </row>
    <row r="604" spans="1:2" x14ac:dyDescent="0.35">
      <c r="A604" s="11">
        <v>1023365</v>
      </c>
      <c r="B604" s="13">
        <v>487</v>
      </c>
    </row>
    <row r="605" spans="1:2" x14ac:dyDescent="0.35">
      <c r="A605" s="11">
        <v>1023366</v>
      </c>
      <c r="B605" s="13">
        <v>480</v>
      </c>
    </row>
    <row r="606" spans="1:2" x14ac:dyDescent="0.35">
      <c r="A606" s="11">
        <v>1023367</v>
      </c>
      <c r="B606" s="13">
        <v>2931</v>
      </c>
    </row>
    <row r="607" spans="1:2" x14ac:dyDescent="0.35">
      <c r="A607" s="11">
        <v>1023368</v>
      </c>
      <c r="B607" s="13">
        <v>8142</v>
      </c>
    </row>
    <row r="608" spans="1:2" x14ac:dyDescent="0.35">
      <c r="A608" s="11">
        <v>1023375</v>
      </c>
      <c r="B608" s="13">
        <v>2644</v>
      </c>
    </row>
    <row r="609" spans="1:2" x14ac:dyDescent="0.35">
      <c r="A609" s="11">
        <v>1023383</v>
      </c>
      <c r="B609" s="13">
        <v>54836</v>
      </c>
    </row>
    <row r="610" spans="1:2" x14ac:dyDescent="0.35">
      <c r="A610" s="11">
        <v>1023397</v>
      </c>
      <c r="B610" s="13">
        <v>36358</v>
      </c>
    </row>
    <row r="611" spans="1:2" x14ac:dyDescent="0.35">
      <c r="A611" s="11">
        <v>1023410</v>
      </c>
      <c r="B611" s="13">
        <v>5</v>
      </c>
    </row>
    <row r="612" spans="1:2" x14ac:dyDescent="0.35">
      <c r="A612" s="11">
        <v>1030009</v>
      </c>
      <c r="B612" s="13">
        <v>216</v>
      </c>
    </row>
    <row r="613" spans="1:2" x14ac:dyDescent="0.35">
      <c r="A613" s="11">
        <v>1030010</v>
      </c>
      <c r="B613" s="13">
        <v>1705</v>
      </c>
    </row>
    <row r="614" spans="1:2" x14ac:dyDescent="0.35">
      <c r="A614" s="11">
        <v>1030018</v>
      </c>
      <c r="B614" s="13">
        <v>12</v>
      </c>
    </row>
    <row r="615" spans="1:2" x14ac:dyDescent="0.35">
      <c r="A615" s="11">
        <v>1030078</v>
      </c>
      <c r="B615" s="13">
        <v>19933</v>
      </c>
    </row>
    <row r="616" spans="1:2" x14ac:dyDescent="0.35">
      <c r="A616" s="11">
        <v>1030083</v>
      </c>
      <c r="B616" s="13">
        <v>26832</v>
      </c>
    </row>
    <row r="617" spans="1:2" x14ac:dyDescent="0.35">
      <c r="A617" s="11">
        <v>1030095</v>
      </c>
      <c r="B617" s="13">
        <v>19120</v>
      </c>
    </row>
    <row r="618" spans="1:2" x14ac:dyDescent="0.35">
      <c r="A618" s="11">
        <v>1030108</v>
      </c>
      <c r="B618" s="13">
        <v>6008</v>
      </c>
    </row>
    <row r="619" spans="1:2" x14ac:dyDescent="0.35">
      <c r="A619" s="11">
        <v>1030114</v>
      </c>
      <c r="B619" s="13">
        <v>6333</v>
      </c>
    </row>
    <row r="620" spans="1:2" x14ac:dyDescent="0.35">
      <c r="A620" s="11">
        <v>1030117</v>
      </c>
      <c r="B620" s="13">
        <v>1711</v>
      </c>
    </row>
    <row r="621" spans="1:2" x14ac:dyDescent="0.35">
      <c r="A621" s="11">
        <v>1030188</v>
      </c>
      <c r="B621" s="13">
        <v>18</v>
      </c>
    </row>
    <row r="622" spans="1:2" x14ac:dyDescent="0.35">
      <c r="A622" s="11">
        <v>1030198</v>
      </c>
      <c r="B622" s="13">
        <v>6409</v>
      </c>
    </row>
    <row r="623" spans="1:2" x14ac:dyDescent="0.35">
      <c r="A623" s="11">
        <v>1030221</v>
      </c>
      <c r="B623" s="13">
        <v>45</v>
      </c>
    </row>
    <row r="624" spans="1:2" x14ac:dyDescent="0.35">
      <c r="A624" s="11">
        <v>1030224</v>
      </c>
      <c r="B624" s="13">
        <v>74305</v>
      </c>
    </row>
    <row r="625" spans="1:2" x14ac:dyDescent="0.35">
      <c r="A625" s="11">
        <v>1030228</v>
      </c>
      <c r="B625" s="13">
        <v>2068</v>
      </c>
    </row>
    <row r="626" spans="1:2" x14ac:dyDescent="0.35">
      <c r="A626" s="11">
        <v>1030239</v>
      </c>
      <c r="B626" s="13">
        <v>4328</v>
      </c>
    </row>
    <row r="627" spans="1:2" x14ac:dyDescent="0.35">
      <c r="A627" s="11">
        <v>1030255</v>
      </c>
      <c r="B627" s="13">
        <v>18420</v>
      </c>
    </row>
    <row r="628" spans="1:2" x14ac:dyDescent="0.35">
      <c r="A628" s="11">
        <v>1030265</v>
      </c>
      <c r="B628" s="13">
        <v>10200</v>
      </c>
    </row>
    <row r="629" spans="1:2" x14ac:dyDescent="0.35">
      <c r="A629" s="11">
        <v>1030319</v>
      </c>
      <c r="B629" s="13">
        <v>3101</v>
      </c>
    </row>
    <row r="630" spans="1:2" x14ac:dyDescent="0.35">
      <c r="A630" s="11">
        <v>1030321</v>
      </c>
      <c r="B630" s="13">
        <v>4706</v>
      </c>
    </row>
    <row r="631" spans="1:2" x14ac:dyDescent="0.35">
      <c r="A631" s="11">
        <v>1030327</v>
      </c>
      <c r="B631" s="13">
        <v>12905</v>
      </c>
    </row>
    <row r="632" spans="1:2" x14ac:dyDescent="0.35">
      <c r="A632" s="11">
        <v>1030332</v>
      </c>
      <c r="B632" s="13">
        <v>34080</v>
      </c>
    </row>
    <row r="633" spans="1:2" x14ac:dyDescent="0.35">
      <c r="A633" s="11">
        <v>1030337</v>
      </c>
      <c r="B633" s="13">
        <v>109500</v>
      </c>
    </row>
    <row r="634" spans="1:2" x14ac:dyDescent="0.35">
      <c r="A634" s="11">
        <v>1030355</v>
      </c>
      <c r="B634" s="13">
        <v>28550</v>
      </c>
    </row>
    <row r="635" spans="1:2" x14ac:dyDescent="0.35">
      <c r="A635" s="11">
        <v>1030360</v>
      </c>
      <c r="B635" s="13">
        <v>1490</v>
      </c>
    </row>
    <row r="636" spans="1:2" x14ac:dyDescent="0.35">
      <c r="A636" s="11">
        <v>1030370</v>
      </c>
      <c r="B636" s="13">
        <v>10467</v>
      </c>
    </row>
    <row r="637" spans="1:2" x14ac:dyDescent="0.35">
      <c r="A637" s="11">
        <v>1030376</v>
      </c>
      <c r="B637" s="13">
        <v>4167</v>
      </c>
    </row>
    <row r="638" spans="1:2" x14ac:dyDescent="0.35">
      <c r="A638" s="11">
        <v>1030378</v>
      </c>
      <c r="B638" s="13">
        <v>970</v>
      </c>
    </row>
    <row r="639" spans="1:2" x14ac:dyDescent="0.35">
      <c r="A639" s="11">
        <v>1030379</v>
      </c>
      <c r="B639" s="13">
        <v>60696</v>
      </c>
    </row>
    <row r="640" spans="1:2" x14ac:dyDescent="0.35">
      <c r="A640" s="11">
        <v>1030388</v>
      </c>
      <c r="B640" s="13">
        <v>12405</v>
      </c>
    </row>
    <row r="641" spans="1:2" x14ac:dyDescent="0.35">
      <c r="A641" s="11">
        <v>1030419</v>
      </c>
      <c r="B641" s="13">
        <v>6405</v>
      </c>
    </row>
    <row r="642" spans="1:2" x14ac:dyDescent="0.35">
      <c r="A642" s="11">
        <v>1030424</v>
      </c>
      <c r="B642" s="13">
        <v>15184</v>
      </c>
    </row>
    <row r="643" spans="1:2" x14ac:dyDescent="0.35">
      <c r="A643" s="11">
        <v>1030425</v>
      </c>
      <c r="B643" s="13">
        <v>31213</v>
      </c>
    </row>
    <row r="644" spans="1:2" x14ac:dyDescent="0.35">
      <c r="A644" s="11">
        <v>1030428</v>
      </c>
      <c r="B644" s="13">
        <v>198</v>
      </c>
    </row>
    <row r="645" spans="1:2" x14ac:dyDescent="0.35">
      <c r="A645" s="11">
        <v>1030444</v>
      </c>
      <c r="B645" s="13">
        <v>2448</v>
      </c>
    </row>
    <row r="646" spans="1:2" x14ac:dyDescent="0.35">
      <c r="A646" s="11">
        <v>1030445</v>
      </c>
      <c r="B646" s="13">
        <v>3228</v>
      </c>
    </row>
    <row r="647" spans="1:2" x14ac:dyDescent="0.35">
      <c r="A647" s="11">
        <v>1030446</v>
      </c>
      <c r="B647" s="13">
        <v>861</v>
      </c>
    </row>
    <row r="648" spans="1:2" x14ac:dyDescent="0.35">
      <c r="A648" s="11">
        <v>1030452</v>
      </c>
      <c r="B648" s="13">
        <v>46319</v>
      </c>
    </row>
    <row r="649" spans="1:2" x14ac:dyDescent="0.35">
      <c r="A649" s="11">
        <v>1030461</v>
      </c>
      <c r="B649" s="13">
        <v>936</v>
      </c>
    </row>
    <row r="650" spans="1:2" x14ac:dyDescent="0.35">
      <c r="A650" s="11">
        <v>1030498</v>
      </c>
      <c r="B650" s="13">
        <v>11600</v>
      </c>
    </row>
    <row r="651" spans="1:2" x14ac:dyDescent="0.35">
      <c r="A651" s="11">
        <v>1030506</v>
      </c>
      <c r="B651" s="13">
        <v>1380</v>
      </c>
    </row>
    <row r="652" spans="1:2" x14ac:dyDescent="0.35">
      <c r="A652" s="11">
        <v>1030525</v>
      </c>
      <c r="B652" s="13">
        <v>10875</v>
      </c>
    </row>
    <row r="653" spans="1:2" x14ac:dyDescent="0.35">
      <c r="A653" s="11">
        <v>1030535</v>
      </c>
      <c r="B653" s="13">
        <v>151</v>
      </c>
    </row>
    <row r="654" spans="1:2" x14ac:dyDescent="0.35">
      <c r="A654" s="11">
        <v>1030542</v>
      </c>
      <c r="B654" s="13">
        <v>1050</v>
      </c>
    </row>
    <row r="655" spans="1:2" x14ac:dyDescent="0.35">
      <c r="A655" s="11">
        <v>1030545</v>
      </c>
      <c r="B655" s="13">
        <v>13485</v>
      </c>
    </row>
    <row r="656" spans="1:2" x14ac:dyDescent="0.35">
      <c r="A656" s="11">
        <v>1030555</v>
      </c>
      <c r="B656" s="13">
        <v>4480</v>
      </c>
    </row>
    <row r="657" spans="1:2" x14ac:dyDescent="0.35">
      <c r="A657" s="11">
        <v>1030566</v>
      </c>
      <c r="B657" s="13">
        <v>5955</v>
      </c>
    </row>
    <row r="658" spans="1:2" x14ac:dyDescent="0.35">
      <c r="A658" s="11">
        <v>1030635</v>
      </c>
      <c r="B658" s="13">
        <v>2510</v>
      </c>
    </row>
    <row r="659" spans="1:2" x14ac:dyDescent="0.35">
      <c r="A659" s="11">
        <v>1030657</v>
      </c>
      <c r="B659" s="13">
        <v>15</v>
      </c>
    </row>
    <row r="660" spans="1:2" x14ac:dyDescent="0.35">
      <c r="A660" s="11">
        <v>1030658</v>
      </c>
      <c r="B660" s="13">
        <v>32307</v>
      </c>
    </row>
    <row r="661" spans="1:2" x14ac:dyDescent="0.35">
      <c r="A661" s="11">
        <v>1030670</v>
      </c>
      <c r="B661" s="13">
        <v>51045</v>
      </c>
    </row>
    <row r="662" spans="1:2" x14ac:dyDescent="0.35">
      <c r="A662" s="11">
        <v>1030683</v>
      </c>
      <c r="B662" s="13">
        <v>72780</v>
      </c>
    </row>
    <row r="663" spans="1:2" x14ac:dyDescent="0.35">
      <c r="A663" s="11">
        <v>1030684</v>
      </c>
      <c r="B663" s="13">
        <v>21165</v>
      </c>
    </row>
    <row r="664" spans="1:2" x14ac:dyDescent="0.35">
      <c r="A664" s="11">
        <v>1030685</v>
      </c>
      <c r="B664" s="13">
        <v>41055</v>
      </c>
    </row>
    <row r="665" spans="1:2" x14ac:dyDescent="0.35">
      <c r="A665" s="11">
        <v>1030686</v>
      </c>
      <c r="B665" s="13">
        <v>32205</v>
      </c>
    </row>
    <row r="666" spans="1:2" x14ac:dyDescent="0.35">
      <c r="A666" s="11">
        <v>1030702</v>
      </c>
      <c r="B666" s="13">
        <v>35096</v>
      </c>
    </row>
    <row r="667" spans="1:2" x14ac:dyDescent="0.35">
      <c r="A667" s="11">
        <v>1030710</v>
      </c>
      <c r="B667" s="13">
        <v>3675</v>
      </c>
    </row>
    <row r="668" spans="1:2" x14ac:dyDescent="0.35">
      <c r="A668" s="11">
        <v>1030711</v>
      </c>
      <c r="B668" s="13">
        <v>4200</v>
      </c>
    </row>
    <row r="669" spans="1:2" x14ac:dyDescent="0.35">
      <c r="A669" s="11">
        <v>1030720</v>
      </c>
      <c r="B669" s="13">
        <v>25633</v>
      </c>
    </row>
    <row r="670" spans="1:2" x14ac:dyDescent="0.35">
      <c r="A670" s="11">
        <v>1030722</v>
      </c>
      <c r="B670" s="13">
        <v>17252</v>
      </c>
    </row>
    <row r="671" spans="1:2" x14ac:dyDescent="0.35">
      <c r="A671" s="11">
        <v>1030726</v>
      </c>
      <c r="B671" s="13">
        <v>3</v>
      </c>
    </row>
    <row r="672" spans="1:2" x14ac:dyDescent="0.35">
      <c r="A672" s="11">
        <v>1030735</v>
      </c>
      <c r="B672" s="13">
        <v>32673</v>
      </c>
    </row>
    <row r="673" spans="1:2" x14ac:dyDescent="0.35">
      <c r="A673" s="11">
        <v>1030744</v>
      </c>
      <c r="B673" s="13">
        <v>10380</v>
      </c>
    </row>
    <row r="674" spans="1:2" x14ac:dyDescent="0.35">
      <c r="A674" s="11">
        <v>1030757</v>
      </c>
      <c r="B674" s="13">
        <v>5002</v>
      </c>
    </row>
    <row r="675" spans="1:2" x14ac:dyDescent="0.35">
      <c r="A675" s="11">
        <v>1030760</v>
      </c>
      <c r="B675" s="13">
        <v>3138</v>
      </c>
    </row>
    <row r="676" spans="1:2" x14ac:dyDescent="0.35">
      <c r="A676" s="11">
        <v>1030762</v>
      </c>
      <c r="B676" s="13">
        <v>2046</v>
      </c>
    </row>
    <row r="677" spans="1:2" x14ac:dyDescent="0.35">
      <c r="A677" s="11">
        <v>1030773</v>
      </c>
      <c r="B677" s="13">
        <v>16240</v>
      </c>
    </row>
    <row r="678" spans="1:2" x14ac:dyDescent="0.35">
      <c r="A678" s="11">
        <v>1030782</v>
      </c>
      <c r="B678" s="13">
        <v>15882</v>
      </c>
    </row>
    <row r="679" spans="1:2" x14ac:dyDescent="0.35">
      <c r="A679" s="11">
        <v>1030783</v>
      </c>
      <c r="B679" s="13">
        <v>927</v>
      </c>
    </row>
    <row r="680" spans="1:2" x14ac:dyDescent="0.35">
      <c r="A680" s="11">
        <v>1030784</v>
      </c>
      <c r="B680" s="13">
        <v>7085</v>
      </c>
    </row>
    <row r="681" spans="1:2" x14ac:dyDescent="0.35">
      <c r="A681" s="11">
        <v>1030785</v>
      </c>
      <c r="B681" s="13">
        <v>1657</v>
      </c>
    </row>
    <row r="682" spans="1:2" x14ac:dyDescent="0.35">
      <c r="A682" s="11">
        <v>1030786</v>
      </c>
      <c r="B682" s="13">
        <v>8314</v>
      </c>
    </row>
    <row r="683" spans="1:2" x14ac:dyDescent="0.35">
      <c r="A683" s="11">
        <v>1030788</v>
      </c>
      <c r="B683" s="13">
        <v>2355</v>
      </c>
    </row>
    <row r="684" spans="1:2" x14ac:dyDescent="0.35">
      <c r="A684" s="11">
        <v>1030791</v>
      </c>
      <c r="B684" s="13">
        <v>2490</v>
      </c>
    </row>
    <row r="685" spans="1:2" x14ac:dyDescent="0.35">
      <c r="A685" s="11">
        <v>1030792</v>
      </c>
      <c r="B685" s="13">
        <v>19290</v>
      </c>
    </row>
    <row r="686" spans="1:2" x14ac:dyDescent="0.35">
      <c r="A686" s="11">
        <v>1030799</v>
      </c>
      <c r="B686" s="13">
        <v>11</v>
      </c>
    </row>
    <row r="687" spans="1:2" x14ac:dyDescent="0.35">
      <c r="A687" s="11">
        <v>1030801</v>
      </c>
      <c r="B687" s="13">
        <v>2707</v>
      </c>
    </row>
    <row r="688" spans="1:2" x14ac:dyDescent="0.35">
      <c r="A688" s="11">
        <v>1030803</v>
      </c>
      <c r="B688" s="13">
        <v>1008</v>
      </c>
    </row>
    <row r="689" spans="1:2" x14ac:dyDescent="0.35">
      <c r="A689" s="11">
        <v>1030809</v>
      </c>
      <c r="B689" s="13">
        <v>45</v>
      </c>
    </row>
    <row r="690" spans="1:2" x14ac:dyDescent="0.35">
      <c r="A690" s="11">
        <v>1030810</v>
      </c>
      <c r="B690" s="13">
        <v>45</v>
      </c>
    </row>
    <row r="691" spans="1:2" x14ac:dyDescent="0.35">
      <c r="A691" s="11">
        <v>1100007</v>
      </c>
      <c r="B691" s="13">
        <v>22906</v>
      </c>
    </row>
    <row r="692" spans="1:2" x14ac:dyDescent="0.35">
      <c r="A692" s="11">
        <v>1100039</v>
      </c>
      <c r="B692" s="13">
        <v>37690</v>
      </c>
    </row>
    <row r="693" spans="1:2" x14ac:dyDescent="0.35">
      <c r="A693" s="11">
        <v>1100041</v>
      </c>
      <c r="B693" s="13">
        <v>12360</v>
      </c>
    </row>
    <row r="694" spans="1:2" x14ac:dyDescent="0.35">
      <c r="A694" s="11">
        <v>1100193</v>
      </c>
      <c r="B694" s="13">
        <v>9456</v>
      </c>
    </row>
    <row r="695" spans="1:2" x14ac:dyDescent="0.35">
      <c r="A695" s="11">
        <v>1100238</v>
      </c>
      <c r="B695" s="13">
        <v>380</v>
      </c>
    </row>
    <row r="696" spans="1:2" x14ac:dyDescent="0.35">
      <c r="A696" s="11">
        <v>1100266</v>
      </c>
      <c r="B696" s="13">
        <v>10240</v>
      </c>
    </row>
    <row r="697" spans="1:2" x14ac:dyDescent="0.35">
      <c r="A697" s="11">
        <v>1100267</v>
      </c>
      <c r="B697" s="13">
        <v>80845</v>
      </c>
    </row>
    <row r="698" spans="1:2" x14ac:dyDescent="0.35">
      <c r="A698" s="11">
        <v>1100334</v>
      </c>
      <c r="B698" s="13">
        <v>3755</v>
      </c>
    </row>
    <row r="699" spans="1:2" x14ac:dyDescent="0.35">
      <c r="A699" s="11">
        <v>1100339</v>
      </c>
      <c r="B699" s="13">
        <v>14094</v>
      </c>
    </row>
    <row r="700" spans="1:2" x14ac:dyDescent="0.35">
      <c r="A700" s="11">
        <v>1100343</v>
      </c>
      <c r="B700" s="13">
        <v>43646</v>
      </c>
    </row>
    <row r="701" spans="1:2" x14ac:dyDescent="0.35">
      <c r="A701" s="11">
        <v>1100346</v>
      </c>
      <c r="B701" s="13">
        <v>9522</v>
      </c>
    </row>
    <row r="702" spans="1:2" x14ac:dyDescent="0.35">
      <c r="A702" s="11">
        <v>1100350</v>
      </c>
      <c r="B702" s="13">
        <v>26846</v>
      </c>
    </row>
    <row r="703" spans="1:2" x14ac:dyDescent="0.35">
      <c r="A703" s="11">
        <v>1100364</v>
      </c>
      <c r="B703" s="13">
        <v>10878</v>
      </c>
    </row>
    <row r="704" spans="1:2" x14ac:dyDescent="0.35">
      <c r="A704" s="11">
        <v>1100365</v>
      </c>
      <c r="B704" s="13">
        <v>19705</v>
      </c>
    </row>
    <row r="705" spans="1:2" x14ac:dyDescent="0.35">
      <c r="A705" s="11">
        <v>1100372</v>
      </c>
      <c r="B705" s="13">
        <v>34351</v>
      </c>
    </row>
    <row r="706" spans="1:2" x14ac:dyDescent="0.35">
      <c r="A706" s="11">
        <v>1100373</v>
      </c>
      <c r="B706" s="13">
        <v>10027</v>
      </c>
    </row>
    <row r="707" spans="1:2" x14ac:dyDescent="0.35">
      <c r="A707" s="11">
        <v>1100393</v>
      </c>
      <c r="B707" s="13">
        <v>25790</v>
      </c>
    </row>
    <row r="708" spans="1:2" x14ac:dyDescent="0.35">
      <c r="A708" s="11">
        <v>1100394</v>
      </c>
      <c r="B708" s="13">
        <v>5525</v>
      </c>
    </row>
    <row r="709" spans="1:2" x14ac:dyDescent="0.35">
      <c r="A709" s="11">
        <v>1100396</v>
      </c>
      <c r="B709" s="13">
        <v>33978</v>
      </c>
    </row>
    <row r="710" spans="1:2" x14ac:dyDescent="0.35">
      <c r="A710" s="11">
        <v>1100397</v>
      </c>
      <c r="B710" s="13">
        <v>13919</v>
      </c>
    </row>
    <row r="711" spans="1:2" x14ac:dyDescent="0.35">
      <c r="A711" s="11">
        <v>1100399</v>
      </c>
      <c r="B711" s="13">
        <v>32118</v>
      </c>
    </row>
    <row r="712" spans="1:2" x14ac:dyDescent="0.35">
      <c r="A712" s="11">
        <v>1100402</v>
      </c>
      <c r="B712" s="13">
        <v>15444</v>
      </c>
    </row>
    <row r="713" spans="1:2" x14ac:dyDescent="0.35">
      <c r="A713" s="11">
        <v>1100407</v>
      </c>
      <c r="B713" s="13">
        <v>2736</v>
      </c>
    </row>
    <row r="714" spans="1:2" x14ac:dyDescent="0.35">
      <c r="A714" s="11">
        <v>1100408</v>
      </c>
      <c r="B714" s="13">
        <v>19010</v>
      </c>
    </row>
    <row r="715" spans="1:2" x14ac:dyDescent="0.35">
      <c r="A715" s="11">
        <v>1100411</v>
      </c>
      <c r="B715" s="13">
        <v>18386</v>
      </c>
    </row>
    <row r="716" spans="1:2" x14ac:dyDescent="0.35">
      <c r="A716" s="11">
        <v>1100412</v>
      </c>
      <c r="B716" s="13">
        <v>10910</v>
      </c>
    </row>
    <row r="717" spans="1:2" x14ac:dyDescent="0.35">
      <c r="A717" s="11">
        <v>1100418</v>
      </c>
      <c r="B717" s="13">
        <v>1908</v>
      </c>
    </row>
    <row r="718" spans="1:2" x14ac:dyDescent="0.35">
      <c r="A718" s="11">
        <v>1100419</v>
      </c>
      <c r="B718" s="13">
        <v>2384</v>
      </c>
    </row>
    <row r="719" spans="1:2" x14ac:dyDescent="0.35">
      <c r="A719" s="11">
        <v>1100423</v>
      </c>
      <c r="B719" s="13">
        <v>3803</v>
      </c>
    </row>
    <row r="720" spans="1:2" x14ac:dyDescent="0.35">
      <c r="A720" s="11">
        <v>1100439</v>
      </c>
      <c r="B720" s="13">
        <v>10158</v>
      </c>
    </row>
    <row r="721" spans="1:2" x14ac:dyDescent="0.35">
      <c r="A721" s="11">
        <v>1100440</v>
      </c>
      <c r="B721" s="13">
        <v>6636</v>
      </c>
    </row>
    <row r="722" spans="1:2" x14ac:dyDescent="0.35">
      <c r="A722" s="11">
        <v>1100442</v>
      </c>
      <c r="B722" s="13">
        <v>27528</v>
      </c>
    </row>
    <row r="723" spans="1:2" x14ac:dyDescent="0.35">
      <c r="A723" s="11">
        <v>1100444</v>
      </c>
      <c r="B723" s="13">
        <v>16240</v>
      </c>
    </row>
    <row r="724" spans="1:2" x14ac:dyDescent="0.35">
      <c r="A724" s="11">
        <v>1100447</v>
      </c>
      <c r="B724" s="13">
        <v>6283</v>
      </c>
    </row>
    <row r="725" spans="1:2" x14ac:dyDescent="0.35">
      <c r="A725" s="11">
        <v>1100448</v>
      </c>
      <c r="B725" s="13">
        <v>4004</v>
      </c>
    </row>
    <row r="726" spans="1:2" x14ac:dyDescent="0.35">
      <c r="A726" s="11">
        <v>1100449</v>
      </c>
      <c r="B726" s="13">
        <v>97205</v>
      </c>
    </row>
    <row r="727" spans="1:2" x14ac:dyDescent="0.35">
      <c r="A727" s="11">
        <v>1100479</v>
      </c>
      <c r="B727" s="13">
        <v>19306</v>
      </c>
    </row>
    <row r="728" spans="1:2" x14ac:dyDescent="0.35">
      <c r="A728" s="11">
        <v>1100490</v>
      </c>
      <c r="B728" s="13">
        <v>2979</v>
      </c>
    </row>
    <row r="729" spans="1:2" x14ac:dyDescent="0.35">
      <c r="A729" s="11">
        <v>1100494</v>
      </c>
      <c r="B729" s="13">
        <v>30244</v>
      </c>
    </row>
    <row r="730" spans="1:2" x14ac:dyDescent="0.35">
      <c r="A730" s="11">
        <v>1100521</v>
      </c>
      <c r="B730" s="13">
        <v>1380</v>
      </c>
    </row>
    <row r="731" spans="1:2" x14ac:dyDescent="0.35">
      <c r="A731" s="11">
        <v>1100522</v>
      </c>
      <c r="B731" s="13">
        <v>567</v>
      </c>
    </row>
    <row r="732" spans="1:2" x14ac:dyDescent="0.35">
      <c r="A732" s="11">
        <v>1100523</v>
      </c>
      <c r="B732" s="13">
        <v>29</v>
      </c>
    </row>
    <row r="733" spans="1:2" x14ac:dyDescent="0.35">
      <c r="A733" s="11">
        <v>1100524</v>
      </c>
      <c r="B733" s="13">
        <v>22</v>
      </c>
    </row>
    <row r="734" spans="1:2" x14ac:dyDescent="0.35">
      <c r="A734" s="11">
        <v>1100533</v>
      </c>
      <c r="B734" s="13">
        <v>5789</v>
      </c>
    </row>
    <row r="735" spans="1:2" x14ac:dyDescent="0.35">
      <c r="A735" s="11">
        <v>1100534</v>
      </c>
      <c r="B735" s="13">
        <v>27259</v>
      </c>
    </row>
    <row r="736" spans="1:2" x14ac:dyDescent="0.35">
      <c r="A736" s="11">
        <v>1100535</v>
      </c>
      <c r="B736" s="13">
        <v>9662</v>
      </c>
    </row>
    <row r="737" spans="1:2" x14ac:dyDescent="0.35">
      <c r="A737" s="11">
        <v>1100536</v>
      </c>
      <c r="B737" s="13">
        <v>6545</v>
      </c>
    </row>
    <row r="738" spans="1:2" x14ac:dyDescent="0.35">
      <c r="A738" s="11">
        <v>1100539</v>
      </c>
      <c r="B738" s="13">
        <v>27413</v>
      </c>
    </row>
    <row r="739" spans="1:2" x14ac:dyDescent="0.35">
      <c r="A739" s="11">
        <v>1100545</v>
      </c>
      <c r="B739" s="13">
        <v>5672</v>
      </c>
    </row>
    <row r="740" spans="1:2" x14ac:dyDescent="0.35">
      <c r="A740" s="11">
        <v>1100547</v>
      </c>
      <c r="B740" s="13">
        <v>54</v>
      </c>
    </row>
    <row r="741" spans="1:2" x14ac:dyDescent="0.35">
      <c r="A741" s="11">
        <v>1100554</v>
      </c>
      <c r="B741" s="13">
        <v>1238</v>
      </c>
    </row>
    <row r="742" spans="1:2" x14ac:dyDescent="0.35">
      <c r="A742" s="11">
        <v>1100558</v>
      </c>
      <c r="B742" s="13">
        <v>538</v>
      </c>
    </row>
    <row r="743" spans="1:2" x14ac:dyDescent="0.35">
      <c r="A743" s="11">
        <v>1100559</v>
      </c>
      <c r="B743" s="13">
        <v>638</v>
      </c>
    </row>
    <row r="744" spans="1:2" x14ac:dyDescent="0.35">
      <c r="A744" s="11">
        <v>1100570</v>
      </c>
      <c r="B744" s="13">
        <v>624</v>
      </c>
    </row>
    <row r="745" spans="1:2" x14ac:dyDescent="0.35">
      <c r="A745" s="11">
        <v>1100572</v>
      </c>
      <c r="B745" s="13">
        <v>86</v>
      </c>
    </row>
    <row r="746" spans="1:2" x14ac:dyDescent="0.35">
      <c r="A746" s="11">
        <v>1100573</v>
      </c>
      <c r="B746" s="13">
        <v>3770</v>
      </c>
    </row>
    <row r="747" spans="1:2" x14ac:dyDescent="0.35">
      <c r="A747" s="11">
        <v>1100574</v>
      </c>
      <c r="B747" s="13">
        <v>5545</v>
      </c>
    </row>
    <row r="748" spans="1:2" x14ac:dyDescent="0.35">
      <c r="A748" s="11">
        <v>1100575</v>
      </c>
      <c r="B748" s="13">
        <v>7845</v>
      </c>
    </row>
    <row r="749" spans="1:2" x14ac:dyDescent="0.35">
      <c r="A749" s="11">
        <v>1100580</v>
      </c>
      <c r="B749" s="13">
        <v>2216</v>
      </c>
    </row>
    <row r="750" spans="1:2" x14ac:dyDescent="0.35">
      <c r="A750" s="11">
        <v>1100581</v>
      </c>
      <c r="B750" s="13">
        <v>15241</v>
      </c>
    </row>
    <row r="751" spans="1:2" x14ac:dyDescent="0.35">
      <c r="A751" s="11">
        <v>1100582</v>
      </c>
      <c r="B751" s="13">
        <v>2088</v>
      </c>
    </row>
    <row r="752" spans="1:2" x14ac:dyDescent="0.35">
      <c r="A752" s="11">
        <v>1100585</v>
      </c>
      <c r="B752" s="13">
        <v>5208</v>
      </c>
    </row>
    <row r="753" spans="1:2" x14ac:dyDescent="0.35">
      <c r="A753" s="11">
        <v>1100586</v>
      </c>
      <c r="B753" s="13">
        <v>3</v>
      </c>
    </row>
    <row r="754" spans="1:2" x14ac:dyDescent="0.35">
      <c r="A754" s="11">
        <v>1100587</v>
      </c>
      <c r="B754" s="13">
        <v>13554</v>
      </c>
    </row>
    <row r="755" spans="1:2" x14ac:dyDescent="0.35">
      <c r="A755" s="11">
        <v>1100588</v>
      </c>
      <c r="B755" s="13">
        <v>1273</v>
      </c>
    </row>
    <row r="756" spans="1:2" x14ac:dyDescent="0.35">
      <c r="A756" s="11">
        <v>1100590</v>
      </c>
      <c r="B756" s="13">
        <v>7884</v>
      </c>
    </row>
    <row r="757" spans="1:2" x14ac:dyDescent="0.35">
      <c r="A757" s="11">
        <v>1100592</v>
      </c>
      <c r="B757" s="13">
        <v>6302</v>
      </c>
    </row>
    <row r="758" spans="1:2" x14ac:dyDescent="0.35">
      <c r="A758" s="11">
        <v>1100593</v>
      </c>
      <c r="B758" s="13">
        <v>13927</v>
      </c>
    </row>
    <row r="759" spans="1:2" x14ac:dyDescent="0.35">
      <c r="A759" s="11">
        <v>1100598</v>
      </c>
      <c r="B759" s="13">
        <v>4682</v>
      </c>
    </row>
    <row r="760" spans="1:2" x14ac:dyDescent="0.35">
      <c r="A760" s="11">
        <v>1100600</v>
      </c>
      <c r="B760" s="13">
        <v>4519</v>
      </c>
    </row>
    <row r="761" spans="1:2" x14ac:dyDescent="0.35">
      <c r="A761" s="11">
        <v>1100601</v>
      </c>
      <c r="B761" s="13">
        <v>6642</v>
      </c>
    </row>
    <row r="762" spans="1:2" x14ac:dyDescent="0.35">
      <c r="A762" s="11">
        <v>1100602</v>
      </c>
      <c r="B762" s="13">
        <v>9743</v>
      </c>
    </row>
    <row r="763" spans="1:2" x14ac:dyDescent="0.35">
      <c r="A763" s="11">
        <v>1100609</v>
      </c>
      <c r="B763" s="13">
        <v>4429</v>
      </c>
    </row>
    <row r="764" spans="1:2" x14ac:dyDescent="0.35">
      <c r="A764" s="11">
        <v>1100621</v>
      </c>
      <c r="B764" s="13">
        <v>1159</v>
      </c>
    </row>
    <row r="765" spans="1:2" x14ac:dyDescent="0.35">
      <c r="A765" s="11">
        <v>1100635</v>
      </c>
      <c r="B765" s="13">
        <v>1840</v>
      </c>
    </row>
    <row r="766" spans="1:2" x14ac:dyDescent="0.35">
      <c r="A766" s="11">
        <v>1100639</v>
      </c>
      <c r="B766" s="13">
        <v>4903</v>
      </c>
    </row>
    <row r="767" spans="1:2" x14ac:dyDescent="0.35">
      <c r="A767" s="11">
        <v>1100640</v>
      </c>
      <c r="B767" s="13">
        <v>9804</v>
      </c>
    </row>
    <row r="768" spans="1:2" x14ac:dyDescent="0.35">
      <c r="A768" s="11">
        <v>1100646</v>
      </c>
      <c r="B768" s="13">
        <v>5240</v>
      </c>
    </row>
    <row r="769" spans="1:2" x14ac:dyDescent="0.35">
      <c r="A769" s="11">
        <v>1100647</v>
      </c>
      <c r="B769" s="13">
        <v>2688</v>
      </c>
    </row>
    <row r="770" spans="1:2" x14ac:dyDescent="0.35">
      <c r="A770" s="11">
        <v>1100649</v>
      </c>
      <c r="B770" s="13">
        <v>6864</v>
      </c>
    </row>
    <row r="771" spans="1:2" x14ac:dyDescent="0.35">
      <c r="A771" s="11">
        <v>1100650</v>
      </c>
      <c r="B771" s="13">
        <v>5933</v>
      </c>
    </row>
    <row r="772" spans="1:2" x14ac:dyDescent="0.35">
      <c r="A772" s="11">
        <v>1100651</v>
      </c>
      <c r="B772" s="13">
        <v>2052</v>
      </c>
    </row>
    <row r="773" spans="1:2" x14ac:dyDescent="0.35">
      <c r="A773" s="11">
        <v>1100652</v>
      </c>
      <c r="B773" s="13">
        <v>11011</v>
      </c>
    </row>
    <row r="774" spans="1:2" x14ac:dyDescent="0.35">
      <c r="A774" s="11">
        <v>1100655</v>
      </c>
      <c r="B774" s="13">
        <v>16821</v>
      </c>
    </row>
    <row r="775" spans="1:2" x14ac:dyDescent="0.35">
      <c r="A775" s="11">
        <v>1100658</v>
      </c>
      <c r="B775" s="13">
        <v>612</v>
      </c>
    </row>
    <row r="776" spans="1:2" x14ac:dyDescent="0.35">
      <c r="A776" s="11">
        <v>1100659</v>
      </c>
      <c r="B776" s="13">
        <v>1416</v>
      </c>
    </row>
    <row r="777" spans="1:2" x14ac:dyDescent="0.35">
      <c r="A777" s="11">
        <v>1100661</v>
      </c>
      <c r="B777" s="13">
        <v>9380</v>
      </c>
    </row>
    <row r="778" spans="1:2" x14ac:dyDescent="0.35">
      <c r="A778" s="11">
        <v>1100666</v>
      </c>
      <c r="B778" s="13">
        <v>1595</v>
      </c>
    </row>
    <row r="779" spans="1:2" x14ac:dyDescent="0.35">
      <c r="A779" s="11">
        <v>1100667</v>
      </c>
      <c r="B779" s="13">
        <v>6215</v>
      </c>
    </row>
    <row r="780" spans="1:2" x14ac:dyDescent="0.35">
      <c r="A780" s="11">
        <v>1100677</v>
      </c>
      <c r="B780" s="13">
        <v>715</v>
      </c>
    </row>
    <row r="781" spans="1:2" x14ac:dyDescent="0.35">
      <c r="A781" s="11">
        <v>1100680</v>
      </c>
      <c r="B781" s="13">
        <v>65</v>
      </c>
    </row>
    <row r="782" spans="1:2" x14ac:dyDescent="0.35">
      <c r="A782" s="11">
        <v>1100681</v>
      </c>
      <c r="B782" s="13">
        <v>8145</v>
      </c>
    </row>
    <row r="783" spans="1:2" x14ac:dyDescent="0.35">
      <c r="A783" s="11">
        <v>1100682</v>
      </c>
      <c r="B783" s="13">
        <v>2234</v>
      </c>
    </row>
    <row r="784" spans="1:2" x14ac:dyDescent="0.35">
      <c r="A784" s="11">
        <v>1100683</v>
      </c>
      <c r="B784" s="13">
        <v>3060</v>
      </c>
    </row>
    <row r="785" spans="1:2" x14ac:dyDescent="0.35">
      <c r="A785" s="11">
        <v>1100684</v>
      </c>
      <c r="B785" s="13">
        <v>570</v>
      </c>
    </row>
    <row r="786" spans="1:2" x14ac:dyDescent="0.35">
      <c r="A786" s="11">
        <v>1100691</v>
      </c>
      <c r="B786" s="13">
        <v>235</v>
      </c>
    </row>
    <row r="787" spans="1:2" x14ac:dyDescent="0.35">
      <c r="A787" s="11">
        <v>1100692</v>
      </c>
      <c r="B787" s="13">
        <v>4200</v>
      </c>
    </row>
    <row r="788" spans="1:2" x14ac:dyDescent="0.35">
      <c r="A788" s="11">
        <v>1100693</v>
      </c>
      <c r="B788" s="13">
        <v>2240</v>
      </c>
    </row>
    <row r="789" spans="1:2" x14ac:dyDescent="0.35">
      <c r="A789" s="11">
        <v>1100694</v>
      </c>
      <c r="B789" s="13">
        <v>8666</v>
      </c>
    </row>
    <row r="790" spans="1:2" x14ac:dyDescent="0.35">
      <c r="A790" s="11">
        <v>1100700</v>
      </c>
      <c r="B790" s="13">
        <v>2797</v>
      </c>
    </row>
    <row r="791" spans="1:2" x14ac:dyDescent="0.35">
      <c r="A791" s="11">
        <v>1100701</v>
      </c>
      <c r="B791" s="13">
        <v>5</v>
      </c>
    </row>
    <row r="792" spans="1:2" x14ac:dyDescent="0.35">
      <c r="A792" s="11">
        <v>1100702</v>
      </c>
      <c r="B792" s="13">
        <v>10255</v>
      </c>
    </row>
    <row r="793" spans="1:2" x14ac:dyDescent="0.35">
      <c r="A793" s="11">
        <v>1100709</v>
      </c>
      <c r="B793" s="13">
        <v>7591</v>
      </c>
    </row>
    <row r="794" spans="1:2" x14ac:dyDescent="0.35">
      <c r="A794" s="11">
        <v>1100732</v>
      </c>
      <c r="B794" s="13">
        <v>2412</v>
      </c>
    </row>
    <row r="795" spans="1:2" x14ac:dyDescent="0.35">
      <c r="A795" s="11" t="s">
        <v>349</v>
      </c>
      <c r="B795" s="13"/>
    </row>
    <row r="796" spans="1:2" x14ac:dyDescent="0.35">
      <c r="A796" s="11" t="s">
        <v>350</v>
      </c>
      <c r="B796" s="13">
        <v>16290551</v>
      </c>
    </row>
  </sheetData>
  <pageMargins left="0.7" right="0.7" top="0.75" bottom="0.75" header="0.3" footer="0.3"/>
  <customProperties>
    <customPr name="_pios_id" r:id="rId2"/>
    <customPr name="Ibp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4500-E798-423F-829F-5DCAD9C4383A}">
  <dimension ref="C5:E18"/>
  <sheetViews>
    <sheetView showGridLines="0" zoomScale="60" zoomScaleNormal="60" workbookViewId="0">
      <selection activeCell="H29" sqref="H29"/>
    </sheetView>
  </sheetViews>
  <sheetFormatPr baseColWidth="10" defaultRowHeight="14.5" x14ac:dyDescent="0.35"/>
  <cols>
    <col min="3" max="3" width="27.1796875" customWidth="1"/>
    <col min="4" max="4" width="14.6328125" bestFit="1" customWidth="1"/>
    <col min="5" max="5" width="21.90625" bestFit="1" customWidth="1"/>
  </cols>
  <sheetData>
    <row r="5" spans="3:5" x14ac:dyDescent="0.35">
      <c r="C5" s="10" t="s">
        <v>666</v>
      </c>
      <c r="D5" t="s">
        <v>356</v>
      </c>
    </row>
    <row r="6" spans="3:5" x14ac:dyDescent="0.35">
      <c r="C6" s="10" t="s">
        <v>3</v>
      </c>
      <c r="D6" t="s">
        <v>356</v>
      </c>
    </row>
    <row r="7" spans="3:5" x14ac:dyDescent="0.35">
      <c r="C7" s="29" t="s">
        <v>1</v>
      </c>
      <c r="D7" t="s">
        <v>356</v>
      </c>
    </row>
    <row r="8" spans="3:5" x14ac:dyDescent="0.35">
      <c r="C8" s="10" t="s">
        <v>2</v>
      </c>
      <c r="D8" t="s">
        <v>356</v>
      </c>
    </row>
    <row r="9" spans="3:5" x14ac:dyDescent="0.35">
      <c r="C9" s="10" t="s">
        <v>0</v>
      </c>
      <c r="D9" t="s">
        <v>356</v>
      </c>
    </row>
    <row r="11" spans="3:5" x14ac:dyDescent="0.35">
      <c r="D11" s="10" t="s">
        <v>687</v>
      </c>
    </row>
    <row r="12" spans="3:5" x14ac:dyDescent="0.35">
      <c r="C12" s="29" t="s">
        <v>715</v>
      </c>
      <c r="D12" t="s">
        <v>669</v>
      </c>
      <c r="E12" t="s">
        <v>725</v>
      </c>
    </row>
    <row r="13" spans="3:5" x14ac:dyDescent="0.35">
      <c r="C13" t="s">
        <v>752</v>
      </c>
      <c r="D13" s="81">
        <v>0.58259986459038571</v>
      </c>
      <c r="E13" s="66">
        <v>-344199.99999999988</v>
      </c>
    </row>
    <row r="14" spans="3:5" x14ac:dyDescent="0.35">
      <c r="C14" t="s">
        <v>753</v>
      </c>
      <c r="D14" s="81">
        <v>0.37677725118483413</v>
      </c>
      <c r="E14" s="66">
        <v>-222600</v>
      </c>
    </row>
    <row r="15" spans="3:5" x14ac:dyDescent="0.35">
      <c r="C15" t="s">
        <v>755</v>
      </c>
      <c r="D15" s="81">
        <v>4.0622884224779957E-2</v>
      </c>
      <c r="E15" s="66">
        <v>-24000</v>
      </c>
    </row>
    <row r="16" spans="3:5" x14ac:dyDescent="0.35">
      <c r="C16" t="s">
        <v>754</v>
      </c>
      <c r="D16" s="81">
        <v>0</v>
      </c>
      <c r="E16" s="66">
        <v>0</v>
      </c>
    </row>
    <row r="17" spans="3:5" x14ac:dyDescent="0.35">
      <c r="C17" t="s">
        <v>349</v>
      </c>
      <c r="D17" s="81">
        <v>0</v>
      </c>
      <c r="E17" s="66">
        <v>0</v>
      </c>
    </row>
    <row r="18" spans="3:5" x14ac:dyDescent="0.35">
      <c r="C18" t="s">
        <v>350</v>
      </c>
      <c r="D18" s="81">
        <v>1</v>
      </c>
      <c r="E18" s="66">
        <v>-590800</v>
      </c>
    </row>
  </sheetData>
  <pageMargins left="0.7" right="0.7" top="0.75" bottom="0.75" header="0.3" footer="0.3"/>
  <customProperties>
    <customPr name="_pios_id" r:id="rId2"/>
    <customPr name="IbpWorksheetKeyString_GUID" r:id="rId3"/>
  </customPropertie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9680-558D-4C93-BF74-A6E48847627A}">
  <sheetPr>
    <tabColor rgb="FFFF0000"/>
  </sheetPr>
  <dimension ref="A1:AM344"/>
  <sheetViews>
    <sheetView showGridLines="0" tabSelected="1" topLeftCell="AA1" zoomScale="70" zoomScaleNormal="70" workbookViewId="0">
      <selection activeCell="AB12" sqref="AB12"/>
    </sheetView>
  </sheetViews>
  <sheetFormatPr baseColWidth="10" defaultRowHeight="14.5" outlineLevelCol="1" x14ac:dyDescent="0.35"/>
  <cols>
    <col min="1" max="1" width="2.26953125" customWidth="1"/>
    <col min="2" max="2" width="26.54296875" customWidth="1"/>
    <col min="3" max="3" width="10.26953125" customWidth="1"/>
    <col min="4" max="4" width="17.54296875" customWidth="1"/>
    <col min="5" max="5" width="11" bestFit="1" customWidth="1"/>
    <col min="6" max="6" width="36.7265625" bestFit="1" customWidth="1"/>
    <col min="7" max="7" width="16.1796875" customWidth="1"/>
    <col min="8" max="8" width="20.81640625" bestFit="1" customWidth="1"/>
    <col min="9" max="15" width="15.6328125" customWidth="1" outlineLevel="1"/>
    <col min="16" max="16" width="20.36328125" customWidth="1"/>
    <col min="17" max="20" width="15.6328125" customWidth="1"/>
    <col min="21" max="21" width="16.26953125" customWidth="1"/>
    <col min="22" max="27" width="15.6328125" customWidth="1"/>
    <col min="28" max="31" width="13.90625" customWidth="1"/>
    <col min="32" max="33" width="16.6328125" customWidth="1"/>
    <col min="34" max="34" width="14.54296875" customWidth="1"/>
    <col min="35" max="35" width="23.54296875" bestFit="1" customWidth="1"/>
    <col min="36" max="36" width="0" hidden="1" customWidth="1"/>
    <col min="37" max="37" width="105.54296875" hidden="1" customWidth="1"/>
  </cols>
  <sheetData>
    <row r="1" spans="1:39" x14ac:dyDescent="0.3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</row>
    <row r="2" spans="1:39" x14ac:dyDescent="0.35">
      <c r="G2" s="34"/>
      <c r="H2" s="34"/>
      <c r="I2" s="34"/>
      <c r="J2" s="34"/>
      <c r="V2" s="46"/>
      <c r="Z2" s="37"/>
    </row>
    <row r="3" spans="1:39" x14ac:dyDescent="0.35">
      <c r="H3" s="69"/>
      <c r="I3" s="34"/>
      <c r="J3" s="34"/>
      <c r="S3" s="3"/>
      <c r="V3" s="7"/>
    </row>
    <row r="4" spans="1:39" x14ac:dyDescent="0.35">
      <c r="I4" s="34"/>
      <c r="J4" s="34"/>
    </row>
    <row r="5" spans="1:39" x14ac:dyDescent="0.35">
      <c r="I5" s="34"/>
      <c r="J5" s="34"/>
    </row>
    <row r="6" spans="1:39" x14ac:dyDescent="0.35">
      <c r="I6" s="34"/>
      <c r="J6" s="34"/>
      <c r="R6" s="7"/>
      <c r="AF6" s="3"/>
      <c r="AG6" s="3"/>
    </row>
    <row r="7" spans="1:39" x14ac:dyDescent="0.35">
      <c r="I7" s="39" t="s">
        <v>140</v>
      </c>
      <c r="L7" s="3"/>
      <c r="O7" s="69"/>
      <c r="Q7" s="69"/>
      <c r="R7" s="7"/>
      <c r="AF7" s="3"/>
      <c r="AG7" s="3"/>
      <c r="AH7" s="3"/>
      <c r="AI7" s="3"/>
    </row>
    <row r="8" spans="1:39" ht="16" thickBot="1" x14ac:dyDescent="0.4">
      <c r="I8" s="7">
        <f>SUBTOTAL(9,I10:I344 )</f>
        <v>5568455</v>
      </c>
      <c r="J8" s="7">
        <f>SUBTOTAL(9,J10:J344)</f>
        <v>4588777</v>
      </c>
      <c r="L8" s="3">
        <f t="shared" ref="L8" si="0">+I10-L10</f>
        <v>512550.24416980147</v>
      </c>
      <c r="M8" s="16">
        <f>SUBTOTAL(9,Tabla14[Stock al día])</f>
        <v>2915474.8600000003</v>
      </c>
      <c r="N8" s="16">
        <f>SUBTOTAL(9,Tabla14[Por producir mes N] )</f>
        <v>973518.17234314163</v>
      </c>
      <c r="O8" s="16">
        <f>SUBTOTAL(9,Tabla14[Producción por despachar mes N] )</f>
        <v>0</v>
      </c>
      <c r="P8" s="16">
        <f>SUBTOTAL(9,Tabla14[Total disponible])</f>
        <v>6657253.2570442697</v>
      </c>
      <c r="Q8" s="16">
        <f>SUBTOTAL(9,Tabla14[Delay])</f>
        <v>4316281</v>
      </c>
      <c r="R8" s="16">
        <f>SUBTOTAL(101,Tabla14[Vol. prom. Por contenedor])</f>
        <v>17595.890410958906</v>
      </c>
      <c r="S8" s="16">
        <f>SUBTOTAL(9,Tabla14[Atraso a facturar])</f>
        <v>3591164</v>
      </c>
      <c r="T8" s="16">
        <f>SUBTOTAL(9,Tabla14[Ajuste atraso])</f>
        <v>-312000</v>
      </c>
      <c r="U8" s="16">
        <f>SUBTOTAL(9,Tabla14[Facturación atraso])</f>
        <v>3279164</v>
      </c>
      <c r="V8" s="16">
        <f>SUBTOTAL(9,Tabla14[Producción para venta nueva])</f>
        <v>3378089.2570442767</v>
      </c>
      <c r="W8" s="16">
        <f>SUBTOTAL(9,Tabla14[Venta del mes])</f>
        <v>2239100</v>
      </c>
      <c r="X8" s="16">
        <f>SUBTOTAL(9,Tabla14[Ajuste venta nueva])</f>
        <v>-681800</v>
      </c>
      <c r="Y8" s="16">
        <f>SUBTOTAL(9,Tabla14[Facturación Venta nueva])</f>
        <v>1557300</v>
      </c>
      <c r="Z8" s="16">
        <f>SUBTOTAL(9,Tabla14[Saldo Volumen disponible])</f>
        <v>1820789.2570442751</v>
      </c>
      <c r="AA8" s="16">
        <f>SUBTOTAL(9,Tabla14[Disponible stock sin venta])</f>
        <v>115300</v>
      </c>
      <c r="AB8" s="16">
        <f>SUBTOTAL(9,Tabla14[Ajuste stock sin venta])</f>
        <v>0</v>
      </c>
      <c r="AC8" s="16">
        <f>SUBTOTAL(9,Tabla14[Facturación stock])</f>
        <v>115300</v>
      </c>
      <c r="AD8" s="16">
        <f>SUBTOTAL(9,Tabla14[En puerto a facturar])</f>
        <v>215883.924</v>
      </c>
      <c r="AE8" s="16">
        <f>SUBTOTAL(9,Tabla14[Plan Irrestricto Inicial])</f>
        <v>6161447.9239999996</v>
      </c>
      <c r="AF8" s="16">
        <f>SUBTOTAL(9,Tabla14[Plan Irrestricto (DATO)])</f>
        <v>5800747.9239999996</v>
      </c>
      <c r="AG8" s="16">
        <f>SUBTOTAL(9,Tabla14[Plan Ajustado])</f>
        <v>5153447.9239999996</v>
      </c>
      <c r="AH8" s="16"/>
      <c r="AI8" s="16"/>
    </row>
    <row r="9" spans="1:39" ht="34" customHeight="1" thickBot="1" x14ac:dyDescent="0.4">
      <c r="A9" t="s">
        <v>620</v>
      </c>
      <c r="B9" s="2" t="s">
        <v>330</v>
      </c>
      <c r="C9" s="2" t="s">
        <v>0</v>
      </c>
      <c r="D9" s="2" t="s">
        <v>1</v>
      </c>
      <c r="E9" s="2" t="s">
        <v>4</v>
      </c>
      <c r="F9" s="2" t="s">
        <v>5</v>
      </c>
      <c r="G9" s="2" t="s">
        <v>2</v>
      </c>
      <c r="H9" s="2" t="s">
        <v>3</v>
      </c>
      <c r="I9" s="2" t="s">
        <v>335</v>
      </c>
      <c r="J9" s="2" t="s">
        <v>336</v>
      </c>
      <c r="K9" s="2" t="s">
        <v>331</v>
      </c>
      <c r="L9" s="2" t="s">
        <v>332</v>
      </c>
      <c r="M9" s="2" t="s">
        <v>333</v>
      </c>
      <c r="N9" s="2" t="s">
        <v>665</v>
      </c>
      <c r="O9" s="2" t="s">
        <v>338</v>
      </c>
      <c r="P9" s="2" t="s">
        <v>339</v>
      </c>
      <c r="Q9" s="2" t="s">
        <v>340</v>
      </c>
      <c r="R9" s="2" t="s">
        <v>341</v>
      </c>
      <c r="S9" s="65" t="s">
        <v>342</v>
      </c>
      <c r="T9" s="65" t="s">
        <v>658</v>
      </c>
      <c r="U9" s="64" t="s">
        <v>660</v>
      </c>
      <c r="V9" s="2" t="s">
        <v>661</v>
      </c>
      <c r="W9" s="65" t="s">
        <v>344</v>
      </c>
      <c r="X9" s="65" t="s">
        <v>659</v>
      </c>
      <c r="Y9" s="64" t="s">
        <v>662</v>
      </c>
      <c r="Z9" s="36" t="s">
        <v>663</v>
      </c>
      <c r="AA9" s="65" t="s">
        <v>677</v>
      </c>
      <c r="AB9" s="65" t="s">
        <v>678</v>
      </c>
      <c r="AC9" s="64" t="s">
        <v>676</v>
      </c>
      <c r="AD9" s="64" t="s">
        <v>346</v>
      </c>
      <c r="AE9" s="61" t="s">
        <v>680</v>
      </c>
      <c r="AF9" s="61" t="s">
        <v>713</v>
      </c>
      <c r="AG9" s="61" t="s">
        <v>664</v>
      </c>
      <c r="AH9" s="61" t="s">
        <v>666</v>
      </c>
      <c r="AI9" s="61" t="s">
        <v>619</v>
      </c>
      <c r="AJ9" s="89" t="s">
        <v>757</v>
      </c>
      <c r="AK9" s="89" t="s">
        <v>758</v>
      </c>
      <c r="AL9" s="2" t="s">
        <v>771</v>
      </c>
      <c r="AM9" s="2" t="s">
        <v>772</v>
      </c>
    </row>
    <row r="10" spans="1:39" ht="15.5" x14ac:dyDescent="0.35">
      <c r="A10">
        <v>1</v>
      </c>
      <c r="B10" t="str">
        <f>Tabla14[[#This Row],[Oficina]]&amp;Tabla14[[#This Row],[Material]]</f>
        <v>Agro Sudamerica1011558</v>
      </c>
      <c r="C10" t="s">
        <v>227</v>
      </c>
      <c r="D10" t="s">
        <v>17</v>
      </c>
      <c r="E10">
        <v>1011558</v>
      </c>
      <c r="F10" t="s">
        <v>239</v>
      </c>
      <c r="G10" t="s">
        <v>233</v>
      </c>
      <c r="H10" t="s">
        <v>237</v>
      </c>
      <c r="I10" s="7">
        <v>1055967</v>
      </c>
      <c r="J10" s="7">
        <v>408000</v>
      </c>
      <c r="K10" s="8">
        <v>0.5146152823243515</v>
      </c>
      <c r="L10" s="7">
        <v>543416.75583019853</v>
      </c>
      <c r="M10" s="7">
        <v>37465.790000000008</v>
      </c>
      <c r="N10" s="7">
        <v>34426</v>
      </c>
      <c r="O10" s="7">
        <v>0</v>
      </c>
      <c r="P10" s="14">
        <v>611865.94583019859</v>
      </c>
      <c r="Q10" s="7">
        <v>72000</v>
      </c>
      <c r="R10" s="9">
        <v>24000</v>
      </c>
      <c r="S10" s="5">
        <f t="shared" ref="S10:S73" si="1">IF(AND(P10&gt;Q10,Q10&gt;0),Q10,IF(AND(P10&lt;Q10,Q10&gt;0),(ROUNDDOWN(P10/R10,0)*R10),0))</f>
        <v>72000</v>
      </c>
      <c r="T10" s="63"/>
      <c r="U10" s="5">
        <f>+Tabla14[[#This Row],[Atraso a facturar]]+Tabla14[[#This Row],[Ajuste atraso]]</f>
        <v>72000</v>
      </c>
      <c r="V10" s="3">
        <f>+Tabla14[[#This Row],[Total disponible]]-Tabla14[[#This Row],[Facturación atraso]]</f>
        <v>539865.94583019859</v>
      </c>
      <c r="W10" s="6">
        <f>IFERROR(IF(AND(V10&gt;R10,J10&gt;=R10),ROUNDDOWN((Tabla14[[#This Row],[Producción para venta nueva]])/R10,0)*R10,0),0)</f>
        <v>528000</v>
      </c>
      <c r="X10" s="63"/>
      <c r="Y10" s="6">
        <f>IF(Tabla14[[#This Row],[Venta del mes]]&gt;0,Tabla14[[#This Row],[Venta del mes]]+Tabla14[[#This Row],[Ajuste venta nueva]],0)</f>
        <v>528000</v>
      </c>
      <c r="Z10" s="6">
        <f>+Tabla14[[#This Row],[Producción para venta nueva]]-Tabla14[[#This Row],[Facturación Venta nueva]]</f>
        <v>11865.945830198587</v>
      </c>
      <c r="AA10" s="6">
        <f>IF(AND(A10=1,Tabla14[[#This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" s="6"/>
      <c r="AC10" s="6">
        <f>IF(Tabla14[[#This Row],[Disponible stock sin venta]]&gt;0,Tabla14[[#This Row],[Disponible stock sin venta]]+Tabla14[[#This Row],[Ajuste stock sin venta]],0)</f>
        <v>0</v>
      </c>
      <c r="AD10" s="3">
        <f>IFERROR(VLOOKUP(Tabla14[[#This Row],[Llave]],'[6]Din puerto'!$A:$D,4,FALSE),0)</f>
        <v>0</v>
      </c>
      <c r="AE1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600000</v>
      </c>
      <c r="AF10" s="3">
        <v>600000</v>
      </c>
      <c r="AG10" s="6">
        <f>IF(Tabla14[[#This Row],[Plan Irrestricto (DATO)]]&gt;0,SUM(Tabla14[[#This Row],[Facturación atraso]],Tabla14[[#This Row],[Facturación Venta nueva]],Tabla14[[#This Row],[Facturación stock]],Tabla14[[#This Row],[En puerto a facturar]]),0)</f>
        <v>600000</v>
      </c>
      <c r="AH10" s="87"/>
      <c r="AI10" s="3"/>
      <c r="AJ10">
        <v>400000</v>
      </c>
      <c r="AK10" t="s">
        <v>761</v>
      </c>
      <c r="AL10" s="7">
        <f>VLOOKUP(Tabla14[[#This Row],[Llave]],'[8]BASE PLAN MES N'!$B:$AG,32,FALSE)</f>
        <v>600000</v>
      </c>
      <c r="AM10" s="3">
        <f>+Tabla14[[#This Row],[Comentario Market3]]-Tabla14[[#This Row],[Plan Ajustado]]</f>
        <v>0</v>
      </c>
    </row>
    <row r="11" spans="1:39" ht="15.5" x14ac:dyDescent="0.35">
      <c r="A11">
        <v>1</v>
      </c>
      <c r="B11" t="str">
        <f>Tabla14[[#This Row],[Oficina]]&amp;Tabla14[[#This Row],[Material]]</f>
        <v>Agro Sudamerica1011421</v>
      </c>
      <c r="C11" t="s">
        <v>227</v>
      </c>
      <c r="D11" t="s">
        <v>17</v>
      </c>
      <c r="E11">
        <v>1011421</v>
      </c>
      <c r="F11" t="s">
        <v>238</v>
      </c>
      <c r="G11" t="s">
        <v>233</v>
      </c>
      <c r="H11" t="s">
        <v>237</v>
      </c>
      <c r="I11" s="7">
        <v>418785</v>
      </c>
      <c r="J11" s="7">
        <v>456000</v>
      </c>
      <c r="K11" s="8">
        <v>0.5146152823243515</v>
      </c>
      <c r="L11" s="7">
        <v>215513.16100820355</v>
      </c>
      <c r="M11" s="7">
        <v>157259.61999999994</v>
      </c>
      <c r="N11" s="7">
        <v>0</v>
      </c>
      <c r="O11" s="7">
        <v>0</v>
      </c>
      <c r="P11" s="14">
        <v>372772.78100820351</v>
      </c>
      <c r="Q11" s="7">
        <v>144000</v>
      </c>
      <c r="R11" s="9">
        <v>24000</v>
      </c>
      <c r="S11" s="5">
        <f t="shared" si="1"/>
        <v>144000</v>
      </c>
      <c r="T11" s="63"/>
      <c r="U11" s="5">
        <f>+Tabla14[[#This Row],[Atraso a facturar]]+Tabla14[[#This Row],[Ajuste atraso]]</f>
        <v>144000</v>
      </c>
      <c r="V11" s="3">
        <f>+Tabla14[[#This Row],[Total disponible]]-Tabla14[[#This Row],[Facturación atraso]]</f>
        <v>228772.78100820351</v>
      </c>
      <c r="W11" s="6">
        <f>IFERROR(IF(AND(V11&gt;R11,J11&gt;=R11),ROUNDDOWN((Tabla14[[#This Row],[Producción para venta nueva]])/R11,0)*R11,0),0)</f>
        <v>216000</v>
      </c>
      <c r="X11" s="63"/>
      <c r="Y11" s="6">
        <f>IF(Tabla14[[#This Row],[Venta del mes]]&gt;0,Tabla14[[#This Row],[Venta del mes]]+Tabla14[[#This Row],[Ajuste venta nueva]],0)</f>
        <v>216000</v>
      </c>
      <c r="Z11" s="6">
        <f>+Tabla14[[#This Row],[Producción para venta nueva]]-Tabla14[[#This Row],[Facturación Venta nueva]]</f>
        <v>12772.781008203514</v>
      </c>
      <c r="AA11" s="6">
        <f>IF(AND(A11=1,Tabla14[[#This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" s="6"/>
      <c r="AC11" s="6">
        <f>IF(Tabla14[[#This Row],[Disponible stock sin venta]]&gt;0,Tabla14[[#This Row],[Disponible stock sin venta]]+Tabla14[[#This Row],[Ajuste stock sin venta]],0)</f>
        <v>0</v>
      </c>
      <c r="AD11" s="3">
        <f>IFERROR(VLOOKUP(Tabla14[[#This Row],[Llave]],'[6]Din puerto'!$A:$D,4,FALSE),0)</f>
        <v>47986.89</v>
      </c>
      <c r="AE1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407986.89</v>
      </c>
      <c r="AF11" s="3">
        <v>407986.89</v>
      </c>
      <c r="AG11" s="6">
        <f>IF(Tabla14[[#This Row],[Plan Irrestricto (DATO)]]&gt;0,SUM(Tabla14[[#This Row],[Facturación atraso]],Tabla14[[#This Row],[Facturación Venta nueva]],Tabla14[[#This Row],[Facturación stock]],Tabla14[[#This Row],[En puerto a facturar]]),0)</f>
        <v>407986.89</v>
      </c>
      <c r="AH11" s="87"/>
      <c r="AI11" s="3"/>
      <c r="AJ11">
        <v>300000</v>
      </c>
      <c r="AK11" t="s">
        <v>762</v>
      </c>
      <c r="AL11" s="7">
        <f>VLOOKUP(Tabla14[[#This Row],[Llave]],'[8]BASE PLAN MES N'!$B:$AG,32,FALSE)</f>
        <v>407986.89</v>
      </c>
      <c r="AM11" s="3">
        <f>+Tabla14[[#This Row],[Comentario Market3]]-Tabla14[[#This Row],[Plan Ajustado]]</f>
        <v>0</v>
      </c>
    </row>
    <row r="12" spans="1:39" ht="15.5" x14ac:dyDescent="0.35">
      <c r="A12">
        <v>1</v>
      </c>
      <c r="B12" t="str">
        <f>Tabla14[[#This Row],[Oficina]]&amp;Tabla14[[#This Row],[Material]]</f>
        <v>Agro Sudamerica1022709</v>
      </c>
      <c r="C12" t="s">
        <v>6</v>
      </c>
      <c r="D12" t="s">
        <v>17</v>
      </c>
      <c r="E12">
        <v>1022709</v>
      </c>
      <c r="F12" t="s">
        <v>64</v>
      </c>
      <c r="G12" t="s">
        <v>59</v>
      </c>
      <c r="H12" t="s">
        <v>62</v>
      </c>
      <c r="I12" s="7">
        <v>659008</v>
      </c>
      <c r="J12" s="7">
        <v>456000</v>
      </c>
      <c r="K12" s="8">
        <v>0.5146152823243515</v>
      </c>
      <c r="L12" s="7">
        <v>339135.58797400625</v>
      </c>
      <c r="M12" s="7">
        <v>182178.38300000032</v>
      </c>
      <c r="N12" s="7">
        <v>160121.12472645869</v>
      </c>
      <c r="O12" s="7">
        <v>0</v>
      </c>
      <c r="P12" s="14">
        <v>665422.98322781944</v>
      </c>
      <c r="Q12" s="7">
        <v>336000</v>
      </c>
      <c r="R12" s="9">
        <v>24000</v>
      </c>
      <c r="S12" s="5">
        <f t="shared" si="1"/>
        <v>336000</v>
      </c>
      <c r="T12" s="63"/>
      <c r="U12" s="5">
        <f>+Tabla14[[#This Row],[Atraso a facturar]]+Tabla14[[#This Row],[Ajuste atraso]]</f>
        <v>336000</v>
      </c>
      <c r="V12" s="3">
        <f>+Tabla14[[#This Row],[Total disponible]]-Tabla14[[#This Row],[Facturación atraso]]</f>
        <v>329422.98322781944</v>
      </c>
      <c r="W12" s="6">
        <f>IFERROR(IF(AND(V12&gt;R12,J12&gt;=R12),ROUNDDOWN((Tabla14[[#This Row],[Producción para venta nueva]])/R12,0)*R12,0),0)</f>
        <v>312000</v>
      </c>
      <c r="X12" s="63">
        <v>-200000</v>
      </c>
      <c r="Y12" s="6">
        <f>IF(Tabla14[[#This Row],[Venta del mes]]&gt;0,Tabla14[[#This Row],[Venta del mes]]+Tabla14[[#This Row],[Ajuste venta nueva]],0)</f>
        <v>112000</v>
      </c>
      <c r="Z12" s="6">
        <f>+Tabla14[[#This Row],[Producción para venta nueva]]-Tabla14[[#This Row],[Facturación Venta nueva]]</f>
        <v>217422.98322781944</v>
      </c>
      <c r="AA12" s="6">
        <f>IF(AND(A12=1,Tabla14[[#This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" s="6"/>
      <c r="AC12" s="6">
        <f>IF(Tabla14[[#This Row],[Disponible stock sin venta]]&gt;0,Tabla14[[#This Row],[Disponible stock sin venta]]+Tabla14[[#This Row],[Ajuste stock sin venta]],0)</f>
        <v>0</v>
      </c>
      <c r="AD12" s="3">
        <f>IFERROR(VLOOKUP(Tabla14[[#This Row],[Llave]],'[6]Din puerto'!$A:$D,4,FALSE),0)</f>
        <v>0</v>
      </c>
      <c r="AE1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648000</v>
      </c>
      <c r="AF12" s="3">
        <v>648000</v>
      </c>
      <c r="AG12" s="6">
        <f>IF(Tabla14[[#This Row],[Plan Irrestricto (DATO)]]&gt;0,SUM(Tabla14[[#This Row],[Facturación atraso]],Tabla14[[#This Row],[Facturación Venta nueva]],Tabla14[[#This Row],[Facturación stock]],Tabla14[[#This Row],[En puerto a facturar]]),0)</f>
        <v>448000</v>
      </c>
      <c r="AH12" s="87" t="s">
        <v>719</v>
      </c>
      <c r="AI12" s="3" t="s">
        <v>753</v>
      </c>
      <c r="AJ12">
        <v>548000</v>
      </c>
      <c r="AK12" t="s">
        <v>765</v>
      </c>
      <c r="AL12" s="7">
        <f>VLOOKUP(Tabla14[[#This Row],[Llave]],'[8]BASE PLAN MES N'!$B:$AG,32,FALSE)</f>
        <v>448000</v>
      </c>
      <c r="AM12" s="3">
        <f>+Tabla14[[#This Row],[Comentario Market3]]-Tabla14[[#This Row],[Plan Ajustado]]</f>
        <v>0</v>
      </c>
    </row>
    <row r="13" spans="1:39" ht="15.5" x14ac:dyDescent="0.35">
      <c r="A13">
        <v>1</v>
      </c>
      <c r="B13" t="str">
        <f>Tabla14[[#This Row],[Oficina]]&amp;Tabla14[[#This Row],[Material]]</f>
        <v>Agro Sudamerica1012552</v>
      </c>
      <c r="C13" t="s">
        <v>227</v>
      </c>
      <c r="D13" t="s">
        <v>17</v>
      </c>
      <c r="E13">
        <v>1012552</v>
      </c>
      <c r="F13" t="s">
        <v>251</v>
      </c>
      <c r="G13" t="s">
        <v>247</v>
      </c>
      <c r="H13" t="s">
        <v>248</v>
      </c>
      <c r="I13" s="7">
        <v>312240</v>
      </c>
      <c r="J13" s="7">
        <v>9000</v>
      </c>
      <c r="K13" s="8">
        <v>0.5146152823243515</v>
      </c>
      <c r="L13" s="7">
        <v>160683.47575295551</v>
      </c>
      <c r="M13" s="7">
        <v>12760</v>
      </c>
      <c r="N13" s="7">
        <v>0</v>
      </c>
      <c r="O13" s="7">
        <v>0</v>
      </c>
      <c r="P13" s="14">
        <v>173443.47575295551</v>
      </c>
      <c r="Q13" s="7">
        <v>0</v>
      </c>
      <c r="R13" s="9">
        <v>50</v>
      </c>
      <c r="S13" s="5">
        <f t="shared" si="1"/>
        <v>0</v>
      </c>
      <c r="T13" s="63"/>
      <c r="U13" s="5">
        <f>+Tabla14[[#This Row],[Atraso a facturar]]+Tabla14[[#This Row],[Ajuste atraso]]</f>
        <v>0</v>
      </c>
      <c r="V13" s="3">
        <f>+Tabla14[[#This Row],[Total disponible]]-Tabla14[[#This Row],[Facturación atraso]]</f>
        <v>173443.47575295551</v>
      </c>
      <c r="W13" s="6">
        <f>IFERROR(IF(AND(V13&gt;R13,J13&gt;=R13),ROUNDDOWN((Tabla14[[#This Row],[Producción para venta nueva]])/R13,0)*R13,0),0)</f>
        <v>173400</v>
      </c>
      <c r="X13" s="63"/>
      <c r="Y13" s="6">
        <f>IF(Tabla14[[#This Row],[Venta del mes]]&gt;0,Tabla14[[#This Row],[Venta del mes]]+Tabla14[[#This Row],[Ajuste venta nueva]],0)</f>
        <v>173400</v>
      </c>
      <c r="Z13" s="6">
        <f>+Tabla14[[#This Row],[Producción para venta nueva]]-Tabla14[[#This Row],[Facturación Venta nueva]]</f>
        <v>43.475752955506323</v>
      </c>
      <c r="AA13" s="6">
        <f>IF(AND(A13=1,Tabla14[[#This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" s="6"/>
      <c r="AC13" s="6">
        <f>IF(Tabla14[[#This Row],[Disponible stock sin venta]]&gt;0,Tabla14[[#This Row],[Disponible stock sin venta]]+Tabla14[[#This Row],[Ajuste stock sin venta]],0)</f>
        <v>0</v>
      </c>
      <c r="AD13" s="3">
        <f>IFERROR(VLOOKUP(Tabla14[[#This Row],[Llave]],'[6]Din puerto'!$A:$D,4,FALSE),0)</f>
        <v>0</v>
      </c>
      <c r="AE1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173400</v>
      </c>
      <c r="AF13" s="3">
        <v>173400</v>
      </c>
      <c r="AG13" s="6">
        <f>IF(Tabla14[[#This Row],[Plan Irrestricto (DATO)]]&gt;0,SUM(Tabla14[[#This Row],[Facturación atraso]],Tabla14[[#This Row],[Facturación Venta nueva]],Tabla14[[#This Row],[Facturación stock]],Tabla14[[#This Row],[En puerto a facturar]]),0)</f>
        <v>173400</v>
      </c>
      <c r="AH13" s="87"/>
      <c r="AI13" s="3"/>
      <c r="AJ13">
        <v>72000</v>
      </c>
      <c r="AK13" t="s">
        <v>760</v>
      </c>
      <c r="AL13" s="7">
        <f>VLOOKUP(Tabla14[[#This Row],[Llave]],'[8]BASE PLAN MES N'!$B:$AG,32,FALSE)</f>
        <v>173400</v>
      </c>
      <c r="AM13" s="3">
        <f>+Tabla14[[#This Row],[Comentario Market3]]-Tabla14[[#This Row],[Plan Ajustado]]</f>
        <v>0</v>
      </c>
    </row>
    <row r="14" spans="1:39" ht="15.5" x14ac:dyDescent="0.35">
      <c r="A14">
        <v>1</v>
      </c>
      <c r="B14" t="str">
        <f>Tabla14[[#This Row],[Oficina]]&amp;Tabla14[[#This Row],[Material]]</f>
        <v>Agro Sudamerica1010877</v>
      </c>
      <c r="C14" t="s">
        <v>227</v>
      </c>
      <c r="D14" t="s">
        <v>17</v>
      </c>
      <c r="E14">
        <v>1010877</v>
      </c>
      <c r="F14" t="s">
        <v>243</v>
      </c>
      <c r="G14" t="s">
        <v>209</v>
      </c>
      <c r="H14" t="s">
        <v>210</v>
      </c>
      <c r="I14" s="7">
        <v>128781</v>
      </c>
      <c r="J14" s="7">
        <v>96000</v>
      </c>
      <c r="K14" s="8">
        <v>0.5146152823243515</v>
      </c>
      <c r="L14" s="7">
        <v>66272.670673012311</v>
      </c>
      <c r="M14" s="7">
        <v>57420</v>
      </c>
      <c r="N14" s="7">
        <v>31850</v>
      </c>
      <c r="O14" s="7">
        <v>0</v>
      </c>
      <c r="P14" s="14">
        <v>152357.67067301233</v>
      </c>
      <c r="Q14" s="7">
        <v>15639</v>
      </c>
      <c r="R14" s="9">
        <v>24000</v>
      </c>
      <c r="S14" s="5">
        <f t="shared" si="1"/>
        <v>15639</v>
      </c>
      <c r="T14" s="63"/>
      <c r="U14" s="5">
        <f>+Tabla14[[#This Row],[Atraso a facturar]]+Tabla14[[#This Row],[Ajuste atraso]]</f>
        <v>15639</v>
      </c>
      <c r="V14" s="3">
        <f>+Tabla14[[#This Row],[Total disponible]]-Tabla14[[#This Row],[Facturación atraso]]</f>
        <v>136718.67067301233</v>
      </c>
      <c r="W14" s="6">
        <f>IFERROR(IF(AND(V14&gt;R14,J14&gt;=R14),ROUNDDOWN((Tabla14[[#This Row],[Producción para venta nueva]])/R14,0)*R14,0),0)</f>
        <v>120000</v>
      </c>
      <c r="X14" s="63"/>
      <c r="Y14" s="6">
        <f>IF(Tabla14[[#This Row],[Venta del mes]]&gt;0,Tabla14[[#This Row],[Venta del mes]]+Tabla14[[#This Row],[Ajuste venta nueva]],0)</f>
        <v>120000</v>
      </c>
      <c r="Z14" s="6">
        <f>+Tabla14[[#This Row],[Producción para venta nueva]]-Tabla14[[#This Row],[Facturación Venta nueva]]</f>
        <v>16718.670673012326</v>
      </c>
      <c r="AA14" s="6">
        <f>IF(AND(A14=1,Tabla14[[#This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" s="6"/>
      <c r="AC14" s="6">
        <f>IF(Tabla14[[#This Row],[Disponible stock sin venta]]&gt;0,Tabla14[[#This Row],[Disponible stock sin venta]]+Tabla14[[#This Row],[Ajuste stock sin venta]],0)</f>
        <v>0</v>
      </c>
      <c r="AD14" s="3">
        <f>IFERROR(VLOOKUP(Tabla14[[#This Row],[Llave]],'[6]Din puerto'!$A:$D,4,FALSE),0)</f>
        <v>0</v>
      </c>
      <c r="AE1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135639</v>
      </c>
      <c r="AF14" s="3">
        <v>135639</v>
      </c>
      <c r="AG14" s="6">
        <f>IF(Tabla14[[#This Row],[Plan Irrestricto (DATO)]]&gt;0,SUM(Tabla14[[#This Row],[Facturación atraso]],Tabla14[[#This Row],[Facturación Venta nueva]],Tabla14[[#This Row],[Facturación stock]],Tabla14[[#This Row],[En puerto a facturar]]),0)</f>
        <v>135639</v>
      </c>
      <c r="AH14" s="87"/>
      <c r="AI14" s="3"/>
      <c r="AJ14">
        <v>48000</v>
      </c>
      <c r="AK14" t="s">
        <v>764</v>
      </c>
      <c r="AL14" s="7">
        <f>VLOOKUP(Tabla14[[#This Row],[Llave]],'[8]BASE PLAN MES N'!$B:$AG,32,FALSE)</f>
        <v>135639</v>
      </c>
      <c r="AM14" s="3">
        <f>+Tabla14[[#This Row],[Comentario Market3]]-Tabla14[[#This Row],[Plan Ajustado]]</f>
        <v>0</v>
      </c>
    </row>
    <row r="15" spans="1:39" ht="15.5" x14ac:dyDescent="0.35">
      <c r="A15">
        <v>1</v>
      </c>
      <c r="B15" t="str">
        <f>Tabla14[[#This Row],[Oficina]]&amp;Tabla14[[#This Row],[Material]]</f>
        <v>Agro Sudamerica1020869</v>
      </c>
      <c r="C15" t="s">
        <v>6</v>
      </c>
      <c r="D15" t="s">
        <v>17</v>
      </c>
      <c r="E15">
        <v>1020869</v>
      </c>
      <c r="F15" t="s">
        <v>27</v>
      </c>
      <c r="G15" t="s">
        <v>25</v>
      </c>
      <c r="H15" t="s">
        <v>26</v>
      </c>
      <c r="I15" s="7">
        <v>0</v>
      </c>
      <c r="J15" s="7">
        <v>24000</v>
      </c>
      <c r="K15" s="8">
        <v>0.5146152823243515</v>
      </c>
      <c r="L15" s="7">
        <v>0</v>
      </c>
      <c r="M15" s="7">
        <v>76727.196000000025</v>
      </c>
      <c r="N15" s="7">
        <v>0</v>
      </c>
      <c r="O15" s="7">
        <v>0</v>
      </c>
      <c r="P15" s="14">
        <v>76727.196000000025</v>
      </c>
      <c r="Q15" s="7">
        <v>0</v>
      </c>
      <c r="R15" s="9">
        <v>15000</v>
      </c>
      <c r="S15" s="5">
        <f t="shared" si="1"/>
        <v>0</v>
      </c>
      <c r="T15" s="63"/>
      <c r="U15" s="5">
        <f>+Tabla14[[#This Row],[Atraso a facturar]]+Tabla14[[#This Row],[Ajuste atraso]]</f>
        <v>0</v>
      </c>
      <c r="V15" s="3">
        <f>+Tabla14[[#This Row],[Total disponible]]-Tabla14[[#This Row],[Facturación atraso]]</f>
        <v>76727.196000000025</v>
      </c>
      <c r="W15" s="6">
        <f>IFERROR(IF(AND(V15&gt;R15,J15&gt;=R15),ROUNDDOWN((Tabla14[[#This Row],[Producción para venta nueva]])/R15,0)*R15,0),0)</f>
        <v>75000</v>
      </c>
      <c r="X15" s="63"/>
      <c r="Y15" s="6">
        <f>IF(Tabla14[[#This Row],[Venta del mes]]&gt;0,Tabla14[[#This Row],[Venta del mes]]+Tabla14[[#This Row],[Ajuste venta nueva]],0)</f>
        <v>75000</v>
      </c>
      <c r="Z15" s="6">
        <f>+Tabla14[[#This Row],[Producción para venta nueva]]-Tabla14[[#This Row],[Facturación Venta nueva]]</f>
        <v>1727.1960000000254</v>
      </c>
      <c r="AA15" s="6">
        <f>IF(AND(A15=1,Tabla14[[#This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" s="6"/>
      <c r="AC15" s="6">
        <f>IF(Tabla14[[#This Row],[Disponible stock sin venta]]&gt;0,Tabla14[[#This Row],[Disponible stock sin venta]]+Tabla14[[#This Row],[Ajuste stock sin venta]],0)</f>
        <v>0</v>
      </c>
      <c r="AD15" s="3">
        <f>IFERROR(VLOOKUP(Tabla14[[#This Row],[Llave]],'[6]Din puerto'!$A:$D,4,FALSE),0)</f>
        <v>0</v>
      </c>
      <c r="AE1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75000</v>
      </c>
      <c r="AF15" s="3">
        <v>75000</v>
      </c>
      <c r="AG15" s="6">
        <f>IF(Tabla14[[#This Row],[Plan Irrestricto (DATO)]]&gt;0,SUM(Tabla14[[#This Row],[Facturación atraso]],Tabla14[[#This Row],[Facturación Venta nueva]],Tabla14[[#This Row],[Facturación stock]],Tabla14[[#This Row],[En puerto a facturar]]),0)</f>
        <v>75000</v>
      </c>
      <c r="AH15" s="87"/>
      <c r="AI15" s="3"/>
      <c r="AL15" s="7">
        <f>VLOOKUP(Tabla14[[#This Row],[Llave]],'[8]BASE PLAN MES N'!$B:$AG,32,FALSE)</f>
        <v>75000</v>
      </c>
      <c r="AM15" s="3">
        <f>+Tabla14[[#This Row],[Comentario Market3]]-Tabla14[[#This Row],[Plan Ajustado]]</f>
        <v>0</v>
      </c>
    </row>
    <row r="16" spans="1:39" ht="15.5" hidden="1" x14ac:dyDescent="0.35">
      <c r="A16">
        <v>1</v>
      </c>
      <c r="B16" t="str">
        <f>Tabla14[[#This Row],[Oficina]]&amp;Tabla14[[#This Row],[Material]]</f>
        <v>Agro Mexico1030802</v>
      </c>
      <c r="C16" t="s">
        <v>204</v>
      </c>
      <c r="D16" t="s">
        <v>370</v>
      </c>
      <c r="E16">
        <v>1030802</v>
      </c>
      <c r="F16" t="s">
        <v>679</v>
      </c>
      <c r="G16" t="s">
        <v>233</v>
      </c>
      <c r="H16" t="s">
        <v>233</v>
      </c>
      <c r="I16" s="7">
        <v>66229</v>
      </c>
      <c r="J16" s="7">
        <v>120719</v>
      </c>
      <c r="K16" s="8">
        <v>0.5146152823243515</v>
      </c>
      <c r="L16" s="7">
        <v>34082.455533059474</v>
      </c>
      <c r="M16" s="7">
        <v>37959.418000000012</v>
      </c>
      <c r="N16" s="7">
        <v>8000</v>
      </c>
      <c r="O16" s="7">
        <v>0</v>
      </c>
      <c r="P16" s="32">
        <v>79241.873533059494</v>
      </c>
      <c r="Q16" s="15">
        <v>120000</v>
      </c>
      <c r="R16" s="9">
        <v>24000</v>
      </c>
      <c r="S16" s="5">
        <f t="shared" si="1"/>
        <v>72000</v>
      </c>
      <c r="T16" s="63"/>
      <c r="U16" s="5">
        <f>+Tabla14[[#This Row],[Atraso a facturar]]+Tabla14[[#This Row],[Ajuste atraso]]</f>
        <v>72000</v>
      </c>
      <c r="V16" s="3">
        <f>+Tabla14[[#This Row],[Total disponible]]-Tabla14[[#This Row],[Facturación atraso]]</f>
        <v>7241.8735330594936</v>
      </c>
      <c r="W16" s="6">
        <f>IFERROR(IF(AND(V16&gt;R16,J16&gt;=R16),ROUNDDOWN((Tabla14[[#This Row],[Producción para venta nueva]])/R16,0)*R16,0),0)</f>
        <v>0</v>
      </c>
      <c r="X16" s="63"/>
      <c r="Y16" s="6">
        <f>IF(Tabla14[[#This Row],[Venta del mes]]&gt;0,Tabla14[[#This Row],[Venta del mes]]+Tabla14[[#This Row],[Ajuste venta nueva]],0)</f>
        <v>0</v>
      </c>
      <c r="Z16" s="6">
        <f>+Tabla14[[#This Row],[Producción para venta nueva]]-Tabla14[[#This Row],[Facturación Venta nueva]]</f>
        <v>7241.8735330594936</v>
      </c>
      <c r="AA16" s="6">
        <f>IF(AND(A16=1,Tabla14[[#This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" s="6"/>
      <c r="AC16" s="6">
        <f>IF(Tabla14[[#This Row],[Disponible stock sin venta]]&gt;0,Tabla14[[#This Row],[Disponible stock sin venta]]+Tabla14[[#This Row],[Ajuste stock sin venta]],0)</f>
        <v>0</v>
      </c>
      <c r="AD16" s="3">
        <f>IFERROR(VLOOKUP(Tabla14[[#This Row],[Llave]],'[6]Din puerto'!$A:$D,4,FALSE),0)</f>
        <v>24006.314999999999</v>
      </c>
      <c r="AE1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96006.315000000002</v>
      </c>
      <c r="AF16" s="3">
        <v>96006.315000000002</v>
      </c>
      <c r="AG16" s="6">
        <f>IF(Tabla14[[#This Row],[Plan Irrestricto (DATO)]]&gt;0,SUM(Tabla14[[#This Row],[Facturación atraso]],Tabla14[[#This Row],[Facturación Venta nueva]],Tabla14[[#This Row],[Facturación stock]],Tabla14[[#This Row],[En puerto a facturar]]),0)</f>
        <v>96006.315000000002</v>
      </c>
      <c r="AH16" s="87"/>
      <c r="AI16" s="3"/>
      <c r="AL16">
        <f>VLOOKUP(Tabla14[[#This Row],[Llave]],'[8]BASE PLAN MES N'!$B:$AG,32,FALSE)</f>
        <v>96006.315000000002</v>
      </c>
      <c r="AM16" s="3">
        <f>+Tabla14[[#This Row],[Comentario Market3]]-Tabla14[[#This Row],[Plan Ajustado]]</f>
        <v>0</v>
      </c>
    </row>
    <row r="17" spans="1:39" ht="15.5" x14ac:dyDescent="0.35">
      <c r="A17">
        <v>1</v>
      </c>
      <c r="B17" t="str">
        <f>Tabla14[[#This Row],[Oficina]]&amp;Tabla14[[#This Row],[Material]]</f>
        <v>Agro Sudamerica1020848</v>
      </c>
      <c r="C17" t="s">
        <v>6</v>
      </c>
      <c r="D17" t="s">
        <v>17</v>
      </c>
      <c r="E17">
        <v>1020848</v>
      </c>
      <c r="F17" t="s">
        <v>52</v>
      </c>
      <c r="G17" t="s">
        <v>50</v>
      </c>
      <c r="H17" t="s">
        <v>51</v>
      </c>
      <c r="I17" s="7">
        <v>196356</v>
      </c>
      <c r="J17" s="7">
        <v>216000</v>
      </c>
      <c r="K17" s="8">
        <v>0.5146152823243515</v>
      </c>
      <c r="L17" s="7">
        <v>101047.79837608036</v>
      </c>
      <c r="M17" s="7">
        <v>133645.66800000006</v>
      </c>
      <c r="N17" s="7">
        <v>41007.406177664052</v>
      </c>
      <c r="O17" s="7">
        <v>0</v>
      </c>
      <c r="P17" s="14">
        <v>271600.13193597808</v>
      </c>
      <c r="Q17" s="7">
        <v>192000</v>
      </c>
      <c r="R17" s="9">
        <v>24000</v>
      </c>
      <c r="S17" s="5">
        <f t="shared" si="1"/>
        <v>192000</v>
      </c>
      <c r="T17" s="63"/>
      <c r="U17" s="5">
        <f>+Tabla14[[#This Row],[Atraso a facturar]]+Tabla14[[#This Row],[Ajuste atraso]]</f>
        <v>192000</v>
      </c>
      <c r="V17" s="3">
        <f>+Tabla14[[#This Row],[Total disponible]]-Tabla14[[#This Row],[Facturación atraso]]</f>
        <v>79600.131935978075</v>
      </c>
      <c r="W17" s="6">
        <f>IFERROR(IF(AND(V17&gt;R17,J17&gt;=R17),ROUNDDOWN((Tabla14[[#This Row],[Producción para venta nueva]])/R17,0)*R17,0),0)</f>
        <v>72000</v>
      </c>
      <c r="X17" s="63"/>
      <c r="Y17" s="6">
        <f>IF(Tabla14[[#This Row],[Venta del mes]]&gt;0,Tabla14[[#This Row],[Venta del mes]]+Tabla14[[#This Row],[Ajuste venta nueva]],0)</f>
        <v>72000</v>
      </c>
      <c r="Z17" s="6">
        <f>+Tabla14[[#This Row],[Producción para venta nueva]]-Tabla14[[#This Row],[Facturación Venta nueva]]</f>
        <v>7600.1319359780755</v>
      </c>
      <c r="AA17" s="6">
        <f>IF(AND(A17=1,Tabla14[[#This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" s="6"/>
      <c r="AC17" s="6">
        <f>IF(Tabla14[[#This Row],[Disponible stock sin venta]]&gt;0,Tabla14[[#This Row],[Disponible stock sin venta]]+Tabla14[[#This Row],[Ajuste stock sin venta]],0)</f>
        <v>0</v>
      </c>
      <c r="AD17" s="3">
        <f>IFERROR(VLOOKUP(Tabla14[[#This Row],[Llave]],'[6]Din puerto'!$A:$D,4,FALSE),0)</f>
        <v>0</v>
      </c>
      <c r="AE1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264000</v>
      </c>
      <c r="AF17" s="3">
        <v>264000</v>
      </c>
      <c r="AG17" s="6">
        <f>IF(Tabla14[[#This Row],[Plan Irrestricto (DATO)]]&gt;0,SUM(Tabla14[[#This Row],[Facturación atraso]],Tabla14[[#This Row],[Facturación Venta nueva]],Tabla14[[#This Row],[Facturación stock]],Tabla14[[#This Row],[En puerto a facturar]]),0)</f>
        <v>264000</v>
      </c>
      <c r="AH17" s="87"/>
      <c r="AI17" s="3"/>
      <c r="AJ17">
        <v>192000</v>
      </c>
      <c r="AK17" t="s">
        <v>770</v>
      </c>
      <c r="AL17" s="7">
        <f>VLOOKUP(Tabla14[[#This Row],[Llave]],'[8]BASE PLAN MES N'!$B:$AG,32,FALSE)</f>
        <v>264000</v>
      </c>
      <c r="AM17" s="3">
        <f>+Tabla14[[#This Row],[Comentario Market3]]-Tabla14[[#This Row],[Plan Ajustado]]</f>
        <v>0</v>
      </c>
    </row>
    <row r="18" spans="1:39" ht="15.5" x14ac:dyDescent="0.35">
      <c r="A18">
        <v>1</v>
      </c>
      <c r="B18" t="str">
        <f>Tabla14[[#This Row],[Oficina]]&amp;Tabla14[[#This Row],[Material]]</f>
        <v>Agro Sudamerica1012556</v>
      </c>
      <c r="C18" t="s">
        <v>227</v>
      </c>
      <c r="D18" t="s">
        <v>17</v>
      </c>
      <c r="E18">
        <v>1012556</v>
      </c>
      <c r="F18" t="s">
        <v>235</v>
      </c>
      <c r="G18" t="s">
        <v>233</v>
      </c>
      <c r="H18" t="s">
        <v>234</v>
      </c>
      <c r="I18" s="7">
        <v>252000</v>
      </c>
      <c r="J18" s="7">
        <v>192000</v>
      </c>
      <c r="K18" s="8">
        <v>0.5146152823243515</v>
      </c>
      <c r="L18" s="7">
        <v>129683.05114573658</v>
      </c>
      <c r="M18" s="7">
        <v>23145.496999999999</v>
      </c>
      <c r="N18" s="7">
        <v>60000</v>
      </c>
      <c r="O18" s="7">
        <v>0</v>
      </c>
      <c r="P18" s="14">
        <v>206828.54814573657</v>
      </c>
      <c r="Q18" s="7">
        <v>168000</v>
      </c>
      <c r="R18" s="9">
        <v>24000</v>
      </c>
      <c r="S18" s="5">
        <f t="shared" si="1"/>
        <v>168000</v>
      </c>
      <c r="T18" s="63"/>
      <c r="U18" s="5">
        <f>+Tabla14[[#This Row],[Atraso a facturar]]+Tabla14[[#This Row],[Ajuste atraso]]</f>
        <v>168000</v>
      </c>
      <c r="V18" s="3">
        <f>+Tabla14[[#This Row],[Total disponible]]-Tabla14[[#This Row],[Facturación atraso]]</f>
        <v>38828.548145736568</v>
      </c>
      <c r="W18" s="6">
        <f>IFERROR(IF(AND(V18&gt;R18,J18&gt;=R18),ROUNDDOWN((Tabla14[[#This Row],[Producción para venta nueva]])/R18,0)*R18,0),0)</f>
        <v>24000</v>
      </c>
      <c r="X18" s="63">
        <v>-24000</v>
      </c>
      <c r="Y18" s="6">
        <f>IF(Tabla14[[#This Row],[Venta del mes]]&gt;0,Tabla14[[#This Row],[Venta del mes]]+Tabla14[[#This Row],[Ajuste venta nueva]],0)</f>
        <v>0</v>
      </c>
      <c r="Z18" s="6">
        <f>+Tabla14[[#This Row],[Producción para venta nueva]]-Tabla14[[#This Row],[Facturación Venta nueva]]</f>
        <v>38828.548145736568</v>
      </c>
      <c r="AA18" s="6">
        <f>IF(AND(A18=1,Tabla14[[#This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" s="6"/>
      <c r="AC18" s="6">
        <f>IF(Tabla14[[#This Row],[Disponible stock sin venta]]&gt;0,Tabla14[[#This Row],[Disponible stock sin venta]]+Tabla14[[#This Row],[Ajuste stock sin venta]],0)</f>
        <v>0</v>
      </c>
      <c r="AD18" s="3">
        <f>IFERROR(VLOOKUP(Tabla14[[#This Row],[Llave]],'[6]Din puerto'!$A:$D,4,FALSE),0)</f>
        <v>0</v>
      </c>
      <c r="AE1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192000</v>
      </c>
      <c r="AF18" s="3">
        <v>192000</v>
      </c>
      <c r="AG18" s="6">
        <f>IF(Tabla14[[#This Row],[Plan Irrestricto (DATO)]]&gt;0,SUM(Tabla14[[#This Row],[Facturación atraso]],Tabla14[[#This Row],[Facturación Venta nueva]],Tabla14[[#This Row],[Facturación stock]],Tabla14[[#This Row],[En puerto a facturar]]),0)</f>
        <v>168000</v>
      </c>
      <c r="AH18" s="87" t="s">
        <v>720</v>
      </c>
      <c r="AI18" s="3" t="s">
        <v>752</v>
      </c>
      <c r="AL18" s="7">
        <f>VLOOKUP(Tabla14[[#This Row],[Llave]],'[8]BASE PLAN MES N'!$B:$AG,32,FALSE)</f>
        <v>168000</v>
      </c>
      <c r="AM18" s="3">
        <f>+Tabla14[[#This Row],[Comentario Market3]]-Tabla14[[#This Row],[Plan Ajustado]]</f>
        <v>0</v>
      </c>
    </row>
    <row r="19" spans="1:39" ht="15.5" hidden="1" x14ac:dyDescent="0.35">
      <c r="A19">
        <v>1</v>
      </c>
      <c r="B19" t="str">
        <f>Tabla14[[#This Row],[Oficina]]&amp;Tabla14[[#This Row],[Material]]</f>
        <v>Agrosuper Brasil1030740</v>
      </c>
      <c r="C19" t="s">
        <v>204</v>
      </c>
      <c r="D19" t="s">
        <v>7</v>
      </c>
      <c r="E19">
        <v>1030740</v>
      </c>
      <c r="F19" t="s">
        <v>615</v>
      </c>
      <c r="G19" t="s">
        <v>212</v>
      </c>
      <c r="H19" t="s">
        <v>319</v>
      </c>
      <c r="I19" s="7">
        <v>0</v>
      </c>
      <c r="J19" s="7">
        <v>0</v>
      </c>
      <c r="K19" s="8">
        <v>0.71181248753751014</v>
      </c>
      <c r="L19" s="7">
        <v>0</v>
      </c>
      <c r="M19" s="7">
        <v>0</v>
      </c>
      <c r="N19" s="7">
        <v>0</v>
      </c>
      <c r="O19" s="7">
        <v>0</v>
      </c>
      <c r="P19" s="32">
        <v>0</v>
      </c>
      <c r="Q19" s="7">
        <v>0</v>
      </c>
      <c r="R19" s="83">
        <v>24000</v>
      </c>
      <c r="S19" s="5">
        <f t="shared" si="1"/>
        <v>0</v>
      </c>
      <c r="T19" s="63"/>
      <c r="U19" s="5">
        <f>+Tabla14[[#This Row],[Atraso a facturar]]+Tabla14[[#This Row],[Ajuste atraso]]</f>
        <v>0</v>
      </c>
      <c r="V19" s="3">
        <f>+Tabla14[[#This Row],[Total disponible]]-Tabla14[[#This Row],[Facturación atraso]]</f>
        <v>0</v>
      </c>
      <c r="W19" s="6">
        <f>IFERROR(IF(AND(V19&gt;R19,J19&gt;=R19),ROUNDDOWN((Tabla14[[#This Row],[Producción para venta nueva]])/R19,0)*R19,0),0)</f>
        <v>0</v>
      </c>
      <c r="X19" s="63"/>
      <c r="Y19" s="6">
        <f>IF(Tabla14[[#This Row],[Venta del mes]]&gt;0,Tabla14[[#This Row],[Venta del mes]]+Tabla14[[#This Row],[Ajuste venta nueva]],0)</f>
        <v>0</v>
      </c>
      <c r="Z19" s="6">
        <f>+Tabla14[[#This Row],[Producción para venta nueva]]-Tabla14[[#This Row],[Facturación Venta nueva]]</f>
        <v>0</v>
      </c>
      <c r="AA19" s="6">
        <f>IF(AND(A19=1,Tabla14[[#This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" s="6"/>
      <c r="AC19" s="6">
        <f>IF(Tabla14[[#This Row],[Disponible stock sin venta]]&gt;0,Tabla14[[#This Row],[Disponible stock sin venta]]+Tabla14[[#This Row],[Ajuste stock sin venta]],0)</f>
        <v>0</v>
      </c>
      <c r="AD19" s="3">
        <f>IFERROR(VLOOKUP(Tabla14[[#This Row],[Llave]],'[6]Din puerto'!$A:$D,4,FALSE),0)</f>
        <v>0</v>
      </c>
      <c r="AE19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9" s="3" t="b">
        <v>0</v>
      </c>
      <c r="AG1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9" s="87"/>
      <c r="AI19" s="3"/>
      <c r="AL19">
        <f>VLOOKUP(Tabla14[[#This Row],[Llave]],'[8]BASE PLAN MES N'!$B:$AG,32,FALSE)</f>
        <v>0</v>
      </c>
      <c r="AM19" s="3">
        <f>+Tabla14[[#This Row],[Comentario Market3]]-Tabla14[[#This Row],[Plan Ajustado]]</f>
        <v>0</v>
      </c>
    </row>
    <row r="20" spans="1:39" ht="15.5" x14ac:dyDescent="0.35">
      <c r="A20">
        <v>1</v>
      </c>
      <c r="B20" t="str">
        <f>Tabla14[[#This Row],[Oficina]]&amp;Tabla14[[#This Row],[Material]]</f>
        <v>Agro Sudamerica1021385</v>
      </c>
      <c r="C20" t="s">
        <v>6</v>
      </c>
      <c r="D20" t="s">
        <v>17</v>
      </c>
      <c r="E20">
        <v>1021385</v>
      </c>
      <c r="F20" t="s">
        <v>33</v>
      </c>
      <c r="G20" t="s">
        <v>8</v>
      </c>
      <c r="H20" t="s">
        <v>32</v>
      </c>
      <c r="I20" s="7">
        <v>101090</v>
      </c>
      <c r="J20" s="7">
        <v>96000</v>
      </c>
      <c r="K20" s="8">
        <v>0.5146152823243515</v>
      </c>
      <c r="L20" s="7">
        <v>52022.458890168695</v>
      </c>
      <c r="M20" s="7">
        <v>80338.430000000022</v>
      </c>
      <c r="N20" s="7">
        <v>52824.732742400003</v>
      </c>
      <c r="O20" s="7">
        <v>0</v>
      </c>
      <c r="P20" s="14">
        <v>179903.14835832873</v>
      </c>
      <c r="Q20" s="7">
        <v>107109</v>
      </c>
      <c r="R20" s="9">
        <v>24000</v>
      </c>
      <c r="S20" s="5">
        <f t="shared" si="1"/>
        <v>107109</v>
      </c>
      <c r="T20" s="63"/>
      <c r="U20" s="5">
        <f>+Tabla14[[#This Row],[Atraso a facturar]]+Tabla14[[#This Row],[Ajuste atraso]]</f>
        <v>107109</v>
      </c>
      <c r="V20" s="3">
        <f>+Tabla14[[#This Row],[Total disponible]]-Tabla14[[#This Row],[Facturación atraso]]</f>
        <v>72794.148358328734</v>
      </c>
      <c r="W20" s="6">
        <f>IFERROR(IF(AND(V20&gt;R20,J20&gt;=R20),ROUNDDOWN((Tabla14[[#This Row],[Producción para venta nueva]])/R20,0)*R20,0),0)</f>
        <v>72000</v>
      </c>
      <c r="X20" s="63"/>
      <c r="Y20" s="6">
        <f>IF(Tabla14[[#This Row],[Venta del mes]]&gt;0,Tabla14[[#This Row],[Venta del mes]]+Tabla14[[#This Row],[Ajuste venta nueva]],0)</f>
        <v>72000</v>
      </c>
      <c r="Z20" s="6">
        <f>+Tabla14[[#This Row],[Producción para venta nueva]]-Tabla14[[#This Row],[Facturación Venta nueva]]</f>
        <v>794.14835832873359</v>
      </c>
      <c r="AA20" s="6">
        <f>IF(AND(A20=1,Tabla14[[#This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" s="6"/>
      <c r="AC20" s="6">
        <f>IF(Tabla14[[#This Row],[Disponible stock sin venta]]&gt;0,Tabla14[[#This Row],[Disponible stock sin venta]]+Tabla14[[#This Row],[Ajuste stock sin venta]],0)</f>
        <v>0</v>
      </c>
      <c r="AD20" s="3">
        <f>IFERROR(VLOOKUP(Tabla14[[#This Row],[Llave]],'[6]Din puerto'!$A:$D,4,FALSE),0)</f>
        <v>0</v>
      </c>
      <c r="AE2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179109</v>
      </c>
      <c r="AF20" s="3">
        <v>179109</v>
      </c>
      <c r="AG20" s="6">
        <f>IF(Tabla14[[#This Row],[Plan Irrestricto (DATO)]]&gt;0,SUM(Tabla14[[#This Row],[Facturación atraso]],Tabla14[[#This Row],[Facturación Venta nueva]],Tabla14[[#This Row],[Facturación stock]],Tabla14[[#This Row],[En puerto a facturar]]),0)</f>
        <v>179109</v>
      </c>
      <c r="AH20" s="87"/>
      <c r="AI20" s="3"/>
      <c r="AL20" s="7">
        <f>VLOOKUP(Tabla14[[#This Row],[Llave]],'[8]BASE PLAN MES N'!$B:$AG,32,FALSE)</f>
        <v>179109</v>
      </c>
      <c r="AM20" s="3">
        <f>+Tabla14[[#This Row],[Comentario Market3]]-Tabla14[[#This Row],[Plan Ajustado]]</f>
        <v>0</v>
      </c>
    </row>
    <row r="21" spans="1:39" ht="15.5" x14ac:dyDescent="0.35">
      <c r="A21">
        <v>1</v>
      </c>
      <c r="B21" t="str">
        <f>Tabla14[[#This Row],[Oficina]]&amp;Tabla14[[#This Row],[Material]]</f>
        <v>Agro Sudamerica1022150</v>
      </c>
      <c r="C21" t="s">
        <v>6</v>
      </c>
      <c r="D21" t="s">
        <v>17</v>
      </c>
      <c r="E21">
        <v>1022150</v>
      </c>
      <c r="F21" t="s">
        <v>45</v>
      </c>
      <c r="G21" t="s">
        <v>11</v>
      </c>
      <c r="H21" t="s">
        <v>41</v>
      </c>
      <c r="I21" s="7">
        <v>109333</v>
      </c>
      <c r="J21" s="7">
        <v>96000</v>
      </c>
      <c r="K21" s="8">
        <v>0.5146152823243515</v>
      </c>
      <c r="L21" s="7">
        <v>56264.432662368323</v>
      </c>
      <c r="M21" s="7">
        <v>68434.576000000015</v>
      </c>
      <c r="N21" s="7">
        <v>30564.792432000002</v>
      </c>
      <c r="O21" s="7">
        <v>0</v>
      </c>
      <c r="P21" s="14">
        <v>152207.32185116835</v>
      </c>
      <c r="Q21" s="7">
        <v>100000</v>
      </c>
      <c r="R21" s="9">
        <v>24000</v>
      </c>
      <c r="S21" s="5">
        <f t="shared" si="1"/>
        <v>100000</v>
      </c>
      <c r="T21" s="63"/>
      <c r="U21" s="5">
        <f>+Tabla14[[#This Row],[Atraso a facturar]]+Tabla14[[#This Row],[Ajuste atraso]]</f>
        <v>100000</v>
      </c>
      <c r="V21" s="3">
        <f>+Tabla14[[#This Row],[Total disponible]]-Tabla14[[#This Row],[Facturación atraso]]</f>
        <v>52207.321851168352</v>
      </c>
      <c r="W21" s="6">
        <f>IFERROR(IF(AND(V21&gt;R21,J21&gt;=R21),ROUNDDOWN((Tabla14[[#This Row],[Producción para venta nueva]])/R21,0)*R21,0),0)</f>
        <v>48000</v>
      </c>
      <c r="X21" s="63"/>
      <c r="Y21" s="6">
        <f>IF(Tabla14[[#This Row],[Venta del mes]]&gt;0,Tabla14[[#This Row],[Venta del mes]]+Tabla14[[#This Row],[Ajuste venta nueva]],0)</f>
        <v>48000</v>
      </c>
      <c r="Z21" s="6">
        <f>+Tabla14[[#This Row],[Producción para venta nueva]]-Tabla14[[#This Row],[Facturación Venta nueva]]</f>
        <v>4207.3218511683517</v>
      </c>
      <c r="AA21" s="6">
        <f>IF(AND(A21=1,Tabla14[[#This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" s="6"/>
      <c r="AC21" s="6">
        <f>IF(Tabla14[[#This Row],[Disponible stock sin venta]]&gt;0,Tabla14[[#This Row],[Disponible stock sin venta]]+Tabla14[[#This Row],[Ajuste stock sin venta]],0)</f>
        <v>0</v>
      </c>
      <c r="AD21" s="3">
        <f>IFERROR(VLOOKUP(Tabla14[[#This Row],[Llave]],'[6]Din puerto'!$A:$D,4,FALSE),0)</f>
        <v>0</v>
      </c>
      <c r="AE2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148000</v>
      </c>
      <c r="AF21" s="3">
        <v>148000</v>
      </c>
      <c r="AG21" s="6">
        <f>IF(Tabla14[[#This Row],[Plan Irrestricto (DATO)]]&gt;0,SUM(Tabla14[[#This Row],[Facturación atraso]],Tabla14[[#This Row],[Facturación Venta nueva]],Tabla14[[#This Row],[Facturación stock]],Tabla14[[#This Row],[En puerto a facturar]]),0)</f>
        <v>148000</v>
      </c>
      <c r="AH21" s="87"/>
      <c r="AI21" s="3"/>
      <c r="AJ21">
        <v>96000</v>
      </c>
      <c r="AK21" t="s">
        <v>767</v>
      </c>
      <c r="AL21" s="7">
        <f>VLOOKUP(Tabla14[[#This Row],[Llave]],'[8]BASE PLAN MES N'!$B:$AG,32,FALSE)</f>
        <v>148000</v>
      </c>
      <c r="AM21" s="3">
        <f>+Tabla14[[#This Row],[Comentario Market3]]-Tabla14[[#This Row],[Plan Ajustado]]</f>
        <v>0</v>
      </c>
    </row>
    <row r="22" spans="1:39" ht="15.5" x14ac:dyDescent="0.35">
      <c r="A22">
        <v>1</v>
      </c>
      <c r="B22" t="str">
        <f>Tabla14[[#This Row],[Oficina]]&amp;Tabla14[[#This Row],[Material]]</f>
        <v>Agro Sudamerica1020367</v>
      </c>
      <c r="C22" t="s">
        <v>6</v>
      </c>
      <c r="D22" t="s">
        <v>17</v>
      </c>
      <c r="E22">
        <v>1020367</v>
      </c>
      <c r="F22" t="s">
        <v>42</v>
      </c>
      <c r="G22" t="s">
        <v>11</v>
      </c>
      <c r="H22" t="s">
        <v>41</v>
      </c>
      <c r="I22" s="7">
        <v>97940</v>
      </c>
      <c r="J22" s="7">
        <v>168000</v>
      </c>
      <c r="K22" s="8">
        <v>0.5146152823243515</v>
      </c>
      <c r="L22" s="7">
        <v>50401.420750846984</v>
      </c>
      <c r="M22" s="7">
        <v>67237.462999999974</v>
      </c>
      <c r="N22" s="7">
        <v>41120.787481600004</v>
      </c>
      <c r="O22" s="7">
        <v>0</v>
      </c>
      <c r="P22" s="14">
        <v>154647.59248428696</v>
      </c>
      <c r="Q22" s="7">
        <v>113000</v>
      </c>
      <c r="R22" s="9">
        <v>6100</v>
      </c>
      <c r="S22" s="5">
        <f t="shared" si="1"/>
        <v>113000</v>
      </c>
      <c r="T22" s="63">
        <v>-24000</v>
      </c>
      <c r="U22" s="5">
        <f>+Tabla14[[#This Row],[Atraso a facturar]]+Tabla14[[#This Row],[Ajuste atraso]]</f>
        <v>89000</v>
      </c>
      <c r="V22" s="3">
        <f>+Tabla14[[#This Row],[Total disponible]]-Tabla14[[#This Row],[Facturación atraso]]</f>
        <v>65647.592484286957</v>
      </c>
      <c r="W22" s="6">
        <f>IFERROR(IF(AND(V22&gt;R22,J22&gt;=R22),ROUNDDOWN((Tabla14[[#This Row],[Producción para venta nueva]])/R22,0)*R22,0),0)</f>
        <v>61000</v>
      </c>
      <c r="X22" s="63">
        <v>-24000</v>
      </c>
      <c r="Y22" s="6">
        <f>IF(Tabla14[[#This Row],[Venta del mes]]&gt;0,Tabla14[[#This Row],[Venta del mes]]+Tabla14[[#This Row],[Ajuste venta nueva]],0)</f>
        <v>37000</v>
      </c>
      <c r="Z22" s="6">
        <f>+Tabla14[[#This Row],[Producción para venta nueva]]-Tabla14[[#This Row],[Facturación Venta nueva]]</f>
        <v>28647.592484286957</v>
      </c>
      <c r="AA22" s="6">
        <f>IF(AND(A22=1,Tabla14[[#This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" s="6"/>
      <c r="AC22" s="6">
        <f>IF(Tabla14[[#This Row],[Disponible stock sin venta]]&gt;0,Tabla14[[#This Row],[Disponible stock sin venta]]+Tabla14[[#This Row],[Ajuste stock sin venta]],0)</f>
        <v>0</v>
      </c>
      <c r="AD22" s="3">
        <f>IFERROR(VLOOKUP(Tabla14[[#This Row],[Llave]],'[6]Din puerto'!$A:$D,4,FALSE),0)</f>
        <v>0</v>
      </c>
      <c r="AE2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174000</v>
      </c>
      <c r="AF22" s="3">
        <v>149600</v>
      </c>
      <c r="AG22" s="6">
        <f>IF(Tabla14[[#This Row],[Plan Irrestricto (DATO)]]&gt;0,SUM(Tabla14[[#This Row],[Facturación atraso]],Tabla14[[#This Row],[Facturación Venta nueva]],Tabla14[[#This Row],[Facturación stock]],Tabla14[[#This Row],[En puerto a facturar]]),0)</f>
        <v>126000</v>
      </c>
      <c r="AH22" s="87" t="s">
        <v>720</v>
      </c>
      <c r="AI22" s="3" t="s">
        <v>752</v>
      </c>
      <c r="AL22" s="7">
        <f>VLOOKUP(Tabla14[[#This Row],[Llave]],'[8]BASE PLAN MES N'!$B:$AG,32,FALSE)</f>
        <v>126000</v>
      </c>
      <c r="AM22" s="3">
        <f>+Tabla14[[#This Row],[Comentario Market3]]-Tabla14[[#This Row],[Plan Ajustado]]</f>
        <v>0</v>
      </c>
    </row>
    <row r="23" spans="1:39" ht="15.5" x14ac:dyDescent="0.35">
      <c r="A23">
        <v>1</v>
      </c>
      <c r="B23" t="str">
        <f>Tabla14[[#This Row],[Oficina]]&amp;Tabla14[[#This Row],[Material]]</f>
        <v>Agro Sudamerica1021976</v>
      </c>
      <c r="C23" t="s">
        <v>6</v>
      </c>
      <c r="D23" t="s">
        <v>17</v>
      </c>
      <c r="E23">
        <v>1021976</v>
      </c>
      <c r="F23" t="s">
        <v>55</v>
      </c>
      <c r="G23" t="s">
        <v>53</v>
      </c>
      <c r="H23" t="s">
        <v>54</v>
      </c>
      <c r="I23" s="7">
        <v>128000</v>
      </c>
      <c r="J23" s="7">
        <v>72000</v>
      </c>
      <c r="K23" s="8">
        <v>0.5146152823243515</v>
      </c>
      <c r="L23" s="7">
        <v>65870.75613751699</v>
      </c>
      <c r="M23" s="7">
        <v>91814.924000000028</v>
      </c>
      <c r="N23" s="7">
        <v>0</v>
      </c>
      <c r="O23" s="7">
        <v>0</v>
      </c>
      <c r="P23" s="14">
        <v>157685.68013751702</v>
      </c>
      <c r="Q23" s="7">
        <v>122000</v>
      </c>
      <c r="R23" s="9">
        <v>24000</v>
      </c>
      <c r="S23" s="5">
        <f t="shared" si="1"/>
        <v>122000</v>
      </c>
      <c r="T23" s="63"/>
      <c r="U23" s="5">
        <f>+Tabla14[[#This Row],[Atraso a facturar]]+Tabla14[[#This Row],[Ajuste atraso]]</f>
        <v>122000</v>
      </c>
      <c r="V23" s="3">
        <f>+Tabla14[[#This Row],[Total disponible]]-Tabla14[[#This Row],[Facturación atraso]]</f>
        <v>35685.680137517018</v>
      </c>
      <c r="W23" s="6">
        <f>IFERROR(IF(AND(V23&gt;R23,J23&gt;=R23),ROUNDDOWN((Tabla14[[#This Row],[Producción para venta nueva]])/R23,0)*R23,0),0)</f>
        <v>24000</v>
      </c>
      <c r="X23" s="63">
        <v>-24000</v>
      </c>
      <c r="Y23" s="6">
        <f>IF(Tabla14[[#This Row],[Venta del mes]]&gt;0,Tabla14[[#This Row],[Venta del mes]]+Tabla14[[#This Row],[Ajuste venta nueva]],0)</f>
        <v>0</v>
      </c>
      <c r="Z23" s="6">
        <f>+Tabla14[[#This Row],[Producción para venta nueva]]-Tabla14[[#This Row],[Facturación Venta nueva]]</f>
        <v>35685.680137517018</v>
      </c>
      <c r="AA23" s="6">
        <f>IF(AND(A23=1,Tabla14[[#This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" s="6"/>
      <c r="AC23" s="6">
        <f>IF(Tabla14[[#This Row],[Disponible stock sin venta]]&gt;0,Tabla14[[#This Row],[Disponible stock sin venta]]+Tabla14[[#This Row],[Ajuste stock sin venta]],0)</f>
        <v>0</v>
      </c>
      <c r="AD23" s="3">
        <f>IFERROR(VLOOKUP(Tabla14[[#This Row],[Llave]],'[6]Din puerto'!$A:$D,4,FALSE),0)</f>
        <v>0</v>
      </c>
      <c r="AE2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146000</v>
      </c>
      <c r="AF23" s="3">
        <v>146000</v>
      </c>
      <c r="AG23" s="6">
        <f>IF(Tabla14[[#This Row],[Plan Irrestricto (DATO)]]&gt;0,SUM(Tabla14[[#This Row],[Facturación atraso]],Tabla14[[#This Row],[Facturación Venta nueva]],Tabla14[[#This Row],[Facturación stock]],Tabla14[[#This Row],[En puerto a facturar]]),0)</f>
        <v>122000</v>
      </c>
      <c r="AH23" s="87"/>
      <c r="AI23" s="3" t="s">
        <v>752</v>
      </c>
      <c r="AL23" s="7">
        <f>VLOOKUP(Tabla14[[#This Row],[Llave]],'[8]BASE PLAN MES N'!$B:$AG,32,FALSE)</f>
        <v>122000</v>
      </c>
      <c r="AM23" s="3">
        <f>+Tabla14[[#This Row],[Comentario Market3]]-Tabla14[[#This Row],[Plan Ajustado]]</f>
        <v>0</v>
      </c>
    </row>
    <row r="24" spans="1:39" ht="15.5" x14ac:dyDescent="0.35">
      <c r="A24">
        <v>1</v>
      </c>
      <c r="B24" t="str">
        <f>Tabla14[[#This Row],[Oficina]]&amp;Tabla14[[#This Row],[Material]]</f>
        <v>Agro Sudamerica1023433</v>
      </c>
      <c r="C24" t="s">
        <v>6</v>
      </c>
      <c r="D24" t="s">
        <v>17</v>
      </c>
      <c r="E24">
        <v>1023433</v>
      </c>
      <c r="F24" t="s">
        <v>704</v>
      </c>
      <c r="G24" t="s">
        <v>67</v>
      </c>
      <c r="H24" t="s">
        <v>68</v>
      </c>
      <c r="I24" s="7">
        <v>146555</v>
      </c>
      <c r="J24" s="7">
        <v>120000</v>
      </c>
      <c r="K24" s="8">
        <v>0.5146152823243515</v>
      </c>
      <c r="L24" s="7">
        <v>75419.442701045336</v>
      </c>
      <c r="M24" s="7">
        <v>67359.947999999989</v>
      </c>
      <c r="N24" s="7">
        <v>0</v>
      </c>
      <c r="O24" s="7">
        <v>0</v>
      </c>
      <c r="P24" s="32">
        <v>142779.39070104534</v>
      </c>
      <c r="Q24" s="15">
        <v>144000</v>
      </c>
      <c r="R24" s="9">
        <v>24000</v>
      </c>
      <c r="S24" s="5">
        <f t="shared" si="1"/>
        <v>120000</v>
      </c>
      <c r="T24" s="63"/>
      <c r="U24" s="5">
        <f>+Tabla14[[#This Row],[Atraso a facturar]]+Tabla14[[#This Row],[Ajuste atraso]]</f>
        <v>120000</v>
      </c>
      <c r="V24" s="3">
        <f>+Tabla14[[#This Row],[Total disponible]]-Tabla14[[#This Row],[Facturación atraso]]</f>
        <v>22779.39070104534</v>
      </c>
      <c r="W24" s="6">
        <f>IFERROR(IF(AND(V24&gt;R24,J24&gt;=R24),ROUNDDOWN((Tabla14[[#This Row],[Producción para venta nueva]])/R24,0)*R24,0),0)</f>
        <v>0</v>
      </c>
      <c r="X24" s="63"/>
      <c r="Y24" s="6">
        <f>IF(Tabla14[[#This Row],[Venta del mes]]&gt;0,Tabla14[[#This Row],[Venta del mes]]+Tabla14[[#This Row],[Ajuste venta nueva]],0)</f>
        <v>0</v>
      </c>
      <c r="Z24" s="6">
        <f>+Tabla14[[#This Row],[Producción para venta nueva]]-Tabla14[[#This Row],[Facturación Venta nueva]]</f>
        <v>22779.39070104534</v>
      </c>
      <c r="AA24" s="6">
        <f>IF(AND(A24=1,Tabla14[[#This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" s="6"/>
      <c r="AC24" s="6">
        <f>IF(Tabla14[[#This Row],[Disponible stock sin venta]]&gt;0,Tabla14[[#This Row],[Disponible stock sin venta]]+Tabla14[[#This Row],[Ajuste stock sin venta]],0)</f>
        <v>0</v>
      </c>
      <c r="AD24" s="3">
        <f>IFERROR(VLOOKUP(Tabla14[[#This Row],[Llave]],'[6]Din puerto'!$A:$D,4,FALSE),0)</f>
        <v>0</v>
      </c>
      <c r="AE2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120000</v>
      </c>
      <c r="AF24" s="3">
        <v>120000</v>
      </c>
      <c r="AG24" s="6">
        <f>IF(Tabla14[[#This Row],[Plan Irrestricto (DATO)]]&gt;0,SUM(Tabla14[[#This Row],[Facturación atraso]],Tabla14[[#This Row],[Facturación Venta nueva]],Tabla14[[#This Row],[Facturación stock]],Tabla14[[#This Row],[En puerto a facturar]]),0)</f>
        <v>120000</v>
      </c>
      <c r="AH24" s="87"/>
      <c r="AI24" s="3"/>
      <c r="AL24" s="7">
        <f>VLOOKUP(Tabla14[[#This Row],[Llave]],'[8]BASE PLAN MES N'!$B:$AG,32,FALSE)</f>
        <v>120000</v>
      </c>
      <c r="AM24" s="3">
        <f>+Tabla14[[#This Row],[Comentario Market3]]-Tabla14[[#This Row],[Plan Ajustado]]</f>
        <v>0</v>
      </c>
    </row>
    <row r="25" spans="1:39" ht="15.5" x14ac:dyDescent="0.35">
      <c r="A25">
        <v>1</v>
      </c>
      <c r="B25" t="str">
        <f>Tabla14[[#This Row],[Oficina]]&amp;Tabla14[[#This Row],[Material]]</f>
        <v>Agro Sudamerica1030817</v>
      </c>
      <c r="C25" t="s">
        <v>204</v>
      </c>
      <c r="D25" t="s">
        <v>17</v>
      </c>
      <c r="E25">
        <v>1030817</v>
      </c>
      <c r="F25" t="s">
        <v>219</v>
      </c>
      <c r="G25" t="s">
        <v>217</v>
      </c>
      <c r="H25" t="s">
        <v>218</v>
      </c>
      <c r="I25" s="7">
        <v>120000</v>
      </c>
      <c r="J25" s="7">
        <v>120000</v>
      </c>
      <c r="K25" s="8">
        <v>0.5146152823243515</v>
      </c>
      <c r="L25" s="7">
        <v>61753.833878922182</v>
      </c>
      <c r="M25" s="7">
        <v>84902.377000000008</v>
      </c>
      <c r="N25" s="7">
        <v>0</v>
      </c>
      <c r="O25" s="7">
        <v>0</v>
      </c>
      <c r="P25" s="32">
        <v>146656.2108789222</v>
      </c>
      <c r="Q25" s="15">
        <v>96000</v>
      </c>
      <c r="R25" s="9">
        <v>22300</v>
      </c>
      <c r="S25" s="5">
        <f t="shared" si="1"/>
        <v>96000</v>
      </c>
      <c r="T25" s="63"/>
      <c r="U25" s="5">
        <f>+Tabla14[[#This Row],[Atraso a facturar]]+Tabla14[[#This Row],[Ajuste atraso]]</f>
        <v>96000</v>
      </c>
      <c r="V25" s="3">
        <f>+Tabla14[[#This Row],[Total disponible]]-Tabla14[[#This Row],[Facturación atraso]]</f>
        <v>50656.210878922197</v>
      </c>
      <c r="W25" s="6">
        <f>IFERROR(IF(AND(V25&gt;R25,J25&gt;=R25),ROUNDDOWN((Tabla14[[#This Row],[Producción para venta nueva]])/R25,0)*R25,0),0)</f>
        <v>44600</v>
      </c>
      <c r="X25" s="63">
        <v>-44600</v>
      </c>
      <c r="Y25" s="6">
        <f>IF(Tabla14[[#This Row],[Venta del mes]]&gt;0,Tabla14[[#This Row],[Venta del mes]]+Tabla14[[#This Row],[Ajuste venta nueva]],0)</f>
        <v>0</v>
      </c>
      <c r="Z25" s="6">
        <f>+Tabla14[[#This Row],[Producción para venta nueva]]-Tabla14[[#This Row],[Facturación Venta nueva]]</f>
        <v>50656.210878922197</v>
      </c>
      <c r="AA25" s="6">
        <f>IF(AND(A25=1,Tabla14[[#This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" s="6"/>
      <c r="AC25" s="6">
        <f>IF(Tabla14[[#This Row],[Disponible stock sin venta]]&gt;0,Tabla14[[#This Row],[Disponible stock sin venta]]+Tabla14[[#This Row],[Ajuste stock sin venta]],0)</f>
        <v>0</v>
      </c>
      <c r="AD25" s="3">
        <f>IFERROR(VLOOKUP(Tabla14[[#This Row],[Llave]],'[6]Din puerto'!$A:$D,4,FALSE),0)</f>
        <v>23942.799999999999</v>
      </c>
      <c r="AE2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164542.79999999999</v>
      </c>
      <c r="AF25" s="3">
        <v>164542.79999999999</v>
      </c>
      <c r="AG25" s="6">
        <f>IF(Tabla14[[#This Row],[Plan Irrestricto (DATO)]]&gt;0,SUM(Tabla14[[#This Row],[Facturación atraso]],Tabla14[[#This Row],[Facturación Venta nueva]],Tabla14[[#This Row],[Facturación stock]],Tabla14[[#This Row],[En puerto a facturar]]),0)</f>
        <v>119942.8</v>
      </c>
      <c r="AH25" s="87" t="s">
        <v>719</v>
      </c>
      <c r="AI25" s="3" t="s">
        <v>753</v>
      </c>
      <c r="AL25" s="7">
        <f>VLOOKUP(Tabla14[[#This Row],[Llave]],'[8]BASE PLAN MES N'!$B:$AG,32,FALSE)</f>
        <v>119942.8</v>
      </c>
      <c r="AM25" s="3">
        <f>+Tabla14[[#This Row],[Comentario Market3]]-Tabla14[[#This Row],[Plan Ajustado]]</f>
        <v>0</v>
      </c>
    </row>
    <row r="26" spans="1:39" ht="15.5" x14ac:dyDescent="0.35">
      <c r="A26">
        <v>1</v>
      </c>
      <c r="B26" t="str">
        <f>Tabla14[[#This Row],[Oficina]]&amp;Tabla14[[#This Row],[Material]]</f>
        <v>Agro Sudamerica1020660</v>
      </c>
      <c r="C26" t="s">
        <v>6</v>
      </c>
      <c r="D26" t="s">
        <v>17</v>
      </c>
      <c r="E26">
        <v>1020660</v>
      </c>
      <c r="F26" t="s">
        <v>733</v>
      </c>
      <c r="G26" t="str">
        <f>VLOOKUP(Tabla14[[#This Row],[Material]],'[7]Base Pedidos'!$D:$AD,25,FALSE)</f>
        <v>PERNIL PIERNA</v>
      </c>
      <c r="H26" t="str">
        <f>VLOOKUP(Tabla14[[#This Row],[Material]],'[7]Base Pedidos'!$D:$AD,26,FALSE)</f>
        <v>PERNIL PIERNA NORMAL</v>
      </c>
      <c r="I26" s="7">
        <v>0</v>
      </c>
      <c r="J26" s="15">
        <v>0</v>
      </c>
      <c r="K26" s="8">
        <v>0.5146152823243515</v>
      </c>
      <c r="L26" s="7">
        <v>0</v>
      </c>
      <c r="M26" s="15">
        <v>166380.32200000001</v>
      </c>
      <c r="N26" s="7">
        <v>13527.12</v>
      </c>
      <c r="O26" s="7">
        <v>0</v>
      </c>
      <c r="P26" s="32">
        <v>178554.73</v>
      </c>
      <c r="Q26" s="15">
        <v>96000</v>
      </c>
      <c r="R26" s="62">
        <v>24000</v>
      </c>
      <c r="S26" s="5">
        <f t="shared" si="1"/>
        <v>96000</v>
      </c>
      <c r="T26" s="63"/>
      <c r="U26" s="5">
        <f>+Tabla14[[#This Row],[Atraso a facturar]]+Tabla14[[#This Row],[Ajuste atraso]]</f>
        <v>96000</v>
      </c>
      <c r="V26" s="3">
        <f>+Tabla14[[#This Row],[Total disponible]]-Tabla14[[#This Row],[Facturación atraso]]</f>
        <v>82554.73000000001</v>
      </c>
      <c r="W26" s="6">
        <f>IFERROR(IF(AND(V26&gt;R26,J26&gt;=R26),ROUNDDOWN((Tabla14[[#This Row],[Producción para venta nueva]])/R26,0)*R26,0),0)</f>
        <v>0</v>
      </c>
      <c r="X26" s="63"/>
      <c r="Y26" s="6">
        <f>IF(Tabla14[[#This Row],[Venta del mes]]&gt;0,Tabla14[[#This Row],[Venta del mes]]+Tabla14[[#This Row],[Ajuste venta nueva]],0)</f>
        <v>0</v>
      </c>
      <c r="Z26" s="6">
        <f>+Tabla14[[#This Row],[Producción para venta nueva]]-Tabla14[[#This Row],[Facturación Venta nueva]]</f>
        <v>82554.73000000001</v>
      </c>
      <c r="AA26" s="6">
        <f>IF(AND(A26=1,Tabla14[[#This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72000</v>
      </c>
      <c r="AB26" s="6"/>
      <c r="AC26" s="6">
        <f>IF(Tabla14[[#This Row],[Disponible stock sin venta]]&gt;0,Tabla14[[#This Row],[Disponible stock sin venta]]+Tabla14[[#This Row],[Ajuste stock sin venta]],0)</f>
        <v>72000</v>
      </c>
      <c r="AD26" s="3">
        <f>IFERROR(VLOOKUP(Tabla14[[#This Row],[Llave]],'[6]Din puerto'!$A:$D,4,FALSE),0)</f>
        <v>0</v>
      </c>
      <c r="AE26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168000</v>
      </c>
      <c r="AF26" s="3">
        <v>96000</v>
      </c>
      <c r="AG26" s="6">
        <f>IF(Tabla14[[#This Row],[Plan Irrestricto (DATO)]]&gt;0,SUM(Tabla14[[#This Row],[Facturación atraso]],Tabla14[[#This Row],[Facturación Venta nueva]],Tabla14[[#This Row],[Facturación stock]],Tabla14[[#This Row],[En puerto a facturar]]),0)</f>
        <v>168000</v>
      </c>
      <c r="AH26" s="87"/>
      <c r="AI26" s="3"/>
      <c r="AL26" s="7">
        <f>VLOOKUP(Tabla14[[#This Row],[Llave]],'[8]BASE PLAN MES N'!$B:$AG,32,FALSE)</f>
        <v>96000</v>
      </c>
      <c r="AM26" s="3">
        <f>+Tabla14[[#This Row],[Comentario Market3]]-Tabla14[[#This Row],[Plan Ajustado]]</f>
        <v>-72000</v>
      </c>
    </row>
    <row r="27" spans="1:39" ht="15.5" x14ac:dyDescent="0.35">
      <c r="A27">
        <v>1</v>
      </c>
      <c r="B27" t="str">
        <f>Tabla14[[#This Row],[Oficina]]&amp;Tabla14[[#This Row],[Material]]</f>
        <v>Agro Sudamerica1021868</v>
      </c>
      <c r="C27" t="s">
        <v>6</v>
      </c>
      <c r="D27" t="s">
        <v>17</v>
      </c>
      <c r="E27">
        <v>1021868</v>
      </c>
      <c r="F27" t="s">
        <v>66</v>
      </c>
      <c r="G27" t="s">
        <v>59</v>
      </c>
      <c r="H27" t="s">
        <v>65</v>
      </c>
      <c r="I27" s="7">
        <v>27310</v>
      </c>
      <c r="J27" s="7">
        <v>96000</v>
      </c>
      <c r="K27" s="8">
        <v>0.5146152823243515</v>
      </c>
      <c r="L27" s="7">
        <v>14054.14336027804</v>
      </c>
      <c r="M27" s="7">
        <v>131142.58799999999</v>
      </c>
      <c r="N27" s="7">
        <v>0</v>
      </c>
      <c r="O27" s="7">
        <v>0</v>
      </c>
      <c r="P27" s="14">
        <v>145196.73136027803</v>
      </c>
      <c r="Q27" s="7">
        <v>115000</v>
      </c>
      <c r="R27" s="9">
        <v>10000</v>
      </c>
      <c r="S27" s="5">
        <f t="shared" si="1"/>
        <v>115000</v>
      </c>
      <c r="T27" s="63">
        <v>-24000</v>
      </c>
      <c r="U27" s="5">
        <f>+Tabla14[[#This Row],[Atraso a facturar]]+Tabla14[[#This Row],[Ajuste atraso]]</f>
        <v>91000</v>
      </c>
      <c r="V27" s="3">
        <f>+Tabla14[[#This Row],[Total disponible]]-Tabla14[[#This Row],[Facturación atraso]]</f>
        <v>54196.731360278034</v>
      </c>
      <c r="W27" s="6">
        <f>IFERROR(IF(AND(V27&gt;R27,J27&gt;=R27),ROUNDDOWN((Tabla14[[#This Row],[Producción para venta nueva]])/R27,0)*R27,0),0)</f>
        <v>50000</v>
      </c>
      <c r="X27" s="63">
        <v>-50000</v>
      </c>
      <c r="Y27" s="6">
        <f>IF(Tabla14[[#This Row],[Venta del mes]]&gt;0,Tabla14[[#This Row],[Venta del mes]]+Tabla14[[#This Row],[Ajuste venta nueva]],0)</f>
        <v>0</v>
      </c>
      <c r="Z27" s="6">
        <f>+Tabla14[[#This Row],[Producción para venta nueva]]-Tabla14[[#This Row],[Facturación Venta nueva]]</f>
        <v>54196.731360278034</v>
      </c>
      <c r="AA27" s="6">
        <f>IF(AND(A27=1,Tabla14[[#This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" s="6"/>
      <c r="AC27" s="6">
        <f>IF(Tabla14[[#This Row],[Disponible stock sin venta]]&gt;0,Tabla14[[#This Row],[Disponible stock sin venta]]+Tabla14[[#This Row],[Ajuste stock sin venta]],0)</f>
        <v>0</v>
      </c>
      <c r="AD27" s="3">
        <f>IFERROR(VLOOKUP(Tabla14[[#This Row],[Llave]],'[6]Din puerto'!$A:$D,4,FALSE),0)</f>
        <v>0</v>
      </c>
      <c r="AE2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165000</v>
      </c>
      <c r="AF27" s="3">
        <v>145000</v>
      </c>
      <c r="AG27" s="6">
        <f>IF(Tabla14[[#This Row],[Plan Irrestricto (DATO)]]&gt;0,SUM(Tabla14[[#This Row],[Facturación atraso]],Tabla14[[#This Row],[Facturación Venta nueva]],Tabla14[[#This Row],[Facturación stock]],Tabla14[[#This Row],[En puerto a facturar]]),0)</f>
        <v>91000</v>
      </c>
      <c r="AH27" s="87" t="s">
        <v>719</v>
      </c>
      <c r="AI27" s="3" t="s">
        <v>753</v>
      </c>
      <c r="AL27" s="7">
        <f>VLOOKUP(Tabla14[[#This Row],[Llave]],'[8]BASE PLAN MES N'!$B:$AG,32,FALSE)</f>
        <v>91000</v>
      </c>
      <c r="AM27" s="3">
        <f>+Tabla14[[#This Row],[Comentario Market3]]-Tabla14[[#This Row],[Plan Ajustado]]</f>
        <v>0</v>
      </c>
    </row>
    <row r="28" spans="1:39" ht="15.5" hidden="1" x14ac:dyDescent="0.35">
      <c r="A28">
        <v>1</v>
      </c>
      <c r="B28" t="str">
        <f>Tabla14[[#This Row],[Oficina]]&amp;Tabla14[[#This Row],[Material]]</f>
        <v>Agrosuper Asia1030542</v>
      </c>
      <c r="C28" t="s">
        <v>204</v>
      </c>
      <c r="D28" t="s">
        <v>173</v>
      </c>
      <c r="E28">
        <v>1030542</v>
      </c>
      <c r="F28" t="s">
        <v>225</v>
      </c>
      <c r="G28" t="s">
        <v>212</v>
      </c>
      <c r="H28" t="s">
        <v>213</v>
      </c>
      <c r="I28" s="7">
        <v>0</v>
      </c>
      <c r="J28" s="7">
        <v>0</v>
      </c>
      <c r="K28" s="8">
        <v>0.5146152823243515</v>
      </c>
      <c r="L28" s="7">
        <v>0</v>
      </c>
      <c r="M28" s="79">
        <v>24000</v>
      </c>
      <c r="N28" s="7">
        <v>0</v>
      </c>
      <c r="O28" s="7">
        <v>0</v>
      </c>
      <c r="P28" s="14">
        <v>24000</v>
      </c>
      <c r="Q28" s="7">
        <v>0</v>
      </c>
      <c r="R28" s="9">
        <v>22000</v>
      </c>
      <c r="S28" s="5">
        <f t="shared" si="1"/>
        <v>0</v>
      </c>
      <c r="T28" s="63"/>
      <c r="U28" s="5">
        <f>+Tabla14[[#This Row],[Atraso a facturar]]+Tabla14[[#This Row],[Ajuste atraso]]</f>
        <v>0</v>
      </c>
      <c r="V28" s="3">
        <f>+Tabla14[[#This Row],[Total disponible]]-Tabla14[[#This Row],[Facturación atraso]]</f>
        <v>24000</v>
      </c>
      <c r="W28" s="6">
        <f>IFERROR(IF(AND(V28&gt;R28,J28&gt;=R28),ROUNDDOWN((Tabla14[[#This Row],[Producción para venta nueva]])/R28,0)*R28,0),0)</f>
        <v>0</v>
      </c>
      <c r="X28" s="63"/>
      <c r="Y28" s="6">
        <f>IF(Tabla14[[#This Row],[Venta del mes]]&gt;0,Tabla14[[#This Row],[Venta del mes]]+Tabla14[[#This Row],[Ajuste venta nueva]],0)</f>
        <v>0</v>
      </c>
      <c r="Z28" s="6">
        <f>+Tabla14[[#This Row],[Producción para venta nueva]]-Tabla14[[#This Row],[Facturación Venta nueva]]</f>
        <v>24000</v>
      </c>
      <c r="AA28" s="6">
        <f>IF(AND(A28=1,Tabla14[[#This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22000</v>
      </c>
      <c r="AB28" s="6"/>
      <c r="AC28" s="6">
        <f>IF(Tabla14[[#This Row],[Disponible stock sin venta]]&gt;0,Tabla14[[#This Row],[Disponible stock sin venta]]+Tabla14[[#This Row],[Ajuste stock sin venta]],0)</f>
        <v>22000</v>
      </c>
      <c r="AD28" s="3">
        <f>IFERROR(VLOOKUP(Tabla14[[#This Row],[Llave]],'[6]Din puerto'!$A:$D,4,FALSE),0)</f>
        <v>0</v>
      </c>
      <c r="AE2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22000</v>
      </c>
      <c r="AF28" s="3">
        <v>22000</v>
      </c>
      <c r="AG28" s="6">
        <f>IF(Tabla14[[#This Row],[Plan Irrestricto (DATO)]]&gt;0,SUM(Tabla14[[#This Row],[Facturación atraso]],Tabla14[[#This Row],[Facturación Venta nueva]],Tabla14[[#This Row],[Facturación stock]],Tabla14[[#This Row],[En puerto a facturar]]),0)</f>
        <v>22000</v>
      </c>
      <c r="AH28" s="87"/>
      <c r="AI28" s="3"/>
      <c r="AL28">
        <f>VLOOKUP(Tabla14[[#This Row],[Llave]],'[8]BASE PLAN MES N'!$B:$AG,32,FALSE)</f>
        <v>22000</v>
      </c>
      <c r="AM28" s="3">
        <f>+Tabla14[[#This Row],[Comentario Market3]]-Tabla14[[#This Row],[Plan Ajustado]]</f>
        <v>0</v>
      </c>
    </row>
    <row r="29" spans="1:39" ht="15.5" x14ac:dyDescent="0.35">
      <c r="A29">
        <v>1</v>
      </c>
      <c r="B29" t="str">
        <f>Tabla14[[#This Row],[Oficina]]&amp;Tabla14[[#This Row],[Material]]</f>
        <v>Agro Sudamerica1022196</v>
      </c>
      <c r="C29" t="s">
        <v>6</v>
      </c>
      <c r="D29" t="s">
        <v>17</v>
      </c>
      <c r="E29">
        <v>1022196</v>
      </c>
      <c r="F29" t="s">
        <v>31</v>
      </c>
      <c r="G29" t="s">
        <v>8</v>
      </c>
      <c r="H29" t="s">
        <v>30</v>
      </c>
      <c r="I29" s="7">
        <v>47787</v>
      </c>
      <c r="J29" s="7">
        <v>48000</v>
      </c>
      <c r="K29" s="8">
        <v>0.5146152823243515</v>
      </c>
      <c r="L29" s="7">
        <v>24591.920496433784</v>
      </c>
      <c r="M29" s="7">
        <v>48229.344000000019</v>
      </c>
      <c r="N29" s="7">
        <v>0</v>
      </c>
      <c r="O29" s="7">
        <v>0</v>
      </c>
      <c r="P29" s="14">
        <v>72821.264496433811</v>
      </c>
      <c r="Q29" s="7">
        <v>48000</v>
      </c>
      <c r="R29" s="9">
        <v>24000</v>
      </c>
      <c r="S29" s="5">
        <f t="shared" si="1"/>
        <v>48000</v>
      </c>
      <c r="T29" s="63"/>
      <c r="U29" s="5">
        <f>+Tabla14[[#This Row],[Atraso a facturar]]+Tabla14[[#This Row],[Ajuste atraso]]</f>
        <v>48000</v>
      </c>
      <c r="V29" s="3">
        <f>+Tabla14[[#This Row],[Total disponible]]-Tabla14[[#This Row],[Facturación atraso]]</f>
        <v>24821.264496433811</v>
      </c>
      <c r="W29" s="6">
        <f>IFERROR(IF(AND(V29&gt;R29,J29&gt;=R29),ROUNDDOWN((Tabla14[[#This Row],[Producción para venta nueva]])/R29,0)*R29,0),0)</f>
        <v>24000</v>
      </c>
      <c r="X29" s="63"/>
      <c r="Y29" s="6">
        <f>IF(Tabla14[[#This Row],[Venta del mes]]&gt;0,Tabla14[[#This Row],[Venta del mes]]+Tabla14[[#This Row],[Ajuste venta nueva]],0)</f>
        <v>24000</v>
      </c>
      <c r="Z29" s="6">
        <f>+Tabla14[[#This Row],[Producción para venta nueva]]-Tabla14[[#This Row],[Facturación Venta nueva]]</f>
        <v>821.26449643381056</v>
      </c>
      <c r="AA29" s="6">
        <f>IF(AND(A29=1,Tabla14[[#This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" s="6"/>
      <c r="AC29" s="6">
        <f>IF(Tabla14[[#This Row],[Disponible stock sin venta]]&gt;0,Tabla14[[#This Row],[Disponible stock sin venta]]+Tabla14[[#This Row],[Ajuste stock sin venta]],0)</f>
        <v>0</v>
      </c>
      <c r="AD29" s="3">
        <f>IFERROR(VLOOKUP(Tabla14[[#This Row],[Llave]],'[6]Din puerto'!$A:$D,4,FALSE),0)</f>
        <v>978.41</v>
      </c>
      <c r="AE2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72978.41</v>
      </c>
      <c r="AF29" s="3">
        <v>72978.41</v>
      </c>
      <c r="AG29" s="6">
        <f>IF(Tabla14[[#This Row],[Plan Irrestricto (DATO)]]&gt;0,SUM(Tabla14[[#This Row],[Facturación atraso]],Tabla14[[#This Row],[Facturación Venta nueva]],Tabla14[[#This Row],[Facturación stock]],Tabla14[[#This Row],[En puerto a facturar]]),0)</f>
        <v>72978.41</v>
      </c>
      <c r="AH29" s="87"/>
      <c r="AI29" s="3"/>
      <c r="AL29" s="7">
        <f>VLOOKUP(Tabla14[[#This Row],[Llave]],'[8]BASE PLAN MES N'!$B:$AG,32,FALSE)</f>
        <v>72978.41</v>
      </c>
      <c r="AM29" s="3">
        <f>+Tabla14[[#This Row],[Comentario Market3]]-Tabla14[[#This Row],[Plan Ajustado]]</f>
        <v>0</v>
      </c>
    </row>
    <row r="30" spans="1:39" ht="15.5" hidden="1" x14ac:dyDescent="0.35">
      <c r="A30">
        <v>1</v>
      </c>
      <c r="B30" t="str">
        <f>Tabla14[[#This Row],[Oficina]]&amp;Tabla14[[#This Row],[Material]]</f>
        <v>Agrosuper Asia1030535</v>
      </c>
      <c r="C30" t="s">
        <v>204</v>
      </c>
      <c r="D30" t="s">
        <v>173</v>
      </c>
      <c r="E30">
        <v>1030535</v>
      </c>
      <c r="F30" t="s">
        <v>226</v>
      </c>
      <c r="G30" t="s">
        <v>217</v>
      </c>
      <c r="H30" t="s">
        <v>218</v>
      </c>
      <c r="I30" s="7">
        <v>0</v>
      </c>
      <c r="J30" s="7">
        <v>66000</v>
      </c>
      <c r="K30" s="8">
        <v>0.5146152823243515</v>
      </c>
      <c r="L30" s="7">
        <v>0</v>
      </c>
      <c r="M30" s="7">
        <v>44935.09599999999</v>
      </c>
      <c r="N30" s="7">
        <v>0</v>
      </c>
      <c r="O30" s="7">
        <v>0</v>
      </c>
      <c r="P30" s="14">
        <v>44935.09599999999</v>
      </c>
      <c r="Q30" s="7">
        <v>110000</v>
      </c>
      <c r="R30" s="9">
        <v>21800</v>
      </c>
      <c r="S30" s="5">
        <f t="shared" si="1"/>
        <v>43600</v>
      </c>
      <c r="T30" s="63"/>
      <c r="U30" s="5">
        <f>+Tabla14[[#This Row],[Atraso a facturar]]+Tabla14[[#This Row],[Ajuste atraso]]</f>
        <v>43600</v>
      </c>
      <c r="V30" s="3">
        <f>+Tabla14[[#This Row],[Total disponible]]-Tabla14[[#This Row],[Facturación atraso]]</f>
        <v>1335.0959999999905</v>
      </c>
      <c r="W30" s="6">
        <f>IFERROR(IF(AND(V30&gt;R30,J30&gt;=R30),ROUNDDOWN((Tabla14[[#This Row],[Producción para venta nueva]])/R30,0)*R30,0),0)</f>
        <v>0</v>
      </c>
      <c r="X30" s="63"/>
      <c r="Y30" s="6">
        <f>IF(Tabla14[[#This Row],[Venta del mes]]&gt;0,Tabla14[[#This Row],[Venta del mes]]+Tabla14[[#This Row],[Ajuste venta nueva]],0)</f>
        <v>0</v>
      </c>
      <c r="Z30" s="6">
        <f>+Tabla14[[#This Row],[Producción para venta nueva]]-Tabla14[[#This Row],[Facturación Venta nueva]]</f>
        <v>1335.0959999999905</v>
      </c>
      <c r="AA30" s="6">
        <f>IF(AND(A30=1,Tabla14[[#This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" s="6"/>
      <c r="AC30" s="6">
        <f>IF(Tabla14[[#This Row],[Disponible stock sin venta]]&gt;0,Tabla14[[#This Row],[Disponible stock sin venta]]+Tabla14[[#This Row],[Ajuste stock sin venta]],0)</f>
        <v>0</v>
      </c>
      <c r="AD30" s="3">
        <f>IFERROR(VLOOKUP(Tabla14[[#This Row],[Llave]],'[6]Din puerto'!$A:$D,4,FALSE),0)</f>
        <v>0</v>
      </c>
      <c r="AE3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43600</v>
      </c>
      <c r="AF30" s="3">
        <v>43600</v>
      </c>
      <c r="AG30" s="6">
        <f>IF(Tabla14[[#This Row],[Plan Irrestricto (DATO)]]&gt;0,SUM(Tabla14[[#This Row],[Facturación atraso]],Tabla14[[#This Row],[Facturación Venta nueva]],Tabla14[[#This Row],[Facturación stock]],Tabla14[[#This Row],[En puerto a facturar]]),0)</f>
        <v>43600</v>
      </c>
      <c r="AH30" s="87"/>
      <c r="AI30" s="3"/>
      <c r="AL30">
        <f>VLOOKUP(Tabla14[[#This Row],[Llave]],'[8]BASE PLAN MES N'!$B:$AG,32,FALSE)</f>
        <v>43600</v>
      </c>
      <c r="AM30" s="3">
        <f>+Tabla14[[#This Row],[Comentario Market3]]-Tabla14[[#This Row],[Plan Ajustado]]</f>
        <v>0</v>
      </c>
    </row>
    <row r="31" spans="1:39" ht="15.5" hidden="1" x14ac:dyDescent="0.35">
      <c r="A31">
        <v>1</v>
      </c>
      <c r="B31" t="str">
        <f>Tabla14[[#This Row],[Oficina]]&amp;Tabla14[[#This Row],[Material]]</f>
        <v>Agrosuper Shanghai1030525</v>
      </c>
      <c r="C31" t="s">
        <v>204</v>
      </c>
      <c r="D31" t="s">
        <v>140</v>
      </c>
      <c r="E31">
        <v>1030525</v>
      </c>
      <c r="F31" t="s">
        <v>374</v>
      </c>
      <c r="G31" t="s">
        <v>205</v>
      </c>
      <c r="H31" t="s">
        <v>206</v>
      </c>
      <c r="I31" s="7">
        <v>0</v>
      </c>
      <c r="J31" s="7">
        <v>0</v>
      </c>
      <c r="K31" s="8">
        <v>0.5146152823243515</v>
      </c>
      <c r="L31" s="7">
        <v>0</v>
      </c>
      <c r="M31" s="7">
        <v>0</v>
      </c>
      <c r="N31" s="7">
        <v>0</v>
      </c>
      <c r="O31" s="7">
        <v>0</v>
      </c>
      <c r="P31" s="14">
        <v>0</v>
      </c>
      <c r="Q31" s="7">
        <v>0</v>
      </c>
      <c r="R31" s="9">
        <v>24000</v>
      </c>
      <c r="S31" s="5">
        <f t="shared" si="1"/>
        <v>0</v>
      </c>
      <c r="T31" s="63"/>
      <c r="U31" s="5">
        <f>+Tabla14[[#This Row],[Atraso a facturar]]+Tabla14[[#This Row],[Ajuste atraso]]</f>
        <v>0</v>
      </c>
      <c r="V31" s="3">
        <f>+Tabla14[[#This Row],[Total disponible]]-Tabla14[[#This Row],[Facturación atraso]]</f>
        <v>0</v>
      </c>
      <c r="W31" s="6">
        <f>IFERROR(IF(AND(V31&gt;R31,J31&gt;=R31),ROUNDDOWN((Tabla14[[#This Row],[Producción para venta nueva]])/R31,0)*R31,0),0)</f>
        <v>0</v>
      </c>
      <c r="X31" s="63"/>
      <c r="Y31" s="6">
        <f>IF(Tabla14[[#This Row],[Venta del mes]]&gt;0,Tabla14[[#This Row],[Venta del mes]]+Tabla14[[#This Row],[Ajuste venta nueva]],0)</f>
        <v>0</v>
      </c>
      <c r="Z31" s="6">
        <f>+Tabla14[[#This Row],[Producción para venta nueva]]-Tabla14[[#This Row],[Facturación Venta nueva]]</f>
        <v>0</v>
      </c>
      <c r="AA31" s="6">
        <f>IF(AND(A31=1,Tabla14[[#This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" s="6"/>
      <c r="AC31" s="6">
        <f>IF(Tabla14[[#This Row],[Disponible stock sin venta]]&gt;0,Tabla14[[#This Row],[Disponible stock sin venta]]+Tabla14[[#This Row],[Ajuste stock sin venta]],0)</f>
        <v>0</v>
      </c>
      <c r="AD31" s="3">
        <f>IFERROR(VLOOKUP(Tabla14[[#This Row],[Llave]],'[6]Din puerto'!$A:$D,4,FALSE),0)</f>
        <v>0</v>
      </c>
      <c r="AE3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" s="3">
        <v>0</v>
      </c>
      <c r="AG3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" s="87"/>
      <c r="AI31" s="3"/>
      <c r="AL31">
        <f>VLOOKUP(Tabla14[[#This Row],[Llave]],'[8]BASE PLAN MES N'!$B:$AG,32,FALSE)</f>
        <v>0</v>
      </c>
      <c r="AM31" s="3">
        <f>+Tabla14[[#This Row],[Comentario Market3]]-Tabla14[[#This Row],[Plan Ajustado]]</f>
        <v>0</v>
      </c>
    </row>
    <row r="32" spans="1:39" ht="15.5" x14ac:dyDescent="0.35">
      <c r="A32">
        <v>1</v>
      </c>
      <c r="B32" t="str">
        <f>Tabla14[[#This Row],[Oficina]]&amp;Tabla14[[#This Row],[Material]]</f>
        <v>Agro Sudamerica1011042</v>
      </c>
      <c r="C32" t="s">
        <v>227</v>
      </c>
      <c r="D32" t="s">
        <v>17</v>
      </c>
      <c r="E32">
        <v>1011042</v>
      </c>
      <c r="F32" t="s">
        <v>242</v>
      </c>
      <c r="G32" t="s">
        <v>240</v>
      </c>
      <c r="H32" t="s">
        <v>241</v>
      </c>
      <c r="I32" s="7">
        <v>72000</v>
      </c>
      <c r="J32" s="7">
        <v>96000</v>
      </c>
      <c r="K32" s="8">
        <v>0.5146152823243515</v>
      </c>
      <c r="L32" s="7">
        <v>37052.30032735331</v>
      </c>
      <c r="M32" s="7">
        <v>15560</v>
      </c>
      <c r="N32" s="7">
        <v>5380</v>
      </c>
      <c r="O32" s="7">
        <v>0</v>
      </c>
      <c r="P32" s="14">
        <v>57454.30032735331</v>
      </c>
      <c r="Q32" s="7">
        <v>24000</v>
      </c>
      <c r="R32" s="9">
        <v>24000</v>
      </c>
      <c r="S32" s="5">
        <f t="shared" si="1"/>
        <v>24000</v>
      </c>
      <c r="T32" s="63"/>
      <c r="U32" s="5">
        <f>+Tabla14[[#This Row],[Atraso a facturar]]+Tabla14[[#This Row],[Ajuste atraso]]</f>
        <v>24000</v>
      </c>
      <c r="V32" s="3">
        <f>+Tabla14[[#This Row],[Total disponible]]-Tabla14[[#This Row],[Facturación atraso]]</f>
        <v>33454.30032735331</v>
      </c>
      <c r="W32" s="6">
        <f>IFERROR(IF(AND(V32&gt;R32,J32&gt;=R32),ROUNDDOWN((Tabla14[[#This Row],[Producción para venta nueva]])/R32,0)*R32,0),0)</f>
        <v>24000</v>
      </c>
      <c r="X32" s="63"/>
      <c r="Y32" s="6">
        <f>IF(Tabla14[[#This Row],[Venta del mes]]&gt;0,Tabla14[[#This Row],[Venta del mes]]+Tabla14[[#This Row],[Ajuste venta nueva]],0)</f>
        <v>24000</v>
      </c>
      <c r="Z32" s="6">
        <f>+Tabla14[[#This Row],[Producción para venta nueva]]-Tabla14[[#This Row],[Facturación Venta nueva]]</f>
        <v>9454.3003273533104</v>
      </c>
      <c r="AA32" s="6">
        <f>IF(AND(A32=1,Tabla14[[#This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" s="6"/>
      <c r="AC32" s="6">
        <f>IF(Tabla14[[#This Row],[Disponible stock sin venta]]&gt;0,Tabla14[[#This Row],[Disponible stock sin venta]]+Tabla14[[#This Row],[Ajuste stock sin venta]],0)</f>
        <v>0</v>
      </c>
      <c r="AD32" s="3">
        <f>IFERROR(VLOOKUP(Tabla14[[#This Row],[Llave]],'[6]Din puerto'!$A:$D,4,FALSE),0)</f>
        <v>0</v>
      </c>
      <c r="AE3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32" s="3">
        <v>48000</v>
      </c>
      <c r="AG32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32" s="87"/>
      <c r="AI32" s="3"/>
      <c r="AL32" s="7">
        <f>VLOOKUP(Tabla14[[#This Row],[Llave]],'[8]BASE PLAN MES N'!$B:$AG,32,FALSE)</f>
        <v>48000</v>
      </c>
      <c r="AM32" s="3">
        <f>+Tabla14[[#This Row],[Comentario Market3]]-Tabla14[[#This Row],[Plan Ajustado]]</f>
        <v>0</v>
      </c>
    </row>
    <row r="33" spans="1:39" ht="15.5" hidden="1" x14ac:dyDescent="0.35">
      <c r="A33">
        <v>1</v>
      </c>
      <c r="B33" t="str">
        <f>Tabla14[[#This Row],[Oficina]]&amp;Tabla14[[#This Row],[Material]]</f>
        <v>Agrosuper Shanghai1030419</v>
      </c>
      <c r="C33" t="s">
        <v>204</v>
      </c>
      <c r="D33" t="s">
        <v>140</v>
      </c>
      <c r="E33">
        <v>1030419</v>
      </c>
      <c r="F33" t="s">
        <v>586</v>
      </c>
      <c r="G33" t="s">
        <v>209</v>
      </c>
      <c r="H33" t="s">
        <v>591</v>
      </c>
      <c r="I33" s="7">
        <v>0</v>
      </c>
      <c r="J33" s="7">
        <v>0</v>
      </c>
      <c r="K33" s="8">
        <v>0.5146152823243515</v>
      </c>
      <c r="L33" s="7">
        <v>0</v>
      </c>
      <c r="M33" s="7">
        <v>0</v>
      </c>
      <c r="N33" s="7">
        <v>0</v>
      </c>
      <c r="O33" s="7">
        <v>0</v>
      </c>
      <c r="P33" s="32">
        <v>0</v>
      </c>
      <c r="Q33" s="7">
        <v>0</v>
      </c>
      <c r="R33" s="9">
        <v>24000</v>
      </c>
      <c r="S33" s="5">
        <f t="shared" si="1"/>
        <v>0</v>
      </c>
      <c r="T33" s="63"/>
      <c r="U33" s="5">
        <f>+Tabla14[[#This Row],[Atraso a facturar]]+Tabla14[[#This Row],[Ajuste atraso]]</f>
        <v>0</v>
      </c>
      <c r="V33" s="3">
        <f>+Tabla14[[#This Row],[Total disponible]]-Tabla14[[#This Row],[Facturación atraso]]</f>
        <v>0</v>
      </c>
      <c r="W33" s="6">
        <f>IFERROR(IF(AND(V33&gt;R33,J33&gt;=R33),ROUNDDOWN((Tabla14[[#This Row],[Producción para venta nueva]])/R33,0)*R33,0),0)</f>
        <v>0</v>
      </c>
      <c r="X33" s="63"/>
      <c r="Y33" s="6">
        <f>IF(Tabla14[[#This Row],[Venta del mes]]&gt;0,Tabla14[[#This Row],[Venta del mes]]+Tabla14[[#This Row],[Ajuste venta nueva]],0)</f>
        <v>0</v>
      </c>
      <c r="Z33" s="6">
        <f>+Tabla14[[#This Row],[Producción para venta nueva]]-Tabla14[[#This Row],[Facturación Venta nueva]]</f>
        <v>0</v>
      </c>
      <c r="AA33" s="6">
        <f>IF(AND(A33=1,Tabla14[[#This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" s="6"/>
      <c r="AC33" s="6">
        <f>IF(Tabla14[[#This Row],[Disponible stock sin venta]]&gt;0,Tabla14[[#This Row],[Disponible stock sin venta]]+Tabla14[[#This Row],[Ajuste stock sin venta]],0)</f>
        <v>0</v>
      </c>
      <c r="AD33" s="3">
        <f>IFERROR(VLOOKUP(Tabla14[[#This Row],[Llave]],'[6]Din puerto'!$A:$D,4,FALSE),0)</f>
        <v>0</v>
      </c>
      <c r="AE3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" s="3">
        <v>0</v>
      </c>
      <c r="AG3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" s="87"/>
      <c r="AI33" s="3"/>
      <c r="AL33">
        <f>VLOOKUP(Tabla14[[#This Row],[Llave]],'[8]BASE PLAN MES N'!$B:$AG,32,FALSE)</f>
        <v>0</v>
      </c>
      <c r="AM33" s="3">
        <f>+Tabla14[[#This Row],[Comentario Market3]]-Tabla14[[#This Row],[Plan Ajustado]]</f>
        <v>0</v>
      </c>
    </row>
    <row r="34" spans="1:39" ht="15.5" x14ac:dyDescent="0.35">
      <c r="A34">
        <v>1</v>
      </c>
      <c r="B34" t="str">
        <f>Tabla14[[#This Row],[Oficina]]&amp;Tabla14[[#This Row],[Material]]</f>
        <v>Agro Sudamerica1022924</v>
      </c>
      <c r="C34" t="s">
        <v>6</v>
      </c>
      <c r="D34" t="s">
        <v>17</v>
      </c>
      <c r="E34">
        <v>1022924</v>
      </c>
      <c r="F34" t="s">
        <v>736</v>
      </c>
      <c r="G34" t="str">
        <f>VLOOKUP(Tabla14[[#This Row],[Material]],'[7]Base Pedidos'!$D:$AD,25,FALSE)</f>
        <v>GRASA LOMO TOCINO</v>
      </c>
      <c r="H34" t="str">
        <f>VLOOKUP(Tabla14[[#This Row],[Material]],'[7]Base Pedidos'!$D:$AD,26,FALSE)</f>
        <v>GRASA LOMO TOCINO</v>
      </c>
      <c r="I34" s="7">
        <v>152132</v>
      </c>
      <c r="J34" s="15">
        <v>0</v>
      </c>
      <c r="K34" s="8">
        <v>0.5146152823243515</v>
      </c>
      <c r="L34" s="7">
        <v>78289.452130568243</v>
      </c>
      <c r="M34" s="15">
        <v>0</v>
      </c>
      <c r="N34" s="7">
        <v>0</v>
      </c>
      <c r="O34" s="7">
        <v>0</v>
      </c>
      <c r="P34" s="32">
        <v>78289.452130568243</v>
      </c>
      <c r="Q34" s="15">
        <v>101000</v>
      </c>
      <c r="R34" s="62">
        <v>24000</v>
      </c>
      <c r="S34" s="5">
        <f t="shared" si="1"/>
        <v>72000</v>
      </c>
      <c r="T34" s="63"/>
      <c r="U34" s="5">
        <f>+Tabla14[[#This Row],[Atraso a facturar]]+Tabla14[[#This Row],[Ajuste atraso]]</f>
        <v>72000</v>
      </c>
      <c r="V34" s="3">
        <f>+Tabla14[[#This Row],[Total disponible]]-Tabla14[[#This Row],[Facturación atraso]]</f>
        <v>6289.4521305682429</v>
      </c>
      <c r="W34" s="6">
        <f>IFERROR(IF(AND(V34&gt;R34,J34&gt;=R34),ROUNDDOWN((Tabla14[[#This Row],[Producción para venta nueva]])/R34,0)*R34,0),0)</f>
        <v>0</v>
      </c>
      <c r="X34" s="63"/>
      <c r="Y34" s="6">
        <f>IF(Tabla14[[#This Row],[Venta del mes]]&gt;0,Tabla14[[#This Row],[Venta del mes]]+Tabla14[[#This Row],[Ajuste venta nueva]],0)</f>
        <v>0</v>
      </c>
      <c r="Z34" s="6">
        <f>+Tabla14[[#This Row],[Producción para venta nueva]]-Tabla14[[#This Row],[Facturación Venta nueva]]</f>
        <v>6289.4521305682429</v>
      </c>
      <c r="AA34" s="6">
        <f>IF(AND(A34=1,Tabla14[[#This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4" s="6"/>
      <c r="AC34" s="6">
        <f>IF(Tabla14[[#This Row],[Disponible stock sin venta]]&gt;0,Tabla14[[#This Row],[Disponible stock sin venta]]+Tabla14[[#This Row],[Ajuste stock sin venta]],0)</f>
        <v>0</v>
      </c>
      <c r="AD34" s="3">
        <f>IFERROR(VLOOKUP(Tabla14[[#This Row],[Llave]],'[6]Din puerto'!$A:$D,4,FALSE),0)</f>
        <v>0</v>
      </c>
      <c r="AE34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72000</v>
      </c>
      <c r="AF34" s="3">
        <v>72000</v>
      </c>
      <c r="AG34" s="6">
        <f>IF(Tabla14[[#This Row],[Plan Irrestricto (DATO)]]&gt;0,SUM(Tabla14[[#This Row],[Facturación atraso]],Tabla14[[#This Row],[Facturación Venta nueva]],Tabla14[[#This Row],[Facturación stock]],Tabla14[[#This Row],[En puerto a facturar]]),0)</f>
        <v>72000</v>
      </c>
      <c r="AH34" s="87"/>
      <c r="AI34" s="3"/>
      <c r="AL34" s="7">
        <f>VLOOKUP(Tabla14[[#This Row],[Llave]],'[8]BASE PLAN MES N'!$B:$AG,32,FALSE)</f>
        <v>72000</v>
      </c>
      <c r="AM34" s="3">
        <f>+Tabla14[[#This Row],[Comentario Market3]]-Tabla14[[#This Row],[Plan Ajustado]]</f>
        <v>0</v>
      </c>
    </row>
    <row r="35" spans="1:39" ht="15.5" hidden="1" x14ac:dyDescent="0.35">
      <c r="A35">
        <v>1</v>
      </c>
      <c r="B35" t="str">
        <f>Tabla14[[#This Row],[Oficina]]&amp;Tabla14[[#This Row],[Material]]</f>
        <v>Agrosuper Asia1030309</v>
      </c>
      <c r="C35" t="s">
        <v>204</v>
      </c>
      <c r="D35" t="s">
        <v>173</v>
      </c>
      <c r="E35">
        <v>1030309</v>
      </c>
      <c r="F35" t="s">
        <v>224</v>
      </c>
      <c r="G35" t="s">
        <v>209</v>
      </c>
      <c r="H35" t="s">
        <v>223</v>
      </c>
      <c r="I35" s="7">
        <v>0</v>
      </c>
      <c r="J35" s="7">
        <v>0</v>
      </c>
      <c r="K35" s="8">
        <v>0.5146152823243515</v>
      </c>
      <c r="L35" s="7">
        <v>0</v>
      </c>
      <c r="M35" s="7">
        <v>0</v>
      </c>
      <c r="N35" s="7">
        <v>0</v>
      </c>
      <c r="O35" s="7">
        <v>0</v>
      </c>
      <c r="P35" s="14">
        <v>0</v>
      </c>
      <c r="Q35" s="7">
        <v>0</v>
      </c>
      <c r="R35" s="9">
        <v>22000</v>
      </c>
      <c r="S35" s="5">
        <f t="shared" si="1"/>
        <v>0</v>
      </c>
      <c r="T35" s="63"/>
      <c r="U35" s="5">
        <f>+Tabla14[[#This Row],[Atraso a facturar]]+Tabla14[[#This Row],[Ajuste atraso]]</f>
        <v>0</v>
      </c>
      <c r="V35" s="3">
        <f>+Tabla14[[#This Row],[Total disponible]]-Tabla14[[#This Row],[Facturación atraso]]</f>
        <v>0</v>
      </c>
      <c r="W35" s="6">
        <f>IFERROR(IF(AND(V35&gt;R35,J35&gt;=R35),ROUNDDOWN((Tabla14[[#This Row],[Producción para venta nueva]])/R35,0)*R35,0),0)</f>
        <v>0</v>
      </c>
      <c r="X35" s="63"/>
      <c r="Y35" s="6">
        <f>IF(Tabla14[[#This Row],[Venta del mes]]&gt;0,Tabla14[[#This Row],[Venta del mes]]+Tabla14[[#This Row],[Ajuste venta nueva]],0)</f>
        <v>0</v>
      </c>
      <c r="Z35" s="6">
        <f>+Tabla14[[#This Row],[Producción para venta nueva]]-Tabla14[[#This Row],[Facturación Venta nueva]]</f>
        <v>0</v>
      </c>
      <c r="AA35" s="6">
        <f>IF(AND(A35=1,Tabla14[[#This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5" s="6"/>
      <c r="AC35" s="6">
        <f>IF(Tabla14[[#This Row],[Disponible stock sin venta]]&gt;0,Tabla14[[#This Row],[Disponible stock sin venta]]+Tabla14[[#This Row],[Ajuste stock sin venta]],0)</f>
        <v>0</v>
      </c>
      <c r="AD35" s="3">
        <f>IFERROR(VLOOKUP(Tabla14[[#This Row],[Llave]],'[6]Din puerto'!$A:$D,4,FALSE),0)</f>
        <v>0</v>
      </c>
      <c r="AE35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5" s="3" t="b">
        <v>0</v>
      </c>
      <c r="AG3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5" s="87"/>
      <c r="AI35" s="3"/>
      <c r="AL35">
        <f>VLOOKUP(Tabla14[[#This Row],[Llave]],'[8]BASE PLAN MES N'!$B:$AG,32,FALSE)</f>
        <v>0</v>
      </c>
      <c r="AM35" s="3">
        <f>+Tabla14[[#This Row],[Comentario Market3]]-Tabla14[[#This Row],[Plan Ajustado]]</f>
        <v>0</v>
      </c>
    </row>
    <row r="36" spans="1:39" ht="15.5" x14ac:dyDescent="0.35">
      <c r="A36">
        <v>1</v>
      </c>
      <c r="B36" t="str">
        <f>Tabla14[[#This Row],[Oficina]]&amp;Tabla14[[#This Row],[Material]]</f>
        <v>Agro Sudamerica1021092</v>
      </c>
      <c r="C36" t="s">
        <v>6</v>
      </c>
      <c r="D36" t="s">
        <v>17</v>
      </c>
      <c r="E36">
        <v>1021092</v>
      </c>
      <c r="F36" t="s">
        <v>75</v>
      </c>
      <c r="G36" t="s">
        <v>71</v>
      </c>
      <c r="H36" t="s">
        <v>72</v>
      </c>
      <c r="I36" s="7">
        <v>101237</v>
      </c>
      <c r="J36" s="7">
        <v>96000</v>
      </c>
      <c r="K36" s="8">
        <v>0.5146152823243515</v>
      </c>
      <c r="L36" s="7">
        <v>52098.107336670371</v>
      </c>
      <c r="M36" s="7">
        <v>47488.43700000002</v>
      </c>
      <c r="N36" s="7">
        <v>26341.570244399998</v>
      </c>
      <c r="O36" s="7">
        <v>0</v>
      </c>
      <c r="P36" s="14">
        <v>123293.9575566304</v>
      </c>
      <c r="Q36" s="7">
        <v>120000</v>
      </c>
      <c r="R36" s="9">
        <v>24000</v>
      </c>
      <c r="S36" s="5">
        <f t="shared" si="1"/>
        <v>120000</v>
      </c>
      <c r="T36" s="63">
        <v>-48000</v>
      </c>
      <c r="U36" s="5">
        <f>+Tabla14[[#This Row],[Atraso a facturar]]+Tabla14[[#This Row],[Ajuste atraso]]</f>
        <v>72000</v>
      </c>
      <c r="V36" s="3">
        <f>+Tabla14[[#This Row],[Total disponible]]-Tabla14[[#This Row],[Facturación atraso]]</f>
        <v>51293.957556630397</v>
      </c>
      <c r="W36" s="6">
        <f>IFERROR(IF(AND(V36&gt;R36,J36&gt;=R36),ROUNDDOWN((Tabla14[[#This Row],[Producción para venta nueva]])/R36,0)*R36,0),0)</f>
        <v>48000</v>
      </c>
      <c r="X36" s="63">
        <v>-48000</v>
      </c>
      <c r="Y36" s="6">
        <f>IF(Tabla14[[#This Row],[Venta del mes]]&gt;0,Tabla14[[#This Row],[Venta del mes]]+Tabla14[[#This Row],[Ajuste venta nueva]],0)</f>
        <v>0</v>
      </c>
      <c r="Z36" s="6">
        <f>+Tabla14[[#This Row],[Producción para venta nueva]]-Tabla14[[#This Row],[Facturación Venta nueva]]</f>
        <v>51293.957556630397</v>
      </c>
      <c r="AA36" s="6">
        <f>IF(AND(A36=1,Tabla14[[#This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6" s="6"/>
      <c r="AC36" s="6">
        <f>IF(Tabla14[[#This Row],[Disponible stock sin venta]]&gt;0,Tabla14[[#This Row],[Disponible stock sin venta]]+Tabla14[[#This Row],[Ajuste stock sin venta]],0)</f>
        <v>0</v>
      </c>
      <c r="AD36" s="3">
        <f>IFERROR(VLOOKUP(Tabla14[[#This Row],[Llave]],'[6]Din puerto'!$A:$D,4,FALSE),0)</f>
        <v>0</v>
      </c>
      <c r="AE3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168000</v>
      </c>
      <c r="AF36" s="3">
        <v>120000</v>
      </c>
      <c r="AG36" s="6">
        <f>IF(Tabla14[[#This Row],[Plan Irrestricto (DATO)]]&gt;0,SUM(Tabla14[[#This Row],[Facturación atraso]],Tabla14[[#This Row],[Facturación Venta nueva]],Tabla14[[#This Row],[Facturación stock]],Tabla14[[#This Row],[En puerto a facturar]]),0)</f>
        <v>72000</v>
      </c>
      <c r="AH36" s="87" t="s">
        <v>720</v>
      </c>
      <c r="AI36" s="3" t="s">
        <v>752</v>
      </c>
      <c r="AL36" s="7">
        <f>VLOOKUP(Tabla14[[#This Row],[Llave]],'[8]BASE PLAN MES N'!$B:$AG,32,FALSE)</f>
        <v>72000</v>
      </c>
      <c r="AM36" s="3">
        <f>+Tabla14[[#This Row],[Comentario Market3]]-Tabla14[[#This Row],[Plan Ajustado]]</f>
        <v>0</v>
      </c>
    </row>
    <row r="37" spans="1:39" ht="15.5" x14ac:dyDescent="0.35">
      <c r="A37">
        <v>1</v>
      </c>
      <c r="B37" t="str">
        <f>Tabla14[[#This Row],[Oficina]]&amp;Tabla14[[#This Row],[Material]]</f>
        <v>Agro Sudamerica1021023</v>
      </c>
      <c r="C37" t="s">
        <v>6</v>
      </c>
      <c r="D37" t="s">
        <v>17</v>
      </c>
      <c r="E37">
        <v>1021023</v>
      </c>
      <c r="F37" t="s">
        <v>43</v>
      </c>
      <c r="G37" t="s">
        <v>11</v>
      </c>
      <c r="H37" t="s">
        <v>41</v>
      </c>
      <c r="I37" s="7">
        <v>121367</v>
      </c>
      <c r="J37" s="7">
        <v>120000</v>
      </c>
      <c r="K37" s="8">
        <v>0.5146152823243515</v>
      </c>
      <c r="L37" s="7">
        <v>62457.312969859566</v>
      </c>
      <c r="M37" s="7">
        <v>55000.880000000012</v>
      </c>
      <c r="N37" s="7">
        <v>39101.171147525318</v>
      </c>
      <c r="O37" s="7">
        <v>0</v>
      </c>
      <c r="P37" s="14">
        <v>152649.24700263236</v>
      </c>
      <c r="Q37" s="7">
        <v>216000</v>
      </c>
      <c r="R37" s="9">
        <v>24000</v>
      </c>
      <c r="S37" s="5">
        <f t="shared" si="1"/>
        <v>144000</v>
      </c>
      <c r="T37" s="63">
        <v>-72000</v>
      </c>
      <c r="U37" s="5">
        <f>+Tabla14[[#This Row],[Atraso a facturar]]+Tabla14[[#This Row],[Ajuste atraso]]</f>
        <v>72000</v>
      </c>
      <c r="V37" s="3">
        <f>+Tabla14[[#This Row],[Total disponible]]-Tabla14[[#This Row],[Facturación atraso]]</f>
        <v>80649.247002632357</v>
      </c>
      <c r="W37" s="6">
        <f>IFERROR(IF(AND(V37&gt;R37,J37&gt;=R37),ROUNDDOWN((Tabla14[[#This Row],[Producción para venta nueva]])/R37,0)*R37,0),0)</f>
        <v>72000</v>
      </c>
      <c r="X37" s="63">
        <v>-72000</v>
      </c>
      <c r="Y37" s="6">
        <f>IF(Tabla14[[#This Row],[Venta del mes]]&gt;0,Tabla14[[#This Row],[Venta del mes]]+Tabla14[[#This Row],[Ajuste venta nueva]],0)</f>
        <v>0</v>
      </c>
      <c r="Z37" s="6">
        <f>+Tabla14[[#This Row],[Producción para venta nueva]]-Tabla14[[#This Row],[Facturación Venta nueva]]</f>
        <v>80649.247002632357</v>
      </c>
      <c r="AA37" s="6">
        <f>IF(AND(A37=1,Tabla14[[#This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7" s="6"/>
      <c r="AC37" s="6">
        <f>IF(Tabla14[[#This Row],[Disponible stock sin venta]]&gt;0,Tabla14[[#This Row],[Disponible stock sin venta]]+Tabla14[[#This Row],[Ajuste stock sin venta]],0)</f>
        <v>0</v>
      </c>
      <c r="AD37" s="3">
        <f>IFERROR(VLOOKUP(Tabla14[[#This Row],[Llave]],'[6]Din puerto'!$A:$D,4,FALSE),0)</f>
        <v>0</v>
      </c>
      <c r="AE3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216000</v>
      </c>
      <c r="AF37" s="3">
        <v>144000</v>
      </c>
      <c r="AG37" s="6">
        <f>IF(Tabla14[[#This Row],[Plan Irrestricto (DATO)]]&gt;0,SUM(Tabla14[[#This Row],[Facturación atraso]],Tabla14[[#This Row],[Facturación Venta nueva]],Tabla14[[#This Row],[Facturación stock]],Tabla14[[#This Row],[En puerto a facturar]]),0)</f>
        <v>72000</v>
      </c>
      <c r="AH37" s="87" t="s">
        <v>720</v>
      </c>
      <c r="AI37" s="3" t="s">
        <v>752</v>
      </c>
      <c r="AL37" s="7">
        <f>VLOOKUP(Tabla14[[#This Row],[Llave]],'[8]BASE PLAN MES N'!$B:$AG,32,FALSE)</f>
        <v>72000</v>
      </c>
      <c r="AM37" s="3">
        <f>+Tabla14[[#This Row],[Comentario Market3]]-Tabla14[[#This Row],[Plan Ajustado]]</f>
        <v>0</v>
      </c>
    </row>
    <row r="38" spans="1:39" ht="15.5" x14ac:dyDescent="0.35">
      <c r="A38">
        <v>1</v>
      </c>
      <c r="B38" t="str">
        <f>Tabla14[[#This Row],[Oficina]]&amp;Tabla14[[#This Row],[Material]]</f>
        <v>Agro Sudamerica1020339</v>
      </c>
      <c r="C38" t="s">
        <v>6</v>
      </c>
      <c r="D38" t="s">
        <v>17</v>
      </c>
      <c r="E38">
        <v>1020339</v>
      </c>
      <c r="F38" t="s">
        <v>49</v>
      </c>
      <c r="G38" t="s">
        <v>11</v>
      </c>
      <c r="H38" t="s">
        <v>15</v>
      </c>
      <c r="I38" s="7">
        <v>0</v>
      </c>
      <c r="J38" s="7">
        <v>48000</v>
      </c>
      <c r="K38" s="8">
        <v>0.5146152823243515</v>
      </c>
      <c r="L38" s="7">
        <v>0</v>
      </c>
      <c r="M38" s="7">
        <v>104688.90700000006</v>
      </c>
      <c r="N38" s="7">
        <v>0</v>
      </c>
      <c r="O38" s="7">
        <v>0</v>
      </c>
      <c r="P38" s="14">
        <v>104688.90700000006</v>
      </c>
      <c r="Q38" s="7">
        <v>72000</v>
      </c>
      <c r="R38" s="9">
        <v>24000</v>
      </c>
      <c r="S38" s="5">
        <f t="shared" si="1"/>
        <v>72000</v>
      </c>
      <c r="T38" s="63"/>
      <c r="U38" s="5">
        <f>+Tabla14[[#This Row],[Atraso a facturar]]+Tabla14[[#This Row],[Ajuste atraso]]</f>
        <v>72000</v>
      </c>
      <c r="V38" s="3">
        <f>+Tabla14[[#This Row],[Total disponible]]-Tabla14[[#This Row],[Facturación atraso]]</f>
        <v>32688.907000000065</v>
      </c>
      <c r="W38" s="6">
        <f>IFERROR(IF(AND(V38&gt;R38,J38&gt;=R38),ROUNDDOWN((Tabla14[[#This Row],[Producción para venta nueva]])/R38,0)*R38,0),0)</f>
        <v>24000</v>
      </c>
      <c r="X38" s="63">
        <v>-24000</v>
      </c>
      <c r="Y38" s="6">
        <f>IF(Tabla14[[#This Row],[Venta del mes]]&gt;0,Tabla14[[#This Row],[Venta del mes]]+Tabla14[[#This Row],[Ajuste venta nueva]],0)</f>
        <v>0</v>
      </c>
      <c r="Z38" s="6">
        <f>+Tabla14[[#This Row],[Producción para venta nueva]]-Tabla14[[#This Row],[Facturación Venta nueva]]</f>
        <v>32688.907000000065</v>
      </c>
      <c r="AA38" s="6">
        <f>IF(AND(A38=1,Tabla14[[#This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8" s="6"/>
      <c r="AC38" s="6">
        <f>IF(Tabla14[[#This Row],[Disponible stock sin venta]]&gt;0,Tabla14[[#This Row],[Disponible stock sin venta]]+Tabla14[[#This Row],[Ajuste stock sin venta]],0)</f>
        <v>0</v>
      </c>
      <c r="AD38" s="3">
        <f>IFERROR(VLOOKUP(Tabla14[[#This Row],[Llave]],'[6]Din puerto'!$A:$D,4,FALSE),0)</f>
        <v>0</v>
      </c>
      <c r="AE3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96000</v>
      </c>
      <c r="AF38" s="3">
        <v>96000</v>
      </c>
      <c r="AG38" s="6">
        <f>IF(Tabla14[[#This Row],[Plan Irrestricto (DATO)]]&gt;0,SUM(Tabla14[[#This Row],[Facturación atraso]],Tabla14[[#This Row],[Facturación Venta nueva]],Tabla14[[#This Row],[Facturación stock]],Tabla14[[#This Row],[En puerto a facturar]]),0)</f>
        <v>72000</v>
      </c>
      <c r="AH38" s="87" t="s">
        <v>722</v>
      </c>
      <c r="AI38" s="3" t="s">
        <v>755</v>
      </c>
      <c r="AL38" s="7">
        <f>VLOOKUP(Tabla14[[#This Row],[Llave]],'[8]BASE PLAN MES N'!$B:$AG,32,FALSE)</f>
        <v>72000</v>
      </c>
      <c r="AM38" s="3">
        <f>+Tabla14[[#This Row],[Comentario Market3]]-Tabla14[[#This Row],[Plan Ajustado]]</f>
        <v>0</v>
      </c>
    </row>
    <row r="39" spans="1:39" ht="15.5" hidden="1" x14ac:dyDescent="0.35">
      <c r="A39">
        <v>1</v>
      </c>
      <c r="B39" t="str">
        <f>Tabla14[[#This Row],[Oficina]]&amp;Tabla14[[#This Row],[Material]]</f>
        <v>Agrosuper Asia1023448</v>
      </c>
      <c r="C39" t="s">
        <v>6</v>
      </c>
      <c r="D39" t="s">
        <v>173</v>
      </c>
      <c r="E39">
        <v>1023448</v>
      </c>
      <c r="F39" t="s">
        <v>743</v>
      </c>
      <c r="G39" t="str">
        <f>VLOOKUP(Tabla14[[#This Row],[Material]],'[7]Base Pedidos'!$D:$AD,25,FALSE)</f>
        <v>PALETA PULPA</v>
      </c>
      <c r="H39" t="str">
        <f>VLOOKUP(Tabla14[[#This Row],[Material]],'[7]Base Pedidos'!$D:$AD,26,FALSE)</f>
        <v>PALETA PULPA 77</v>
      </c>
      <c r="I39" s="7">
        <v>0</v>
      </c>
      <c r="J39" s="15">
        <v>0</v>
      </c>
      <c r="K39" s="8">
        <v>0.5146152823243515</v>
      </c>
      <c r="L39" s="7">
        <v>0</v>
      </c>
      <c r="M39" s="15">
        <v>0</v>
      </c>
      <c r="N39" s="7">
        <v>0</v>
      </c>
      <c r="O39" s="7">
        <v>0</v>
      </c>
      <c r="P39" s="32">
        <v>0</v>
      </c>
      <c r="Q39" s="15">
        <v>24000</v>
      </c>
      <c r="R39" s="62">
        <v>24000</v>
      </c>
      <c r="S39" s="5">
        <f t="shared" si="1"/>
        <v>0</v>
      </c>
      <c r="T39" s="63"/>
      <c r="U39" s="5">
        <f>+Tabla14[[#This Row],[Atraso a facturar]]+Tabla14[[#This Row],[Ajuste atraso]]</f>
        <v>0</v>
      </c>
      <c r="V39" s="3">
        <f>+Tabla14[[#This Row],[Total disponible]]-Tabla14[[#This Row],[Facturación atraso]]</f>
        <v>0</v>
      </c>
      <c r="W39" s="6">
        <f>IFERROR(IF(AND(V39&gt;R39,J39&gt;=R39),ROUNDDOWN((Tabla14[[#This Row],[Producción para venta nueva]])/R39,0)*R39,0),0)</f>
        <v>0</v>
      </c>
      <c r="X39" s="63"/>
      <c r="Y39" s="6">
        <f>IF(Tabla14[[#This Row],[Venta del mes]]&gt;0,Tabla14[[#This Row],[Venta del mes]]+Tabla14[[#This Row],[Ajuste venta nueva]],0)</f>
        <v>0</v>
      </c>
      <c r="Z39" s="6">
        <f>+Tabla14[[#This Row],[Producción para venta nueva]]-Tabla14[[#This Row],[Facturación Venta nueva]]</f>
        <v>0</v>
      </c>
      <c r="AA39" s="6">
        <f>IF(AND(A39=1,Tabla14[[#This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9" s="6"/>
      <c r="AC39" s="6">
        <f>IF(Tabla14[[#This Row],[Disponible stock sin venta]]&gt;0,Tabla14[[#This Row],[Disponible stock sin venta]]+Tabla14[[#This Row],[Ajuste stock sin venta]],0)</f>
        <v>0</v>
      </c>
      <c r="AD39" s="3">
        <f>IFERROR(VLOOKUP(Tabla14[[#This Row],[Llave]],'[6]Din puerto'!$A:$D,4,FALSE),0)</f>
        <v>0</v>
      </c>
      <c r="AE39" s="15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9" s="3" t="b">
        <v>0</v>
      </c>
      <c r="AG3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9" s="87"/>
      <c r="AI39" s="3"/>
      <c r="AL39">
        <f>VLOOKUP(Tabla14[[#This Row],[Llave]],'[8]BASE PLAN MES N'!$B:$AG,32,FALSE)</f>
        <v>0</v>
      </c>
      <c r="AM39" s="3">
        <f>+Tabla14[[#This Row],[Comentario Market3]]-Tabla14[[#This Row],[Plan Ajustado]]</f>
        <v>0</v>
      </c>
    </row>
    <row r="40" spans="1:39" ht="15.5" x14ac:dyDescent="0.35">
      <c r="A40">
        <v>1</v>
      </c>
      <c r="B40" t="str">
        <f>Tabla14[[#This Row],[Oficina]]&amp;Tabla14[[#This Row],[Material]]</f>
        <v>Agro Sudamerica1021187</v>
      </c>
      <c r="C40" t="s">
        <v>6</v>
      </c>
      <c r="D40" t="s">
        <v>17</v>
      </c>
      <c r="E40">
        <v>1021187</v>
      </c>
      <c r="F40" t="s">
        <v>29</v>
      </c>
      <c r="G40" t="s">
        <v>8</v>
      </c>
      <c r="H40" t="s">
        <v>28</v>
      </c>
      <c r="I40" s="7">
        <v>33515</v>
      </c>
      <c r="J40" s="7">
        <v>48000</v>
      </c>
      <c r="K40" s="8">
        <v>0.5146152823243515</v>
      </c>
      <c r="L40" s="7">
        <v>17247.331187100641</v>
      </c>
      <c r="M40" s="7">
        <v>41361.823999999986</v>
      </c>
      <c r="N40" s="7">
        <v>12254.809953081553</v>
      </c>
      <c r="O40" s="7">
        <v>0</v>
      </c>
      <c r="P40" s="14">
        <v>69638.484144874019</v>
      </c>
      <c r="Q40" s="7">
        <v>72000</v>
      </c>
      <c r="R40" s="9">
        <v>24000</v>
      </c>
      <c r="S40" s="5">
        <f t="shared" si="1"/>
        <v>48000</v>
      </c>
      <c r="T40" s="63"/>
      <c r="U40" s="5">
        <f>+Tabla14[[#This Row],[Atraso a facturar]]+Tabla14[[#This Row],[Ajuste atraso]]</f>
        <v>48000</v>
      </c>
      <c r="V40" s="3">
        <f>+Tabla14[[#This Row],[Total disponible]]-Tabla14[[#This Row],[Facturación atraso]]</f>
        <v>21638.484144874019</v>
      </c>
      <c r="W40" s="6">
        <f>IFERROR(IF(AND(V40&gt;R40,J40&gt;=R40),ROUNDDOWN((Tabla14[[#This Row],[Producción para venta nueva]])/R40,0)*R40,0),0)</f>
        <v>0</v>
      </c>
      <c r="X40" s="63"/>
      <c r="Y40" s="6">
        <f>IF(Tabla14[[#This Row],[Venta del mes]]&gt;0,Tabla14[[#This Row],[Venta del mes]]+Tabla14[[#This Row],[Ajuste venta nueva]],0)</f>
        <v>0</v>
      </c>
      <c r="Z40" s="6">
        <f>+Tabla14[[#This Row],[Producción para venta nueva]]-Tabla14[[#This Row],[Facturación Venta nueva]]</f>
        <v>21638.484144874019</v>
      </c>
      <c r="AA40" s="6">
        <f>IF(AND(A40=1,Tabla14[[#This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0" s="6"/>
      <c r="AC40" s="6">
        <f>IF(Tabla14[[#This Row],[Disponible stock sin venta]]&gt;0,Tabla14[[#This Row],[Disponible stock sin venta]]+Tabla14[[#This Row],[Ajuste stock sin venta]],0)</f>
        <v>0</v>
      </c>
      <c r="AD40" s="3">
        <f>IFERROR(VLOOKUP(Tabla14[[#This Row],[Llave]],'[6]Din puerto'!$A:$D,4,FALSE),0)</f>
        <v>23996.01</v>
      </c>
      <c r="AE4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71996.009999999995</v>
      </c>
      <c r="AF40" s="3">
        <v>71996.009999999995</v>
      </c>
      <c r="AG40" s="6">
        <f>IF(Tabla14[[#This Row],[Plan Irrestricto (DATO)]]&gt;0,SUM(Tabla14[[#This Row],[Facturación atraso]],Tabla14[[#This Row],[Facturación Venta nueva]],Tabla14[[#This Row],[Facturación stock]],Tabla14[[#This Row],[En puerto a facturar]]),0)</f>
        <v>71996.009999999995</v>
      </c>
      <c r="AH40" s="87"/>
      <c r="AI40" s="3"/>
      <c r="AL40" s="7">
        <f>VLOOKUP(Tabla14[[#This Row],[Llave]],'[8]BASE PLAN MES N'!$B:$AG,32,FALSE)</f>
        <v>71996.009999999995</v>
      </c>
      <c r="AM40" s="3">
        <f>+Tabla14[[#This Row],[Comentario Market3]]-Tabla14[[#This Row],[Plan Ajustado]]</f>
        <v>0</v>
      </c>
    </row>
    <row r="41" spans="1:39" ht="15.5" hidden="1" x14ac:dyDescent="0.35">
      <c r="A41">
        <v>1</v>
      </c>
      <c r="B41" t="str">
        <f>Tabla14[[#This Row],[Oficina]]&amp;Tabla14[[#This Row],[Material]]</f>
        <v>Agrosuper Asia1023439</v>
      </c>
      <c r="C41" t="s">
        <v>6</v>
      </c>
      <c r="D41" t="s">
        <v>173</v>
      </c>
      <c r="E41">
        <v>1023439</v>
      </c>
      <c r="F41" t="s">
        <v>709</v>
      </c>
      <c r="G41" t="s">
        <v>92</v>
      </c>
      <c r="H41" t="s">
        <v>712</v>
      </c>
      <c r="I41" s="7">
        <v>0</v>
      </c>
      <c r="J41" s="7">
        <v>0</v>
      </c>
      <c r="K41" s="8">
        <v>0.5146152823243515</v>
      </c>
      <c r="L41" s="7">
        <v>0</v>
      </c>
      <c r="M41" s="79">
        <v>38900</v>
      </c>
      <c r="N41" s="7">
        <v>0</v>
      </c>
      <c r="O41" s="7">
        <v>0</v>
      </c>
      <c r="P41" s="32">
        <v>38900</v>
      </c>
      <c r="Q41" s="15">
        <v>37000</v>
      </c>
      <c r="R41" s="9">
        <v>24000</v>
      </c>
      <c r="S41" s="5">
        <f t="shared" si="1"/>
        <v>37000</v>
      </c>
      <c r="T41" s="63"/>
      <c r="U41" s="5">
        <f>+Tabla14[[#This Row],[Atraso a facturar]]+Tabla14[[#This Row],[Ajuste atraso]]</f>
        <v>37000</v>
      </c>
      <c r="V41" s="3">
        <f>+Tabla14[[#This Row],[Total disponible]]-Tabla14[[#This Row],[Facturación atraso]]</f>
        <v>1900</v>
      </c>
      <c r="W41" s="6">
        <f>IFERROR(IF(AND(V41&gt;R41,J41&gt;=R41),ROUNDDOWN((Tabla14[[#This Row],[Producción para venta nueva]])/R41,0)*R41,0),0)</f>
        <v>0</v>
      </c>
      <c r="X41" s="63"/>
      <c r="Y41" s="6">
        <f>IF(Tabla14[[#This Row],[Venta del mes]]&gt;0,Tabla14[[#This Row],[Venta del mes]]+Tabla14[[#This Row],[Ajuste venta nueva]],0)</f>
        <v>0</v>
      </c>
      <c r="Z41" s="6">
        <f>+Tabla14[[#This Row],[Producción para venta nueva]]-Tabla14[[#This Row],[Facturación Venta nueva]]</f>
        <v>1900</v>
      </c>
      <c r="AA41" s="6">
        <f>IF(AND(A41=1,Tabla14[[#This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1" s="6"/>
      <c r="AC41" s="6">
        <f>IF(Tabla14[[#This Row],[Disponible stock sin venta]]&gt;0,Tabla14[[#This Row],[Disponible stock sin venta]]+Tabla14[[#This Row],[Ajuste stock sin venta]],0)</f>
        <v>0</v>
      </c>
      <c r="AD41" s="3">
        <f>IFERROR(VLOOKUP(Tabla14[[#This Row],[Llave]],'[6]Din puerto'!$A:$D,4,FALSE),0)</f>
        <v>0</v>
      </c>
      <c r="AE4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37000</v>
      </c>
      <c r="AF41" s="3">
        <v>37000</v>
      </c>
      <c r="AG41" s="6">
        <f>IF(Tabla14[[#This Row],[Plan Irrestricto (DATO)]]&gt;0,SUM(Tabla14[[#This Row],[Facturación atraso]],Tabla14[[#This Row],[Facturación Venta nueva]],Tabla14[[#This Row],[Facturación stock]],Tabla14[[#This Row],[En puerto a facturar]]),0)</f>
        <v>37000</v>
      </c>
      <c r="AH41" s="87"/>
      <c r="AI41" s="3"/>
      <c r="AL41">
        <f>VLOOKUP(Tabla14[[#This Row],[Llave]],'[8]BASE PLAN MES N'!$B:$AG,32,FALSE)</f>
        <v>24000</v>
      </c>
      <c r="AM41" s="3">
        <f>+Tabla14[[#This Row],[Comentario Market3]]-Tabla14[[#This Row],[Plan Ajustado]]</f>
        <v>-13000</v>
      </c>
    </row>
    <row r="42" spans="1:39" ht="15.5" hidden="1" x14ac:dyDescent="0.35">
      <c r="A42">
        <v>1</v>
      </c>
      <c r="B42" t="str">
        <f>Tabla14[[#This Row],[Oficina]]&amp;Tabla14[[#This Row],[Material]]</f>
        <v>Agrosuper Asia1023438</v>
      </c>
      <c r="C42" t="s">
        <v>6</v>
      </c>
      <c r="D42" t="s">
        <v>173</v>
      </c>
      <c r="E42">
        <v>1023438</v>
      </c>
      <c r="F42" t="s">
        <v>87</v>
      </c>
      <c r="G42" t="s">
        <v>76</v>
      </c>
      <c r="H42" t="s">
        <v>84</v>
      </c>
      <c r="I42" s="7">
        <v>25358</v>
      </c>
      <c r="J42" s="7">
        <v>0</v>
      </c>
      <c r="K42" s="8">
        <v>0.5146152823243515</v>
      </c>
      <c r="L42" s="7">
        <v>13049.614329180906</v>
      </c>
      <c r="M42" s="7">
        <v>43764.090000000011</v>
      </c>
      <c r="N42" s="7">
        <v>2646</v>
      </c>
      <c r="O42" s="7">
        <v>0</v>
      </c>
      <c r="P42" s="32">
        <v>59195.104329180918</v>
      </c>
      <c r="Q42" s="15">
        <v>72000</v>
      </c>
      <c r="R42" s="9">
        <v>24000</v>
      </c>
      <c r="S42" s="5">
        <f t="shared" si="1"/>
        <v>48000</v>
      </c>
      <c r="T42" s="63"/>
      <c r="U42" s="5">
        <f>+Tabla14[[#This Row],[Atraso a facturar]]+Tabla14[[#This Row],[Ajuste atraso]]</f>
        <v>48000</v>
      </c>
      <c r="V42" s="3">
        <f>+Tabla14[[#This Row],[Total disponible]]-Tabla14[[#This Row],[Facturación atraso]]</f>
        <v>11195.104329180918</v>
      </c>
      <c r="W42" s="6">
        <f>IFERROR(IF(AND(V42&gt;R42,J42&gt;=R42),ROUNDDOWN((Tabla14[[#This Row],[Producción para venta nueva]])/R42,0)*R42,0),0)</f>
        <v>0</v>
      </c>
      <c r="X42" s="63"/>
      <c r="Y42" s="6">
        <f>IF(Tabla14[[#This Row],[Venta del mes]]&gt;0,Tabla14[[#This Row],[Venta del mes]]+Tabla14[[#This Row],[Ajuste venta nueva]],0)</f>
        <v>0</v>
      </c>
      <c r="Z42" s="6">
        <f>+Tabla14[[#This Row],[Producción para venta nueva]]-Tabla14[[#This Row],[Facturación Venta nueva]]</f>
        <v>11195.104329180918</v>
      </c>
      <c r="AA42" s="6">
        <f>IF(AND(A42=1,Tabla14[[#This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2" s="6"/>
      <c r="AC42" s="6">
        <f>IF(Tabla14[[#This Row],[Disponible stock sin venta]]&gt;0,Tabla14[[#This Row],[Disponible stock sin venta]]+Tabla14[[#This Row],[Ajuste stock sin venta]],0)</f>
        <v>0</v>
      </c>
      <c r="AD42" s="3">
        <f>IFERROR(VLOOKUP(Tabla14[[#This Row],[Llave]],'[6]Din puerto'!$A:$D,4,FALSE),0)</f>
        <v>48020.03</v>
      </c>
      <c r="AE4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96020.03</v>
      </c>
      <c r="AF42" s="3">
        <v>96020.03</v>
      </c>
      <c r="AG42" s="6">
        <f>IF(Tabla14[[#This Row],[Plan Irrestricto (DATO)]]&gt;0,SUM(Tabla14[[#This Row],[Facturación atraso]],Tabla14[[#This Row],[Facturación Venta nueva]],Tabla14[[#This Row],[Facturación stock]],Tabla14[[#This Row],[En puerto a facturar]]),0)</f>
        <v>96020.03</v>
      </c>
      <c r="AH42" s="87"/>
      <c r="AI42" s="3"/>
      <c r="AL42">
        <f>VLOOKUP(Tabla14[[#This Row],[Llave]],'[8]BASE PLAN MES N'!$B:$AG,32,FALSE)</f>
        <v>96020.03</v>
      </c>
      <c r="AM42" s="3">
        <f>+Tabla14[[#This Row],[Comentario Market3]]-Tabla14[[#This Row],[Plan Ajustado]]</f>
        <v>0</v>
      </c>
    </row>
    <row r="43" spans="1:39" ht="15.5" x14ac:dyDescent="0.35">
      <c r="A43">
        <v>1</v>
      </c>
      <c r="B43" t="str">
        <f>Tabla14[[#This Row],[Oficina]]&amp;Tabla14[[#This Row],[Material]]</f>
        <v>Agro Sudamerica1020352</v>
      </c>
      <c r="C43" t="s">
        <v>6</v>
      </c>
      <c r="D43" t="s">
        <v>17</v>
      </c>
      <c r="E43">
        <v>1020352</v>
      </c>
      <c r="F43" t="s">
        <v>35</v>
      </c>
      <c r="G43" t="s">
        <v>8</v>
      </c>
      <c r="H43" t="s">
        <v>34</v>
      </c>
      <c r="I43" s="7">
        <v>26056</v>
      </c>
      <c r="J43" s="7">
        <v>48000</v>
      </c>
      <c r="K43" s="8">
        <v>0.5146152823243515</v>
      </c>
      <c r="L43" s="7">
        <v>13408.815796243303</v>
      </c>
      <c r="M43" s="7">
        <v>32897.924000000021</v>
      </c>
      <c r="N43" s="7">
        <v>5514.7989159999997</v>
      </c>
      <c r="O43" s="7">
        <v>0</v>
      </c>
      <c r="P43" s="14">
        <v>51270.058820643324</v>
      </c>
      <c r="Q43" s="7">
        <v>48000</v>
      </c>
      <c r="R43" s="9">
        <v>22400</v>
      </c>
      <c r="S43" s="5">
        <f t="shared" si="1"/>
        <v>48000</v>
      </c>
      <c r="T43" s="63"/>
      <c r="U43" s="5">
        <f>+Tabla14[[#This Row],[Atraso a facturar]]+Tabla14[[#This Row],[Ajuste atraso]]</f>
        <v>48000</v>
      </c>
      <c r="V43" s="3">
        <f>+Tabla14[[#This Row],[Total disponible]]-Tabla14[[#This Row],[Facturación atraso]]</f>
        <v>3270.058820643324</v>
      </c>
      <c r="W43" s="6">
        <f>IFERROR(IF(AND(V43&gt;R43,J43&gt;=R43),ROUNDDOWN((Tabla14[[#This Row],[Producción para venta nueva]])/R43,0)*R43,0),0)</f>
        <v>0</v>
      </c>
      <c r="X43" s="63"/>
      <c r="Y43" s="6">
        <f>IF(Tabla14[[#This Row],[Venta del mes]]&gt;0,Tabla14[[#This Row],[Venta del mes]]+Tabla14[[#This Row],[Ajuste venta nueva]],0)</f>
        <v>0</v>
      </c>
      <c r="Z43" s="6">
        <f>+Tabla14[[#This Row],[Producción para venta nueva]]-Tabla14[[#This Row],[Facturación Venta nueva]]</f>
        <v>3270.058820643324</v>
      </c>
      <c r="AA43" s="6">
        <f>IF(AND(A43=1,Tabla14[[#This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3" s="6"/>
      <c r="AC43" s="6">
        <f>IF(Tabla14[[#This Row],[Disponible stock sin venta]]&gt;0,Tabla14[[#This Row],[Disponible stock sin venta]]+Tabla14[[#This Row],[Ajuste stock sin venta]],0)</f>
        <v>0</v>
      </c>
      <c r="AD43" s="3">
        <f>IFERROR(VLOOKUP(Tabla14[[#This Row],[Llave]],'[6]Din puerto'!$A:$D,4,FALSE),0)</f>
        <v>23990.9</v>
      </c>
      <c r="AE4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71990.899999999994</v>
      </c>
      <c r="AF43" s="3">
        <v>71990.899999999994</v>
      </c>
      <c r="AG43" s="6">
        <f>IF(Tabla14[[#This Row],[Plan Irrestricto (DATO)]]&gt;0,SUM(Tabla14[[#This Row],[Facturación atraso]],Tabla14[[#This Row],[Facturación Venta nueva]],Tabla14[[#This Row],[Facturación stock]],Tabla14[[#This Row],[En puerto a facturar]]),0)</f>
        <v>71990.899999999994</v>
      </c>
      <c r="AH43" s="87"/>
      <c r="AI43" s="3"/>
      <c r="AJ43">
        <v>48000</v>
      </c>
      <c r="AK43" t="s">
        <v>769</v>
      </c>
      <c r="AL43" s="7">
        <f>VLOOKUP(Tabla14[[#This Row],[Llave]],'[8]BASE PLAN MES N'!$B:$AG,32,FALSE)</f>
        <v>71990.899999999994</v>
      </c>
      <c r="AM43" s="3">
        <f>+Tabla14[[#This Row],[Comentario Market3]]-Tabla14[[#This Row],[Plan Ajustado]]</f>
        <v>0</v>
      </c>
    </row>
    <row r="44" spans="1:39" ht="15.5" hidden="1" x14ac:dyDescent="0.35">
      <c r="A44">
        <v>1</v>
      </c>
      <c r="B44" t="str">
        <f>Tabla14[[#This Row],[Oficina]]&amp;Tabla14[[#This Row],[Material]]</f>
        <v>Agrosuper Asia1023435</v>
      </c>
      <c r="C44" t="s">
        <v>6</v>
      </c>
      <c r="D44" t="s">
        <v>173</v>
      </c>
      <c r="E44">
        <v>1023435</v>
      </c>
      <c r="F44" t="s">
        <v>708</v>
      </c>
      <c r="G44" t="s">
        <v>607</v>
      </c>
      <c r="H44" t="s">
        <v>608</v>
      </c>
      <c r="I44" s="7">
        <v>0</v>
      </c>
      <c r="J44" s="7">
        <v>0</v>
      </c>
      <c r="K44" s="8">
        <v>0.5146152823243515</v>
      </c>
      <c r="L44" s="7">
        <v>0</v>
      </c>
      <c r="M44" s="7">
        <v>112853.36899999992</v>
      </c>
      <c r="N44" s="7">
        <v>0</v>
      </c>
      <c r="O44" s="7">
        <v>0</v>
      </c>
      <c r="P44" s="32">
        <v>112853.36899999992</v>
      </c>
      <c r="Q44" s="15">
        <v>144000</v>
      </c>
      <c r="R44" s="9">
        <v>24000</v>
      </c>
      <c r="S44" s="5">
        <f t="shared" si="1"/>
        <v>96000</v>
      </c>
      <c r="T44" s="63"/>
      <c r="U44" s="5">
        <f>+Tabla14[[#This Row],[Atraso a facturar]]+Tabla14[[#This Row],[Ajuste atraso]]</f>
        <v>96000</v>
      </c>
      <c r="V44" s="3">
        <f>+Tabla14[[#This Row],[Total disponible]]-Tabla14[[#This Row],[Facturación atraso]]</f>
        <v>16853.368999999919</v>
      </c>
      <c r="W44" s="6">
        <f>IFERROR(IF(AND(V44&gt;R44,J44&gt;=R44),ROUNDDOWN((Tabla14[[#This Row],[Producción para venta nueva]])/R44,0)*R44,0),0)</f>
        <v>0</v>
      </c>
      <c r="X44" s="63"/>
      <c r="Y44" s="6">
        <f>IF(Tabla14[[#This Row],[Venta del mes]]&gt;0,Tabla14[[#This Row],[Venta del mes]]+Tabla14[[#This Row],[Ajuste venta nueva]],0)</f>
        <v>0</v>
      </c>
      <c r="Z44" s="6">
        <f>+Tabla14[[#This Row],[Producción para venta nueva]]-Tabla14[[#This Row],[Facturación Venta nueva]]</f>
        <v>16853.368999999919</v>
      </c>
      <c r="AA44" s="6">
        <f>IF(AND(A44=1,Tabla14[[#This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4" s="6"/>
      <c r="AC44" s="6">
        <f>IF(Tabla14[[#This Row],[Disponible stock sin venta]]&gt;0,Tabla14[[#This Row],[Disponible stock sin venta]]+Tabla14[[#This Row],[Ajuste stock sin venta]],0)</f>
        <v>0</v>
      </c>
      <c r="AD44" s="3">
        <f>IFERROR(VLOOKUP(Tabla14[[#This Row],[Llave]],'[6]Din puerto'!$A:$D,4,FALSE),0)</f>
        <v>72129.42</v>
      </c>
      <c r="AE4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168129.41999999998</v>
      </c>
      <c r="AF44" s="3">
        <v>168129.41999999998</v>
      </c>
      <c r="AG44" s="6">
        <f>IF(Tabla14[[#This Row],[Plan Irrestricto (DATO)]]&gt;0,SUM(Tabla14[[#This Row],[Facturación atraso]],Tabla14[[#This Row],[Facturación Venta nueva]],Tabla14[[#This Row],[Facturación stock]],Tabla14[[#This Row],[En puerto a facturar]]),0)</f>
        <v>168129.41999999998</v>
      </c>
      <c r="AH44" s="87"/>
      <c r="AI44" s="3"/>
      <c r="AL44">
        <f>VLOOKUP(Tabla14[[#This Row],[Llave]],'[8]BASE PLAN MES N'!$B:$AG,32,FALSE)</f>
        <v>144129.41999999998</v>
      </c>
      <c r="AM44" s="3">
        <f>+Tabla14[[#This Row],[Comentario Market3]]-Tabla14[[#This Row],[Plan Ajustado]]</f>
        <v>-24000</v>
      </c>
    </row>
    <row r="45" spans="1:39" ht="15.5" x14ac:dyDescent="0.35">
      <c r="A45">
        <v>1</v>
      </c>
      <c r="B45" t="str">
        <f>Tabla14[[#This Row],[Oficina]]&amp;Tabla14[[#This Row],[Material]]</f>
        <v>Agro Sudamerica1020925</v>
      </c>
      <c r="C45" t="s">
        <v>6</v>
      </c>
      <c r="D45" t="s">
        <v>17</v>
      </c>
      <c r="E45">
        <v>1020925</v>
      </c>
      <c r="F45" t="s">
        <v>13</v>
      </c>
      <c r="G45" t="s">
        <v>11</v>
      </c>
      <c r="H45" t="s">
        <v>12</v>
      </c>
      <c r="I45" s="7">
        <v>0</v>
      </c>
      <c r="J45" s="7">
        <v>24000</v>
      </c>
      <c r="K45" s="8">
        <v>0.5146152823243515</v>
      </c>
      <c r="L45" s="7">
        <v>0</v>
      </c>
      <c r="M45" s="7">
        <v>77722.185000000012</v>
      </c>
      <c r="N45" s="7">
        <v>0</v>
      </c>
      <c r="O45" s="7">
        <v>0</v>
      </c>
      <c r="P45" s="14">
        <v>77722.185000000012</v>
      </c>
      <c r="Q45" s="7">
        <v>72000</v>
      </c>
      <c r="R45" s="9">
        <v>14000</v>
      </c>
      <c r="S45" s="5">
        <f t="shared" si="1"/>
        <v>72000</v>
      </c>
      <c r="T45" s="63">
        <v>-24000</v>
      </c>
      <c r="U45" s="5">
        <f>+Tabla14[[#This Row],[Atraso a facturar]]+Tabla14[[#This Row],[Ajuste atraso]]</f>
        <v>48000</v>
      </c>
      <c r="V45" s="3">
        <f>+Tabla14[[#This Row],[Total disponible]]-Tabla14[[#This Row],[Facturación atraso]]</f>
        <v>29722.185000000012</v>
      </c>
      <c r="W45" s="6">
        <f>IFERROR(IF(AND(V45&gt;R45,J45&gt;=R45),ROUNDDOWN((Tabla14[[#This Row],[Producción para venta nueva]])/R45,0)*R45,0),0)</f>
        <v>28000</v>
      </c>
      <c r="X45" s="63">
        <v>-28000</v>
      </c>
      <c r="Y45" s="6">
        <f>IF(Tabla14[[#This Row],[Venta del mes]]&gt;0,Tabla14[[#This Row],[Venta del mes]]+Tabla14[[#This Row],[Ajuste venta nueva]],0)</f>
        <v>0</v>
      </c>
      <c r="Z45" s="6">
        <f>+Tabla14[[#This Row],[Producción para venta nueva]]-Tabla14[[#This Row],[Facturación Venta nueva]]</f>
        <v>29722.185000000012</v>
      </c>
      <c r="AA45" s="6">
        <f>IF(AND(A45=1,Tabla14[[#This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5" s="6"/>
      <c r="AC45" s="6">
        <f>IF(Tabla14[[#This Row],[Disponible stock sin venta]]&gt;0,Tabla14[[#This Row],[Disponible stock sin venta]]+Tabla14[[#This Row],[Ajuste stock sin venta]],0)</f>
        <v>0</v>
      </c>
      <c r="AD45" s="3">
        <f>IFERROR(VLOOKUP(Tabla14[[#This Row],[Llave]],'[6]Din puerto'!$A:$D,4,FALSE),0)</f>
        <v>23984.63</v>
      </c>
      <c r="AE4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123984.63</v>
      </c>
      <c r="AF45" s="3">
        <v>95984.63</v>
      </c>
      <c r="AG45" s="6">
        <f>IF(Tabla14[[#This Row],[Plan Irrestricto (DATO)]]&gt;0,SUM(Tabla14[[#This Row],[Facturación atraso]],Tabla14[[#This Row],[Facturación Venta nueva]],Tabla14[[#This Row],[Facturación stock]],Tabla14[[#This Row],[En puerto a facturar]]),0)</f>
        <v>71984.63</v>
      </c>
      <c r="AH45" s="87" t="s">
        <v>720</v>
      </c>
      <c r="AI45" s="3" t="s">
        <v>752</v>
      </c>
      <c r="AL45" s="7">
        <f>VLOOKUP(Tabla14[[#This Row],[Llave]],'[8]BASE PLAN MES N'!$B:$AG,32,FALSE)</f>
        <v>71984.63</v>
      </c>
      <c r="AM45" s="3">
        <f>+Tabla14[[#This Row],[Comentario Market3]]-Tabla14[[#This Row],[Plan Ajustado]]</f>
        <v>0</v>
      </c>
    </row>
    <row r="46" spans="1:39" ht="15.5" x14ac:dyDescent="0.35">
      <c r="A46">
        <v>1</v>
      </c>
      <c r="B46" t="str">
        <f>Tabla14[[#This Row],[Oficina]]&amp;Tabla14[[#This Row],[Material]]</f>
        <v>Agro Sudamerica1012283</v>
      </c>
      <c r="C46" t="s">
        <v>227</v>
      </c>
      <c r="D46" t="s">
        <v>17</v>
      </c>
      <c r="E46">
        <v>1012283</v>
      </c>
      <c r="F46" t="s">
        <v>246</v>
      </c>
      <c r="G46" t="s">
        <v>209</v>
      </c>
      <c r="H46" t="s">
        <v>245</v>
      </c>
      <c r="I46" s="7">
        <v>24000</v>
      </c>
      <c r="J46" s="7">
        <v>72000</v>
      </c>
      <c r="K46" s="8">
        <v>0.5146152823243515</v>
      </c>
      <c r="L46" s="7">
        <v>12350.766775784436</v>
      </c>
      <c r="M46" s="7">
        <v>27120.182999999994</v>
      </c>
      <c r="N46" s="7">
        <v>9187</v>
      </c>
      <c r="O46" s="7">
        <v>0</v>
      </c>
      <c r="P46" s="14">
        <v>47739.249775784432</v>
      </c>
      <c r="Q46" s="7">
        <v>48000</v>
      </c>
      <c r="R46" s="9">
        <v>23800</v>
      </c>
      <c r="S46" s="5">
        <f t="shared" si="1"/>
        <v>47600</v>
      </c>
      <c r="T46" s="63"/>
      <c r="U46" s="5">
        <f>+Tabla14[[#This Row],[Atraso a facturar]]+Tabla14[[#This Row],[Ajuste atraso]]</f>
        <v>47600</v>
      </c>
      <c r="V46" s="3">
        <f>+Tabla14[[#This Row],[Total disponible]]-Tabla14[[#This Row],[Facturación atraso]]</f>
        <v>139.24977578443213</v>
      </c>
      <c r="W46" s="6">
        <f>IFERROR(IF(AND(V46&gt;R46,J46&gt;=R46),ROUNDDOWN((Tabla14[[#This Row],[Producción para venta nueva]])/R46,0)*R46,0),0)</f>
        <v>0</v>
      </c>
      <c r="X46" s="63"/>
      <c r="Y46" s="6">
        <f>IF(Tabla14[[#This Row],[Venta del mes]]&gt;0,Tabla14[[#This Row],[Venta del mes]]+Tabla14[[#This Row],[Ajuste venta nueva]],0)</f>
        <v>0</v>
      </c>
      <c r="Z46" s="6">
        <f>+Tabla14[[#This Row],[Producción para venta nueva]]-Tabla14[[#This Row],[Facturación Venta nueva]]</f>
        <v>139.24977578443213</v>
      </c>
      <c r="AA46" s="6">
        <f>IF(AND(A46=1,Tabla14[[#This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6" s="6"/>
      <c r="AC46" s="6">
        <f>IF(Tabla14[[#This Row],[Disponible stock sin venta]]&gt;0,Tabla14[[#This Row],[Disponible stock sin venta]]+Tabla14[[#This Row],[Ajuste stock sin venta]],0)</f>
        <v>0</v>
      </c>
      <c r="AD46" s="3">
        <f>IFERROR(VLOOKUP(Tabla14[[#This Row],[Llave]],'[6]Din puerto'!$A:$D,4,FALSE),0)</f>
        <v>23995.67</v>
      </c>
      <c r="AE4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71595.67</v>
      </c>
      <c r="AF46" s="3">
        <v>71595.67</v>
      </c>
      <c r="AG46" s="6">
        <f>IF(Tabla14[[#This Row],[Plan Irrestricto (DATO)]]&gt;0,SUM(Tabla14[[#This Row],[Facturación atraso]],Tabla14[[#This Row],[Facturación Venta nueva]],Tabla14[[#This Row],[Facturación stock]],Tabla14[[#This Row],[En puerto a facturar]]),0)</f>
        <v>71595.67</v>
      </c>
      <c r="AH46" s="87"/>
      <c r="AI46" s="3"/>
      <c r="AL46" s="7">
        <f>VLOOKUP(Tabla14[[#This Row],[Llave]],'[8]BASE PLAN MES N'!$B:$AG,32,FALSE)</f>
        <v>71595.67</v>
      </c>
      <c r="AM46" s="3">
        <f>+Tabla14[[#This Row],[Comentario Market3]]-Tabla14[[#This Row],[Plan Ajustado]]</f>
        <v>0</v>
      </c>
    </row>
    <row r="47" spans="1:39" ht="15.5" hidden="1" x14ac:dyDescent="0.35">
      <c r="A47">
        <v>1</v>
      </c>
      <c r="B47" t="str">
        <f>Tabla14[[#This Row],[Oficina]]&amp;Tabla14[[#This Row],[Material]]</f>
        <v>Exportacion Directa1023419</v>
      </c>
      <c r="C47" t="s">
        <v>6</v>
      </c>
      <c r="D47" t="s">
        <v>88</v>
      </c>
      <c r="E47">
        <v>1023419</v>
      </c>
      <c r="F47" t="s">
        <v>295</v>
      </c>
      <c r="G47" t="s">
        <v>11</v>
      </c>
      <c r="H47" t="s">
        <v>15</v>
      </c>
      <c r="I47" s="7">
        <v>68280</v>
      </c>
      <c r="J47" s="7">
        <v>48000</v>
      </c>
      <c r="K47" s="8">
        <v>0.86351453912600351</v>
      </c>
      <c r="L47" s="7">
        <v>58960.772731523517</v>
      </c>
      <c r="M47" s="7">
        <v>3780</v>
      </c>
      <c r="N47" s="7">
        <v>0</v>
      </c>
      <c r="O47" s="7">
        <v>0</v>
      </c>
      <c r="P47" s="32">
        <v>62740.772731523517</v>
      </c>
      <c r="Q47" s="15">
        <v>48000</v>
      </c>
      <c r="R47" s="9">
        <v>24000</v>
      </c>
      <c r="S47" s="5">
        <f t="shared" si="1"/>
        <v>48000</v>
      </c>
      <c r="T47" s="63"/>
      <c r="U47" s="5">
        <f>+Tabla14[[#This Row],[Atraso a facturar]]+Tabla14[[#This Row],[Ajuste atraso]]</f>
        <v>48000</v>
      </c>
      <c r="V47" s="3">
        <f>+Tabla14[[#This Row],[Total disponible]]-Tabla14[[#This Row],[Facturación atraso]]</f>
        <v>14740.772731523517</v>
      </c>
      <c r="W47" s="6">
        <f>IFERROR(IF(AND(V47&gt;R47,J47&gt;=R47),ROUNDDOWN((Tabla14[[#This Row],[Producción para venta nueva]])/R47,0)*R47,0),0)</f>
        <v>0</v>
      </c>
      <c r="X47" s="63"/>
      <c r="Y47" s="6">
        <f>IF(Tabla14[[#This Row],[Venta del mes]]&gt;0,Tabla14[[#This Row],[Venta del mes]]+Tabla14[[#This Row],[Ajuste venta nueva]],0)</f>
        <v>0</v>
      </c>
      <c r="Z47" s="6">
        <f>+Tabla14[[#This Row],[Producción para venta nueva]]-Tabla14[[#This Row],[Facturación Venta nueva]]</f>
        <v>14740.772731523517</v>
      </c>
      <c r="AA47" s="6">
        <f>IF(AND(A47=1,Tabla14[[#This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7" s="6"/>
      <c r="AC47" s="6">
        <f>IF(Tabla14[[#This Row],[Disponible stock sin venta]]&gt;0,Tabla14[[#This Row],[Disponible stock sin venta]]+Tabla14[[#This Row],[Ajuste stock sin venta]],0)</f>
        <v>0</v>
      </c>
      <c r="AD47" s="3">
        <f>IFERROR(VLOOKUP(Tabla14[[#This Row],[Llave]],'[6]Din puerto'!$A:$D,4,FALSE),0)</f>
        <v>0</v>
      </c>
      <c r="AE4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47" s="3">
        <v>48000</v>
      </c>
      <c r="AG47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47" s="87"/>
      <c r="AI47" s="3"/>
      <c r="AL47">
        <f>VLOOKUP(Tabla14[[#This Row],[Llave]],'[8]BASE PLAN MES N'!$B:$AG,32,FALSE)</f>
        <v>48000</v>
      </c>
      <c r="AM47" s="3">
        <f>+Tabla14[[#This Row],[Comentario Market3]]-Tabla14[[#This Row],[Plan Ajustado]]</f>
        <v>0</v>
      </c>
    </row>
    <row r="48" spans="1:39" ht="15.5" hidden="1" x14ac:dyDescent="0.35">
      <c r="A48">
        <v>1</v>
      </c>
      <c r="B48" t="str">
        <f>Tabla14[[#This Row],[Oficina]]&amp;Tabla14[[#This Row],[Material]]</f>
        <v>Agrosuper Brasil1023399</v>
      </c>
      <c r="C48" t="s">
        <v>6</v>
      </c>
      <c r="D48" t="s">
        <v>7</v>
      </c>
      <c r="E48">
        <v>1023399</v>
      </c>
      <c r="F48" t="s">
        <v>735</v>
      </c>
      <c r="G48" t="str">
        <f>VLOOKUP(Tabla14[[#This Row],[Material]],'[7]Base Pedidos'!$D:$AD,25,FALSE)</f>
        <v>GRASA GORDURA</v>
      </c>
      <c r="H48" t="str">
        <f>VLOOKUP(Tabla14[[#This Row],[Material]],'[7]Base Pedidos'!$D:$AD,26,FALSE)</f>
        <v>SUBPROD GRASA GORDURA REBAJE</v>
      </c>
      <c r="I48" s="7">
        <v>0</v>
      </c>
      <c r="J48" s="15">
        <v>0</v>
      </c>
      <c r="K48" s="8">
        <v>0.71181248753751014</v>
      </c>
      <c r="L48" s="7">
        <v>0</v>
      </c>
      <c r="M48" s="15">
        <v>0</v>
      </c>
      <c r="N48" s="7">
        <v>0</v>
      </c>
      <c r="O48" s="7">
        <v>0</v>
      </c>
      <c r="P48" s="32">
        <v>0</v>
      </c>
      <c r="Q48" s="15">
        <v>1000</v>
      </c>
      <c r="R48" s="62">
        <v>24000</v>
      </c>
      <c r="S48" s="5">
        <f t="shared" si="1"/>
        <v>0</v>
      </c>
      <c r="T48" s="63"/>
      <c r="U48" s="5">
        <f>+Tabla14[[#This Row],[Atraso a facturar]]+Tabla14[[#This Row],[Ajuste atraso]]</f>
        <v>0</v>
      </c>
      <c r="V48" s="3">
        <f>+Tabla14[[#This Row],[Total disponible]]-Tabla14[[#This Row],[Facturación atraso]]</f>
        <v>0</v>
      </c>
      <c r="W48" s="6">
        <f>IFERROR(IF(AND(V48&gt;R48,J48&gt;=R48),ROUNDDOWN((Tabla14[[#This Row],[Producción para venta nueva]])/R48,0)*R48,0),0)</f>
        <v>0</v>
      </c>
      <c r="X48" s="63"/>
      <c r="Y48" s="6">
        <f>IF(Tabla14[[#This Row],[Venta del mes]]&gt;0,Tabla14[[#This Row],[Venta del mes]]+Tabla14[[#This Row],[Ajuste venta nueva]],0)</f>
        <v>0</v>
      </c>
      <c r="Z48" s="6">
        <f>+Tabla14[[#This Row],[Producción para venta nueva]]-Tabla14[[#This Row],[Facturación Venta nueva]]</f>
        <v>0</v>
      </c>
      <c r="AA48" s="6">
        <f>IF(AND(A48=1,Tabla14[[#This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8" s="6"/>
      <c r="AC48" s="6">
        <f>IF(Tabla14[[#This Row],[Disponible stock sin venta]]&gt;0,Tabla14[[#This Row],[Disponible stock sin venta]]+Tabla14[[#This Row],[Ajuste stock sin venta]],0)</f>
        <v>0</v>
      </c>
      <c r="AD48" s="3">
        <f>IFERROR(VLOOKUP(Tabla14[[#This Row],[Llave]],'[6]Din puerto'!$A:$D,4,FALSE),0)</f>
        <v>0</v>
      </c>
      <c r="AE48" s="15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48" s="3" t="b">
        <v>0</v>
      </c>
      <c r="AG4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48" s="87"/>
      <c r="AI48" s="3"/>
      <c r="AL48">
        <f>VLOOKUP(Tabla14[[#This Row],[Llave]],'[8]BASE PLAN MES N'!$B:$AG,32,FALSE)</f>
        <v>0</v>
      </c>
      <c r="AM48" s="3">
        <f>+Tabla14[[#This Row],[Comentario Market3]]-Tabla14[[#This Row],[Plan Ajustado]]</f>
        <v>0</v>
      </c>
    </row>
    <row r="49" spans="1:39" ht="15.5" hidden="1" x14ac:dyDescent="0.35">
      <c r="A49">
        <v>1</v>
      </c>
      <c r="B49" t="str">
        <f>Tabla14[[#This Row],[Oficina]]&amp;Tabla14[[#This Row],[Material]]</f>
        <v>Agrosuper Brasil1023398</v>
      </c>
      <c r="C49" t="s">
        <v>6</v>
      </c>
      <c r="D49" t="s">
        <v>7</v>
      </c>
      <c r="E49">
        <v>1023398</v>
      </c>
      <c r="F49" t="s">
        <v>744</v>
      </c>
      <c r="G49" t="str">
        <f>VLOOKUP(Tabla14[[#This Row],[Material]],'[7]Base Pedidos'!$D:$AD,25,FALSE)</f>
        <v>GRASA GORDURA</v>
      </c>
      <c r="H49" t="str">
        <f>VLOOKUP(Tabla14[[#This Row],[Material]],'[7]Base Pedidos'!$D:$AD,26,FALSE)</f>
        <v>SUBPROD GRASA GORDURA REBAJE</v>
      </c>
      <c r="I49" s="7">
        <v>0</v>
      </c>
      <c r="J49" s="15">
        <v>0</v>
      </c>
      <c r="K49" s="8">
        <v>0.71181248753751014</v>
      </c>
      <c r="L49" s="7">
        <v>0</v>
      </c>
      <c r="M49" s="15">
        <v>0</v>
      </c>
      <c r="N49" s="7">
        <v>0</v>
      </c>
      <c r="O49" s="7">
        <v>0</v>
      </c>
      <c r="P49" s="32">
        <v>0</v>
      </c>
      <c r="Q49" s="15">
        <v>1000</v>
      </c>
      <c r="R49" s="62">
        <v>24000</v>
      </c>
      <c r="S49" s="5">
        <f t="shared" si="1"/>
        <v>0</v>
      </c>
      <c r="T49" s="63"/>
      <c r="U49" s="5">
        <f>+Tabla14[[#This Row],[Atraso a facturar]]+Tabla14[[#This Row],[Ajuste atraso]]</f>
        <v>0</v>
      </c>
      <c r="V49" s="3">
        <f>+Tabla14[[#This Row],[Total disponible]]-Tabla14[[#This Row],[Facturación atraso]]</f>
        <v>0</v>
      </c>
      <c r="W49" s="6">
        <f>IFERROR(IF(AND(V49&gt;R49,J49&gt;=R49),ROUNDDOWN((Tabla14[[#This Row],[Producción para venta nueva]])/R49,0)*R49,0),0)</f>
        <v>0</v>
      </c>
      <c r="X49" s="63"/>
      <c r="Y49" s="6">
        <f>IF(Tabla14[[#This Row],[Venta del mes]]&gt;0,Tabla14[[#This Row],[Venta del mes]]+Tabla14[[#This Row],[Ajuste venta nueva]],0)</f>
        <v>0</v>
      </c>
      <c r="Z49" s="6">
        <f>+Tabla14[[#This Row],[Producción para venta nueva]]-Tabla14[[#This Row],[Facturación Venta nueva]]</f>
        <v>0</v>
      </c>
      <c r="AA49" s="6">
        <f>IF(AND(A49=1,Tabla14[[#This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49" s="6"/>
      <c r="AC49" s="6">
        <f>IF(Tabla14[[#This Row],[Disponible stock sin venta]]&gt;0,Tabla14[[#This Row],[Disponible stock sin venta]]+Tabla14[[#This Row],[Ajuste stock sin venta]],0)</f>
        <v>0</v>
      </c>
      <c r="AD49" s="3">
        <f>IFERROR(VLOOKUP(Tabla14[[#This Row],[Llave]],'[6]Din puerto'!$A:$D,4,FALSE),0)</f>
        <v>0</v>
      </c>
      <c r="AE49" s="15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49" s="3" t="b">
        <v>0</v>
      </c>
      <c r="AG4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49" s="87"/>
      <c r="AI49" s="3"/>
      <c r="AL49">
        <f>VLOOKUP(Tabla14[[#This Row],[Llave]],'[8]BASE PLAN MES N'!$B:$AG,32,FALSE)</f>
        <v>0</v>
      </c>
      <c r="AM49" s="3">
        <f>+Tabla14[[#This Row],[Comentario Market3]]-Tabla14[[#This Row],[Plan Ajustado]]</f>
        <v>0</v>
      </c>
    </row>
    <row r="50" spans="1:39" ht="15.5" hidden="1" x14ac:dyDescent="0.35">
      <c r="A50">
        <v>1</v>
      </c>
      <c r="B50" t="str">
        <f>Tabla14[[#This Row],[Oficina]]&amp;Tabla14[[#This Row],[Material]]</f>
        <v>Agrosuper Asia1023397</v>
      </c>
      <c r="C50" t="s">
        <v>6</v>
      </c>
      <c r="D50" t="s">
        <v>173</v>
      </c>
      <c r="E50">
        <v>1023397</v>
      </c>
      <c r="F50" t="s">
        <v>44</v>
      </c>
      <c r="G50" t="s">
        <v>11</v>
      </c>
      <c r="H50" t="s">
        <v>41</v>
      </c>
      <c r="I50" s="7">
        <v>0</v>
      </c>
      <c r="J50" s="7">
        <v>11650</v>
      </c>
      <c r="K50" s="8">
        <v>0.5146152823243515</v>
      </c>
      <c r="L50" s="7">
        <v>0</v>
      </c>
      <c r="M50" s="7">
        <v>44210.128000000004</v>
      </c>
      <c r="N50" s="7">
        <v>0</v>
      </c>
      <c r="O50" s="7">
        <v>0</v>
      </c>
      <c r="P50" s="14">
        <v>44210.128000000004</v>
      </c>
      <c r="Q50" s="7">
        <v>35000</v>
      </c>
      <c r="R50" s="9">
        <v>24000</v>
      </c>
      <c r="S50" s="5">
        <f t="shared" si="1"/>
        <v>35000</v>
      </c>
      <c r="T50" s="63"/>
      <c r="U50" s="5">
        <f>+Tabla14[[#This Row],[Atraso a facturar]]+Tabla14[[#This Row],[Ajuste atraso]]</f>
        <v>35000</v>
      </c>
      <c r="V50" s="3">
        <f>+Tabla14[[#This Row],[Total disponible]]-Tabla14[[#This Row],[Facturación atraso]]</f>
        <v>9210.1280000000042</v>
      </c>
      <c r="W50" s="6">
        <f>IFERROR(IF(AND(V50&gt;R50,J50&gt;=R50),ROUNDDOWN((Tabla14[[#This Row],[Producción para venta nueva]])/R50,0)*R50,0),0)</f>
        <v>0</v>
      </c>
      <c r="X50" s="63"/>
      <c r="Y50" s="6">
        <f>IF(Tabla14[[#This Row],[Venta del mes]]&gt;0,Tabla14[[#This Row],[Venta del mes]]+Tabla14[[#This Row],[Ajuste venta nueva]],0)</f>
        <v>0</v>
      </c>
      <c r="Z50" s="6">
        <f>+Tabla14[[#This Row],[Producción para venta nueva]]-Tabla14[[#This Row],[Facturación Venta nueva]]</f>
        <v>9210.1280000000042</v>
      </c>
      <c r="AA50" s="6">
        <f>IF(AND(A50=1,Tabla14[[#This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0" s="6"/>
      <c r="AC50" s="6">
        <f>IF(Tabla14[[#This Row],[Disponible stock sin venta]]&gt;0,Tabla14[[#This Row],[Disponible stock sin venta]]+Tabla14[[#This Row],[Ajuste stock sin venta]],0)</f>
        <v>0</v>
      </c>
      <c r="AD50" s="3">
        <f>IFERROR(VLOOKUP(Tabla14[[#This Row],[Llave]],'[6]Din puerto'!$A:$D,4,FALSE),0)</f>
        <v>0</v>
      </c>
      <c r="AE5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35000</v>
      </c>
      <c r="AF50" s="3">
        <v>35000</v>
      </c>
      <c r="AG50" s="6">
        <f>IF(Tabla14[[#This Row],[Plan Irrestricto (DATO)]]&gt;0,SUM(Tabla14[[#This Row],[Facturación atraso]],Tabla14[[#This Row],[Facturación Venta nueva]],Tabla14[[#This Row],[Facturación stock]],Tabla14[[#This Row],[En puerto a facturar]]),0)</f>
        <v>35000</v>
      </c>
      <c r="AH50" s="87"/>
      <c r="AI50" s="3"/>
      <c r="AL50">
        <f>VLOOKUP(Tabla14[[#This Row],[Llave]],'[8]BASE PLAN MES N'!$B:$AG,32,FALSE)</f>
        <v>35000</v>
      </c>
      <c r="AM50" s="3">
        <f>+Tabla14[[#This Row],[Comentario Market3]]-Tabla14[[#This Row],[Plan Ajustado]]</f>
        <v>0</v>
      </c>
    </row>
    <row r="51" spans="1:39" ht="15.5" x14ac:dyDescent="0.35">
      <c r="A51">
        <v>1</v>
      </c>
      <c r="B51" t="str">
        <f>Tabla14[[#This Row],[Oficina]]&amp;Tabla14[[#This Row],[Material]]</f>
        <v>Agro Sudamerica1020944</v>
      </c>
      <c r="C51" t="s">
        <v>6</v>
      </c>
      <c r="D51" t="s">
        <v>17</v>
      </c>
      <c r="E51">
        <v>1020944</v>
      </c>
      <c r="F51" t="s">
        <v>63</v>
      </c>
      <c r="G51" t="s">
        <v>59</v>
      </c>
      <c r="H51" t="s">
        <v>62</v>
      </c>
      <c r="I51" s="7">
        <v>109356</v>
      </c>
      <c r="J51" s="7">
        <v>144000</v>
      </c>
      <c r="K51" s="8">
        <v>0.5146152823243515</v>
      </c>
      <c r="L51" s="7">
        <v>56276.268813861781</v>
      </c>
      <c r="M51" s="7">
        <v>38231.79099999999</v>
      </c>
      <c r="N51" s="7">
        <v>18414.336172646272</v>
      </c>
      <c r="O51" s="7">
        <v>0</v>
      </c>
      <c r="P51" s="14">
        <v>111080.96236924341</v>
      </c>
      <c r="Q51" s="7">
        <v>94960</v>
      </c>
      <c r="R51" s="9">
        <v>19200</v>
      </c>
      <c r="S51" s="5">
        <f t="shared" si="1"/>
        <v>94960</v>
      </c>
      <c r="T51" s="63">
        <v>-24000</v>
      </c>
      <c r="U51" s="5">
        <f>+Tabla14[[#This Row],[Atraso a facturar]]+Tabla14[[#This Row],[Ajuste atraso]]</f>
        <v>70960</v>
      </c>
      <c r="V51" s="3">
        <f>+Tabla14[[#This Row],[Total disponible]]-Tabla14[[#This Row],[Facturación atraso]]</f>
        <v>40120.962369243411</v>
      </c>
      <c r="W51" s="6">
        <f>IFERROR(IF(AND(V51&gt;R51,J51&gt;=R51),ROUNDDOWN((Tabla14[[#This Row],[Producción para venta nueva]])/R51,0)*R51,0),0)</f>
        <v>38400</v>
      </c>
      <c r="X51" s="63">
        <v>-38400</v>
      </c>
      <c r="Y51" s="6">
        <f>IF(Tabla14[[#This Row],[Venta del mes]]&gt;0,Tabla14[[#This Row],[Venta del mes]]+Tabla14[[#This Row],[Ajuste venta nueva]],0)</f>
        <v>0</v>
      </c>
      <c r="Z51" s="6">
        <f>+Tabla14[[#This Row],[Producción para venta nueva]]-Tabla14[[#This Row],[Facturación Venta nueva]]</f>
        <v>40120.962369243411</v>
      </c>
      <c r="AA51" s="6">
        <f>IF(AND(A51=1,Tabla14[[#This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1" s="6"/>
      <c r="AC51" s="6">
        <f>IF(Tabla14[[#This Row],[Disponible stock sin venta]]&gt;0,Tabla14[[#This Row],[Disponible stock sin venta]]+Tabla14[[#This Row],[Ajuste stock sin venta]],0)</f>
        <v>0</v>
      </c>
      <c r="AD51" s="3">
        <f>IFERROR(VLOOKUP(Tabla14[[#This Row],[Llave]],'[6]Din puerto'!$A:$D,4,FALSE),0)</f>
        <v>0</v>
      </c>
      <c r="AE5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133360</v>
      </c>
      <c r="AF51" s="3">
        <v>94960</v>
      </c>
      <c r="AG51" s="6">
        <f>IF(Tabla14[[#This Row],[Plan Irrestricto (DATO)]]&gt;0,SUM(Tabla14[[#This Row],[Facturación atraso]],Tabla14[[#This Row],[Facturación Venta nueva]],Tabla14[[#This Row],[Facturación stock]],Tabla14[[#This Row],[En puerto a facturar]]),0)</f>
        <v>70960</v>
      </c>
      <c r="AH51" s="87" t="s">
        <v>719</v>
      </c>
      <c r="AI51" s="3" t="s">
        <v>753</v>
      </c>
      <c r="AL51" s="7">
        <f>VLOOKUP(Tabla14[[#This Row],[Llave]],'[8]BASE PLAN MES N'!$B:$AG,32,FALSE)</f>
        <v>70960</v>
      </c>
      <c r="AM51" s="3">
        <f>+Tabla14[[#This Row],[Comentario Market3]]-Tabla14[[#This Row],[Plan Ajustado]]</f>
        <v>0</v>
      </c>
    </row>
    <row r="52" spans="1:39" ht="15.5" hidden="1" x14ac:dyDescent="0.35">
      <c r="A52">
        <v>1</v>
      </c>
      <c r="B52" t="str">
        <f>Tabla14[[#This Row],[Oficina]]&amp;Tabla14[[#This Row],[Material]]</f>
        <v>Agrosuper Asia1023372</v>
      </c>
      <c r="C52" t="s">
        <v>6</v>
      </c>
      <c r="D52" t="s">
        <v>173</v>
      </c>
      <c r="E52">
        <v>1023372</v>
      </c>
      <c r="F52" t="s">
        <v>311</v>
      </c>
      <c r="G52" t="s">
        <v>409</v>
      </c>
      <c r="H52" t="s">
        <v>51</v>
      </c>
      <c r="I52" s="7">
        <v>0</v>
      </c>
      <c r="J52" s="7">
        <v>5707</v>
      </c>
      <c r="K52" s="8">
        <v>0.5146152823243515</v>
      </c>
      <c r="L52" s="7">
        <v>0</v>
      </c>
      <c r="M52" s="7">
        <v>10747.948999999999</v>
      </c>
      <c r="N52" s="7">
        <v>0</v>
      </c>
      <c r="O52" s="7">
        <v>0</v>
      </c>
      <c r="P52" s="14">
        <v>10747.948999999999</v>
      </c>
      <c r="Q52" s="7">
        <v>0</v>
      </c>
      <c r="R52" s="9">
        <v>24000</v>
      </c>
      <c r="S52" s="5">
        <f t="shared" si="1"/>
        <v>0</v>
      </c>
      <c r="T52" s="63"/>
      <c r="U52" s="5">
        <f>+Tabla14[[#This Row],[Atraso a facturar]]+Tabla14[[#This Row],[Ajuste atraso]]</f>
        <v>0</v>
      </c>
      <c r="V52" s="3">
        <f>+Tabla14[[#This Row],[Total disponible]]-Tabla14[[#This Row],[Facturación atraso]]</f>
        <v>10747.948999999999</v>
      </c>
      <c r="W52" s="6">
        <f>IFERROR(IF(AND(V52&gt;R52,J52&gt;=R52),ROUNDDOWN((Tabla14[[#This Row],[Producción para venta nueva]])/R52,0)*R52,0),0)</f>
        <v>0</v>
      </c>
      <c r="X52" s="63"/>
      <c r="Y52" s="6">
        <f>IF(Tabla14[[#This Row],[Venta del mes]]&gt;0,Tabla14[[#This Row],[Venta del mes]]+Tabla14[[#This Row],[Ajuste venta nueva]],0)</f>
        <v>0</v>
      </c>
      <c r="Z52" s="6">
        <f>+Tabla14[[#This Row],[Producción para venta nueva]]-Tabla14[[#This Row],[Facturación Venta nueva]]</f>
        <v>10747.948999999999</v>
      </c>
      <c r="AA52" s="6">
        <f>IF(AND(A52=1,Tabla14[[#This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2" s="6"/>
      <c r="AC52" s="6">
        <f>IF(Tabla14[[#This Row],[Disponible stock sin venta]]&gt;0,Tabla14[[#This Row],[Disponible stock sin venta]]+Tabla14[[#This Row],[Ajuste stock sin venta]],0)</f>
        <v>0</v>
      </c>
      <c r="AD52" s="3">
        <f>IFERROR(VLOOKUP(Tabla14[[#This Row],[Llave]],'[6]Din puerto'!$A:$D,4,FALSE),0)</f>
        <v>0</v>
      </c>
      <c r="AE5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52" s="3">
        <v>0</v>
      </c>
      <c r="AG5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52" s="87"/>
      <c r="AI52" s="3"/>
      <c r="AL52">
        <f>VLOOKUP(Tabla14[[#This Row],[Llave]],'[8]BASE PLAN MES N'!$B:$AG,32,FALSE)</f>
        <v>0</v>
      </c>
      <c r="AM52" s="3">
        <f>+Tabla14[[#This Row],[Comentario Market3]]-Tabla14[[#This Row],[Plan Ajustado]]</f>
        <v>0</v>
      </c>
    </row>
    <row r="53" spans="1:39" ht="15.5" hidden="1" x14ac:dyDescent="0.35">
      <c r="A53">
        <v>1</v>
      </c>
      <c r="B53" t="str">
        <f>Tabla14[[#This Row],[Oficina]]&amp;Tabla14[[#This Row],[Material]]</f>
        <v>Agrosuper Asia1023371</v>
      </c>
      <c r="C53" t="s">
        <v>6</v>
      </c>
      <c r="D53" t="s">
        <v>173</v>
      </c>
      <c r="E53">
        <v>1023371</v>
      </c>
      <c r="F53" t="s">
        <v>157</v>
      </c>
      <c r="G53" t="s">
        <v>53</v>
      </c>
      <c r="H53" t="s">
        <v>156</v>
      </c>
      <c r="I53" s="7">
        <v>48000</v>
      </c>
      <c r="J53" s="7">
        <v>0</v>
      </c>
      <c r="K53" s="8">
        <v>0.5146152823243515</v>
      </c>
      <c r="L53" s="7">
        <v>24701.533551568871</v>
      </c>
      <c r="M53" s="79">
        <v>-24000</v>
      </c>
      <c r="N53" s="7">
        <v>0</v>
      </c>
      <c r="O53" s="7">
        <v>0</v>
      </c>
      <c r="P53" s="14">
        <v>701.53355156887119</v>
      </c>
      <c r="Q53" s="7">
        <v>0</v>
      </c>
      <c r="R53" s="9">
        <v>24000</v>
      </c>
      <c r="S53" s="5">
        <f t="shared" si="1"/>
        <v>0</v>
      </c>
      <c r="T53" s="63"/>
      <c r="U53" s="5">
        <f>+Tabla14[[#This Row],[Atraso a facturar]]+Tabla14[[#This Row],[Ajuste atraso]]</f>
        <v>0</v>
      </c>
      <c r="V53" s="3">
        <f>+Tabla14[[#This Row],[Total disponible]]-Tabla14[[#This Row],[Facturación atraso]]</f>
        <v>701.53355156887119</v>
      </c>
      <c r="W53" s="6">
        <f>IFERROR(IF(AND(V53&gt;R53,J53&gt;=R53),ROUNDDOWN((Tabla14[[#This Row],[Producción para venta nueva]])/R53,0)*R53,0),0)</f>
        <v>0</v>
      </c>
      <c r="X53" s="63"/>
      <c r="Y53" s="6">
        <f>IF(Tabla14[[#This Row],[Venta del mes]]&gt;0,Tabla14[[#This Row],[Venta del mes]]+Tabla14[[#This Row],[Ajuste venta nueva]],0)</f>
        <v>0</v>
      </c>
      <c r="Z53" s="6">
        <f>+Tabla14[[#This Row],[Producción para venta nueva]]-Tabla14[[#This Row],[Facturación Venta nueva]]</f>
        <v>701.53355156887119</v>
      </c>
      <c r="AA53" s="6">
        <f>IF(AND(A53=1,Tabla14[[#This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3" s="6"/>
      <c r="AC53" s="6">
        <f>IF(Tabla14[[#This Row],[Disponible stock sin venta]]&gt;0,Tabla14[[#This Row],[Disponible stock sin venta]]+Tabla14[[#This Row],[Ajuste stock sin venta]],0)</f>
        <v>0</v>
      </c>
      <c r="AD53" s="3">
        <f>IFERROR(VLOOKUP(Tabla14[[#This Row],[Llave]],'[6]Din puerto'!$A:$D,4,FALSE),0)</f>
        <v>0</v>
      </c>
      <c r="AE5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53" s="3">
        <v>0</v>
      </c>
      <c r="AG5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53" s="87"/>
      <c r="AI53" s="3"/>
      <c r="AL53">
        <f>VLOOKUP(Tabla14[[#This Row],[Llave]],'[8]BASE PLAN MES N'!$B:$AG,32,FALSE)</f>
        <v>0</v>
      </c>
      <c r="AM53" s="3">
        <f>+Tabla14[[#This Row],[Comentario Market3]]-Tabla14[[#This Row],[Plan Ajustado]]</f>
        <v>0</v>
      </c>
    </row>
    <row r="54" spans="1:39" ht="15.5" hidden="1" x14ac:dyDescent="0.35">
      <c r="A54">
        <v>1</v>
      </c>
      <c r="B54" t="str">
        <f>Tabla14[[#This Row],[Oficina]]&amp;Tabla14[[#This Row],[Material]]</f>
        <v>Agrosuper Asia1023370</v>
      </c>
      <c r="C54" t="s">
        <v>6</v>
      </c>
      <c r="D54" t="s">
        <v>173</v>
      </c>
      <c r="E54">
        <v>1023370</v>
      </c>
      <c r="F54" t="s">
        <v>408</v>
      </c>
      <c r="G54" t="s">
        <v>59</v>
      </c>
      <c r="H54" t="s">
        <v>60</v>
      </c>
      <c r="I54" s="7">
        <v>0</v>
      </c>
      <c r="J54" s="7">
        <v>0</v>
      </c>
      <c r="K54" s="8">
        <v>0.5146152823243515</v>
      </c>
      <c r="L54" s="7">
        <v>0</v>
      </c>
      <c r="M54" s="7">
        <v>0</v>
      </c>
      <c r="N54" s="7">
        <v>0</v>
      </c>
      <c r="O54" s="7">
        <v>0</v>
      </c>
      <c r="P54" s="14">
        <v>0</v>
      </c>
      <c r="Q54" s="7">
        <v>0</v>
      </c>
      <c r="R54" s="9">
        <v>24000</v>
      </c>
      <c r="S54" s="5">
        <f t="shared" si="1"/>
        <v>0</v>
      </c>
      <c r="T54" s="63"/>
      <c r="U54" s="5">
        <f>+Tabla14[[#This Row],[Atraso a facturar]]+Tabla14[[#This Row],[Ajuste atraso]]</f>
        <v>0</v>
      </c>
      <c r="V54" s="3">
        <f>+Tabla14[[#This Row],[Total disponible]]-Tabla14[[#This Row],[Facturación atraso]]</f>
        <v>0</v>
      </c>
      <c r="W54" s="6">
        <f>IFERROR(IF(AND(V54&gt;R54,J54&gt;=R54),ROUNDDOWN((Tabla14[[#This Row],[Producción para venta nueva]])/R54,0)*R54,0),0)</f>
        <v>0</v>
      </c>
      <c r="X54" s="63"/>
      <c r="Y54" s="6">
        <f>IF(Tabla14[[#This Row],[Venta del mes]]&gt;0,Tabla14[[#This Row],[Venta del mes]]+Tabla14[[#This Row],[Ajuste venta nueva]],0)</f>
        <v>0</v>
      </c>
      <c r="Z54" s="6">
        <f>+Tabla14[[#This Row],[Producción para venta nueva]]-Tabla14[[#This Row],[Facturación Venta nueva]]</f>
        <v>0</v>
      </c>
      <c r="AA54" s="6">
        <f>IF(AND(A54=1,Tabla14[[#This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4" s="6"/>
      <c r="AC54" s="6">
        <f>IF(Tabla14[[#This Row],[Disponible stock sin venta]]&gt;0,Tabla14[[#This Row],[Disponible stock sin venta]]+Tabla14[[#This Row],[Ajuste stock sin venta]],0)</f>
        <v>0</v>
      </c>
      <c r="AD54" s="3">
        <f>IFERROR(VLOOKUP(Tabla14[[#This Row],[Llave]],'[6]Din puerto'!$A:$D,4,FALSE),0)</f>
        <v>0</v>
      </c>
      <c r="AE54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54" s="3" t="b">
        <v>0</v>
      </c>
      <c r="AG5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54" s="87"/>
      <c r="AI54" s="3"/>
      <c r="AL54">
        <f>VLOOKUP(Tabla14[[#This Row],[Llave]],'[8]BASE PLAN MES N'!$B:$AG,32,FALSE)</f>
        <v>0</v>
      </c>
      <c r="AM54" s="3">
        <f>+Tabla14[[#This Row],[Comentario Market3]]-Tabla14[[#This Row],[Plan Ajustado]]</f>
        <v>0</v>
      </c>
    </row>
    <row r="55" spans="1:39" ht="15.5" hidden="1" x14ac:dyDescent="0.35">
      <c r="A55">
        <v>1</v>
      </c>
      <c r="B55" t="str">
        <f>Tabla14[[#This Row],[Oficina]]&amp;Tabla14[[#This Row],[Material]]</f>
        <v>Agrosuper Shanghai1023368</v>
      </c>
      <c r="C55" t="s">
        <v>6</v>
      </c>
      <c r="D55" t="s">
        <v>140</v>
      </c>
      <c r="E55">
        <v>1023368</v>
      </c>
      <c r="F55" t="s">
        <v>609</v>
      </c>
      <c r="G55" t="s">
        <v>599</v>
      </c>
      <c r="H55" t="s">
        <v>610</v>
      </c>
      <c r="I55" s="7">
        <v>0</v>
      </c>
      <c r="J55" s="7">
        <v>0</v>
      </c>
      <c r="K55" s="8">
        <v>0.5146152823243515</v>
      </c>
      <c r="L55" s="7">
        <v>0</v>
      </c>
      <c r="M55" s="7">
        <v>0</v>
      </c>
      <c r="N55" s="7">
        <v>0</v>
      </c>
      <c r="O55" s="7">
        <v>0</v>
      </c>
      <c r="P55" s="32">
        <v>0</v>
      </c>
      <c r="Q55" s="7">
        <v>0</v>
      </c>
      <c r="R55" s="9">
        <v>7100</v>
      </c>
      <c r="S55" s="5">
        <f t="shared" si="1"/>
        <v>0</v>
      </c>
      <c r="T55" s="63"/>
      <c r="U55" s="5">
        <f>+Tabla14[[#This Row],[Atraso a facturar]]+Tabla14[[#This Row],[Ajuste atraso]]</f>
        <v>0</v>
      </c>
      <c r="V55" s="3">
        <f>+Tabla14[[#This Row],[Total disponible]]-Tabla14[[#This Row],[Facturación atraso]]</f>
        <v>0</v>
      </c>
      <c r="W55" s="6">
        <f>IFERROR(IF(AND(V55&gt;R55,J55&gt;=R55),ROUNDDOWN((Tabla14[[#This Row],[Producción para venta nueva]])/R55,0)*R55,0),0)</f>
        <v>0</v>
      </c>
      <c r="X55" s="63"/>
      <c r="Y55" s="6">
        <f>IF(Tabla14[[#This Row],[Venta del mes]]&gt;0,Tabla14[[#This Row],[Venta del mes]]+Tabla14[[#This Row],[Ajuste venta nueva]],0)</f>
        <v>0</v>
      </c>
      <c r="Z55" s="6">
        <f>+Tabla14[[#This Row],[Producción para venta nueva]]-Tabla14[[#This Row],[Facturación Venta nueva]]</f>
        <v>0</v>
      </c>
      <c r="AA55" s="6">
        <f>IF(AND(A55=1,Tabla14[[#This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5" s="6"/>
      <c r="AC55" s="6">
        <f>IF(Tabla14[[#This Row],[Disponible stock sin venta]]&gt;0,Tabla14[[#This Row],[Disponible stock sin venta]]+Tabla14[[#This Row],[Ajuste stock sin venta]],0)</f>
        <v>0</v>
      </c>
      <c r="AD55" s="3">
        <f>IFERROR(VLOOKUP(Tabla14[[#This Row],[Llave]],'[6]Din puerto'!$A:$D,4,FALSE),0)</f>
        <v>0</v>
      </c>
      <c r="AE5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55" s="3">
        <v>0</v>
      </c>
      <c r="AG5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55" s="87"/>
      <c r="AI55" s="3"/>
      <c r="AL55">
        <f>VLOOKUP(Tabla14[[#This Row],[Llave]],'[8]BASE PLAN MES N'!$B:$AG,32,FALSE)</f>
        <v>0</v>
      </c>
      <c r="AM55" s="3">
        <f>+Tabla14[[#This Row],[Comentario Market3]]-Tabla14[[#This Row],[Plan Ajustado]]</f>
        <v>0</v>
      </c>
    </row>
    <row r="56" spans="1:39" ht="15.5" hidden="1" x14ac:dyDescent="0.35">
      <c r="A56">
        <v>1</v>
      </c>
      <c r="B56" t="str">
        <f>Tabla14[[#This Row],[Oficina]]&amp;Tabla14[[#This Row],[Material]]</f>
        <v>Agrosuper Shanghai1023367</v>
      </c>
      <c r="C56" t="s">
        <v>6</v>
      </c>
      <c r="D56" t="s">
        <v>140</v>
      </c>
      <c r="E56">
        <v>1023367</v>
      </c>
      <c r="F56" t="s">
        <v>606</v>
      </c>
      <c r="G56" t="s">
        <v>607</v>
      </c>
      <c r="H56" t="s">
        <v>608</v>
      </c>
      <c r="I56" s="7">
        <v>0</v>
      </c>
      <c r="J56" s="7">
        <v>0</v>
      </c>
      <c r="K56" s="8">
        <v>0.5146152823243515</v>
      </c>
      <c r="L56" s="7">
        <v>0</v>
      </c>
      <c r="M56" s="7">
        <v>0</v>
      </c>
      <c r="N56" s="7">
        <v>0</v>
      </c>
      <c r="O56" s="7">
        <v>0</v>
      </c>
      <c r="P56" s="32">
        <v>0</v>
      </c>
      <c r="Q56" s="7">
        <v>0</v>
      </c>
      <c r="R56" s="9">
        <v>3100</v>
      </c>
      <c r="S56" s="5">
        <f t="shared" si="1"/>
        <v>0</v>
      </c>
      <c r="T56" s="63"/>
      <c r="U56" s="5">
        <f>+Tabla14[[#This Row],[Atraso a facturar]]+Tabla14[[#This Row],[Ajuste atraso]]</f>
        <v>0</v>
      </c>
      <c r="V56" s="3">
        <f>+Tabla14[[#This Row],[Total disponible]]-Tabla14[[#This Row],[Facturación atraso]]</f>
        <v>0</v>
      </c>
      <c r="W56" s="6">
        <f>IFERROR(IF(AND(V56&gt;R56,J56&gt;=R56),ROUNDDOWN((Tabla14[[#This Row],[Producción para venta nueva]])/R56,0)*R56,0),0)</f>
        <v>0</v>
      </c>
      <c r="X56" s="63"/>
      <c r="Y56" s="6">
        <f>IF(Tabla14[[#This Row],[Venta del mes]]&gt;0,Tabla14[[#This Row],[Venta del mes]]+Tabla14[[#This Row],[Ajuste venta nueva]],0)</f>
        <v>0</v>
      </c>
      <c r="Z56" s="6">
        <f>+Tabla14[[#This Row],[Producción para venta nueva]]-Tabla14[[#This Row],[Facturación Venta nueva]]</f>
        <v>0</v>
      </c>
      <c r="AA56" s="6">
        <f>IF(AND(A56=1,Tabla14[[#This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6" s="6"/>
      <c r="AC56" s="6">
        <f>IF(Tabla14[[#This Row],[Disponible stock sin venta]]&gt;0,Tabla14[[#This Row],[Disponible stock sin venta]]+Tabla14[[#This Row],[Ajuste stock sin venta]],0)</f>
        <v>0</v>
      </c>
      <c r="AD56" s="3">
        <f>IFERROR(VLOOKUP(Tabla14[[#This Row],[Llave]],'[6]Din puerto'!$A:$D,4,FALSE),0)</f>
        <v>0</v>
      </c>
      <c r="AE5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56" s="3">
        <v>0</v>
      </c>
      <c r="AG5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56" s="87"/>
      <c r="AI56" s="3"/>
      <c r="AL56">
        <f>VLOOKUP(Tabla14[[#This Row],[Llave]],'[8]BASE PLAN MES N'!$B:$AG,32,FALSE)</f>
        <v>0</v>
      </c>
      <c r="AM56" s="3">
        <f>+Tabla14[[#This Row],[Comentario Market3]]-Tabla14[[#This Row],[Plan Ajustado]]</f>
        <v>0</v>
      </c>
    </row>
    <row r="57" spans="1:39" ht="15.5" hidden="1" x14ac:dyDescent="0.35">
      <c r="A57">
        <v>1</v>
      </c>
      <c r="B57" t="str">
        <f>Tabla14[[#This Row],[Oficina]]&amp;Tabla14[[#This Row],[Material]]</f>
        <v>Agrosuper Shanghai1023366</v>
      </c>
      <c r="C57" t="s">
        <v>6</v>
      </c>
      <c r="D57" t="s">
        <v>140</v>
      </c>
      <c r="E57">
        <v>1023366</v>
      </c>
      <c r="F57" t="s">
        <v>605</v>
      </c>
      <c r="G57" t="s">
        <v>76</v>
      </c>
      <c r="H57" t="s">
        <v>77</v>
      </c>
      <c r="I57" s="7">
        <v>0</v>
      </c>
      <c r="J57" s="7">
        <v>0</v>
      </c>
      <c r="K57" s="8">
        <v>0.5146152823243515</v>
      </c>
      <c r="L57" s="7">
        <v>0</v>
      </c>
      <c r="M57" s="7">
        <v>0</v>
      </c>
      <c r="N57" s="7">
        <v>0</v>
      </c>
      <c r="O57" s="7">
        <v>0</v>
      </c>
      <c r="P57" s="32">
        <v>0</v>
      </c>
      <c r="Q57" s="7">
        <v>0</v>
      </c>
      <c r="R57" s="9">
        <v>500</v>
      </c>
      <c r="S57" s="5">
        <f t="shared" si="1"/>
        <v>0</v>
      </c>
      <c r="T57" s="63"/>
      <c r="U57" s="5">
        <f>+Tabla14[[#This Row],[Atraso a facturar]]+Tabla14[[#This Row],[Ajuste atraso]]</f>
        <v>0</v>
      </c>
      <c r="V57" s="3">
        <f>+Tabla14[[#This Row],[Total disponible]]-Tabla14[[#This Row],[Facturación atraso]]</f>
        <v>0</v>
      </c>
      <c r="W57" s="6">
        <f>IFERROR(IF(AND(V57&gt;R57,J57&gt;=R57),ROUNDDOWN((Tabla14[[#This Row],[Producción para venta nueva]])/R57,0)*R57,0),0)</f>
        <v>0</v>
      </c>
      <c r="X57" s="63"/>
      <c r="Y57" s="6">
        <f>IF(Tabla14[[#This Row],[Venta del mes]]&gt;0,Tabla14[[#This Row],[Venta del mes]]+Tabla14[[#This Row],[Ajuste venta nueva]],0)</f>
        <v>0</v>
      </c>
      <c r="Z57" s="6">
        <f>+Tabla14[[#This Row],[Producción para venta nueva]]-Tabla14[[#This Row],[Facturación Venta nueva]]</f>
        <v>0</v>
      </c>
      <c r="AA57" s="6">
        <f>IF(AND(A57=1,Tabla14[[#This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7" s="6"/>
      <c r="AC57" s="6">
        <f>IF(Tabla14[[#This Row],[Disponible stock sin venta]]&gt;0,Tabla14[[#This Row],[Disponible stock sin venta]]+Tabla14[[#This Row],[Ajuste stock sin venta]],0)</f>
        <v>0</v>
      </c>
      <c r="AD57" s="3">
        <f>IFERROR(VLOOKUP(Tabla14[[#This Row],[Llave]],'[6]Din puerto'!$A:$D,4,FALSE),0)</f>
        <v>0</v>
      </c>
      <c r="AE5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57" s="3">
        <v>0</v>
      </c>
      <c r="AG5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57" s="87"/>
      <c r="AI57" s="3"/>
      <c r="AL57">
        <f>VLOOKUP(Tabla14[[#This Row],[Llave]],'[8]BASE PLAN MES N'!$B:$AG,32,FALSE)</f>
        <v>0</v>
      </c>
      <c r="AM57" s="3">
        <f>+Tabla14[[#This Row],[Comentario Market3]]-Tabla14[[#This Row],[Plan Ajustado]]</f>
        <v>0</v>
      </c>
    </row>
    <row r="58" spans="1:39" ht="15.5" hidden="1" x14ac:dyDescent="0.35">
      <c r="A58">
        <v>1</v>
      </c>
      <c r="B58" t="str">
        <f>Tabla14[[#This Row],[Oficina]]&amp;Tabla14[[#This Row],[Material]]</f>
        <v>Agrosuper Shanghai1023365</v>
      </c>
      <c r="C58" t="s">
        <v>6</v>
      </c>
      <c r="D58" t="s">
        <v>140</v>
      </c>
      <c r="E58">
        <v>1023365</v>
      </c>
      <c r="F58" t="s">
        <v>604</v>
      </c>
      <c r="G58" t="s">
        <v>11</v>
      </c>
      <c r="H58" t="s">
        <v>47</v>
      </c>
      <c r="I58" s="7">
        <v>0</v>
      </c>
      <c r="J58" s="7">
        <v>0</v>
      </c>
      <c r="K58" s="8">
        <v>0.5146152823243515</v>
      </c>
      <c r="L58" s="7">
        <v>0</v>
      </c>
      <c r="M58" s="7">
        <v>0</v>
      </c>
      <c r="N58" s="7">
        <v>0</v>
      </c>
      <c r="O58" s="7">
        <v>0</v>
      </c>
      <c r="P58" s="32">
        <v>0</v>
      </c>
      <c r="Q58" s="7">
        <v>0</v>
      </c>
      <c r="R58" s="9">
        <v>300</v>
      </c>
      <c r="S58" s="5">
        <f t="shared" si="1"/>
        <v>0</v>
      </c>
      <c r="T58" s="63"/>
      <c r="U58" s="5">
        <f>+Tabla14[[#This Row],[Atraso a facturar]]+Tabla14[[#This Row],[Ajuste atraso]]</f>
        <v>0</v>
      </c>
      <c r="V58" s="3">
        <f>+Tabla14[[#This Row],[Total disponible]]-Tabla14[[#This Row],[Facturación atraso]]</f>
        <v>0</v>
      </c>
      <c r="W58" s="6">
        <f>IFERROR(IF(AND(V58&gt;R58,J58&gt;=R58),ROUNDDOWN((Tabla14[[#This Row],[Producción para venta nueva]])/R58,0)*R58,0),0)</f>
        <v>0</v>
      </c>
      <c r="X58" s="63"/>
      <c r="Y58" s="6">
        <f>IF(Tabla14[[#This Row],[Venta del mes]]&gt;0,Tabla14[[#This Row],[Venta del mes]]+Tabla14[[#This Row],[Ajuste venta nueva]],0)</f>
        <v>0</v>
      </c>
      <c r="Z58" s="6">
        <f>+Tabla14[[#This Row],[Producción para venta nueva]]-Tabla14[[#This Row],[Facturación Venta nueva]]</f>
        <v>0</v>
      </c>
      <c r="AA58" s="6">
        <f>IF(AND(A58=1,Tabla14[[#This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8" s="6"/>
      <c r="AC58" s="6">
        <f>IF(Tabla14[[#This Row],[Disponible stock sin venta]]&gt;0,Tabla14[[#This Row],[Disponible stock sin venta]]+Tabla14[[#This Row],[Ajuste stock sin venta]],0)</f>
        <v>0</v>
      </c>
      <c r="AD58" s="3">
        <f>IFERROR(VLOOKUP(Tabla14[[#This Row],[Llave]],'[6]Din puerto'!$A:$D,4,FALSE),0)</f>
        <v>0</v>
      </c>
      <c r="AE5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58" s="3">
        <v>0</v>
      </c>
      <c r="AG5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58" s="87"/>
      <c r="AI58" s="3"/>
      <c r="AL58">
        <f>VLOOKUP(Tabla14[[#This Row],[Llave]],'[8]BASE PLAN MES N'!$B:$AG,32,FALSE)</f>
        <v>0</v>
      </c>
      <c r="AM58" s="3">
        <f>+Tabla14[[#This Row],[Comentario Market3]]-Tabla14[[#This Row],[Plan Ajustado]]</f>
        <v>0</v>
      </c>
    </row>
    <row r="59" spans="1:39" ht="15.5" hidden="1" x14ac:dyDescent="0.35">
      <c r="A59">
        <v>1</v>
      </c>
      <c r="B59" t="str">
        <f>Tabla14[[#This Row],[Oficina]]&amp;Tabla14[[#This Row],[Material]]</f>
        <v>Agrosuper Shanghai1023364</v>
      </c>
      <c r="C59" t="s">
        <v>6</v>
      </c>
      <c r="D59" t="s">
        <v>140</v>
      </c>
      <c r="E59">
        <v>1023364</v>
      </c>
      <c r="F59" t="s">
        <v>603</v>
      </c>
      <c r="G59" t="s">
        <v>76</v>
      </c>
      <c r="H59" t="s">
        <v>77</v>
      </c>
      <c r="I59" s="7">
        <v>0</v>
      </c>
      <c r="J59" s="7">
        <v>0</v>
      </c>
      <c r="K59" s="8">
        <v>0.5146152823243515</v>
      </c>
      <c r="L59" s="7">
        <v>0</v>
      </c>
      <c r="M59" s="7">
        <v>0</v>
      </c>
      <c r="N59" s="7">
        <v>0</v>
      </c>
      <c r="O59" s="7">
        <v>0</v>
      </c>
      <c r="P59" s="32">
        <v>0</v>
      </c>
      <c r="Q59" s="7">
        <v>0</v>
      </c>
      <c r="R59" s="9">
        <v>500</v>
      </c>
      <c r="S59" s="5">
        <f t="shared" si="1"/>
        <v>0</v>
      </c>
      <c r="T59" s="63"/>
      <c r="U59" s="5">
        <f>+Tabla14[[#This Row],[Atraso a facturar]]+Tabla14[[#This Row],[Ajuste atraso]]</f>
        <v>0</v>
      </c>
      <c r="V59" s="3">
        <f>+Tabla14[[#This Row],[Total disponible]]-Tabla14[[#This Row],[Facturación atraso]]</f>
        <v>0</v>
      </c>
      <c r="W59" s="6">
        <f>IFERROR(IF(AND(V59&gt;R59,J59&gt;=R59),ROUNDDOWN((Tabla14[[#This Row],[Producción para venta nueva]])/R59,0)*R59,0),0)</f>
        <v>0</v>
      </c>
      <c r="X59" s="63"/>
      <c r="Y59" s="6">
        <f>IF(Tabla14[[#This Row],[Venta del mes]]&gt;0,Tabla14[[#This Row],[Venta del mes]]+Tabla14[[#This Row],[Ajuste venta nueva]],0)</f>
        <v>0</v>
      </c>
      <c r="Z59" s="6">
        <f>+Tabla14[[#This Row],[Producción para venta nueva]]-Tabla14[[#This Row],[Facturación Venta nueva]]</f>
        <v>0</v>
      </c>
      <c r="AA59" s="6">
        <f>IF(AND(A59=1,Tabla14[[#This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59" s="6"/>
      <c r="AC59" s="6">
        <f>IF(Tabla14[[#This Row],[Disponible stock sin venta]]&gt;0,Tabla14[[#This Row],[Disponible stock sin venta]]+Tabla14[[#This Row],[Ajuste stock sin venta]],0)</f>
        <v>0</v>
      </c>
      <c r="AD59" s="3">
        <f>IFERROR(VLOOKUP(Tabla14[[#This Row],[Llave]],'[6]Din puerto'!$A:$D,4,FALSE),0)</f>
        <v>0</v>
      </c>
      <c r="AE5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59" s="3">
        <v>0</v>
      </c>
      <c r="AG5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59" s="87"/>
      <c r="AI59" s="3"/>
      <c r="AL59">
        <f>VLOOKUP(Tabla14[[#This Row],[Llave]],'[8]BASE PLAN MES N'!$B:$AG,32,FALSE)</f>
        <v>0</v>
      </c>
      <c r="AM59" s="3">
        <f>+Tabla14[[#This Row],[Comentario Market3]]-Tabla14[[#This Row],[Plan Ajustado]]</f>
        <v>0</v>
      </c>
    </row>
    <row r="60" spans="1:39" ht="15.5" hidden="1" x14ac:dyDescent="0.35">
      <c r="A60">
        <v>1</v>
      </c>
      <c r="B60" t="str">
        <f>Tabla14[[#This Row],[Oficina]]&amp;Tabla14[[#This Row],[Material]]</f>
        <v>Agrosuper Shanghai1023363</v>
      </c>
      <c r="C60" t="s">
        <v>6</v>
      </c>
      <c r="D60" t="s">
        <v>140</v>
      </c>
      <c r="E60">
        <v>1023363</v>
      </c>
      <c r="F60" t="s">
        <v>601</v>
      </c>
      <c r="G60" t="s">
        <v>599</v>
      </c>
      <c r="H60" t="s">
        <v>602</v>
      </c>
      <c r="I60" s="7">
        <v>0</v>
      </c>
      <c r="J60" s="7">
        <v>0</v>
      </c>
      <c r="K60" s="8">
        <v>0.5146152823243515</v>
      </c>
      <c r="L60" s="7">
        <v>0</v>
      </c>
      <c r="M60" s="7">
        <v>0</v>
      </c>
      <c r="N60" s="7">
        <v>0</v>
      </c>
      <c r="O60" s="7">
        <v>0</v>
      </c>
      <c r="P60" s="32">
        <v>0</v>
      </c>
      <c r="Q60" s="7">
        <v>0</v>
      </c>
      <c r="R60" s="9">
        <v>7300</v>
      </c>
      <c r="S60" s="5">
        <f t="shared" si="1"/>
        <v>0</v>
      </c>
      <c r="T60" s="63"/>
      <c r="U60" s="5">
        <f>+Tabla14[[#This Row],[Atraso a facturar]]+Tabla14[[#This Row],[Ajuste atraso]]</f>
        <v>0</v>
      </c>
      <c r="V60" s="3">
        <f>+Tabla14[[#This Row],[Total disponible]]-Tabla14[[#This Row],[Facturación atraso]]</f>
        <v>0</v>
      </c>
      <c r="W60" s="6">
        <f>IFERROR(IF(AND(V60&gt;R60,J60&gt;=R60),ROUNDDOWN((Tabla14[[#This Row],[Producción para venta nueva]])/R60,0)*R60,0),0)</f>
        <v>0</v>
      </c>
      <c r="X60" s="63"/>
      <c r="Y60" s="6">
        <f>IF(Tabla14[[#This Row],[Venta del mes]]&gt;0,Tabla14[[#This Row],[Venta del mes]]+Tabla14[[#This Row],[Ajuste venta nueva]],0)</f>
        <v>0</v>
      </c>
      <c r="Z60" s="6">
        <f>+Tabla14[[#This Row],[Producción para venta nueva]]-Tabla14[[#This Row],[Facturación Venta nueva]]</f>
        <v>0</v>
      </c>
      <c r="AA60" s="6">
        <f>IF(AND(A60=1,Tabla14[[#This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0" s="6"/>
      <c r="AC60" s="6">
        <f>IF(Tabla14[[#This Row],[Disponible stock sin venta]]&gt;0,Tabla14[[#This Row],[Disponible stock sin venta]]+Tabla14[[#This Row],[Ajuste stock sin venta]],0)</f>
        <v>0</v>
      </c>
      <c r="AD60" s="3">
        <f>IFERROR(VLOOKUP(Tabla14[[#This Row],[Llave]],'[6]Din puerto'!$A:$D,4,FALSE),0)</f>
        <v>0</v>
      </c>
      <c r="AE6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60" s="3">
        <v>0</v>
      </c>
      <c r="AG6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60" s="87"/>
      <c r="AI60" s="3"/>
      <c r="AL60">
        <f>VLOOKUP(Tabla14[[#This Row],[Llave]],'[8]BASE PLAN MES N'!$B:$AG,32,FALSE)</f>
        <v>0</v>
      </c>
      <c r="AM60" s="3">
        <f>+Tabla14[[#This Row],[Comentario Market3]]-Tabla14[[#This Row],[Plan Ajustado]]</f>
        <v>0</v>
      </c>
    </row>
    <row r="61" spans="1:39" ht="15.5" hidden="1" x14ac:dyDescent="0.35">
      <c r="A61">
        <v>1</v>
      </c>
      <c r="B61" t="str">
        <f>Tabla14[[#This Row],[Oficina]]&amp;Tabla14[[#This Row],[Material]]</f>
        <v>Agrosuper Shanghai1023362</v>
      </c>
      <c r="C61" t="s">
        <v>6</v>
      </c>
      <c r="D61" t="s">
        <v>140</v>
      </c>
      <c r="E61">
        <v>1023362</v>
      </c>
      <c r="F61" t="s">
        <v>598</v>
      </c>
      <c r="G61" t="s">
        <v>599</v>
      </c>
      <c r="H61" t="s">
        <v>600</v>
      </c>
      <c r="I61" s="7">
        <v>0</v>
      </c>
      <c r="J61" s="7">
        <v>0</v>
      </c>
      <c r="K61" s="8">
        <v>0.5146152823243515</v>
      </c>
      <c r="L61" s="7">
        <v>0</v>
      </c>
      <c r="M61" s="7">
        <v>0</v>
      </c>
      <c r="N61" s="7">
        <v>0</v>
      </c>
      <c r="O61" s="7">
        <v>0</v>
      </c>
      <c r="P61" s="32">
        <v>0</v>
      </c>
      <c r="Q61" s="7">
        <v>0</v>
      </c>
      <c r="R61" s="9">
        <v>7800</v>
      </c>
      <c r="S61" s="5">
        <f t="shared" si="1"/>
        <v>0</v>
      </c>
      <c r="T61" s="63"/>
      <c r="U61" s="5">
        <f>+Tabla14[[#This Row],[Atraso a facturar]]+Tabla14[[#This Row],[Ajuste atraso]]</f>
        <v>0</v>
      </c>
      <c r="V61" s="3">
        <f>+Tabla14[[#This Row],[Total disponible]]-Tabla14[[#This Row],[Facturación atraso]]</f>
        <v>0</v>
      </c>
      <c r="W61" s="6">
        <f>IFERROR(IF(AND(V61&gt;R61,J61&gt;=R61),ROUNDDOWN((Tabla14[[#This Row],[Producción para venta nueva]])/R61,0)*R61,0),0)</f>
        <v>0</v>
      </c>
      <c r="X61" s="63"/>
      <c r="Y61" s="6">
        <f>IF(Tabla14[[#This Row],[Venta del mes]]&gt;0,Tabla14[[#This Row],[Venta del mes]]+Tabla14[[#This Row],[Ajuste venta nueva]],0)</f>
        <v>0</v>
      </c>
      <c r="Z61" s="6">
        <f>+Tabla14[[#This Row],[Producción para venta nueva]]-Tabla14[[#This Row],[Facturación Venta nueva]]</f>
        <v>0</v>
      </c>
      <c r="AA61" s="6">
        <f>IF(AND(A61=1,Tabla14[[#This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1" s="6"/>
      <c r="AC61" s="6">
        <f>IF(Tabla14[[#This Row],[Disponible stock sin venta]]&gt;0,Tabla14[[#This Row],[Disponible stock sin venta]]+Tabla14[[#This Row],[Ajuste stock sin venta]],0)</f>
        <v>0</v>
      </c>
      <c r="AD61" s="3">
        <f>IFERROR(VLOOKUP(Tabla14[[#This Row],[Llave]],'[6]Din puerto'!$A:$D,4,FALSE),0)</f>
        <v>0</v>
      </c>
      <c r="AE6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61" s="3">
        <v>0</v>
      </c>
      <c r="AG6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61" s="87"/>
      <c r="AI61" s="3"/>
      <c r="AL61">
        <f>VLOOKUP(Tabla14[[#This Row],[Llave]],'[8]BASE PLAN MES N'!$B:$AG,32,FALSE)</f>
        <v>0</v>
      </c>
      <c r="AM61" s="3">
        <f>+Tabla14[[#This Row],[Comentario Market3]]-Tabla14[[#This Row],[Plan Ajustado]]</f>
        <v>0</v>
      </c>
    </row>
    <row r="62" spans="1:39" ht="15.5" x14ac:dyDescent="0.35">
      <c r="A62">
        <v>1</v>
      </c>
      <c r="B62" t="str">
        <f>Tabla14[[#This Row],[Oficina]]&amp;Tabla14[[#This Row],[Material]]</f>
        <v>Agro Sudamerica1021078</v>
      </c>
      <c r="C62" t="s">
        <v>6</v>
      </c>
      <c r="D62" t="s">
        <v>17</v>
      </c>
      <c r="E62">
        <v>1021078</v>
      </c>
      <c r="F62" t="s">
        <v>74</v>
      </c>
      <c r="G62" t="s">
        <v>71</v>
      </c>
      <c r="H62" t="s">
        <v>72</v>
      </c>
      <c r="I62" s="7">
        <v>58142</v>
      </c>
      <c r="J62" s="7">
        <v>120000</v>
      </c>
      <c r="K62" s="8">
        <v>0.5146152823243515</v>
      </c>
      <c r="L62" s="7">
        <v>29920.761744902444</v>
      </c>
      <c r="M62" s="7">
        <v>57682.553000000014</v>
      </c>
      <c r="N62" s="7">
        <v>37044.828183999998</v>
      </c>
      <c r="O62" s="7">
        <v>0</v>
      </c>
      <c r="P62" s="14">
        <v>120943.66011050245</v>
      </c>
      <c r="Q62" s="7">
        <v>143000</v>
      </c>
      <c r="R62" s="9">
        <v>11000</v>
      </c>
      <c r="S62" s="5">
        <f t="shared" si="1"/>
        <v>110000</v>
      </c>
      <c r="T62" s="63">
        <v>-48000</v>
      </c>
      <c r="U62" s="5">
        <f>+Tabla14[[#This Row],[Atraso a facturar]]+Tabla14[[#This Row],[Ajuste atraso]]</f>
        <v>62000</v>
      </c>
      <c r="V62" s="3">
        <f>+Tabla14[[#This Row],[Total disponible]]-Tabla14[[#This Row],[Facturación atraso]]</f>
        <v>58943.660110502446</v>
      </c>
      <c r="W62" s="6">
        <f>IFERROR(IF(AND(V62&gt;R62,J62&gt;=R62),ROUNDDOWN((Tabla14[[#This Row],[Producción para venta nueva]])/R62,0)*R62,0),0)</f>
        <v>55000</v>
      </c>
      <c r="X62" s="63">
        <v>-55000</v>
      </c>
      <c r="Y62" s="6">
        <f>IF(Tabla14[[#This Row],[Venta del mes]]&gt;0,Tabla14[[#This Row],[Venta del mes]]+Tabla14[[#This Row],[Ajuste venta nueva]],0)</f>
        <v>0</v>
      </c>
      <c r="Z62" s="6">
        <f>+Tabla14[[#This Row],[Producción para venta nueva]]-Tabla14[[#This Row],[Facturación Venta nueva]]</f>
        <v>58943.660110502446</v>
      </c>
      <c r="AA62" s="6">
        <f>IF(AND(A62=1,Tabla14[[#This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2" s="6"/>
      <c r="AC62" s="6">
        <f>IF(Tabla14[[#This Row],[Disponible stock sin venta]]&gt;0,Tabla14[[#This Row],[Disponible stock sin venta]]+Tabla14[[#This Row],[Ajuste stock sin venta]],0)</f>
        <v>0</v>
      </c>
      <c r="AD62" s="3">
        <f>IFERROR(VLOOKUP(Tabla14[[#This Row],[Llave]],'[6]Din puerto'!$A:$D,4,FALSE),0)</f>
        <v>0</v>
      </c>
      <c r="AE6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165000</v>
      </c>
      <c r="AF62" s="3">
        <v>110000</v>
      </c>
      <c r="AG62" s="6">
        <f>IF(Tabla14[[#This Row],[Plan Irrestricto (DATO)]]&gt;0,SUM(Tabla14[[#This Row],[Facturación atraso]],Tabla14[[#This Row],[Facturación Venta nueva]],Tabla14[[#This Row],[Facturación stock]],Tabla14[[#This Row],[En puerto a facturar]]),0)</f>
        <v>62000</v>
      </c>
      <c r="AH62" s="87" t="s">
        <v>720</v>
      </c>
      <c r="AI62" s="3" t="s">
        <v>752</v>
      </c>
      <c r="AL62" s="7">
        <f>VLOOKUP(Tabla14[[#This Row],[Llave]],'[8]BASE PLAN MES N'!$B:$AG,32,FALSE)</f>
        <v>62000</v>
      </c>
      <c r="AM62" s="3">
        <f>+Tabla14[[#This Row],[Comentario Market3]]-Tabla14[[#This Row],[Plan Ajustado]]</f>
        <v>0</v>
      </c>
    </row>
    <row r="63" spans="1:39" ht="15.5" hidden="1" x14ac:dyDescent="0.35">
      <c r="A63">
        <v>1</v>
      </c>
      <c r="B63" t="str">
        <f>Tabla14[[#This Row],[Oficina]]&amp;Tabla14[[#This Row],[Material]]</f>
        <v>Exportacion Directa1023352</v>
      </c>
      <c r="C63" t="s">
        <v>6</v>
      </c>
      <c r="D63" t="s">
        <v>88</v>
      </c>
      <c r="E63">
        <v>1023352</v>
      </c>
      <c r="F63" t="s">
        <v>304</v>
      </c>
      <c r="G63" t="s">
        <v>56</v>
      </c>
      <c r="H63" t="s">
        <v>57</v>
      </c>
      <c r="I63" s="7">
        <v>50000</v>
      </c>
      <c r="J63" s="7">
        <v>37155</v>
      </c>
      <c r="K63" s="8">
        <v>0.86351453912600351</v>
      </c>
      <c r="L63" s="7">
        <v>43175.726956300176</v>
      </c>
      <c r="M63" s="7">
        <v>12626.962</v>
      </c>
      <c r="N63" s="7">
        <v>0</v>
      </c>
      <c r="O63" s="7">
        <v>7000</v>
      </c>
      <c r="P63" s="14">
        <v>48802.688956300175</v>
      </c>
      <c r="Q63" s="7">
        <v>44000</v>
      </c>
      <c r="R63" s="9">
        <v>3800</v>
      </c>
      <c r="S63" s="5">
        <f t="shared" si="1"/>
        <v>44000</v>
      </c>
      <c r="T63" s="63"/>
      <c r="U63" s="5">
        <f>+Tabla14[[#This Row],[Atraso a facturar]]+Tabla14[[#This Row],[Ajuste atraso]]</f>
        <v>44000</v>
      </c>
      <c r="V63" s="3">
        <f>+Tabla14[[#This Row],[Total disponible]]-Tabla14[[#This Row],[Facturación atraso]]</f>
        <v>4802.6889563001751</v>
      </c>
      <c r="W63" s="6">
        <f>IFERROR(IF(AND(V63&gt;R63,J63&gt;=R63),ROUNDDOWN((Tabla14[[#This Row],[Producción para venta nueva]])/R63,0)*R63,0),0)</f>
        <v>3800</v>
      </c>
      <c r="X63" s="63"/>
      <c r="Y63" s="6">
        <f>IF(Tabla14[[#This Row],[Venta del mes]]&gt;0,Tabla14[[#This Row],[Venta del mes]]+Tabla14[[#This Row],[Ajuste venta nueva]],0)</f>
        <v>3800</v>
      </c>
      <c r="Z63" s="6">
        <f>+Tabla14[[#This Row],[Producción para venta nueva]]-Tabla14[[#This Row],[Facturación Venta nueva]]</f>
        <v>1002.6889563001751</v>
      </c>
      <c r="AA63" s="6">
        <f>IF(AND(A63=1,Tabla14[[#This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3" s="6"/>
      <c r="AC63" s="6">
        <f>IF(Tabla14[[#This Row],[Disponible stock sin venta]]&gt;0,Tabla14[[#This Row],[Disponible stock sin venta]]+Tabla14[[#This Row],[Ajuste stock sin venta]],0)</f>
        <v>0</v>
      </c>
      <c r="AD63" s="3">
        <f>IFERROR(VLOOKUP(Tabla14[[#This Row],[Llave]],'[6]Din puerto'!$A:$D,4,FALSE),0)</f>
        <v>0</v>
      </c>
      <c r="AE6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47800</v>
      </c>
      <c r="AF63" s="3">
        <v>47800</v>
      </c>
      <c r="AG63" s="6">
        <f>IF(Tabla14[[#This Row],[Plan Irrestricto (DATO)]]&gt;0,SUM(Tabla14[[#This Row],[Facturación atraso]],Tabla14[[#This Row],[Facturación Venta nueva]],Tabla14[[#This Row],[Facturación stock]],Tabla14[[#This Row],[En puerto a facturar]]),0)</f>
        <v>47800</v>
      </c>
      <c r="AH63" s="87"/>
      <c r="AI63" s="3"/>
      <c r="AL63">
        <f>VLOOKUP(Tabla14[[#This Row],[Llave]],'[8]BASE PLAN MES N'!$B:$AG,32,FALSE)</f>
        <v>43600</v>
      </c>
      <c r="AM63" s="3">
        <f>+Tabla14[[#This Row],[Comentario Market3]]-Tabla14[[#This Row],[Plan Ajustado]]</f>
        <v>-4200</v>
      </c>
    </row>
    <row r="64" spans="1:39" ht="15.5" hidden="1" x14ac:dyDescent="0.35">
      <c r="A64">
        <v>1</v>
      </c>
      <c r="B64" t="str">
        <f>Tabla14[[#This Row],[Oficina]]&amp;Tabla14[[#This Row],[Material]]</f>
        <v>Exportacion Directa1023351</v>
      </c>
      <c r="C64" t="s">
        <v>6</v>
      </c>
      <c r="D64" t="s">
        <v>88</v>
      </c>
      <c r="E64">
        <v>1023351</v>
      </c>
      <c r="F64" t="s">
        <v>303</v>
      </c>
      <c r="G64" t="s">
        <v>56</v>
      </c>
      <c r="H64" t="s">
        <v>57</v>
      </c>
      <c r="I64" s="7">
        <v>3000</v>
      </c>
      <c r="J64" s="7">
        <v>4500</v>
      </c>
      <c r="K64" s="8">
        <v>0.86351453912600351</v>
      </c>
      <c r="L64" s="7">
        <v>2590.5436173780104</v>
      </c>
      <c r="M64" s="7">
        <v>1438.8660000000002</v>
      </c>
      <c r="N64" s="7">
        <v>7.8791933515234787</v>
      </c>
      <c r="O64" s="7">
        <v>0</v>
      </c>
      <c r="P64" s="14">
        <v>4036.5008913943821</v>
      </c>
      <c r="Q64" s="7">
        <v>3000</v>
      </c>
      <c r="R64" s="9">
        <v>2500</v>
      </c>
      <c r="S64" s="5">
        <f t="shared" si="1"/>
        <v>3000</v>
      </c>
      <c r="T64" s="63"/>
      <c r="U64" s="5">
        <f>+Tabla14[[#This Row],[Atraso a facturar]]+Tabla14[[#This Row],[Ajuste atraso]]</f>
        <v>3000</v>
      </c>
      <c r="V64" s="3">
        <f>+Tabla14[[#This Row],[Total disponible]]-Tabla14[[#This Row],[Facturación atraso]]</f>
        <v>1036.5008913943821</v>
      </c>
      <c r="W64" s="6">
        <f>IFERROR(IF(AND(V64&gt;R64,J64&gt;=R64),ROUNDDOWN((Tabla14[[#This Row],[Producción para venta nueva]])/R64,0)*R64,0),0)</f>
        <v>0</v>
      </c>
      <c r="X64" s="63"/>
      <c r="Y64" s="6">
        <f>IF(Tabla14[[#This Row],[Venta del mes]]&gt;0,Tabla14[[#This Row],[Venta del mes]]+Tabla14[[#This Row],[Ajuste venta nueva]],0)</f>
        <v>0</v>
      </c>
      <c r="Z64" s="6">
        <f>+Tabla14[[#This Row],[Producción para venta nueva]]-Tabla14[[#This Row],[Facturación Venta nueva]]</f>
        <v>1036.5008913943821</v>
      </c>
      <c r="AA64" s="6">
        <f>IF(AND(A64=1,Tabla14[[#This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4" s="6"/>
      <c r="AC64" s="6">
        <f>IF(Tabla14[[#This Row],[Disponible stock sin venta]]&gt;0,Tabla14[[#This Row],[Disponible stock sin venta]]+Tabla14[[#This Row],[Ajuste stock sin venta]],0)</f>
        <v>0</v>
      </c>
      <c r="AD64" s="3">
        <f>IFERROR(VLOOKUP(Tabla14[[#This Row],[Llave]],'[6]Din puerto'!$A:$D,4,FALSE),0)</f>
        <v>0</v>
      </c>
      <c r="AE6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3000</v>
      </c>
      <c r="AF64" s="3">
        <v>3000</v>
      </c>
      <c r="AG64" s="6">
        <f>IF(Tabla14[[#This Row],[Plan Irrestricto (DATO)]]&gt;0,SUM(Tabla14[[#This Row],[Facturación atraso]],Tabla14[[#This Row],[Facturación Venta nueva]],Tabla14[[#This Row],[Facturación stock]],Tabla14[[#This Row],[En puerto a facturar]]),0)</f>
        <v>3000</v>
      </c>
      <c r="AH64" s="87"/>
      <c r="AI64" s="3"/>
      <c r="AL64">
        <f>VLOOKUP(Tabla14[[#This Row],[Llave]],'[8]BASE PLAN MES N'!$B:$AG,32,FALSE)</f>
        <v>3000</v>
      </c>
      <c r="AM64" s="3">
        <f>+Tabla14[[#This Row],[Comentario Market3]]-Tabla14[[#This Row],[Plan Ajustado]]</f>
        <v>0</v>
      </c>
    </row>
    <row r="65" spans="1:39" ht="15.5" hidden="1" x14ac:dyDescent="0.35">
      <c r="A65">
        <v>1</v>
      </c>
      <c r="B65" t="str">
        <f>Tabla14[[#This Row],[Oficina]]&amp;Tabla14[[#This Row],[Material]]</f>
        <v>Exportacion Directa1023350</v>
      </c>
      <c r="C65" t="s">
        <v>6</v>
      </c>
      <c r="D65" t="s">
        <v>88</v>
      </c>
      <c r="E65">
        <v>1023350</v>
      </c>
      <c r="F65" t="s">
        <v>302</v>
      </c>
      <c r="G65" t="s">
        <v>50</v>
      </c>
      <c r="H65" t="s">
        <v>110</v>
      </c>
      <c r="I65" s="7">
        <v>30000</v>
      </c>
      <c r="J65" s="7">
        <v>27000</v>
      </c>
      <c r="K65" s="8">
        <v>0.86351453912600351</v>
      </c>
      <c r="L65" s="7">
        <v>25905.436173780105</v>
      </c>
      <c r="M65" s="7">
        <v>5361.070999999999</v>
      </c>
      <c r="N65" s="7">
        <v>19745.049088195181</v>
      </c>
      <c r="O65" s="7">
        <v>2500</v>
      </c>
      <c r="P65" s="14">
        <v>46537.051353155766</v>
      </c>
      <c r="Q65" s="7">
        <v>39500</v>
      </c>
      <c r="R65" s="9">
        <v>3400</v>
      </c>
      <c r="S65" s="5">
        <f t="shared" si="1"/>
        <v>39500</v>
      </c>
      <c r="T65" s="63"/>
      <c r="U65" s="5">
        <f>+Tabla14[[#This Row],[Atraso a facturar]]+Tabla14[[#This Row],[Ajuste atraso]]</f>
        <v>39500</v>
      </c>
      <c r="V65" s="3">
        <f>+Tabla14[[#This Row],[Total disponible]]-Tabla14[[#This Row],[Facturación atraso]]</f>
        <v>7037.0513531557663</v>
      </c>
      <c r="W65" s="6">
        <f>IFERROR(IF(AND(V65&gt;R65,J65&gt;=R65),ROUNDDOWN((Tabla14[[#This Row],[Producción para venta nueva]])/R65,0)*R65,0),0)</f>
        <v>6800</v>
      </c>
      <c r="X65" s="63"/>
      <c r="Y65" s="6">
        <f>IF(Tabla14[[#This Row],[Venta del mes]]&gt;0,Tabla14[[#This Row],[Venta del mes]]+Tabla14[[#This Row],[Ajuste venta nueva]],0)</f>
        <v>6800</v>
      </c>
      <c r="Z65" s="6">
        <f>+Tabla14[[#This Row],[Producción para venta nueva]]-Tabla14[[#This Row],[Facturación Venta nueva]]</f>
        <v>237.05135315576626</v>
      </c>
      <c r="AA65" s="6">
        <f>IF(AND(A65=1,Tabla14[[#This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5" s="6"/>
      <c r="AC65" s="6">
        <f>IF(Tabla14[[#This Row],[Disponible stock sin venta]]&gt;0,Tabla14[[#This Row],[Disponible stock sin venta]]+Tabla14[[#This Row],[Ajuste stock sin venta]],0)</f>
        <v>0</v>
      </c>
      <c r="AD65" s="3">
        <f>IFERROR(VLOOKUP(Tabla14[[#This Row],[Llave]],'[6]Din puerto'!$A:$D,4,FALSE),0)</f>
        <v>0</v>
      </c>
      <c r="AE6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46300</v>
      </c>
      <c r="AF65" s="3">
        <v>46300</v>
      </c>
      <c r="AG65" s="6">
        <f>IF(Tabla14[[#This Row],[Plan Irrestricto (DATO)]]&gt;0,SUM(Tabla14[[#This Row],[Facturación atraso]],Tabla14[[#This Row],[Facturación Venta nueva]],Tabla14[[#This Row],[Facturación stock]],Tabla14[[#This Row],[En puerto a facturar]]),0)</f>
        <v>46300</v>
      </c>
      <c r="AH65" s="87"/>
      <c r="AI65" s="3"/>
      <c r="AL65">
        <f>VLOOKUP(Tabla14[[#This Row],[Llave]],'[8]BASE PLAN MES N'!$B:$AG,32,FALSE)</f>
        <v>37900</v>
      </c>
      <c r="AM65" s="3">
        <f>+Tabla14[[#This Row],[Comentario Market3]]-Tabla14[[#This Row],[Plan Ajustado]]</f>
        <v>-8400</v>
      </c>
    </row>
    <row r="66" spans="1:39" ht="15.5" hidden="1" x14ac:dyDescent="0.35">
      <c r="A66">
        <v>1</v>
      </c>
      <c r="B66" t="str">
        <f>Tabla14[[#This Row],[Oficina]]&amp;Tabla14[[#This Row],[Material]]</f>
        <v>Exportacion Directa1023349</v>
      </c>
      <c r="C66" t="s">
        <v>6</v>
      </c>
      <c r="D66" t="s">
        <v>88</v>
      </c>
      <c r="E66">
        <v>1023349</v>
      </c>
      <c r="F66" t="s">
        <v>301</v>
      </c>
      <c r="G66" t="s">
        <v>50</v>
      </c>
      <c r="H66" t="s">
        <v>51</v>
      </c>
      <c r="I66" s="7">
        <v>5000</v>
      </c>
      <c r="J66" s="7">
        <v>4500</v>
      </c>
      <c r="K66" s="8">
        <v>0.86351453912600351</v>
      </c>
      <c r="L66" s="7">
        <v>4317.5726956300177</v>
      </c>
      <c r="M66" s="7">
        <v>3920.8049999999998</v>
      </c>
      <c r="N66" s="7">
        <v>0</v>
      </c>
      <c r="O66" s="7">
        <v>0</v>
      </c>
      <c r="P66" s="14">
        <v>8238.3776956300171</v>
      </c>
      <c r="Q66" s="7">
        <v>0</v>
      </c>
      <c r="R66" s="9">
        <v>2500</v>
      </c>
      <c r="S66" s="5">
        <f t="shared" si="1"/>
        <v>0</v>
      </c>
      <c r="T66" s="63"/>
      <c r="U66" s="5">
        <f>+Tabla14[[#This Row],[Atraso a facturar]]+Tabla14[[#This Row],[Ajuste atraso]]</f>
        <v>0</v>
      </c>
      <c r="V66" s="3">
        <f>+Tabla14[[#This Row],[Total disponible]]-Tabla14[[#This Row],[Facturación atraso]]</f>
        <v>8238.3776956300171</v>
      </c>
      <c r="W66" s="6">
        <f>IFERROR(IF(AND(V66&gt;R66,J66&gt;=R66),ROUNDDOWN((Tabla14[[#This Row],[Producción para venta nueva]])/R66,0)*R66,0),0)</f>
        <v>7500</v>
      </c>
      <c r="X66" s="63"/>
      <c r="Y66" s="6">
        <f>IF(Tabla14[[#This Row],[Venta del mes]]&gt;0,Tabla14[[#This Row],[Venta del mes]]+Tabla14[[#This Row],[Ajuste venta nueva]],0)</f>
        <v>7500</v>
      </c>
      <c r="Z66" s="6">
        <f>+Tabla14[[#This Row],[Producción para venta nueva]]-Tabla14[[#This Row],[Facturación Venta nueva]]</f>
        <v>738.37769563001712</v>
      </c>
      <c r="AA66" s="6">
        <f>IF(AND(A66=1,Tabla14[[#This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6" s="6"/>
      <c r="AC66" s="6">
        <f>IF(Tabla14[[#This Row],[Disponible stock sin venta]]&gt;0,Tabla14[[#This Row],[Disponible stock sin venta]]+Tabla14[[#This Row],[Ajuste stock sin venta]],0)</f>
        <v>0</v>
      </c>
      <c r="AD66" s="3">
        <f>IFERROR(VLOOKUP(Tabla14[[#This Row],[Llave]],'[6]Din puerto'!$A:$D,4,FALSE),0)</f>
        <v>0</v>
      </c>
      <c r="AE6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7500</v>
      </c>
      <c r="AF66" s="3">
        <v>7500</v>
      </c>
      <c r="AG66" s="6">
        <f>IF(Tabla14[[#This Row],[Plan Irrestricto (DATO)]]&gt;0,SUM(Tabla14[[#This Row],[Facturación atraso]],Tabla14[[#This Row],[Facturación Venta nueva]],Tabla14[[#This Row],[Facturación stock]],Tabla14[[#This Row],[En puerto a facturar]]),0)</f>
        <v>7500</v>
      </c>
      <c r="AH66" s="87"/>
      <c r="AI66" s="3"/>
      <c r="AL66">
        <f>VLOOKUP(Tabla14[[#This Row],[Llave]],'[8]BASE PLAN MES N'!$B:$AG,32,FALSE)</f>
        <v>5000</v>
      </c>
      <c r="AM66" s="3">
        <f>+Tabla14[[#This Row],[Comentario Market3]]-Tabla14[[#This Row],[Plan Ajustado]]</f>
        <v>-2500</v>
      </c>
    </row>
    <row r="67" spans="1:39" ht="15.5" x14ac:dyDescent="0.35">
      <c r="A67">
        <v>1</v>
      </c>
      <c r="B67" t="str">
        <f>Tabla14[[#This Row],[Oficina]]&amp;Tabla14[[#This Row],[Material]]</f>
        <v>Agro Sudamerica1021105</v>
      </c>
      <c r="C67" t="s">
        <v>6</v>
      </c>
      <c r="D67" t="s">
        <v>17</v>
      </c>
      <c r="E67">
        <v>1021105</v>
      </c>
      <c r="F67" t="s">
        <v>86</v>
      </c>
      <c r="G67" t="s">
        <v>76</v>
      </c>
      <c r="H67" t="s">
        <v>84</v>
      </c>
      <c r="I67" s="7">
        <v>54951</v>
      </c>
      <c r="J67" s="7">
        <v>24000</v>
      </c>
      <c r="K67" s="8">
        <v>0.5146152823243515</v>
      </c>
      <c r="L67" s="7">
        <v>28278.62437900544</v>
      </c>
      <c r="M67" s="7">
        <v>20046.497999999989</v>
      </c>
      <c r="N67" s="7">
        <v>13034</v>
      </c>
      <c r="O67" s="7">
        <v>0</v>
      </c>
      <c r="P67" s="14">
        <v>60055.722379005427</v>
      </c>
      <c r="Q67" s="7">
        <v>48000</v>
      </c>
      <c r="R67" s="9">
        <v>24000</v>
      </c>
      <c r="S67" s="5">
        <f t="shared" si="1"/>
        <v>48000</v>
      </c>
      <c r="T67" s="63"/>
      <c r="U67" s="5">
        <f>+Tabla14[[#This Row],[Atraso a facturar]]+Tabla14[[#This Row],[Ajuste atraso]]</f>
        <v>48000</v>
      </c>
      <c r="V67" s="3">
        <f>+Tabla14[[#This Row],[Total disponible]]-Tabla14[[#This Row],[Facturación atraso]]</f>
        <v>12055.722379005427</v>
      </c>
      <c r="W67" s="6">
        <f>IFERROR(IF(AND(V67&gt;R67,J67&gt;=R67),ROUNDDOWN((Tabla14[[#This Row],[Producción para venta nueva]])/R67,0)*R67,0),0)</f>
        <v>0</v>
      </c>
      <c r="X67" s="63"/>
      <c r="Y67" s="6">
        <f>IF(Tabla14[[#This Row],[Venta del mes]]&gt;0,Tabla14[[#This Row],[Venta del mes]]+Tabla14[[#This Row],[Ajuste venta nueva]],0)</f>
        <v>0</v>
      </c>
      <c r="Z67" s="6">
        <f>+Tabla14[[#This Row],[Producción para venta nueva]]-Tabla14[[#This Row],[Facturación Venta nueva]]</f>
        <v>12055.722379005427</v>
      </c>
      <c r="AA67" s="6">
        <f>IF(AND(A67=1,Tabla14[[#This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7" s="6"/>
      <c r="AC67" s="6">
        <f>IF(Tabla14[[#This Row],[Disponible stock sin venta]]&gt;0,Tabla14[[#This Row],[Disponible stock sin venta]]+Tabla14[[#This Row],[Ajuste stock sin venta]],0)</f>
        <v>0</v>
      </c>
      <c r="AD67" s="3">
        <f>IFERROR(VLOOKUP(Tabla14[[#This Row],[Llave]],'[6]Din puerto'!$A:$D,4,FALSE),0)</f>
        <v>0</v>
      </c>
      <c r="AE6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67" s="3">
        <v>48000</v>
      </c>
      <c r="AG67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67" s="87"/>
      <c r="AI67" s="3"/>
      <c r="AJ67">
        <v>24000</v>
      </c>
      <c r="AK67" t="s">
        <v>769</v>
      </c>
      <c r="AL67" s="7">
        <f>VLOOKUP(Tabla14[[#This Row],[Llave]],'[8]BASE PLAN MES N'!$B:$AG,32,FALSE)</f>
        <v>48000</v>
      </c>
      <c r="AM67" s="3">
        <f>+Tabla14[[#This Row],[Comentario Market3]]-Tabla14[[#This Row],[Plan Ajustado]]</f>
        <v>0</v>
      </c>
    </row>
    <row r="68" spans="1:39" ht="15.5" hidden="1" x14ac:dyDescent="0.35">
      <c r="A68">
        <v>1</v>
      </c>
      <c r="B68" t="str">
        <f>Tabla14[[#This Row],[Oficina]]&amp;Tabla14[[#This Row],[Material]]</f>
        <v>Agrosuper Brasil1023336</v>
      </c>
      <c r="C68" t="s">
        <v>6</v>
      </c>
      <c r="D68" t="s">
        <v>7</v>
      </c>
      <c r="E68">
        <v>1023336</v>
      </c>
      <c r="F68" t="s">
        <v>276</v>
      </c>
      <c r="G68" t="s">
        <v>8</v>
      </c>
      <c r="H68" t="s">
        <v>32</v>
      </c>
      <c r="I68" s="7">
        <v>0</v>
      </c>
      <c r="J68" s="7">
        <v>0</v>
      </c>
      <c r="K68" s="8">
        <v>0.71181248753751014</v>
      </c>
      <c r="L68" s="7">
        <v>0</v>
      </c>
      <c r="M68" s="7">
        <v>72577.225000000006</v>
      </c>
      <c r="N68" s="7">
        <v>0</v>
      </c>
      <c r="O68" s="7">
        <v>48000</v>
      </c>
      <c r="P68" s="14">
        <v>24577.225000000006</v>
      </c>
      <c r="Q68" s="7">
        <v>24000</v>
      </c>
      <c r="R68" s="83">
        <v>24000</v>
      </c>
      <c r="S68" s="5">
        <f t="shared" si="1"/>
        <v>24000</v>
      </c>
      <c r="T68" s="63"/>
      <c r="U68" s="5">
        <f>+Tabla14[[#This Row],[Atraso a facturar]]+Tabla14[[#This Row],[Ajuste atraso]]</f>
        <v>24000</v>
      </c>
      <c r="V68" s="3">
        <f>+Tabla14[[#This Row],[Total disponible]]-Tabla14[[#This Row],[Facturación atraso]]</f>
        <v>577.22500000000582</v>
      </c>
      <c r="W68" s="6">
        <f>IFERROR(IF(AND(V68&gt;R68,J68&gt;=R68),ROUNDDOWN((Tabla14[[#This Row],[Producción para venta nueva]])/R68,0)*R68,0),0)</f>
        <v>0</v>
      </c>
      <c r="X68" s="63"/>
      <c r="Y68" s="6">
        <f>IF(Tabla14[[#This Row],[Venta del mes]]&gt;0,Tabla14[[#This Row],[Venta del mes]]+Tabla14[[#This Row],[Ajuste venta nueva]],0)</f>
        <v>0</v>
      </c>
      <c r="Z68" s="6">
        <f>+Tabla14[[#This Row],[Producción para venta nueva]]-Tabla14[[#This Row],[Facturación Venta nueva]]</f>
        <v>577.22500000000582</v>
      </c>
      <c r="AA68" s="6">
        <f>IF(AND(A68=1,Tabla14[[#This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8" s="6"/>
      <c r="AC68" s="6">
        <f>IF(Tabla14[[#This Row],[Disponible stock sin venta]]&gt;0,Tabla14[[#This Row],[Disponible stock sin venta]]+Tabla14[[#This Row],[Ajuste stock sin venta]],0)</f>
        <v>0</v>
      </c>
      <c r="AD68" s="3">
        <f>IFERROR(VLOOKUP(Tabla14[[#This Row],[Llave]],'[6]Din puerto'!$A:$D,4,FALSE),0)</f>
        <v>0</v>
      </c>
      <c r="AE6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68" s="3">
        <v>24000</v>
      </c>
      <c r="AG68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68" s="87"/>
      <c r="AI68" s="3"/>
      <c r="AL68">
        <f>VLOOKUP(Tabla14[[#This Row],[Llave]],'[8]BASE PLAN MES N'!$B:$AG,32,FALSE)</f>
        <v>24000</v>
      </c>
      <c r="AM68" s="3">
        <f>+Tabla14[[#This Row],[Comentario Market3]]-Tabla14[[#This Row],[Plan Ajustado]]</f>
        <v>0</v>
      </c>
    </row>
    <row r="69" spans="1:39" ht="15.5" hidden="1" x14ac:dyDescent="0.35">
      <c r="A69">
        <v>1</v>
      </c>
      <c r="B69" t="str">
        <f>Tabla14[[#This Row],[Oficina]]&amp;Tabla14[[#This Row],[Material]]</f>
        <v>Agrosuper Brasil1023334</v>
      </c>
      <c r="C69" t="s">
        <v>6</v>
      </c>
      <c r="D69" t="s">
        <v>7</v>
      </c>
      <c r="E69">
        <v>1023334</v>
      </c>
      <c r="F69" t="s">
        <v>276</v>
      </c>
      <c r="G69" t="s">
        <v>8</v>
      </c>
      <c r="H69" t="s">
        <v>32</v>
      </c>
      <c r="I69" s="7">
        <v>315230</v>
      </c>
      <c r="J69" s="7">
        <v>240000</v>
      </c>
      <c r="K69" s="8">
        <v>0.71181248753751014</v>
      </c>
      <c r="L69" s="7">
        <v>224384.65044644932</v>
      </c>
      <c r="M69" s="7">
        <v>121882.57099999992</v>
      </c>
      <c r="N69" s="7">
        <v>0</v>
      </c>
      <c r="O69" s="7">
        <v>72000</v>
      </c>
      <c r="P69" s="14">
        <v>274267.22144644923</v>
      </c>
      <c r="Q69" s="7">
        <v>72000</v>
      </c>
      <c r="R69" s="83">
        <v>24000</v>
      </c>
      <c r="S69" s="5">
        <f t="shared" si="1"/>
        <v>72000</v>
      </c>
      <c r="T69" s="63"/>
      <c r="U69" s="5">
        <f>+Tabla14[[#This Row],[Atraso a facturar]]+Tabla14[[#This Row],[Ajuste atraso]]</f>
        <v>72000</v>
      </c>
      <c r="V69" s="3">
        <f>+Tabla14[[#This Row],[Total disponible]]-Tabla14[[#This Row],[Facturación atraso]]</f>
        <v>202267.22144644923</v>
      </c>
      <c r="W69" s="6">
        <f>IFERROR(IF(AND(V69&gt;R69,J69&gt;=R69),ROUNDDOWN((Tabla14[[#This Row],[Producción para venta nueva]])/R69,0)*R69,0),0)</f>
        <v>192000</v>
      </c>
      <c r="X69" s="63"/>
      <c r="Y69" s="6">
        <f>IF(Tabla14[[#This Row],[Venta del mes]]&gt;0,Tabla14[[#This Row],[Venta del mes]]+Tabla14[[#This Row],[Ajuste venta nueva]],0)</f>
        <v>192000</v>
      </c>
      <c r="Z69" s="6">
        <f>+Tabla14[[#This Row],[Producción para venta nueva]]-Tabla14[[#This Row],[Facturación Venta nueva]]</f>
        <v>10267.221446449228</v>
      </c>
      <c r="AA69" s="6">
        <f>IF(AND(A69=1,Tabla14[[#This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69" s="6"/>
      <c r="AC69" s="6">
        <f>IF(Tabla14[[#This Row],[Disponible stock sin venta]]&gt;0,Tabla14[[#This Row],[Disponible stock sin venta]]+Tabla14[[#This Row],[Ajuste stock sin venta]],0)</f>
        <v>0</v>
      </c>
      <c r="AD69" s="3">
        <f>IFERROR(VLOOKUP(Tabla14[[#This Row],[Llave]],'[6]Din puerto'!$A:$D,4,FALSE),0)</f>
        <v>0</v>
      </c>
      <c r="AE6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264000</v>
      </c>
      <c r="AF69" s="3">
        <v>264000</v>
      </c>
      <c r="AG69" s="6">
        <f>IF(Tabla14[[#This Row],[Plan Irrestricto (DATO)]]&gt;0,SUM(Tabla14[[#This Row],[Facturación atraso]],Tabla14[[#This Row],[Facturación Venta nueva]],Tabla14[[#This Row],[Facturación stock]],Tabla14[[#This Row],[En puerto a facturar]]),0)</f>
        <v>264000</v>
      </c>
      <c r="AH69" s="87"/>
      <c r="AI69" s="3"/>
      <c r="AL69">
        <f>VLOOKUP(Tabla14[[#This Row],[Llave]],'[8]BASE PLAN MES N'!$B:$AG,32,FALSE)</f>
        <v>264000</v>
      </c>
      <c r="AM69" s="3">
        <f>+Tabla14[[#This Row],[Comentario Market3]]-Tabla14[[#This Row],[Plan Ajustado]]</f>
        <v>0</v>
      </c>
    </row>
    <row r="70" spans="1:39" ht="15.5" x14ac:dyDescent="0.35">
      <c r="A70">
        <v>1</v>
      </c>
      <c r="B70" t="str">
        <f>Tabla14[[#This Row],[Oficina]]&amp;Tabla14[[#This Row],[Material]]</f>
        <v>Agro Sudamerica1021039</v>
      </c>
      <c r="C70" t="s">
        <v>6</v>
      </c>
      <c r="D70" t="s">
        <v>17</v>
      </c>
      <c r="E70">
        <v>1021039</v>
      </c>
      <c r="F70" t="s">
        <v>36</v>
      </c>
      <c r="G70" t="s">
        <v>8</v>
      </c>
      <c r="H70" t="s">
        <v>9</v>
      </c>
      <c r="I70" s="7">
        <v>47937</v>
      </c>
      <c r="J70" s="7">
        <v>0</v>
      </c>
      <c r="K70" s="8">
        <v>0.5146152823243515</v>
      </c>
      <c r="L70" s="7">
        <v>24669.112788782437</v>
      </c>
      <c r="M70" s="7">
        <v>37203.079999999987</v>
      </c>
      <c r="N70" s="7">
        <v>5915</v>
      </c>
      <c r="O70" s="7">
        <v>0</v>
      </c>
      <c r="P70" s="14">
        <v>67195.692788782428</v>
      </c>
      <c r="Q70" s="7">
        <v>48000</v>
      </c>
      <c r="R70" s="9">
        <v>19700</v>
      </c>
      <c r="S70" s="5">
        <f t="shared" si="1"/>
        <v>48000</v>
      </c>
      <c r="T70" s="63"/>
      <c r="U70" s="5">
        <f>+Tabla14[[#This Row],[Atraso a facturar]]+Tabla14[[#This Row],[Ajuste atraso]]</f>
        <v>48000</v>
      </c>
      <c r="V70" s="3">
        <f>+Tabla14[[#This Row],[Total disponible]]-Tabla14[[#This Row],[Facturación atraso]]</f>
        <v>19195.692788782428</v>
      </c>
      <c r="W70" s="6">
        <f>IFERROR(IF(AND(V70&gt;R70,J70&gt;=R70),ROUNDDOWN((Tabla14[[#This Row],[Producción para venta nueva]])/R70,0)*R70,0),0)</f>
        <v>0</v>
      </c>
      <c r="X70" s="63"/>
      <c r="Y70" s="6">
        <f>IF(Tabla14[[#This Row],[Venta del mes]]&gt;0,Tabla14[[#This Row],[Venta del mes]]+Tabla14[[#This Row],[Ajuste venta nueva]],0)</f>
        <v>0</v>
      </c>
      <c r="Z70" s="6">
        <f>+Tabla14[[#This Row],[Producción para venta nueva]]-Tabla14[[#This Row],[Facturación Venta nueva]]</f>
        <v>19195.692788782428</v>
      </c>
      <c r="AA70" s="6">
        <f>IF(AND(A70=1,Tabla14[[#This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0" s="6"/>
      <c r="AC70" s="6">
        <f>IF(Tabla14[[#This Row],[Disponible stock sin venta]]&gt;0,Tabla14[[#This Row],[Disponible stock sin venta]]+Tabla14[[#This Row],[Ajuste stock sin venta]],0)</f>
        <v>0</v>
      </c>
      <c r="AD70" s="3">
        <f>IFERROR(VLOOKUP(Tabla14[[#This Row],[Llave]],'[6]Din puerto'!$A:$D,4,FALSE),0)</f>
        <v>0</v>
      </c>
      <c r="AE7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70" s="3">
        <v>48000</v>
      </c>
      <c r="AG70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70" s="87"/>
      <c r="AI70" s="3"/>
      <c r="AL70" s="7">
        <f>VLOOKUP(Tabla14[[#This Row],[Llave]],'[8]BASE PLAN MES N'!$B:$AG,32,FALSE)</f>
        <v>48000</v>
      </c>
      <c r="AM70" s="3">
        <f>+Tabla14[[#This Row],[Comentario Market3]]-Tabla14[[#This Row],[Plan Ajustado]]</f>
        <v>0</v>
      </c>
    </row>
    <row r="71" spans="1:39" ht="15.5" hidden="1" x14ac:dyDescent="0.35">
      <c r="A71">
        <v>1</v>
      </c>
      <c r="B71" t="str">
        <f>Tabla14[[#This Row],[Oficina]]&amp;Tabla14[[#This Row],[Material]]</f>
        <v>Agrosuper Brasil1023329</v>
      </c>
      <c r="C71" t="s">
        <v>6</v>
      </c>
      <c r="D71" t="s">
        <v>7</v>
      </c>
      <c r="E71">
        <v>1023329</v>
      </c>
      <c r="F71" t="s">
        <v>10</v>
      </c>
      <c r="G71" t="s">
        <v>8</v>
      </c>
      <c r="H71" t="s">
        <v>9</v>
      </c>
      <c r="I71" s="7">
        <v>24121</v>
      </c>
      <c r="J71" s="7">
        <v>0</v>
      </c>
      <c r="K71" s="8">
        <v>0.71181248753751014</v>
      </c>
      <c r="L71" s="7">
        <v>17169.629011892281</v>
      </c>
      <c r="M71" s="7">
        <v>16443.518</v>
      </c>
      <c r="N71" s="7">
        <v>6999.9999830400002</v>
      </c>
      <c r="O71" s="7">
        <v>0</v>
      </c>
      <c r="P71" s="14">
        <v>39913.146996628282</v>
      </c>
      <c r="Q71" s="7">
        <v>24000</v>
      </c>
      <c r="R71" s="83">
        <v>22100</v>
      </c>
      <c r="S71" s="5">
        <f t="shared" si="1"/>
        <v>24000</v>
      </c>
      <c r="T71" s="63"/>
      <c r="U71" s="5">
        <f>+Tabla14[[#This Row],[Atraso a facturar]]+Tabla14[[#This Row],[Ajuste atraso]]</f>
        <v>24000</v>
      </c>
      <c r="V71" s="3">
        <f>+Tabla14[[#This Row],[Total disponible]]-Tabla14[[#This Row],[Facturación atraso]]</f>
        <v>15913.146996628282</v>
      </c>
      <c r="W71" s="6">
        <f>IFERROR(IF(AND(V71&gt;R71,J71&gt;=R71),ROUNDDOWN((Tabla14[[#This Row],[Producción para venta nueva]])/R71,0)*R71,0),0)</f>
        <v>0</v>
      </c>
      <c r="X71" s="63"/>
      <c r="Y71" s="6">
        <f>IF(Tabla14[[#This Row],[Venta del mes]]&gt;0,Tabla14[[#This Row],[Venta del mes]]+Tabla14[[#This Row],[Ajuste venta nueva]],0)</f>
        <v>0</v>
      </c>
      <c r="Z71" s="6">
        <f>+Tabla14[[#This Row],[Producción para venta nueva]]-Tabla14[[#This Row],[Facturación Venta nueva]]</f>
        <v>15913.146996628282</v>
      </c>
      <c r="AA71" s="6">
        <f>IF(AND(A71=1,Tabla14[[#This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1" s="6"/>
      <c r="AC71" s="6">
        <f>IF(Tabla14[[#This Row],[Disponible stock sin venta]]&gt;0,Tabla14[[#This Row],[Disponible stock sin venta]]+Tabla14[[#This Row],[Ajuste stock sin venta]],0)</f>
        <v>0</v>
      </c>
      <c r="AD71" s="3">
        <f>IFERROR(VLOOKUP(Tabla14[[#This Row],[Llave]],'[6]Din puerto'!$A:$D,4,FALSE),0)</f>
        <v>0</v>
      </c>
      <c r="AE7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71" s="3">
        <v>24000</v>
      </c>
      <c r="AG71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71" s="87"/>
      <c r="AI71" s="3"/>
      <c r="AL71">
        <f>VLOOKUP(Tabla14[[#This Row],[Llave]],'[8]BASE PLAN MES N'!$B:$AG,32,FALSE)</f>
        <v>24000</v>
      </c>
      <c r="AM71" s="3">
        <f>+Tabla14[[#This Row],[Comentario Market3]]-Tabla14[[#This Row],[Plan Ajustado]]</f>
        <v>0</v>
      </c>
    </row>
    <row r="72" spans="1:39" ht="15.5" hidden="1" x14ac:dyDescent="0.35">
      <c r="A72">
        <v>1</v>
      </c>
      <c r="B72" t="str">
        <f>Tabla14[[#This Row],[Oficina]]&amp;Tabla14[[#This Row],[Material]]</f>
        <v>Agrosuper Asia1023326</v>
      </c>
      <c r="C72" t="s">
        <v>6</v>
      </c>
      <c r="D72" t="s">
        <v>173</v>
      </c>
      <c r="E72">
        <v>1023326</v>
      </c>
      <c r="F72" t="s">
        <v>298</v>
      </c>
      <c r="G72" t="s">
        <v>76</v>
      </c>
      <c r="H72" t="s">
        <v>84</v>
      </c>
      <c r="I72" s="7">
        <v>6567</v>
      </c>
      <c r="J72" s="7">
        <v>0</v>
      </c>
      <c r="K72" s="8">
        <v>0.5146152823243515</v>
      </c>
      <c r="L72" s="7">
        <v>3379.4785590240162</v>
      </c>
      <c r="M72" s="7">
        <v>18938.556000000011</v>
      </c>
      <c r="N72" s="7">
        <v>0</v>
      </c>
      <c r="O72" s="7">
        <v>0</v>
      </c>
      <c r="P72" s="14">
        <v>22318.034559024029</v>
      </c>
      <c r="Q72" s="7">
        <v>24000</v>
      </c>
      <c r="R72" s="9">
        <v>24000</v>
      </c>
      <c r="S72" s="5">
        <f t="shared" si="1"/>
        <v>0</v>
      </c>
      <c r="T72" s="63"/>
      <c r="U72" s="5">
        <f>+Tabla14[[#This Row],[Atraso a facturar]]+Tabla14[[#This Row],[Ajuste atraso]]</f>
        <v>0</v>
      </c>
      <c r="V72" s="3">
        <f>+Tabla14[[#This Row],[Total disponible]]-Tabla14[[#This Row],[Facturación atraso]]</f>
        <v>22318.034559024029</v>
      </c>
      <c r="W72" s="6">
        <f>IFERROR(IF(AND(V72&gt;R72,J72&gt;=R72),ROUNDDOWN((Tabla14[[#This Row],[Producción para venta nueva]])/R72,0)*R72,0),0)</f>
        <v>0</v>
      </c>
      <c r="X72" s="63"/>
      <c r="Y72" s="6">
        <f>IF(Tabla14[[#This Row],[Venta del mes]]&gt;0,Tabla14[[#This Row],[Venta del mes]]+Tabla14[[#This Row],[Ajuste venta nueva]],0)</f>
        <v>0</v>
      </c>
      <c r="Z72" s="6">
        <f>+Tabla14[[#This Row],[Producción para venta nueva]]-Tabla14[[#This Row],[Facturación Venta nueva]]</f>
        <v>22318.034559024029</v>
      </c>
      <c r="AA72" s="6">
        <f>IF(AND(A72=1,Tabla14[[#This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2" s="6"/>
      <c r="AC72" s="6">
        <f>IF(Tabla14[[#This Row],[Disponible stock sin venta]]&gt;0,Tabla14[[#This Row],[Disponible stock sin venta]]+Tabla14[[#This Row],[Ajuste stock sin venta]],0)</f>
        <v>0</v>
      </c>
      <c r="AD72" s="3">
        <f>IFERROR(VLOOKUP(Tabla14[[#This Row],[Llave]],'[6]Din puerto'!$A:$D,4,FALSE),0)</f>
        <v>0</v>
      </c>
      <c r="AE7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72" s="3">
        <v>0</v>
      </c>
      <c r="AG7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72" s="87"/>
      <c r="AI72" s="3"/>
      <c r="AL72">
        <f>VLOOKUP(Tabla14[[#This Row],[Llave]],'[8]BASE PLAN MES N'!$B:$AG,32,FALSE)</f>
        <v>0</v>
      </c>
      <c r="AM72" s="3">
        <f>+Tabla14[[#This Row],[Comentario Market3]]-Tabla14[[#This Row],[Plan Ajustado]]</f>
        <v>0</v>
      </c>
    </row>
    <row r="73" spans="1:39" ht="15.5" x14ac:dyDescent="0.35">
      <c r="A73">
        <v>1</v>
      </c>
      <c r="B73" t="str">
        <f>Tabla14[[#This Row],[Oficina]]&amp;Tabla14[[#This Row],[Material]]</f>
        <v>Agro Sudamerica1020017</v>
      </c>
      <c r="C73" t="s">
        <v>6</v>
      </c>
      <c r="D73" t="s">
        <v>17</v>
      </c>
      <c r="E73">
        <v>1020017</v>
      </c>
      <c r="F73" t="s">
        <v>20</v>
      </c>
      <c r="G73" t="s">
        <v>18</v>
      </c>
      <c r="H73" t="s">
        <v>19</v>
      </c>
      <c r="I73" s="7">
        <v>41168</v>
      </c>
      <c r="J73" s="7">
        <v>72000</v>
      </c>
      <c r="K73" s="8">
        <v>0.5146152823243515</v>
      </c>
      <c r="L73" s="7">
        <v>21185.681942728901</v>
      </c>
      <c r="M73" s="7">
        <v>16336.463</v>
      </c>
      <c r="N73" s="7">
        <v>14607.481751785708</v>
      </c>
      <c r="O73" s="7">
        <v>0</v>
      </c>
      <c r="P73" s="14">
        <v>50668.878519336038</v>
      </c>
      <c r="Q73" s="7">
        <v>48000</v>
      </c>
      <c r="R73" s="9">
        <v>8100</v>
      </c>
      <c r="S73" s="5">
        <f t="shared" si="1"/>
        <v>48000</v>
      </c>
      <c r="T73" s="63"/>
      <c r="U73" s="5">
        <f>+Tabla14[[#This Row],[Atraso a facturar]]+Tabla14[[#This Row],[Ajuste atraso]]</f>
        <v>48000</v>
      </c>
      <c r="V73" s="3">
        <f>+Tabla14[[#This Row],[Total disponible]]-Tabla14[[#This Row],[Facturación atraso]]</f>
        <v>2668.8785193360382</v>
      </c>
      <c r="W73" s="6">
        <f>IFERROR(IF(AND(V73&gt;R73,J73&gt;=R73),ROUNDDOWN((Tabla14[[#This Row],[Producción para venta nueva]])/R73,0)*R73,0),0)</f>
        <v>0</v>
      </c>
      <c r="X73" s="63"/>
      <c r="Y73" s="6">
        <f>IF(Tabla14[[#This Row],[Venta del mes]]&gt;0,Tabla14[[#This Row],[Venta del mes]]+Tabla14[[#This Row],[Ajuste venta nueva]],0)</f>
        <v>0</v>
      </c>
      <c r="Z73" s="6">
        <f>+Tabla14[[#This Row],[Producción para venta nueva]]-Tabla14[[#This Row],[Facturación Venta nueva]]</f>
        <v>2668.8785193360382</v>
      </c>
      <c r="AA73" s="6">
        <f>IF(AND(A73=1,Tabla14[[#This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3" s="6"/>
      <c r="AC73" s="6">
        <f>IF(Tabla14[[#This Row],[Disponible stock sin venta]]&gt;0,Tabla14[[#This Row],[Disponible stock sin venta]]+Tabla14[[#This Row],[Ajuste stock sin venta]],0)</f>
        <v>0</v>
      </c>
      <c r="AD73" s="18">
        <f>IFERROR(VLOOKUP(Tabla14[[#This Row],[Llave]],'[6]Din puerto'!$A:$D,4,FALSE),0)</f>
        <v>0</v>
      </c>
      <c r="AE7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73" s="3">
        <v>48000</v>
      </c>
      <c r="AG73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73" s="87"/>
      <c r="AI73" s="63"/>
      <c r="AL73" s="7">
        <f>VLOOKUP(Tabla14[[#This Row],[Llave]],'[8]BASE PLAN MES N'!$B:$AG,32,FALSE)</f>
        <v>48000</v>
      </c>
      <c r="AM73" s="3">
        <f>+Tabla14[[#This Row],[Comentario Market3]]-Tabla14[[#This Row],[Plan Ajustado]]</f>
        <v>0</v>
      </c>
    </row>
    <row r="74" spans="1:39" ht="15.5" x14ac:dyDescent="0.35">
      <c r="A74">
        <v>1</v>
      </c>
      <c r="B74" t="str">
        <f>Tabla14[[#This Row],[Oficina]]&amp;Tabla14[[#This Row],[Material]]</f>
        <v>Agro Sudamerica1020412</v>
      </c>
      <c r="C74" t="s">
        <v>6</v>
      </c>
      <c r="D74" t="s">
        <v>17</v>
      </c>
      <c r="E74">
        <v>1020412</v>
      </c>
      <c r="F74" t="s">
        <v>73</v>
      </c>
      <c r="G74" t="s">
        <v>71</v>
      </c>
      <c r="H74" t="s">
        <v>72</v>
      </c>
      <c r="I74" s="7">
        <v>95793</v>
      </c>
      <c r="J74" s="7">
        <v>264000</v>
      </c>
      <c r="K74" s="8">
        <v>0.5146152823243515</v>
      </c>
      <c r="L74" s="7">
        <v>49296.5417396966</v>
      </c>
      <c r="M74" s="7">
        <v>90860.407999999996</v>
      </c>
      <c r="N74" s="7">
        <v>78756.550441600004</v>
      </c>
      <c r="O74" s="7">
        <v>0</v>
      </c>
      <c r="P74" s="14">
        <v>211037.84513713661</v>
      </c>
      <c r="Q74" s="7">
        <v>165566</v>
      </c>
      <c r="R74" s="9">
        <v>11000</v>
      </c>
      <c r="S74" s="5">
        <f t="shared" ref="S74:S137" si="2">IF(AND(P74&gt;Q74,Q74&gt;0),Q74,IF(AND(P74&lt;Q74,Q74&gt;0),(ROUNDDOWN(P74/R74,0)*R74),0))</f>
        <v>165566</v>
      </c>
      <c r="T74" s="63"/>
      <c r="U74" s="5">
        <f>+Tabla14[[#This Row],[Atraso a facturar]]+Tabla14[[#This Row],[Ajuste atraso]]</f>
        <v>165566</v>
      </c>
      <c r="V74" s="3">
        <f>+Tabla14[[#This Row],[Total disponible]]-Tabla14[[#This Row],[Facturación atraso]]</f>
        <v>45471.84513713661</v>
      </c>
      <c r="W74" s="6">
        <f>IFERROR(IF(AND(V74&gt;R74,J74&gt;=R74),ROUNDDOWN((Tabla14[[#This Row],[Producción para venta nueva]])/R74,0)*R74,0),0)</f>
        <v>44000</v>
      </c>
      <c r="X74" s="63">
        <v>-24000</v>
      </c>
      <c r="Y74" s="6">
        <f>IF(Tabla14[[#This Row],[Venta del mes]]&gt;0,Tabla14[[#This Row],[Venta del mes]]+Tabla14[[#This Row],[Ajuste venta nueva]],0)</f>
        <v>20000</v>
      </c>
      <c r="Z74" s="6">
        <f>+Tabla14[[#This Row],[Producción para venta nueva]]-Tabla14[[#This Row],[Facturación Venta nueva]]</f>
        <v>25471.84513713661</v>
      </c>
      <c r="AA74" s="6">
        <f>IF(AND(A74=1,Tabla14[[#This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4" s="6"/>
      <c r="AC74" s="6">
        <f>IF(Tabla14[[#This Row],[Disponible stock sin venta]]&gt;0,Tabla14[[#This Row],[Disponible stock sin venta]]+Tabla14[[#This Row],[Ajuste stock sin venta]],0)</f>
        <v>0</v>
      </c>
      <c r="AD74" s="3">
        <f>IFERROR(VLOOKUP(Tabla14[[#This Row],[Llave]],'[6]Din puerto'!$A:$D,4,FALSE),0)</f>
        <v>0</v>
      </c>
      <c r="AE7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209566</v>
      </c>
      <c r="AF74" s="3">
        <v>209566</v>
      </c>
      <c r="AG74" s="6">
        <f>IF(Tabla14[[#This Row],[Plan Irrestricto (DATO)]]&gt;0,SUM(Tabla14[[#This Row],[Facturación atraso]],Tabla14[[#This Row],[Facturación Venta nueva]],Tabla14[[#This Row],[Facturación stock]],Tabla14[[#This Row],[En puerto a facturar]]),0)</f>
        <v>185566</v>
      </c>
      <c r="AH74" s="87" t="s">
        <v>720</v>
      </c>
      <c r="AI74" s="3" t="s">
        <v>752</v>
      </c>
      <c r="AL74" s="7">
        <f>VLOOKUP(Tabla14[[#This Row],[Llave]],'[8]BASE PLAN MES N'!$B:$AG,32,FALSE)</f>
        <v>185566</v>
      </c>
      <c r="AM74" s="3">
        <f>+Tabla14[[#This Row],[Comentario Market3]]-Tabla14[[#This Row],[Plan Ajustado]]</f>
        <v>0</v>
      </c>
    </row>
    <row r="75" spans="1:39" ht="15.5" x14ac:dyDescent="0.35">
      <c r="A75">
        <v>1</v>
      </c>
      <c r="B75" t="str">
        <f>Tabla14[[#This Row],[Oficina]]&amp;Tabla14[[#This Row],[Material]]</f>
        <v>Agro Sudamerica1011290</v>
      </c>
      <c r="C75" t="s">
        <v>227</v>
      </c>
      <c r="D75" t="s">
        <v>17</v>
      </c>
      <c r="E75">
        <v>1011290</v>
      </c>
      <c r="F75" t="s">
        <v>258</v>
      </c>
      <c r="G75" t="s">
        <v>76</v>
      </c>
      <c r="H75" t="s">
        <v>257</v>
      </c>
      <c r="I75" s="7">
        <v>45872</v>
      </c>
      <c r="J75" s="7">
        <v>24000</v>
      </c>
      <c r="K75" s="8">
        <v>0.5146152823243515</v>
      </c>
      <c r="L75" s="7">
        <v>23606.432230782651</v>
      </c>
      <c r="M75" s="7">
        <v>17437.615000000002</v>
      </c>
      <c r="N75" s="7">
        <v>6400</v>
      </c>
      <c r="O75" s="7">
        <v>0</v>
      </c>
      <c r="P75" s="14">
        <v>46804.047230782657</v>
      </c>
      <c r="Q75" s="7">
        <v>24000</v>
      </c>
      <c r="R75" s="9">
        <v>16000</v>
      </c>
      <c r="S75" s="5">
        <f t="shared" si="2"/>
        <v>24000</v>
      </c>
      <c r="T75" s="63"/>
      <c r="U75" s="5">
        <f>+Tabla14[[#This Row],[Atraso a facturar]]+Tabla14[[#This Row],[Ajuste atraso]]</f>
        <v>24000</v>
      </c>
      <c r="V75" s="3">
        <f>+Tabla14[[#This Row],[Total disponible]]-Tabla14[[#This Row],[Facturación atraso]]</f>
        <v>22804.047230782657</v>
      </c>
      <c r="W75" s="6">
        <f>IFERROR(IF(AND(V75&gt;R75,J75&gt;=R75),ROUNDDOWN((Tabla14[[#This Row],[Producción para venta nueva]])/R75,0)*R75,0),0)</f>
        <v>16000</v>
      </c>
      <c r="X75" s="63"/>
      <c r="Y75" s="6">
        <f>IF(Tabla14[[#This Row],[Venta del mes]]&gt;0,Tabla14[[#This Row],[Venta del mes]]+Tabla14[[#This Row],[Ajuste venta nueva]],0)</f>
        <v>16000</v>
      </c>
      <c r="Z75" s="6">
        <f>+Tabla14[[#This Row],[Producción para venta nueva]]-Tabla14[[#This Row],[Facturación Venta nueva]]</f>
        <v>6804.0472307826567</v>
      </c>
      <c r="AA75" s="6">
        <f>IF(AND(A75=1,Tabla14[[#This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5" s="6"/>
      <c r="AC75" s="6">
        <f>IF(Tabla14[[#This Row],[Disponible stock sin venta]]&gt;0,Tabla14[[#This Row],[Disponible stock sin venta]]+Tabla14[[#This Row],[Ajuste stock sin venta]],0)</f>
        <v>0</v>
      </c>
      <c r="AD75" s="3">
        <f>IFERROR(VLOOKUP(Tabla14[[#This Row],[Llave]],'[6]Din puerto'!$A:$D,4,FALSE),0)</f>
        <v>0</v>
      </c>
      <c r="AE7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40000</v>
      </c>
      <c r="AF75" s="3">
        <v>40000</v>
      </c>
      <c r="AG75" s="6">
        <f>IF(Tabla14[[#This Row],[Plan Irrestricto (DATO)]]&gt;0,SUM(Tabla14[[#This Row],[Facturación atraso]],Tabla14[[#This Row],[Facturación Venta nueva]],Tabla14[[#This Row],[Facturación stock]],Tabla14[[#This Row],[En puerto a facturar]]),0)</f>
        <v>40000</v>
      </c>
      <c r="AH75" s="87"/>
      <c r="AI75" s="3"/>
      <c r="AJ75">
        <v>24000</v>
      </c>
      <c r="AK75" t="s">
        <v>763</v>
      </c>
      <c r="AL75" s="7">
        <f>VLOOKUP(Tabla14[[#This Row],[Llave]],'[8]BASE PLAN MES N'!$B:$AG,32,FALSE)</f>
        <v>40000</v>
      </c>
      <c r="AM75" s="3">
        <f>+Tabla14[[#This Row],[Comentario Market3]]-Tabla14[[#This Row],[Plan Ajustado]]</f>
        <v>0</v>
      </c>
    </row>
    <row r="76" spans="1:39" ht="15.5" hidden="1" x14ac:dyDescent="0.35">
      <c r="A76">
        <v>1</v>
      </c>
      <c r="B76" t="str">
        <f>Tabla14[[#This Row],[Oficina]]&amp;Tabla14[[#This Row],[Material]]</f>
        <v>Agrosuper Asia1023307</v>
      </c>
      <c r="C76" t="s">
        <v>6</v>
      </c>
      <c r="D76" t="s">
        <v>173</v>
      </c>
      <c r="E76">
        <v>1023307</v>
      </c>
      <c r="F76" t="s">
        <v>203</v>
      </c>
      <c r="G76" t="s">
        <v>76</v>
      </c>
      <c r="H76" t="s">
        <v>84</v>
      </c>
      <c r="I76" s="7">
        <v>0</v>
      </c>
      <c r="J76" s="7">
        <v>0</v>
      </c>
      <c r="K76" s="8">
        <v>0.5146152823243515</v>
      </c>
      <c r="L76" s="7">
        <v>0</v>
      </c>
      <c r="M76" s="7">
        <v>1568.7170000000001</v>
      </c>
      <c r="N76" s="7">
        <v>0</v>
      </c>
      <c r="O76" s="7">
        <v>0</v>
      </c>
      <c r="P76" s="14">
        <v>1568.7170000000001</v>
      </c>
      <c r="Q76" s="7">
        <v>0</v>
      </c>
      <c r="R76" s="9">
        <v>24000</v>
      </c>
      <c r="S76" s="5">
        <f t="shared" si="2"/>
        <v>0</v>
      </c>
      <c r="T76" s="63"/>
      <c r="U76" s="5">
        <f>+Tabla14[[#This Row],[Atraso a facturar]]+Tabla14[[#This Row],[Ajuste atraso]]</f>
        <v>0</v>
      </c>
      <c r="V76" s="3">
        <f>+Tabla14[[#This Row],[Total disponible]]-Tabla14[[#This Row],[Facturación atraso]]</f>
        <v>1568.7170000000001</v>
      </c>
      <c r="W76" s="6">
        <f>IFERROR(IF(AND(V76&gt;R76,J76&gt;=R76),ROUNDDOWN((Tabla14[[#This Row],[Producción para venta nueva]])/R76,0)*R76,0),0)</f>
        <v>0</v>
      </c>
      <c r="X76" s="63"/>
      <c r="Y76" s="6">
        <f>IF(Tabla14[[#This Row],[Venta del mes]]&gt;0,Tabla14[[#This Row],[Venta del mes]]+Tabla14[[#This Row],[Ajuste venta nueva]],0)</f>
        <v>0</v>
      </c>
      <c r="Z76" s="6">
        <f>+Tabla14[[#This Row],[Producción para venta nueva]]-Tabla14[[#This Row],[Facturación Venta nueva]]</f>
        <v>1568.7170000000001</v>
      </c>
      <c r="AA76" s="6">
        <f>IF(AND(A76=1,Tabla14[[#This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6" s="6"/>
      <c r="AC76" s="6">
        <f>IF(Tabla14[[#This Row],[Disponible stock sin venta]]&gt;0,Tabla14[[#This Row],[Disponible stock sin venta]]+Tabla14[[#This Row],[Ajuste stock sin venta]],0)</f>
        <v>0</v>
      </c>
      <c r="AD76" s="3">
        <f>IFERROR(VLOOKUP(Tabla14[[#This Row],[Llave]],'[6]Din puerto'!$A:$D,4,FALSE),0)</f>
        <v>0</v>
      </c>
      <c r="AE7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76" s="3">
        <v>0</v>
      </c>
      <c r="AG7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76" s="87"/>
      <c r="AI76" s="3"/>
      <c r="AL76">
        <f>VLOOKUP(Tabla14[[#This Row],[Llave]],'[8]BASE PLAN MES N'!$B:$AG,32,FALSE)</f>
        <v>0</v>
      </c>
      <c r="AM76" s="3">
        <f>+Tabla14[[#This Row],[Comentario Market3]]-Tabla14[[#This Row],[Plan Ajustado]]</f>
        <v>0</v>
      </c>
    </row>
    <row r="77" spans="1:39" ht="15.5" hidden="1" x14ac:dyDescent="0.35">
      <c r="A77">
        <v>1</v>
      </c>
      <c r="B77" t="str">
        <f>Tabla14[[#This Row],[Oficina]]&amp;Tabla14[[#This Row],[Material]]</f>
        <v>Agrosuper Shanghai1023306</v>
      </c>
      <c r="C77" t="s">
        <v>6</v>
      </c>
      <c r="D77" t="s">
        <v>140</v>
      </c>
      <c r="E77">
        <v>1023306</v>
      </c>
      <c r="F77" t="s">
        <v>144</v>
      </c>
      <c r="G77" t="s">
        <v>8</v>
      </c>
      <c r="H77" t="s">
        <v>32</v>
      </c>
      <c r="I77" s="7">
        <v>0</v>
      </c>
      <c r="J77" s="7">
        <v>0</v>
      </c>
      <c r="K77" s="8">
        <v>0.5146152823243515</v>
      </c>
      <c r="L77" s="7">
        <v>0</v>
      </c>
      <c r="M77" s="7">
        <v>0</v>
      </c>
      <c r="N77" s="7">
        <v>0</v>
      </c>
      <c r="O77" s="7">
        <v>0</v>
      </c>
      <c r="P77" s="14">
        <v>0</v>
      </c>
      <c r="Q77" s="7">
        <v>0</v>
      </c>
      <c r="R77" s="9">
        <v>24000</v>
      </c>
      <c r="S77" s="5">
        <f t="shared" si="2"/>
        <v>0</v>
      </c>
      <c r="T77" s="63"/>
      <c r="U77" s="5">
        <f>+Tabla14[[#This Row],[Atraso a facturar]]+Tabla14[[#This Row],[Ajuste atraso]]</f>
        <v>0</v>
      </c>
      <c r="V77" s="3">
        <f>+Tabla14[[#This Row],[Total disponible]]-Tabla14[[#This Row],[Facturación atraso]]</f>
        <v>0</v>
      </c>
      <c r="W77" s="6">
        <f>IFERROR(IF(AND(V77&gt;R77,J77&gt;=R77),ROUNDDOWN((Tabla14[[#This Row],[Producción para venta nueva]])/R77,0)*R77,0),0)</f>
        <v>0</v>
      </c>
      <c r="X77" s="63"/>
      <c r="Y77" s="6">
        <f>IF(Tabla14[[#This Row],[Venta del mes]]&gt;0,Tabla14[[#This Row],[Venta del mes]]+Tabla14[[#This Row],[Ajuste venta nueva]],0)</f>
        <v>0</v>
      </c>
      <c r="Z77" s="6">
        <f>+Tabla14[[#This Row],[Producción para venta nueva]]-Tabla14[[#This Row],[Facturación Venta nueva]]</f>
        <v>0</v>
      </c>
      <c r="AA77" s="6">
        <f>IF(AND(A77=1,Tabla14[[#This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7" s="6"/>
      <c r="AC77" s="6">
        <f>IF(Tabla14[[#This Row],[Disponible stock sin venta]]&gt;0,Tabla14[[#This Row],[Disponible stock sin venta]]+Tabla14[[#This Row],[Ajuste stock sin venta]],0)</f>
        <v>0</v>
      </c>
      <c r="AD77" s="3">
        <f>IFERROR(VLOOKUP(Tabla14[[#This Row],[Llave]],'[6]Din puerto'!$A:$D,4,FALSE),0)</f>
        <v>0</v>
      </c>
      <c r="AE7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77" s="3">
        <v>0</v>
      </c>
      <c r="AG7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77" s="87"/>
      <c r="AI77" s="3"/>
      <c r="AL77">
        <f>VLOOKUP(Tabla14[[#This Row],[Llave]],'[8]BASE PLAN MES N'!$B:$AG,32,FALSE)</f>
        <v>0</v>
      </c>
      <c r="AM77" s="3">
        <f>+Tabla14[[#This Row],[Comentario Market3]]-Tabla14[[#This Row],[Plan Ajustado]]</f>
        <v>0</v>
      </c>
    </row>
    <row r="78" spans="1:39" ht="15.5" hidden="1" x14ac:dyDescent="0.35">
      <c r="A78">
        <v>1</v>
      </c>
      <c r="B78" t="str">
        <f>Tabla14[[#This Row],[Oficina]]&amp;Tabla14[[#This Row],[Material]]</f>
        <v>Agrosuper Asia1023305</v>
      </c>
      <c r="C78" t="s">
        <v>6</v>
      </c>
      <c r="D78" t="s">
        <v>173</v>
      </c>
      <c r="E78">
        <v>1023305</v>
      </c>
      <c r="F78" t="s">
        <v>297</v>
      </c>
      <c r="G78" t="s">
        <v>76</v>
      </c>
      <c r="H78" t="s">
        <v>296</v>
      </c>
      <c r="I78" s="7">
        <v>0</v>
      </c>
      <c r="J78" s="7">
        <v>0</v>
      </c>
      <c r="K78" s="8">
        <v>0.5146152823243515</v>
      </c>
      <c r="L78" s="7">
        <v>0</v>
      </c>
      <c r="M78" s="7">
        <v>0</v>
      </c>
      <c r="N78" s="7">
        <v>0</v>
      </c>
      <c r="O78" s="7">
        <v>0</v>
      </c>
      <c r="P78" s="14">
        <v>0</v>
      </c>
      <c r="Q78" s="7">
        <v>0</v>
      </c>
      <c r="R78" s="9">
        <v>24000</v>
      </c>
      <c r="S78" s="5">
        <f t="shared" si="2"/>
        <v>0</v>
      </c>
      <c r="T78" s="63"/>
      <c r="U78" s="5">
        <f>+Tabla14[[#This Row],[Atraso a facturar]]+Tabla14[[#This Row],[Ajuste atraso]]</f>
        <v>0</v>
      </c>
      <c r="V78" s="3">
        <f>+Tabla14[[#This Row],[Total disponible]]-Tabla14[[#This Row],[Facturación atraso]]</f>
        <v>0</v>
      </c>
      <c r="W78" s="6">
        <f>IFERROR(IF(AND(V78&gt;R78,J78&gt;=R78),ROUNDDOWN((Tabla14[[#This Row],[Producción para venta nueva]])/R78,0)*R78,0),0)</f>
        <v>0</v>
      </c>
      <c r="X78" s="63"/>
      <c r="Y78" s="6">
        <f>IF(Tabla14[[#This Row],[Venta del mes]]&gt;0,Tabla14[[#This Row],[Venta del mes]]+Tabla14[[#This Row],[Ajuste venta nueva]],0)</f>
        <v>0</v>
      </c>
      <c r="Z78" s="6">
        <f>+Tabla14[[#This Row],[Producción para venta nueva]]-Tabla14[[#This Row],[Facturación Venta nueva]]</f>
        <v>0</v>
      </c>
      <c r="AA78" s="6">
        <f>IF(AND(A78=1,Tabla14[[#This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8" s="6"/>
      <c r="AC78" s="6">
        <f>IF(Tabla14[[#This Row],[Disponible stock sin venta]]&gt;0,Tabla14[[#This Row],[Disponible stock sin venta]]+Tabla14[[#This Row],[Ajuste stock sin venta]],0)</f>
        <v>0</v>
      </c>
      <c r="AD78" s="3">
        <f>IFERROR(VLOOKUP(Tabla14[[#This Row],[Llave]],'[6]Din puerto'!$A:$D,4,FALSE),0)</f>
        <v>0</v>
      </c>
      <c r="AE78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78" s="3" t="b">
        <v>0</v>
      </c>
      <c r="AG7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78" s="87"/>
      <c r="AI78" s="3"/>
      <c r="AL78">
        <f>VLOOKUP(Tabla14[[#This Row],[Llave]],'[8]BASE PLAN MES N'!$B:$AG,32,FALSE)</f>
        <v>0</v>
      </c>
      <c r="AM78" s="3">
        <f>+Tabla14[[#This Row],[Comentario Market3]]-Tabla14[[#This Row],[Plan Ajustado]]</f>
        <v>0</v>
      </c>
    </row>
    <row r="79" spans="1:39" ht="15.5" hidden="1" x14ac:dyDescent="0.35">
      <c r="A79">
        <v>1</v>
      </c>
      <c r="B79" t="str">
        <f>Tabla14[[#This Row],[Oficina]]&amp;Tabla14[[#This Row],[Material]]</f>
        <v>Exportacion Directa1023301</v>
      </c>
      <c r="C79" t="s">
        <v>6</v>
      </c>
      <c r="D79" t="s">
        <v>88</v>
      </c>
      <c r="E79">
        <v>1023301</v>
      </c>
      <c r="F79" t="s">
        <v>100</v>
      </c>
      <c r="G79" t="s">
        <v>50</v>
      </c>
      <c r="H79" t="s">
        <v>95</v>
      </c>
      <c r="I79" s="7">
        <v>0</v>
      </c>
      <c r="J79" s="7">
        <v>21150</v>
      </c>
      <c r="K79" s="8">
        <v>0.86351453912600351</v>
      </c>
      <c r="L79" s="7">
        <v>0</v>
      </c>
      <c r="M79" s="7">
        <v>7407.6889999999994</v>
      </c>
      <c r="N79" s="7">
        <v>1372.7000000000003</v>
      </c>
      <c r="O79" s="7">
        <v>0</v>
      </c>
      <c r="P79" s="14">
        <v>8643.1189999999988</v>
      </c>
      <c r="Q79" s="7">
        <v>0</v>
      </c>
      <c r="R79" s="9">
        <v>23500</v>
      </c>
      <c r="S79" s="5">
        <f t="shared" si="2"/>
        <v>0</v>
      </c>
      <c r="T79" s="63"/>
      <c r="U79" s="5">
        <f>+Tabla14[[#This Row],[Atraso a facturar]]+Tabla14[[#This Row],[Ajuste atraso]]</f>
        <v>0</v>
      </c>
      <c r="V79" s="3">
        <f>+Tabla14[[#This Row],[Total disponible]]-Tabla14[[#This Row],[Facturación atraso]]</f>
        <v>8643.1189999999988</v>
      </c>
      <c r="W79" s="6">
        <f>IFERROR(IF(AND(V79&gt;R79,J79&gt;=R79),ROUNDDOWN((Tabla14[[#This Row],[Producción para venta nueva]])/R79,0)*R79,0),0)</f>
        <v>0</v>
      </c>
      <c r="X79" s="63"/>
      <c r="Y79" s="6">
        <f>IF(Tabla14[[#This Row],[Venta del mes]]&gt;0,Tabla14[[#This Row],[Venta del mes]]+Tabla14[[#This Row],[Ajuste venta nueva]],0)</f>
        <v>0</v>
      </c>
      <c r="Z79" s="6">
        <f>+Tabla14[[#This Row],[Producción para venta nueva]]-Tabla14[[#This Row],[Facturación Venta nueva]]</f>
        <v>8643.1189999999988</v>
      </c>
      <c r="AA79" s="6">
        <f>IF(AND(A79=1,Tabla14[[#This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79" s="6"/>
      <c r="AC79" s="6">
        <f>IF(Tabla14[[#This Row],[Disponible stock sin venta]]&gt;0,Tabla14[[#This Row],[Disponible stock sin venta]]+Tabla14[[#This Row],[Ajuste stock sin venta]],0)</f>
        <v>0</v>
      </c>
      <c r="AD79" s="3">
        <f>IFERROR(VLOOKUP(Tabla14[[#This Row],[Llave]],'[6]Din puerto'!$A:$D,4,FALSE),0)</f>
        <v>0</v>
      </c>
      <c r="AE7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79" s="3">
        <v>0</v>
      </c>
      <c r="AG7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79" s="87"/>
      <c r="AI79" s="3"/>
      <c r="AL79">
        <f>VLOOKUP(Tabla14[[#This Row],[Llave]],'[8]BASE PLAN MES N'!$B:$AG,32,FALSE)</f>
        <v>0</v>
      </c>
      <c r="AM79" s="3">
        <f>+Tabla14[[#This Row],[Comentario Market3]]-Tabla14[[#This Row],[Plan Ajustado]]</f>
        <v>0</v>
      </c>
    </row>
    <row r="80" spans="1:39" ht="15.5" x14ac:dyDescent="0.35">
      <c r="A80">
        <v>1</v>
      </c>
      <c r="B80" t="str">
        <f>Tabla14[[#This Row],[Oficina]]&amp;Tabla14[[#This Row],[Material]]</f>
        <v>Agro Sudamerica1020886</v>
      </c>
      <c r="C80" t="s">
        <v>6</v>
      </c>
      <c r="D80" t="s">
        <v>17</v>
      </c>
      <c r="E80">
        <v>1020886</v>
      </c>
      <c r="F80" t="s">
        <v>282</v>
      </c>
      <c r="G80" t="s">
        <v>56</v>
      </c>
      <c r="H80" t="s">
        <v>57</v>
      </c>
      <c r="I80" s="7">
        <v>46554</v>
      </c>
      <c r="J80" s="7">
        <v>24000</v>
      </c>
      <c r="K80" s="8">
        <v>0.5146152823243515</v>
      </c>
      <c r="L80" s="7">
        <v>23957.399853327861</v>
      </c>
      <c r="M80" s="7">
        <v>22083.60999999999</v>
      </c>
      <c r="N80" s="7">
        <v>3303.4213286885524</v>
      </c>
      <c r="O80" s="7">
        <v>0</v>
      </c>
      <c r="P80" s="14">
        <v>49014.089049147551</v>
      </c>
      <c r="Q80" s="7">
        <v>24000</v>
      </c>
      <c r="R80" s="9">
        <v>14300</v>
      </c>
      <c r="S80" s="5">
        <f t="shared" si="2"/>
        <v>24000</v>
      </c>
      <c r="T80" s="63"/>
      <c r="U80" s="5">
        <f>+Tabla14[[#This Row],[Atraso a facturar]]+Tabla14[[#This Row],[Ajuste atraso]]</f>
        <v>24000</v>
      </c>
      <c r="V80" s="3">
        <f>+Tabla14[[#This Row],[Total disponible]]-Tabla14[[#This Row],[Facturación atraso]]</f>
        <v>25014.089049147551</v>
      </c>
      <c r="W80" s="6">
        <f>IFERROR(IF(AND(V80&gt;R80,J80&gt;=R80),ROUNDDOWN((Tabla14[[#This Row],[Producción para venta nueva]])/R80,0)*R80,0),0)</f>
        <v>14300</v>
      </c>
      <c r="X80" s="63"/>
      <c r="Y80" s="6">
        <f>IF(Tabla14[[#This Row],[Venta del mes]]&gt;0,Tabla14[[#This Row],[Venta del mes]]+Tabla14[[#This Row],[Ajuste venta nueva]],0)</f>
        <v>14300</v>
      </c>
      <c r="Z80" s="6">
        <f>+Tabla14[[#This Row],[Producción para venta nueva]]-Tabla14[[#This Row],[Facturación Venta nueva]]</f>
        <v>10714.089049147551</v>
      </c>
      <c r="AA80" s="6">
        <f>IF(AND(A80=1,Tabla14[[#This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0" s="6"/>
      <c r="AC80" s="6">
        <f>IF(Tabla14[[#This Row],[Disponible stock sin venta]]&gt;0,Tabla14[[#This Row],[Disponible stock sin venta]]+Tabla14[[#This Row],[Ajuste stock sin venta]],0)</f>
        <v>0</v>
      </c>
      <c r="AD80" s="3">
        <f>IFERROR(VLOOKUP(Tabla14[[#This Row],[Llave]],'[6]Din puerto'!$A:$D,4,FALSE),0)</f>
        <v>0</v>
      </c>
      <c r="AE8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38300</v>
      </c>
      <c r="AF80" s="3">
        <v>38300</v>
      </c>
      <c r="AG80" s="6">
        <f>IF(Tabla14[[#This Row],[Plan Irrestricto (DATO)]]&gt;0,SUM(Tabla14[[#This Row],[Facturación atraso]],Tabla14[[#This Row],[Facturación Venta nueva]],Tabla14[[#This Row],[Facturación stock]],Tabla14[[#This Row],[En puerto a facturar]]),0)</f>
        <v>38300</v>
      </c>
      <c r="AH80" s="87"/>
      <c r="AI80" s="3"/>
      <c r="AL80" s="7">
        <f>VLOOKUP(Tabla14[[#This Row],[Llave]],'[8]BASE PLAN MES N'!$B:$AG,32,FALSE)</f>
        <v>38300</v>
      </c>
      <c r="AM80" s="3">
        <f>+Tabla14[[#This Row],[Comentario Market3]]-Tabla14[[#This Row],[Plan Ajustado]]</f>
        <v>0</v>
      </c>
    </row>
    <row r="81" spans="1:39" ht="15.5" hidden="1" x14ac:dyDescent="0.35">
      <c r="A81">
        <v>1</v>
      </c>
      <c r="B81" t="str">
        <f>Tabla14[[#This Row],[Oficina]]&amp;Tabla14[[#This Row],[Material]]</f>
        <v>Agrosuper Asia1023283</v>
      </c>
      <c r="C81" t="s">
        <v>6</v>
      </c>
      <c r="D81" t="s">
        <v>173</v>
      </c>
      <c r="E81">
        <v>1023283</v>
      </c>
      <c r="F81" t="s">
        <v>202</v>
      </c>
      <c r="G81" t="s">
        <v>76</v>
      </c>
      <c r="H81" t="s">
        <v>201</v>
      </c>
      <c r="I81" s="7">
        <v>73739</v>
      </c>
      <c r="J81" s="7">
        <v>72000</v>
      </c>
      <c r="K81" s="8">
        <v>0.5146152823243515</v>
      </c>
      <c r="L81" s="7">
        <v>37947.216303315356</v>
      </c>
      <c r="M81" s="7">
        <v>47489.268999999964</v>
      </c>
      <c r="N81" s="7">
        <v>17258.438000000002</v>
      </c>
      <c r="O81" s="7">
        <v>0</v>
      </c>
      <c r="P81" s="14">
        <v>100969.07950331533</v>
      </c>
      <c r="Q81" s="7">
        <v>192000</v>
      </c>
      <c r="R81" s="9">
        <v>24000</v>
      </c>
      <c r="S81" s="5">
        <f t="shared" si="2"/>
        <v>96000</v>
      </c>
      <c r="T81" s="63"/>
      <c r="U81" s="5">
        <f>+Tabla14[[#This Row],[Atraso a facturar]]+Tabla14[[#This Row],[Ajuste atraso]]</f>
        <v>96000</v>
      </c>
      <c r="V81" s="3">
        <f>+Tabla14[[#This Row],[Total disponible]]-Tabla14[[#This Row],[Facturación atraso]]</f>
        <v>4969.0795033153263</v>
      </c>
      <c r="W81" s="6">
        <f>IFERROR(IF(AND(V81&gt;R81,J81&gt;=R81),ROUNDDOWN((Tabla14[[#This Row],[Producción para venta nueva]])/R81,0)*R81,0),0)</f>
        <v>0</v>
      </c>
      <c r="X81" s="63"/>
      <c r="Y81" s="6">
        <f>IF(Tabla14[[#This Row],[Venta del mes]]&gt;0,Tabla14[[#This Row],[Venta del mes]]+Tabla14[[#This Row],[Ajuste venta nueva]],0)</f>
        <v>0</v>
      </c>
      <c r="Z81" s="6">
        <f>+Tabla14[[#This Row],[Producción para venta nueva]]-Tabla14[[#This Row],[Facturación Venta nueva]]</f>
        <v>4969.0795033153263</v>
      </c>
      <c r="AA81" s="6">
        <f>IF(AND(A81=1,Tabla14[[#This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1" s="6"/>
      <c r="AC81" s="6">
        <f>IF(Tabla14[[#This Row],[Disponible stock sin venta]]&gt;0,Tabla14[[#This Row],[Disponible stock sin venta]]+Tabla14[[#This Row],[Ajuste stock sin venta]],0)</f>
        <v>0</v>
      </c>
      <c r="AD81" s="3">
        <f>IFERROR(VLOOKUP(Tabla14[[#This Row],[Llave]],'[6]Din puerto'!$A:$D,4,FALSE),0)</f>
        <v>0</v>
      </c>
      <c r="AE8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96000</v>
      </c>
      <c r="AF81" s="3">
        <v>96000</v>
      </c>
      <c r="AG81" s="6">
        <f>IF(Tabla14[[#This Row],[Plan Irrestricto (DATO)]]&gt;0,SUM(Tabla14[[#This Row],[Facturación atraso]],Tabla14[[#This Row],[Facturación Venta nueva]],Tabla14[[#This Row],[Facturación stock]],Tabla14[[#This Row],[En puerto a facturar]]),0)</f>
        <v>96000</v>
      </c>
      <c r="AH81" s="87"/>
      <c r="AI81" s="3"/>
      <c r="AL81">
        <f>VLOOKUP(Tabla14[[#This Row],[Llave]],'[8]BASE PLAN MES N'!$B:$AG,32,FALSE)</f>
        <v>96000</v>
      </c>
      <c r="AM81" s="3">
        <f>+Tabla14[[#This Row],[Comentario Market3]]-Tabla14[[#This Row],[Plan Ajustado]]</f>
        <v>0</v>
      </c>
    </row>
    <row r="82" spans="1:39" ht="15.5" hidden="1" x14ac:dyDescent="0.35">
      <c r="A82">
        <v>1</v>
      </c>
      <c r="B82" t="str">
        <f>Tabla14[[#This Row],[Oficina]]&amp;Tabla14[[#This Row],[Material]]</f>
        <v>Exportacion Directa1023194</v>
      </c>
      <c r="C82" t="s">
        <v>6</v>
      </c>
      <c r="D82" t="s">
        <v>88</v>
      </c>
      <c r="E82">
        <v>1023194</v>
      </c>
      <c r="F82" t="s">
        <v>128</v>
      </c>
      <c r="G82" t="s">
        <v>56</v>
      </c>
      <c r="H82" t="s">
        <v>57</v>
      </c>
      <c r="I82" s="7">
        <v>11000</v>
      </c>
      <c r="J82" s="7">
        <v>9000</v>
      </c>
      <c r="K82" s="8">
        <v>0.86351453912600351</v>
      </c>
      <c r="L82" s="7">
        <v>9498.6599303860385</v>
      </c>
      <c r="M82" s="7">
        <v>5426.6230000000005</v>
      </c>
      <c r="N82" s="7">
        <v>5301</v>
      </c>
      <c r="O82" s="7">
        <v>4000</v>
      </c>
      <c r="P82" s="14">
        <v>15696.18293038604</v>
      </c>
      <c r="Q82" s="7">
        <v>7000</v>
      </c>
      <c r="R82" s="9">
        <v>2200</v>
      </c>
      <c r="S82" s="5">
        <f t="shared" si="2"/>
        <v>7000</v>
      </c>
      <c r="T82" s="63"/>
      <c r="U82" s="5">
        <f>+Tabla14[[#This Row],[Atraso a facturar]]+Tabla14[[#This Row],[Ajuste atraso]]</f>
        <v>7000</v>
      </c>
      <c r="V82" s="3">
        <f>+Tabla14[[#This Row],[Total disponible]]-Tabla14[[#This Row],[Facturación atraso]]</f>
        <v>8696.1829303860395</v>
      </c>
      <c r="W82" s="6">
        <f>IFERROR(IF(AND(V82&gt;R82,J82&gt;=R82),ROUNDDOWN((Tabla14[[#This Row],[Producción para venta nueva]])/R82,0)*R82,0),0)</f>
        <v>6600</v>
      </c>
      <c r="X82" s="63"/>
      <c r="Y82" s="6">
        <f>IF(Tabla14[[#This Row],[Venta del mes]]&gt;0,Tabla14[[#This Row],[Venta del mes]]+Tabla14[[#This Row],[Ajuste venta nueva]],0)</f>
        <v>6600</v>
      </c>
      <c r="Z82" s="6">
        <f>+Tabla14[[#This Row],[Producción para venta nueva]]-Tabla14[[#This Row],[Facturación Venta nueva]]</f>
        <v>2096.1829303860395</v>
      </c>
      <c r="AA82" s="6">
        <f>IF(AND(A82=1,Tabla14[[#This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2" s="6"/>
      <c r="AC82" s="6">
        <f>IF(Tabla14[[#This Row],[Disponible stock sin venta]]&gt;0,Tabla14[[#This Row],[Disponible stock sin venta]]+Tabla14[[#This Row],[Ajuste stock sin venta]],0)</f>
        <v>0</v>
      </c>
      <c r="AD82" s="3">
        <f>IFERROR(VLOOKUP(Tabla14[[#This Row],[Llave]],'[6]Din puerto'!$A:$D,4,FALSE),0)</f>
        <v>0</v>
      </c>
      <c r="AE8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13600</v>
      </c>
      <c r="AF82" s="3">
        <v>13600</v>
      </c>
      <c r="AG82" s="6">
        <f>IF(Tabla14[[#This Row],[Plan Irrestricto (DATO)]]&gt;0,SUM(Tabla14[[#This Row],[Facturación atraso]],Tabla14[[#This Row],[Facturación Venta nueva]],Tabla14[[#This Row],[Facturación stock]],Tabla14[[#This Row],[En puerto a facturar]]),0)</f>
        <v>13600</v>
      </c>
      <c r="AH82" s="87"/>
      <c r="AI82" s="3"/>
      <c r="AL82">
        <f>VLOOKUP(Tabla14[[#This Row],[Llave]],'[8]BASE PLAN MES N'!$B:$AG,32,FALSE)</f>
        <v>9600</v>
      </c>
      <c r="AM82" s="3">
        <f>+Tabla14[[#This Row],[Comentario Market3]]-Tabla14[[#This Row],[Plan Ajustado]]</f>
        <v>-4000</v>
      </c>
    </row>
    <row r="83" spans="1:39" ht="15.5" hidden="1" x14ac:dyDescent="0.35">
      <c r="A83">
        <v>1</v>
      </c>
      <c r="B83" t="str">
        <f>Tabla14[[#This Row],[Oficina]]&amp;Tabla14[[#This Row],[Material]]</f>
        <v>Agrosuper Asia1023183</v>
      </c>
      <c r="C83" t="s">
        <v>6</v>
      </c>
      <c r="D83" t="s">
        <v>173</v>
      </c>
      <c r="E83">
        <v>1023183</v>
      </c>
      <c r="F83" t="s">
        <v>176</v>
      </c>
      <c r="G83" t="s">
        <v>25</v>
      </c>
      <c r="H83" t="s">
        <v>26</v>
      </c>
      <c r="I83" s="7">
        <v>0</v>
      </c>
      <c r="J83" s="7">
        <v>44000</v>
      </c>
      <c r="K83" s="8">
        <v>0.5146152823243515</v>
      </c>
      <c r="L83" s="7">
        <v>0</v>
      </c>
      <c r="M83" s="7">
        <v>17967.403999999999</v>
      </c>
      <c r="N83" s="7">
        <v>0</v>
      </c>
      <c r="O83" s="7">
        <v>0</v>
      </c>
      <c r="P83" s="14">
        <v>17967.403999999999</v>
      </c>
      <c r="Q83" s="7">
        <v>0</v>
      </c>
      <c r="R83" s="9">
        <v>22000</v>
      </c>
      <c r="S83" s="5">
        <f t="shared" si="2"/>
        <v>0</v>
      </c>
      <c r="T83" s="63"/>
      <c r="U83" s="5">
        <f>+Tabla14[[#This Row],[Atraso a facturar]]+Tabla14[[#This Row],[Ajuste atraso]]</f>
        <v>0</v>
      </c>
      <c r="V83" s="3">
        <f>+Tabla14[[#This Row],[Total disponible]]-Tabla14[[#This Row],[Facturación atraso]]</f>
        <v>17967.403999999999</v>
      </c>
      <c r="W83" s="6">
        <f>IFERROR(IF(AND(V83&gt;R83,J83&gt;=R83),ROUNDDOWN((Tabla14[[#This Row],[Producción para venta nueva]])/R83,0)*R83,0),0)</f>
        <v>0</v>
      </c>
      <c r="X83" s="63"/>
      <c r="Y83" s="6">
        <f>IF(Tabla14[[#This Row],[Venta del mes]]&gt;0,Tabla14[[#This Row],[Venta del mes]]+Tabla14[[#This Row],[Ajuste venta nueva]],0)</f>
        <v>0</v>
      </c>
      <c r="Z83" s="6">
        <f>+Tabla14[[#This Row],[Producción para venta nueva]]-Tabla14[[#This Row],[Facturación Venta nueva]]</f>
        <v>17967.403999999999</v>
      </c>
      <c r="AA83" s="6">
        <f>IF(AND(A83=1,Tabla14[[#This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3" s="6"/>
      <c r="AC83" s="6">
        <f>IF(Tabla14[[#This Row],[Disponible stock sin venta]]&gt;0,Tabla14[[#This Row],[Disponible stock sin venta]]+Tabla14[[#This Row],[Ajuste stock sin venta]],0)</f>
        <v>0</v>
      </c>
      <c r="AD83" s="3">
        <f>IFERROR(VLOOKUP(Tabla14[[#This Row],[Llave]],'[6]Din puerto'!$A:$D,4,FALSE),0)</f>
        <v>0</v>
      </c>
      <c r="AE8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83" s="3">
        <v>0</v>
      </c>
      <c r="AG8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83" s="87"/>
      <c r="AI83" s="3"/>
      <c r="AL83">
        <f>VLOOKUP(Tabla14[[#This Row],[Llave]],'[8]BASE PLAN MES N'!$B:$AG,32,FALSE)</f>
        <v>0</v>
      </c>
      <c r="AM83" s="3">
        <f>+Tabla14[[#This Row],[Comentario Market3]]-Tabla14[[#This Row],[Plan Ajustado]]</f>
        <v>0</v>
      </c>
    </row>
    <row r="84" spans="1:39" ht="15.5" hidden="1" x14ac:dyDescent="0.35">
      <c r="A84">
        <v>1</v>
      </c>
      <c r="B84" t="str">
        <f>Tabla14[[#This Row],[Oficina]]&amp;Tabla14[[#This Row],[Material]]</f>
        <v>Exportacion Directa1023166</v>
      </c>
      <c r="C84" t="s">
        <v>6</v>
      </c>
      <c r="D84" t="s">
        <v>88</v>
      </c>
      <c r="E84">
        <v>1023166</v>
      </c>
      <c r="F84" t="s">
        <v>295</v>
      </c>
      <c r="G84" t="s">
        <v>56</v>
      </c>
      <c r="H84" t="s">
        <v>57</v>
      </c>
      <c r="I84" s="7">
        <v>0</v>
      </c>
      <c r="J84" s="7">
        <v>0</v>
      </c>
      <c r="K84" s="8">
        <v>0.86351453912600351</v>
      </c>
      <c r="L84" s="7">
        <v>0</v>
      </c>
      <c r="M84" s="7">
        <v>0</v>
      </c>
      <c r="N84" s="7">
        <v>0</v>
      </c>
      <c r="O84" s="7">
        <v>0</v>
      </c>
      <c r="P84" s="32">
        <v>0</v>
      </c>
      <c r="Q84" s="7">
        <v>0</v>
      </c>
      <c r="R84" s="9">
        <v>100</v>
      </c>
      <c r="S84" s="5">
        <f t="shared" si="2"/>
        <v>0</v>
      </c>
      <c r="T84" s="63"/>
      <c r="U84" s="5">
        <f>+Tabla14[[#This Row],[Atraso a facturar]]+Tabla14[[#This Row],[Ajuste atraso]]</f>
        <v>0</v>
      </c>
      <c r="V84" s="3">
        <f>+Tabla14[[#This Row],[Total disponible]]-Tabla14[[#This Row],[Facturación atraso]]</f>
        <v>0</v>
      </c>
      <c r="W84" s="6">
        <f>IFERROR(IF(AND(V84&gt;R84,J84&gt;=R84),ROUNDDOWN((Tabla14[[#This Row],[Producción para venta nueva]])/R84,0)*R84,0),0)</f>
        <v>0</v>
      </c>
      <c r="X84" s="63"/>
      <c r="Y84" s="6">
        <f>IF(Tabla14[[#This Row],[Venta del mes]]&gt;0,Tabla14[[#This Row],[Venta del mes]]+Tabla14[[#This Row],[Ajuste venta nueva]],0)</f>
        <v>0</v>
      </c>
      <c r="Z84" s="6">
        <f>+Tabla14[[#This Row],[Producción para venta nueva]]-Tabla14[[#This Row],[Facturación Venta nueva]]</f>
        <v>0</v>
      </c>
      <c r="AA84" s="6">
        <f>IF(AND(A84=1,Tabla14[[#This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4" s="6"/>
      <c r="AC84" s="6">
        <f>IF(Tabla14[[#This Row],[Disponible stock sin venta]]&gt;0,Tabla14[[#This Row],[Disponible stock sin venta]]+Tabla14[[#This Row],[Ajuste stock sin venta]],0)</f>
        <v>0</v>
      </c>
      <c r="AD84" s="3">
        <f>IFERROR(VLOOKUP(Tabla14[[#This Row],[Llave]],'[6]Din puerto'!$A:$D,4,FALSE),0)</f>
        <v>0</v>
      </c>
      <c r="AE84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84" s="3" t="b">
        <v>0</v>
      </c>
      <c r="AG8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84" s="87"/>
      <c r="AI84" s="3"/>
      <c r="AL84">
        <f>VLOOKUP(Tabla14[[#This Row],[Llave]],'[8]BASE PLAN MES N'!$B:$AG,32,FALSE)</f>
        <v>0</v>
      </c>
      <c r="AM84" s="3">
        <f>+Tabla14[[#This Row],[Comentario Market3]]-Tabla14[[#This Row],[Plan Ajustado]]</f>
        <v>0</v>
      </c>
    </row>
    <row r="85" spans="1:39" ht="15.5" hidden="1" x14ac:dyDescent="0.35">
      <c r="A85">
        <v>1</v>
      </c>
      <c r="B85" t="str">
        <f>Tabla14[[#This Row],[Oficina]]&amp;Tabla14[[#This Row],[Material]]</f>
        <v>Exportacion Directa1023163</v>
      </c>
      <c r="C85" t="s">
        <v>6</v>
      </c>
      <c r="D85" t="s">
        <v>88</v>
      </c>
      <c r="E85">
        <v>1023163</v>
      </c>
      <c r="F85" t="s">
        <v>116</v>
      </c>
      <c r="G85" t="s">
        <v>50</v>
      </c>
      <c r="H85" t="s">
        <v>110</v>
      </c>
      <c r="I85" s="7">
        <v>30000</v>
      </c>
      <c r="J85" s="7">
        <v>0</v>
      </c>
      <c r="K85" s="8">
        <v>0.86351453912600351</v>
      </c>
      <c r="L85" s="7">
        <v>25905.436173780105</v>
      </c>
      <c r="M85" s="7">
        <v>2419.6019999999999</v>
      </c>
      <c r="N85" s="7">
        <v>0</v>
      </c>
      <c r="O85" s="7">
        <v>0</v>
      </c>
      <c r="P85" s="14">
        <v>28325.038173780104</v>
      </c>
      <c r="Q85" s="7">
        <v>45000</v>
      </c>
      <c r="R85" s="9">
        <v>5000</v>
      </c>
      <c r="S85" s="5">
        <f t="shared" si="2"/>
        <v>25000</v>
      </c>
      <c r="T85" s="63"/>
      <c r="U85" s="5">
        <f>+Tabla14[[#This Row],[Atraso a facturar]]+Tabla14[[#This Row],[Ajuste atraso]]</f>
        <v>25000</v>
      </c>
      <c r="V85" s="3">
        <f>+Tabla14[[#This Row],[Total disponible]]-Tabla14[[#This Row],[Facturación atraso]]</f>
        <v>3325.0381737801035</v>
      </c>
      <c r="W85" s="6">
        <f>IFERROR(IF(AND(V85&gt;R85,J85&gt;=R85),ROUNDDOWN((Tabla14[[#This Row],[Producción para venta nueva]])/R85,0)*R85,0),0)</f>
        <v>0</v>
      </c>
      <c r="X85" s="63"/>
      <c r="Y85" s="6">
        <f>IF(Tabla14[[#This Row],[Venta del mes]]&gt;0,Tabla14[[#This Row],[Venta del mes]]+Tabla14[[#This Row],[Ajuste venta nueva]],0)</f>
        <v>0</v>
      </c>
      <c r="Z85" s="6">
        <f>+Tabla14[[#This Row],[Producción para venta nueva]]-Tabla14[[#This Row],[Facturación Venta nueva]]</f>
        <v>3325.0381737801035</v>
      </c>
      <c r="AA85" s="6">
        <f>IF(AND(A85=1,Tabla14[[#This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5" s="6"/>
      <c r="AC85" s="6">
        <f>IF(Tabla14[[#This Row],[Disponible stock sin venta]]&gt;0,Tabla14[[#This Row],[Disponible stock sin venta]]+Tabla14[[#This Row],[Ajuste stock sin venta]],0)</f>
        <v>0</v>
      </c>
      <c r="AD85" s="3">
        <f>IFERROR(VLOOKUP(Tabla14[[#This Row],[Llave]],'[6]Din puerto'!$A:$D,4,FALSE),0)</f>
        <v>0</v>
      </c>
      <c r="AE8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25000</v>
      </c>
      <c r="AF85" s="3">
        <v>25000</v>
      </c>
      <c r="AG85" s="6">
        <f>IF(Tabla14[[#This Row],[Plan Irrestricto (DATO)]]&gt;0,SUM(Tabla14[[#This Row],[Facturación atraso]],Tabla14[[#This Row],[Facturación Venta nueva]],Tabla14[[#This Row],[Facturación stock]],Tabla14[[#This Row],[En puerto a facturar]]),0)</f>
        <v>25000</v>
      </c>
      <c r="AH85" s="87"/>
      <c r="AI85" s="3"/>
      <c r="AL85">
        <f>VLOOKUP(Tabla14[[#This Row],[Llave]],'[8]BASE PLAN MES N'!$B:$AG,32,FALSE)</f>
        <v>25000</v>
      </c>
      <c r="AM85" s="3">
        <f>+Tabla14[[#This Row],[Comentario Market3]]-Tabla14[[#This Row],[Plan Ajustado]]</f>
        <v>0</v>
      </c>
    </row>
    <row r="86" spans="1:39" ht="15.5" hidden="1" x14ac:dyDescent="0.35">
      <c r="A86">
        <v>1</v>
      </c>
      <c r="B86" t="str">
        <f>Tabla14[[#This Row],[Oficina]]&amp;Tabla14[[#This Row],[Material]]</f>
        <v>Agrosuper Asia1023144</v>
      </c>
      <c r="C86" t="s">
        <v>6</v>
      </c>
      <c r="D86" t="s">
        <v>173</v>
      </c>
      <c r="E86">
        <v>1023144</v>
      </c>
      <c r="F86" t="s">
        <v>325</v>
      </c>
      <c r="G86" t="s">
        <v>67</v>
      </c>
      <c r="H86" t="s">
        <v>324</v>
      </c>
      <c r="I86" s="7">
        <v>43961</v>
      </c>
      <c r="J86" s="7">
        <v>0</v>
      </c>
      <c r="K86" s="8">
        <v>0.5146152823243515</v>
      </c>
      <c r="L86" s="7">
        <v>22623.002426260817</v>
      </c>
      <c r="M86" s="7">
        <v>31361.589999999993</v>
      </c>
      <c r="N86" s="7">
        <v>10700</v>
      </c>
      <c r="O86" s="7">
        <v>0</v>
      </c>
      <c r="P86" s="14">
        <v>63614.59242626081</v>
      </c>
      <c r="Q86" s="7">
        <v>216000</v>
      </c>
      <c r="R86" s="9">
        <v>24000</v>
      </c>
      <c r="S86" s="5">
        <f t="shared" si="2"/>
        <v>48000</v>
      </c>
      <c r="T86" s="63"/>
      <c r="U86" s="5">
        <f>+Tabla14[[#This Row],[Atraso a facturar]]+Tabla14[[#This Row],[Ajuste atraso]]</f>
        <v>48000</v>
      </c>
      <c r="V86" s="3">
        <f>+Tabla14[[#This Row],[Total disponible]]-Tabla14[[#This Row],[Facturación atraso]]</f>
        <v>15614.59242626081</v>
      </c>
      <c r="W86" s="6">
        <f>IFERROR(IF(AND(V86&gt;R86,J86&gt;=R86),ROUNDDOWN((Tabla14[[#This Row],[Producción para venta nueva]])/R86,0)*R86,0),0)</f>
        <v>0</v>
      </c>
      <c r="X86" s="63"/>
      <c r="Y86" s="6">
        <f>IF(Tabla14[[#This Row],[Venta del mes]]&gt;0,Tabla14[[#This Row],[Venta del mes]]+Tabla14[[#This Row],[Ajuste venta nueva]],0)</f>
        <v>0</v>
      </c>
      <c r="Z86" s="6">
        <f>+Tabla14[[#This Row],[Producción para venta nueva]]-Tabla14[[#This Row],[Facturación Venta nueva]]</f>
        <v>15614.59242626081</v>
      </c>
      <c r="AA86" s="6">
        <f>IF(AND(A86=1,Tabla14[[#This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6" s="6"/>
      <c r="AC86" s="6">
        <f>IF(Tabla14[[#This Row],[Disponible stock sin venta]]&gt;0,Tabla14[[#This Row],[Disponible stock sin venta]]+Tabla14[[#This Row],[Ajuste stock sin venta]],0)</f>
        <v>0</v>
      </c>
      <c r="AD86" s="3">
        <f>IFERROR(VLOOKUP(Tabla14[[#This Row],[Llave]],'[6]Din puerto'!$A:$D,4,FALSE),0)</f>
        <v>0</v>
      </c>
      <c r="AE8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86" s="3">
        <v>48000</v>
      </c>
      <c r="AG86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86" s="87"/>
      <c r="AI86" s="3"/>
      <c r="AL86">
        <f>VLOOKUP(Tabla14[[#This Row],[Llave]],'[8]BASE PLAN MES N'!$B:$AG,32,FALSE)</f>
        <v>48000</v>
      </c>
      <c r="AM86" s="3">
        <f>+Tabla14[[#This Row],[Comentario Market3]]-Tabla14[[#This Row],[Plan Ajustado]]</f>
        <v>0</v>
      </c>
    </row>
    <row r="87" spans="1:39" ht="15.5" hidden="1" x14ac:dyDescent="0.35">
      <c r="A87">
        <v>1</v>
      </c>
      <c r="B87" t="str">
        <f>Tabla14[[#This Row],[Oficina]]&amp;Tabla14[[#This Row],[Material]]</f>
        <v>Agrosuper Shanghai1023131</v>
      </c>
      <c r="C87" t="s">
        <v>6</v>
      </c>
      <c r="D87" t="s">
        <v>140</v>
      </c>
      <c r="E87">
        <v>1023131</v>
      </c>
      <c r="F87" t="s">
        <v>167</v>
      </c>
      <c r="G87" t="s">
        <v>59</v>
      </c>
      <c r="H87" t="s">
        <v>62</v>
      </c>
      <c r="I87" s="7">
        <v>0</v>
      </c>
      <c r="J87" s="7">
        <v>0</v>
      </c>
      <c r="K87" s="8">
        <v>0.5146152823243515</v>
      </c>
      <c r="L87" s="7">
        <v>0</v>
      </c>
      <c r="M87" s="7">
        <v>0</v>
      </c>
      <c r="N87" s="7">
        <v>0</v>
      </c>
      <c r="O87" s="7">
        <v>0</v>
      </c>
      <c r="P87" s="14">
        <v>0</v>
      </c>
      <c r="Q87" s="7">
        <v>0</v>
      </c>
      <c r="R87" s="9">
        <v>24000</v>
      </c>
      <c r="S87" s="5">
        <f t="shared" si="2"/>
        <v>0</v>
      </c>
      <c r="T87" s="63"/>
      <c r="U87" s="5">
        <f>+Tabla14[[#This Row],[Atraso a facturar]]+Tabla14[[#This Row],[Ajuste atraso]]</f>
        <v>0</v>
      </c>
      <c r="V87" s="3">
        <f>+Tabla14[[#This Row],[Total disponible]]-Tabla14[[#This Row],[Facturación atraso]]</f>
        <v>0</v>
      </c>
      <c r="W87" s="6">
        <f>IFERROR(IF(AND(V87&gt;R87,J87&gt;=R87),ROUNDDOWN((Tabla14[[#This Row],[Producción para venta nueva]])/R87,0)*R87,0),0)</f>
        <v>0</v>
      </c>
      <c r="X87" s="63"/>
      <c r="Y87" s="6">
        <f>IF(Tabla14[[#This Row],[Venta del mes]]&gt;0,Tabla14[[#This Row],[Venta del mes]]+Tabla14[[#This Row],[Ajuste venta nueva]],0)</f>
        <v>0</v>
      </c>
      <c r="Z87" s="6">
        <f>+Tabla14[[#This Row],[Producción para venta nueva]]-Tabla14[[#This Row],[Facturación Venta nueva]]</f>
        <v>0</v>
      </c>
      <c r="AA87" s="6">
        <f>IF(AND(A87=1,Tabla14[[#This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7" s="6"/>
      <c r="AC87" s="6">
        <f>IF(Tabla14[[#This Row],[Disponible stock sin venta]]&gt;0,Tabla14[[#This Row],[Disponible stock sin venta]]+Tabla14[[#This Row],[Ajuste stock sin venta]],0)</f>
        <v>0</v>
      </c>
      <c r="AD87" s="3">
        <f>IFERROR(VLOOKUP(Tabla14[[#This Row],[Llave]],'[6]Din puerto'!$A:$D,4,FALSE),0)</f>
        <v>0</v>
      </c>
      <c r="AE8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87" s="3">
        <v>0</v>
      </c>
      <c r="AG8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87" s="87"/>
      <c r="AI87" s="3"/>
      <c r="AL87">
        <f>VLOOKUP(Tabla14[[#This Row],[Llave]],'[8]BASE PLAN MES N'!$B:$AG,32,FALSE)</f>
        <v>0</v>
      </c>
      <c r="AM87" s="3">
        <f>+Tabla14[[#This Row],[Comentario Market3]]-Tabla14[[#This Row],[Plan Ajustado]]</f>
        <v>0</v>
      </c>
    </row>
    <row r="88" spans="1:39" ht="15.5" x14ac:dyDescent="0.35">
      <c r="A88">
        <v>1</v>
      </c>
      <c r="B88" t="str">
        <f>Tabla14[[#This Row],[Oficina]]&amp;Tabla14[[#This Row],[Material]]</f>
        <v>Agro Sudamerica1022290</v>
      </c>
      <c r="C88" t="s">
        <v>6</v>
      </c>
      <c r="D88" t="s">
        <v>17</v>
      </c>
      <c r="E88">
        <v>1022290</v>
      </c>
      <c r="F88" t="s">
        <v>674</v>
      </c>
      <c r="G88" t="s">
        <v>11</v>
      </c>
      <c r="H88" t="s">
        <v>15</v>
      </c>
      <c r="I88" s="7">
        <v>0</v>
      </c>
      <c r="J88" s="7">
        <v>11000</v>
      </c>
      <c r="K88" s="8">
        <v>0.5146152823243515</v>
      </c>
      <c r="L88" s="7">
        <v>0</v>
      </c>
      <c r="M88" s="7">
        <v>12785.262000000001</v>
      </c>
      <c r="N88" s="7">
        <v>28115.628000000004</v>
      </c>
      <c r="O88" s="7">
        <v>0</v>
      </c>
      <c r="P88" s="32">
        <v>38089.327200000007</v>
      </c>
      <c r="Q88" s="15">
        <v>13000</v>
      </c>
      <c r="R88" s="9">
        <v>24000</v>
      </c>
      <c r="S88" s="5">
        <f t="shared" si="2"/>
        <v>13000</v>
      </c>
      <c r="T88" s="63"/>
      <c r="U88" s="5">
        <f>+Tabla14[[#This Row],[Atraso a facturar]]+Tabla14[[#This Row],[Ajuste atraso]]</f>
        <v>13000</v>
      </c>
      <c r="V88" s="3">
        <f>+Tabla14[[#This Row],[Total disponible]]-Tabla14[[#This Row],[Facturación atraso]]</f>
        <v>25089.327200000007</v>
      </c>
      <c r="W88" s="6">
        <f>IFERROR(IF(AND(V88&gt;R88,J88&gt;=R88),ROUNDDOWN((Tabla14[[#This Row],[Producción para venta nueva]])/R88,0)*R88,0),0)</f>
        <v>0</v>
      </c>
      <c r="X88" s="63"/>
      <c r="Y88" s="6">
        <f>IF(Tabla14[[#This Row],[Venta del mes]]&gt;0,Tabla14[[#This Row],[Venta del mes]]+Tabla14[[#This Row],[Ajuste venta nueva]],0)</f>
        <v>0</v>
      </c>
      <c r="Z88" s="6">
        <f>+Tabla14[[#This Row],[Producción para venta nueva]]-Tabla14[[#This Row],[Facturación Venta nueva]]</f>
        <v>25089.327200000007</v>
      </c>
      <c r="AA88" s="6">
        <f>IF(AND(A88=1,Tabla14[[#This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24000</v>
      </c>
      <c r="AB88" s="6"/>
      <c r="AC88" s="6">
        <f>IF(Tabla14[[#This Row],[Disponible stock sin venta]]&gt;0,Tabla14[[#This Row],[Disponible stock sin venta]]+Tabla14[[#This Row],[Ajuste stock sin venta]],0)</f>
        <v>24000</v>
      </c>
      <c r="AD88" s="3">
        <f>IFERROR(VLOOKUP(Tabla14[[#This Row],[Llave]],'[6]Din puerto'!$A:$D,4,FALSE),0)</f>
        <v>0</v>
      </c>
      <c r="AE8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37000</v>
      </c>
      <c r="AF88" s="3">
        <v>37000</v>
      </c>
      <c r="AG88" s="6">
        <f>IF(Tabla14[[#This Row],[Plan Irrestricto (DATO)]]&gt;0,SUM(Tabla14[[#This Row],[Facturación atraso]],Tabla14[[#This Row],[Facturación Venta nueva]],Tabla14[[#This Row],[Facturación stock]],Tabla14[[#This Row],[En puerto a facturar]]),0)</f>
        <v>37000</v>
      </c>
      <c r="AH88" s="87"/>
      <c r="AI88" s="3"/>
      <c r="AJ88">
        <v>13000</v>
      </c>
      <c r="AK88" t="s">
        <v>766</v>
      </c>
      <c r="AL88" s="7">
        <f>VLOOKUP(Tabla14[[#This Row],[Llave]],'[8]BASE PLAN MES N'!$B:$AG,32,FALSE)</f>
        <v>37000</v>
      </c>
      <c r="AM88" s="3">
        <f>+Tabla14[[#This Row],[Comentario Market3]]-Tabla14[[#This Row],[Plan Ajustado]]</f>
        <v>0</v>
      </c>
    </row>
    <row r="89" spans="1:39" ht="15.5" hidden="1" x14ac:dyDescent="0.35">
      <c r="A89">
        <v>1</v>
      </c>
      <c r="B89" t="str">
        <f>Tabla14[[#This Row],[Oficina]]&amp;Tabla14[[#This Row],[Material]]</f>
        <v>Agrosuper Shanghai1023111</v>
      </c>
      <c r="C89" t="s">
        <v>6</v>
      </c>
      <c r="D89" t="s">
        <v>140</v>
      </c>
      <c r="E89">
        <v>1023111</v>
      </c>
      <c r="F89" t="s">
        <v>146</v>
      </c>
      <c r="G89" t="s">
        <v>11</v>
      </c>
      <c r="H89" t="s">
        <v>12</v>
      </c>
      <c r="I89" s="7">
        <v>0</v>
      </c>
      <c r="J89" s="7">
        <v>0</v>
      </c>
      <c r="K89" s="8">
        <v>0.5146152823243515</v>
      </c>
      <c r="L89" s="7">
        <v>0</v>
      </c>
      <c r="M89" s="7">
        <v>0</v>
      </c>
      <c r="N89" s="7">
        <v>0</v>
      </c>
      <c r="O89" s="7">
        <v>0</v>
      </c>
      <c r="P89" s="14">
        <v>0</v>
      </c>
      <c r="Q89" s="7">
        <v>0</v>
      </c>
      <c r="R89" s="9">
        <v>20000</v>
      </c>
      <c r="S89" s="5">
        <f t="shared" si="2"/>
        <v>0</v>
      </c>
      <c r="T89" s="63"/>
      <c r="U89" s="5">
        <f>+Tabla14[[#This Row],[Atraso a facturar]]+Tabla14[[#This Row],[Ajuste atraso]]</f>
        <v>0</v>
      </c>
      <c r="V89" s="3">
        <f>+Tabla14[[#This Row],[Total disponible]]-Tabla14[[#This Row],[Facturación atraso]]</f>
        <v>0</v>
      </c>
      <c r="W89" s="6">
        <f>IFERROR(IF(AND(V89&gt;R89,J89&gt;=R89),ROUNDDOWN((Tabla14[[#This Row],[Producción para venta nueva]])/R89,0)*R89,0),0)</f>
        <v>0</v>
      </c>
      <c r="X89" s="63"/>
      <c r="Y89" s="6">
        <f>IF(Tabla14[[#This Row],[Venta del mes]]&gt;0,Tabla14[[#This Row],[Venta del mes]]+Tabla14[[#This Row],[Ajuste venta nueva]],0)</f>
        <v>0</v>
      </c>
      <c r="Z89" s="6">
        <f>+Tabla14[[#This Row],[Producción para venta nueva]]-Tabla14[[#This Row],[Facturación Venta nueva]]</f>
        <v>0</v>
      </c>
      <c r="AA89" s="6">
        <f>IF(AND(A89=1,Tabla14[[#This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89" s="6"/>
      <c r="AC89" s="6">
        <f>IF(Tabla14[[#This Row],[Disponible stock sin venta]]&gt;0,Tabla14[[#This Row],[Disponible stock sin venta]]+Tabla14[[#This Row],[Ajuste stock sin venta]],0)</f>
        <v>0</v>
      </c>
      <c r="AD89" s="3">
        <f>IFERROR(VLOOKUP(Tabla14[[#This Row],[Llave]],'[6]Din puerto'!$A:$D,4,FALSE),0)</f>
        <v>0</v>
      </c>
      <c r="AE8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89" s="3">
        <v>0</v>
      </c>
      <c r="AG8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89" s="87"/>
      <c r="AI89" s="3"/>
      <c r="AL89">
        <f>VLOOKUP(Tabla14[[#This Row],[Llave]],'[8]BASE PLAN MES N'!$B:$AG,32,FALSE)</f>
        <v>0</v>
      </c>
      <c r="AM89" s="3">
        <f>+Tabla14[[#This Row],[Comentario Market3]]-Tabla14[[#This Row],[Plan Ajustado]]</f>
        <v>0</v>
      </c>
    </row>
    <row r="90" spans="1:39" ht="15.5" hidden="1" x14ac:dyDescent="0.35">
      <c r="A90">
        <v>1</v>
      </c>
      <c r="B90" t="str">
        <f>Tabla14[[#This Row],[Oficina]]&amp;Tabla14[[#This Row],[Material]]</f>
        <v>Agrosuper Shanghai1023110</v>
      </c>
      <c r="C90" t="s">
        <v>6</v>
      </c>
      <c r="D90" t="s">
        <v>140</v>
      </c>
      <c r="E90">
        <v>1023110</v>
      </c>
      <c r="F90" t="s">
        <v>401</v>
      </c>
      <c r="G90" t="s">
        <v>11</v>
      </c>
      <c r="H90" t="s">
        <v>30</v>
      </c>
      <c r="I90" s="7">
        <v>0</v>
      </c>
      <c r="J90" s="7">
        <v>0</v>
      </c>
      <c r="K90" s="8">
        <v>0.5146152823243515</v>
      </c>
      <c r="L90" s="7">
        <v>0</v>
      </c>
      <c r="M90" s="7">
        <v>0</v>
      </c>
      <c r="N90" s="7">
        <v>0</v>
      </c>
      <c r="O90" s="7">
        <v>0</v>
      </c>
      <c r="P90" s="14">
        <v>0</v>
      </c>
      <c r="Q90" s="7">
        <v>0</v>
      </c>
      <c r="R90" s="9">
        <v>20000</v>
      </c>
      <c r="S90" s="5">
        <f t="shared" si="2"/>
        <v>0</v>
      </c>
      <c r="T90" s="63"/>
      <c r="U90" s="5">
        <f>+Tabla14[[#This Row],[Atraso a facturar]]+Tabla14[[#This Row],[Ajuste atraso]]</f>
        <v>0</v>
      </c>
      <c r="V90" s="3">
        <f>+Tabla14[[#This Row],[Total disponible]]-Tabla14[[#This Row],[Facturación atraso]]</f>
        <v>0</v>
      </c>
      <c r="W90" s="6">
        <f>IFERROR(IF(AND(V90&gt;R90,J90&gt;=R90),ROUNDDOWN((Tabla14[[#This Row],[Producción para venta nueva]])/R90,0)*R90,0),0)</f>
        <v>0</v>
      </c>
      <c r="X90" s="63"/>
      <c r="Y90" s="6">
        <f>IF(Tabla14[[#This Row],[Venta del mes]]&gt;0,Tabla14[[#This Row],[Venta del mes]]+Tabla14[[#This Row],[Ajuste venta nueva]],0)</f>
        <v>0</v>
      </c>
      <c r="Z90" s="6">
        <f>+Tabla14[[#This Row],[Producción para venta nueva]]-Tabla14[[#This Row],[Facturación Venta nueva]]</f>
        <v>0</v>
      </c>
      <c r="AA90" s="6">
        <f>IF(AND(A90=1,Tabla14[[#This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0" s="6"/>
      <c r="AC90" s="6">
        <f>IF(Tabla14[[#This Row],[Disponible stock sin venta]]&gt;0,Tabla14[[#This Row],[Disponible stock sin venta]]+Tabla14[[#This Row],[Ajuste stock sin venta]],0)</f>
        <v>0</v>
      </c>
      <c r="AD90" s="3">
        <f>IFERROR(VLOOKUP(Tabla14[[#This Row],[Llave]],'[6]Din puerto'!$A:$D,4,FALSE),0)</f>
        <v>0</v>
      </c>
      <c r="AE9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90" s="3">
        <v>0</v>
      </c>
      <c r="AG9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90" s="87"/>
      <c r="AI90" s="3"/>
      <c r="AL90">
        <f>VLOOKUP(Tabla14[[#This Row],[Llave]],'[8]BASE PLAN MES N'!$B:$AG,32,FALSE)</f>
        <v>0</v>
      </c>
      <c r="AM90" s="3">
        <f>+Tabla14[[#This Row],[Comentario Market3]]-Tabla14[[#This Row],[Plan Ajustado]]</f>
        <v>0</v>
      </c>
    </row>
    <row r="91" spans="1:39" ht="15.5" hidden="1" x14ac:dyDescent="0.35">
      <c r="A91">
        <v>1</v>
      </c>
      <c r="B91" t="str">
        <f>Tabla14[[#This Row],[Oficina]]&amp;Tabla14[[#This Row],[Material]]</f>
        <v>Agrosuper Shanghai1023109</v>
      </c>
      <c r="C91" t="s">
        <v>6</v>
      </c>
      <c r="D91" t="s">
        <v>140</v>
      </c>
      <c r="E91">
        <v>1023109</v>
      </c>
      <c r="F91" t="s">
        <v>148</v>
      </c>
      <c r="G91" t="s">
        <v>11</v>
      </c>
      <c r="H91" t="s">
        <v>41</v>
      </c>
      <c r="I91" s="7">
        <v>0</v>
      </c>
      <c r="J91" s="7">
        <v>0</v>
      </c>
      <c r="K91" s="8">
        <v>0.5146152823243515</v>
      </c>
      <c r="L91" s="7">
        <v>0</v>
      </c>
      <c r="M91" s="7">
        <v>0</v>
      </c>
      <c r="N91" s="7">
        <v>0</v>
      </c>
      <c r="O91" s="7">
        <v>0</v>
      </c>
      <c r="P91" s="14">
        <v>0</v>
      </c>
      <c r="Q91" s="7">
        <v>0</v>
      </c>
      <c r="R91" s="9">
        <v>24000</v>
      </c>
      <c r="S91" s="5">
        <f t="shared" si="2"/>
        <v>0</v>
      </c>
      <c r="T91" s="63"/>
      <c r="U91" s="5">
        <f>+Tabla14[[#This Row],[Atraso a facturar]]+Tabla14[[#This Row],[Ajuste atraso]]</f>
        <v>0</v>
      </c>
      <c r="V91" s="3">
        <f>+Tabla14[[#This Row],[Total disponible]]-Tabla14[[#This Row],[Facturación atraso]]</f>
        <v>0</v>
      </c>
      <c r="W91" s="6">
        <f>IFERROR(IF(AND(V91&gt;R91,J91&gt;=R91),ROUNDDOWN((Tabla14[[#This Row],[Producción para venta nueva]])/R91,0)*R91,0),0)</f>
        <v>0</v>
      </c>
      <c r="X91" s="63"/>
      <c r="Y91" s="6">
        <f>IF(Tabla14[[#This Row],[Venta del mes]]&gt;0,Tabla14[[#This Row],[Venta del mes]]+Tabla14[[#This Row],[Ajuste venta nueva]],0)</f>
        <v>0</v>
      </c>
      <c r="Z91" s="6">
        <f>+Tabla14[[#This Row],[Producción para venta nueva]]-Tabla14[[#This Row],[Facturación Venta nueva]]</f>
        <v>0</v>
      </c>
      <c r="AA91" s="6">
        <f>IF(AND(A91=1,Tabla14[[#This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1" s="6"/>
      <c r="AC91" s="6">
        <f>IF(Tabla14[[#This Row],[Disponible stock sin venta]]&gt;0,Tabla14[[#This Row],[Disponible stock sin venta]]+Tabla14[[#This Row],[Ajuste stock sin venta]],0)</f>
        <v>0</v>
      </c>
      <c r="AD91" s="3">
        <f>IFERROR(VLOOKUP(Tabla14[[#This Row],[Llave]],'[6]Din puerto'!$A:$D,4,FALSE),0)</f>
        <v>0</v>
      </c>
      <c r="AE9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91" s="3">
        <v>0</v>
      </c>
      <c r="AG9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91" s="87"/>
      <c r="AI91" s="3"/>
      <c r="AL91">
        <f>VLOOKUP(Tabla14[[#This Row],[Llave]],'[8]BASE PLAN MES N'!$B:$AG,32,FALSE)</f>
        <v>0</v>
      </c>
      <c r="AM91" s="3">
        <f>+Tabla14[[#This Row],[Comentario Market3]]-Tabla14[[#This Row],[Plan Ajustado]]</f>
        <v>0</v>
      </c>
    </row>
    <row r="92" spans="1:39" ht="15.5" hidden="1" x14ac:dyDescent="0.35">
      <c r="A92">
        <v>1</v>
      </c>
      <c r="B92" t="str">
        <f>Tabla14[[#This Row],[Oficina]]&amp;Tabla14[[#This Row],[Material]]</f>
        <v>Agrosuper Shanghai1023093</v>
      </c>
      <c r="C92" t="s">
        <v>6</v>
      </c>
      <c r="D92" t="s">
        <v>140</v>
      </c>
      <c r="E92">
        <v>1023093</v>
      </c>
      <c r="F92" t="s">
        <v>306</v>
      </c>
      <c r="G92" t="s">
        <v>71</v>
      </c>
      <c r="H92" t="s">
        <v>72</v>
      </c>
      <c r="I92" s="7">
        <v>0</v>
      </c>
      <c r="J92" s="7">
        <v>0</v>
      </c>
      <c r="K92" s="8">
        <v>0.5146152823243515</v>
      </c>
      <c r="L92" s="7">
        <v>0</v>
      </c>
      <c r="M92" s="7">
        <v>0</v>
      </c>
      <c r="N92" s="7">
        <v>0</v>
      </c>
      <c r="O92" s="7">
        <v>0</v>
      </c>
      <c r="P92" s="14">
        <v>0</v>
      </c>
      <c r="Q92" s="7">
        <v>0</v>
      </c>
      <c r="R92" s="9">
        <v>16800</v>
      </c>
      <c r="S92" s="5">
        <f t="shared" si="2"/>
        <v>0</v>
      </c>
      <c r="T92" s="63"/>
      <c r="U92" s="5">
        <f>+Tabla14[[#This Row],[Atraso a facturar]]+Tabla14[[#This Row],[Ajuste atraso]]</f>
        <v>0</v>
      </c>
      <c r="V92" s="3">
        <f>+Tabla14[[#This Row],[Total disponible]]-Tabla14[[#This Row],[Facturación atraso]]</f>
        <v>0</v>
      </c>
      <c r="W92" s="6">
        <f>IFERROR(IF(AND(V92&gt;R92,J92&gt;=R92),ROUNDDOWN((Tabla14[[#This Row],[Producción para venta nueva]])/R92,0)*R92,0),0)</f>
        <v>0</v>
      </c>
      <c r="X92" s="63"/>
      <c r="Y92" s="6">
        <f>IF(Tabla14[[#This Row],[Venta del mes]]&gt;0,Tabla14[[#This Row],[Venta del mes]]+Tabla14[[#This Row],[Ajuste venta nueva]],0)</f>
        <v>0</v>
      </c>
      <c r="Z92" s="6">
        <f>+Tabla14[[#This Row],[Producción para venta nueva]]-Tabla14[[#This Row],[Facturación Venta nueva]]</f>
        <v>0</v>
      </c>
      <c r="AA92" s="6">
        <f>IF(AND(A92=1,Tabla14[[#This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2" s="6"/>
      <c r="AC92" s="6">
        <f>IF(Tabla14[[#This Row],[Disponible stock sin venta]]&gt;0,Tabla14[[#This Row],[Disponible stock sin venta]]+Tabla14[[#This Row],[Ajuste stock sin venta]],0)</f>
        <v>0</v>
      </c>
      <c r="AD92" s="3">
        <f>IFERROR(VLOOKUP(Tabla14[[#This Row],[Llave]],'[6]Din puerto'!$A:$D,4,FALSE),0)</f>
        <v>0</v>
      </c>
      <c r="AE9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92" s="3">
        <v>0</v>
      </c>
      <c r="AG9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92" s="87"/>
      <c r="AI92" s="3"/>
      <c r="AL92">
        <f>VLOOKUP(Tabla14[[#This Row],[Llave]],'[8]BASE PLAN MES N'!$B:$AG,32,FALSE)</f>
        <v>0</v>
      </c>
      <c r="AM92" s="3">
        <f>+Tabla14[[#This Row],[Comentario Market3]]-Tabla14[[#This Row],[Plan Ajustado]]</f>
        <v>0</v>
      </c>
    </row>
    <row r="93" spans="1:39" ht="15.5" hidden="1" x14ac:dyDescent="0.35">
      <c r="A93">
        <v>1</v>
      </c>
      <c r="B93" t="str">
        <f>Tabla14[[#This Row],[Oficina]]&amp;Tabla14[[#This Row],[Material]]</f>
        <v>Agrosuper Asia1023090</v>
      </c>
      <c r="C93" t="s">
        <v>6</v>
      </c>
      <c r="D93" t="s">
        <v>173</v>
      </c>
      <c r="E93">
        <v>1023090</v>
      </c>
      <c r="F93" t="s">
        <v>193</v>
      </c>
      <c r="G93" t="s">
        <v>56</v>
      </c>
      <c r="H93" t="s">
        <v>57</v>
      </c>
      <c r="I93" s="7">
        <v>43761</v>
      </c>
      <c r="J93" s="7">
        <v>0</v>
      </c>
      <c r="K93" s="8">
        <v>0.5146152823243515</v>
      </c>
      <c r="L93" s="7">
        <v>22520.079369795945</v>
      </c>
      <c r="M93" s="85">
        <v>-21760.799999999999</v>
      </c>
      <c r="N93" s="7">
        <v>0</v>
      </c>
      <c r="O93" s="7">
        <v>0</v>
      </c>
      <c r="P93" s="14">
        <v>759.27936979594597</v>
      </c>
      <c r="Q93" s="7">
        <v>0</v>
      </c>
      <c r="R93" s="9">
        <v>22000</v>
      </c>
      <c r="S93" s="5">
        <f t="shared" si="2"/>
        <v>0</v>
      </c>
      <c r="T93" s="63"/>
      <c r="U93" s="5">
        <f>+Tabla14[[#This Row],[Atraso a facturar]]+Tabla14[[#This Row],[Ajuste atraso]]</f>
        <v>0</v>
      </c>
      <c r="V93" s="3">
        <f>+Tabla14[[#This Row],[Total disponible]]-Tabla14[[#This Row],[Facturación atraso]]</f>
        <v>759.27936979594597</v>
      </c>
      <c r="W93" s="6">
        <f>IFERROR(IF(AND(V93&gt;R93,J93&gt;=R93),ROUNDDOWN((Tabla14[[#This Row],[Producción para venta nueva]])/R93,0)*R93,0),0)</f>
        <v>0</v>
      </c>
      <c r="X93" s="63"/>
      <c r="Y93" s="6">
        <f>IF(Tabla14[[#This Row],[Venta del mes]]&gt;0,Tabla14[[#This Row],[Venta del mes]]+Tabla14[[#This Row],[Ajuste venta nueva]],0)</f>
        <v>0</v>
      </c>
      <c r="Z93" s="6">
        <f>+Tabla14[[#This Row],[Producción para venta nueva]]-Tabla14[[#This Row],[Facturación Venta nueva]]</f>
        <v>759.27936979594597</v>
      </c>
      <c r="AA93" s="6">
        <f>IF(AND(A93=1,Tabla14[[#This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3" s="6"/>
      <c r="AC93" s="6">
        <f>IF(Tabla14[[#This Row],[Disponible stock sin venta]]&gt;0,Tabla14[[#This Row],[Disponible stock sin venta]]+Tabla14[[#This Row],[Ajuste stock sin venta]],0)</f>
        <v>0</v>
      </c>
      <c r="AD93" s="3">
        <f>IFERROR(VLOOKUP(Tabla14[[#This Row],[Llave]],'[6]Din puerto'!$A:$D,4,FALSE),0)</f>
        <v>0</v>
      </c>
      <c r="AE9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93" s="3">
        <v>0</v>
      </c>
      <c r="AG9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93" s="87"/>
      <c r="AI93" s="3"/>
      <c r="AL93">
        <f>VLOOKUP(Tabla14[[#This Row],[Llave]],'[8]BASE PLAN MES N'!$B:$AG,32,FALSE)</f>
        <v>0</v>
      </c>
      <c r="AM93" s="3">
        <f>+Tabla14[[#This Row],[Comentario Market3]]-Tabla14[[#This Row],[Plan Ajustado]]</f>
        <v>0</v>
      </c>
    </row>
    <row r="94" spans="1:39" ht="15.5" hidden="1" x14ac:dyDescent="0.35">
      <c r="A94">
        <v>1</v>
      </c>
      <c r="B94" t="str">
        <f>Tabla14[[#This Row],[Oficina]]&amp;Tabla14[[#This Row],[Material]]</f>
        <v>Exportacion Directa1023055</v>
      </c>
      <c r="C94" t="s">
        <v>6</v>
      </c>
      <c r="D94" t="s">
        <v>88</v>
      </c>
      <c r="E94">
        <v>1023055</v>
      </c>
      <c r="F94" t="s">
        <v>293</v>
      </c>
      <c r="G94" t="s">
        <v>50</v>
      </c>
      <c r="H94" t="s">
        <v>110</v>
      </c>
      <c r="I94" s="7">
        <v>0</v>
      </c>
      <c r="J94" s="7">
        <v>0</v>
      </c>
      <c r="K94" s="8">
        <v>0.86351453912600351</v>
      </c>
      <c r="L94" s="7">
        <v>0</v>
      </c>
      <c r="M94" s="7">
        <v>10320.472000000003</v>
      </c>
      <c r="N94" s="7">
        <v>0</v>
      </c>
      <c r="O94" s="7">
        <v>0</v>
      </c>
      <c r="P94" s="14">
        <v>10320.472000000003</v>
      </c>
      <c r="Q94" s="7">
        <v>15000</v>
      </c>
      <c r="R94" s="9">
        <v>2000</v>
      </c>
      <c r="S94" s="5">
        <f t="shared" si="2"/>
        <v>10000</v>
      </c>
      <c r="T94" s="63"/>
      <c r="U94" s="5">
        <f>+Tabla14[[#This Row],[Atraso a facturar]]+Tabla14[[#This Row],[Ajuste atraso]]</f>
        <v>10000</v>
      </c>
      <c r="V94" s="3">
        <f>+Tabla14[[#This Row],[Total disponible]]-Tabla14[[#This Row],[Facturación atraso]]</f>
        <v>320.47200000000339</v>
      </c>
      <c r="W94" s="6">
        <f>IFERROR(IF(AND(V94&gt;R94,J94&gt;=R94),ROUNDDOWN((Tabla14[[#This Row],[Producción para venta nueva]])/R94,0)*R94,0),0)</f>
        <v>0</v>
      </c>
      <c r="X94" s="63"/>
      <c r="Y94" s="6">
        <f>IF(Tabla14[[#This Row],[Venta del mes]]&gt;0,Tabla14[[#This Row],[Venta del mes]]+Tabla14[[#This Row],[Ajuste venta nueva]],0)</f>
        <v>0</v>
      </c>
      <c r="Z94" s="6">
        <f>+Tabla14[[#This Row],[Producción para venta nueva]]-Tabla14[[#This Row],[Facturación Venta nueva]]</f>
        <v>320.47200000000339</v>
      </c>
      <c r="AA94" s="6">
        <f>IF(AND(A94=1,Tabla14[[#This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4" s="6"/>
      <c r="AC94" s="6">
        <f>IF(Tabla14[[#This Row],[Disponible stock sin venta]]&gt;0,Tabla14[[#This Row],[Disponible stock sin venta]]+Tabla14[[#This Row],[Ajuste stock sin venta]],0)</f>
        <v>0</v>
      </c>
      <c r="AD94" s="3">
        <f>IFERROR(VLOOKUP(Tabla14[[#This Row],[Llave]],'[6]Din puerto'!$A:$D,4,FALSE),0)</f>
        <v>0</v>
      </c>
      <c r="AE9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10000</v>
      </c>
      <c r="AF94" s="3">
        <v>10000</v>
      </c>
      <c r="AG94" s="6">
        <f>IF(Tabla14[[#This Row],[Plan Irrestricto (DATO)]]&gt;0,SUM(Tabla14[[#This Row],[Facturación atraso]],Tabla14[[#This Row],[Facturación Venta nueva]],Tabla14[[#This Row],[Facturación stock]],Tabla14[[#This Row],[En puerto a facturar]]),0)</f>
        <v>10000</v>
      </c>
      <c r="AH94" s="87"/>
      <c r="AI94" s="3"/>
      <c r="AL94">
        <f>VLOOKUP(Tabla14[[#This Row],[Llave]],'[8]BASE PLAN MES N'!$B:$AG,32,FALSE)</f>
        <v>8000</v>
      </c>
      <c r="AM94" s="3">
        <f>+Tabla14[[#This Row],[Comentario Market3]]-Tabla14[[#This Row],[Plan Ajustado]]</f>
        <v>-2000</v>
      </c>
    </row>
    <row r="95" spans="1:39" ht="15.5" hidden="1" x14ac:dyDescent="0.35">
      <c r="A95">
        <v>1</v>
      </c>
      <c r="B95" t="str">
        <f>Tabla14[[#This Row],[Oficina]]&amp;Tabla14[[#This Row],[Material]]</f>
        <v>Exportacion Directa1023051</v>
      </c>
      <c r="C95" t="s">
        <v>6</v>
      </c>
      <c r="D95" t="s">
        <v>88</v>
      </c>
      <c r="E95">
        <v>1023051</v>
      </c>
      <c r="F95" t="s">
        <v>292</v>
      </c>
      <c r="G95" t="s">
        <v>50</v>
      </c>
      <c r="H95" t="s">
        <v>110</v>
      </c>
      <c r="I95" s="7">
        <v>0</v>
      </c>
      <c r="J95" s="7">
        <v>0</v>
      </c>
      <c r="K95" s="8">
        <v>0.86351453912600351</v>
      </c>
      <c r="L95" s="7">
        <v>0</v>
      </c>
      <c r="M95" s="7">
        <v>0</v>
      </c>
      <c r="N95" s="7">
        <v>0</v>
      </c>
      <c r="O95" s="7">
        <v>0</v>
      </c>
      <c r="P95" s="14">
        <v>0</v>
      </c>
      <c r="Q95" s="7">
        <v>3000</v>
      </c>
      <c r="R95" s="9">
        <v>2200</v>
      </c>
      <c r="S95" s="5">
        <f t="shared" si="2"/>
        <v>0</v>
      </c>
      <c r="T95" s="63"/>
      <c r="U95" s="5">
        <f>+Tabla14[[#This Row],[Atraso a facturar]]+Tabla14[[#This Row],[Ajuste atraso]]</f>
        <v>0</v>
      </c>
      <c r="V95" s="3">
        <f>+Tabla14[[#This Row],[Total disponible]]-Tabla14[[#This Row],[Facturación atraso]]</f>
        <v>0</v>
      </c>
      <c r="W95" s="6">
        <f>IFERROR(IF(AND(V95&gt;R95,J95&gt;=R95),ROUNDDOWN((Tabla14[[#This Row],[Producción para venta nueva]])/R95,0)*R95,0),0)</f>
        <v>0</v>
      </c>
      <c r="X95" s="63"/>
      <c r="Y95" s="6">
        <f>IF(Tabla14[[#This Row],[Venta del mes]]&gt;0,Tabla14[[#This Row],[Venta del mes]]+Tabla14[[#This Row],[Ajuste venta nueva]],0)</f>
        <v>0</v>
      </c>
      <c r="Z95" s="6">
        <f>+Tabla14[[#This Row],[Producción para venta nueva]]-Tabla14[[#This Row],[Facturación Venta nueva]]</f>
        <v>0</v>
      </c>
      <c r="AA95" s="6">
        <f>IF(AND(A95=1,Tabla14[[#This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5" s="6"/>
      <c r="AC95" s="6">
        <f>IF(Tabla14[[#This Row],[Disponible stock sin venta]]&gt;0,Tabla14[[#This Row],[Disponible stock sin venta]]+Tabla14[[#This Row],[Ajuste stock sin venta]],0)</f>
        <v>0</v>
      </c>
      <c r="AD95" s="3">
        <f>IFERROR(VLOOKUP(Tabla14[[#This Row],[Llave]],'[6]Din puerto'!$A:$D,4,FALSE),0)</f>
        <v>0</v>
      </c>
      <c r="AE95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95" s="3" t="b">
        <v>0</v>
      </c>
      <c r="AG9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95" s="87"/>
      <c r="AI95" s="3"/>
      <c r="AL95">
        <f>VLOOKUP(Tabla14[[#This Row],[Llave]],'[8]BASE PLAN MES N'!$B:$AG,32,FALSE)</f>
        <v>0</v>
      </c>
      <c r="AM95" s="3">
        <f>+Tabla14[[#This Row],[Comentario Market3]]-Tabla14[[#This Row],[Plan Ajustado]]</f>
        <v>0</v>
      </c>
    </row>
    <row r="96" spans="1:39" ht="15.5" hidden="1" x14ac:dyDescent="0.35">
      <c r="A96">
        <v>1</v>
      </c>
      <c r="B96" t="str">
        <f>Tabla14[[#This Row],[Oficina]]&amp;Tabla14[[#This Row],[Material]]</f>
        <v>Agrosuper Asia1023038</v>
      </c>
      <c r="C96" t="s">
        <v>6</v>
      </c>
      <c r="D96" t="s">
        <v>173</v>
      </c>
      <c r="E96">
        <v>1023038</v>
      </c>
      <c r="F96" t="s">
        <v>185</v>
      </c>
      <c r="G96" t="s">
        <v>50</v>
      </c>
      <c r="H96" t="s">
        <v>110</v>
      </c>
      <c r="I96" s="7">
        <v>80294</v>
      </c>
      <c r="J96" s="7">
        <v>110000</v>
      </c>
      <c r="K96" s="8">
        <v>0.5146152823243515</v>
      </c>
      <c r="L96" s="7">
        <v>41320.519478951479</v>
      </c>
      <c r="M96" s="7">
        <v>8051.232</v>
      </c>
      <c r="N96" s="7">
        <v>28267.770007084604</v>
      </c>
      <c r="O96" s="7">
        <v>0</v>
      </c>
      <c r="P96" s="14">
        <v>74812.744485327625</v>
      </c>
      <c r="Q96" s="7">
        <v>55000</v>
      </c>
      <c r="R96" s="9">
        <v>22000</v>
      </c>
      <c r="S96" s="5">
        <f t="shared" si="2"/>
        <v>55000</v>
      </c>
      <c r="T96" s="63"/>
      <c r="U96" s="5">
        <f>+Tabla14[[#This Row],[Atraso a facturar]]+Tabla14[[#This Row],[Ajuste atraso]]</f>
        <v>55000</v>
      </c>
      <c r="V96" s="3">
        <f>+Tabla14[[#This Row],[Total disponible]]-Tabla14[[#This Row],[Facturación atraso]]</f>
        <v>19812.744485327625</v>
      </c>
      <c r="W96" s="6">
        <f>IFERROR(IF(AND(V96&gt;R96,J96&gt;=R96),ROUNDDOWN((Tabla14[[#This Row],[Producción para venta nueva]])/R96,0)*R96,0),0)</f>
        <v>0</v>
      </c>
      <c r="X96" s="63"/>
      <c r="Y96" s="6">
        <f>IF(Tabla14[[#This Row],[Venta del mes]]&gt;0,Tabla14[[#This Row],[Venta del mes]]+Tabla14[[#This Row],[Ajuste venta nueva]],0)</f>
        <v>0</v>
      </c>
      <c r="Z96" s="6">
        <f>+Tabla14[[#This Row],[Producción para venta nueva]]-Tabla14[[#This Row],[Facturación Venta nueva]]</f>
        <v>19812.744485327625</v>
      </c>
      <c r="AA96" s="6">
        <f>IF(AND(A96=1,Tabla14[[#This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6" s="6"/>
      <c r="AC96" s="6">
        <f>IF(Tabla14[[#This Row],[Disponible stock sin venta]]&gt;0,Tabla14[[#This Row],[Disponible stock sin venta]]+Tabla14[[#This Row],[Ajuste stock sin venta]],0)</f>
        <v>0</v>
      </c>
      <c r="AD96" s="3">
        <f>IFERROR(VLOOKUP(Tabla14[[#This Row],[Llave]],'[6]Din puerto'!$A:$D,4,FALSE),0)</f>
        <v>0</v>
      </c>
      <c r="AE9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55000</v>
      </c>
      <c r="AF96" s="3">
        <v>55000</v>
      </c>
      <c r="AG96" s="6">
        <f>IF(Tabla14[[#This Row],[Plan Irrestricto (DATO)]]&gt;0,SUM(Tabla14[[#This Row],[Facturación atraso]],Tabla14[[#This Row],[Facturación Venta nueva]],Tabla14[[#This Row],[Facturación stock]],Tabla14[[#This Row],[En puerto a facturar]]),0)</f>
        <v>55000</v>
      </c>
      <c r="AH96" s="87"/>
      <c r="AI96" s="3"/>
      <c r="AL96">
        <f>VLOOKUP(Tabla14[[#This Row],[Llave]],'[8]BASE PLAN MES N'!$B:$AG,32,FALSE)</f>
        <v>55000</v>
      </c>
      <c r="AM96" s="3">
        <f>+Tabla14[[#This Row],[Comentario Market3]]-Tabla14[[#This Row],[Plan Ajustado]]</f>
        <v>0</v>
      </c>
    </row>
    <row r="97" spans="1:39" ht="15.5" hidden="1" x14ac:dyDescent="0.35">
      <c r="A97">
        <v>1</v>
      </c>
      <c r="B97" t="str">
        <f>Tabla14[[#This Row],[Oficina]]&amp;Tabla14[[#This Row],[Material]]</f>
        <v>Agrosuper Asia1023037</v>
      </c>
      <c r="C97" t="s">
        <v>6</v>
      </c>
      <c r="D97" t="s">
        <v>173</v>
      </c>
      <c r="E97">
        <v>1023037</v>
      </c>
      <c r="F97" t="s">
        <v>192</v>
      </c>
      <c r="G97" t="s">
        <v>56</v>
      </c>
      <c r="H97" t="s">
        <v>57</v>
      </c>
      <c r="I97" s="7">
        <v>83893</v>
      </c>
      <c r="J97" s="7">
        <v>88000</v>
      </c>
      <c r="K97" s="8">
        <v>0.5146152823243515</v>
      </c>
      <c r="L97" s="7">
        <v>43172.619880036822</v>
      </c>
      <c r="M97" s="7">
        <v>15064.519999999999</v>
      </c>
      <c r="N97" s="7">
        <v>0</v>
      </c>
      <c r="O97" s="7">
        <v>0</v>
      </c>
      <c r="P97" s="14">
        <v>58237.139880036819</v>
      </c>
      <c r="Q97" s="7">
        <v>11000</v>
      </c>
      <c r="R97" s="9">
        <v>22000</v>
      </c>
      <c r="S97" s="5">
        <f t="shared" si="2"/>
        <v>11000</v>
      </c>
      <c r="T97" s="63"/>
      <c r="U97" s="5">
        <f>+Tabla14[[#This Row],[Atraso a facturar]]+Tabla14[[#This Row],[Ajuste atraso]]</f>
        <v>11000</v>
      </c>
      <c r="V97" s="3">
        <f>+Tabla14[[#This Row],[Total disponible]]-Tabla14[[#This Row],[Facturación atraso]]</f>
        <v>47237.139880036819</v>
      </c>
      <c r="W97" s="6">
        <f>IFERROR(IF(AND(V97&gt;R97,J97&gt;=R97),ROUNDDOWN((Tabla14[[#This Row],[Producción para venta nueva]])/R97,0)*R97,0),0)</f>
        <v>44000</v>
      </c>
      <c r="X97" s="63"/>
      <c r="Y97" s="6">
        <f>IF(Tabla14[[#This Row],[Venta del mes]]&gt;0,Tabla14[[#This Row],[Venta del mes]]+Tabla14[[#This Row],[Ajuste venta nueva]],0)</f>
        <v>44000</v>
      </c>
      <c r="Z97" s="6">
        <f>+Tabla14[[#This Row],[Producción para venta nueva]]-Tabla14[[#This Row],[Facturación Venta nueva]]</f>
        <v>3237.1398800368188</v>
      </c>
      <c r="AA97" s="6">
        <f>IF(AND(A97=1,Tabla14[[#This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7" s="6"/>
      <c r="AC97" s="6">
        <f>IF(Tabla14[[#This Row],[Disponible stock sin venta]]&gt;0,Tabla14[[#This Row],[Disponible stock sin venta]]+Tabla14[[#This Row],[Ajuste stock sin venta]],0)</f>
        <v>0</v>
      </c>
      <c r="AD97" s="3">
        <f>IFERROR(VLOOKUP(Tabla14[[#This Row],[Llave]],'[6]Din puerto'!$A:$D,4,FALSE),0)</f>
        <v>0</v>
      </c>
      <c r="AE9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55000</v>
      </c>
      <c r="AF97" s="3">
        <v>55000</v>
      </c>
      <c r="AG97" s="6">
        <f>IF(Tabla14[[#This Row],[Plan Irrestricto (DATO)]]&gt;0,SUM(Tabla14[[#This Row],[Facturación atraso]],Tabla14[[#This Row],[Facturación Venta nueva]],Tabla14[[#This Row],[Facturación stock]],Tabla14[[#This Row],[En puerto a facturar]]),0)</f>
        <v>55000</v>
      </c>
      <c r="AH97" s="87"/>
      <c r="AI97" s="3"/>
      <c r="AL97">
        <f>VLOOKUP(Tabla14[[#This Row],[Llave]],'[8]BASE PLAN MES N'!$B:$AG,32,FALSE)</f>
        <v>55000</v>
      </c>
      <c r="AM97" s="3">
        <f>+Tabla14[[#This Row],[Comentario Market3]]-Tabla14[[#This Row],[Plan Ajustado]]</f>
        <v>0</v>
      </c>
    </row>
    <row r="98" spans="1:39" ht="15.5" hidden="1" x14ac:dyDescent="0.35">
      <c r="A98">
        <v>1</v>
      </c>
      <c r="B98" t="str">
        <f>Tabla14[[#This Row],[Oficina]]&amp;Tabla14[[#This Row],[Material]]</f>
        <v>Agrosuper Shanghai1023035</v>
      </c>
      <c r="C98" t="s">
        <v>6</v>
      </c>
      <c r="D98" t="s">
        <v>140</v>
      </c>
      <c r="E98">
        <v>1023035</v>
      </c>
      <c r="F98" t="s">
        <v>597</v>
      </c>
      <c r="G98" t="s">
        <v>71</v>
      </c>
      <c r="H98" t="s">
        <v>72</v>
      </c>
      <c r="I98" s="7">
        <v>0</v>
      </c>
      <c r="J98" s="7">
        <v>0</v>
      </c>
      <c r="K98" s="8">
        <v>0.5146152823243515</v>
      </c>
      <c r="L98" s="7">
        <v>0</v>
      </c>
      <c r="M98" s="7">
        <v>0</v>
      </c>
      <c r="N98" s="7">
        <v>0</v>
      </c>
      <c r="O98" s="7">
        <v>0</v>
      </c>
      <c r="P98" s="32">
        <v>0</v>
      </c>
      <c r="Q98" s="7">
        <v>0</v>
      </c>
      <c r="R98" s="9">
        <v>24000</v>
      </c>
      <c r="S98" s="5">
        <f t="shared" si="2"/>
        <v>0</v>
      </c>
      <c r="T98" s="63"/>
      <c r="U98" s="5">
        <f>+Tabla14[[#This Row],[Atraso a facturar]]+Tabla14[[#This Row],[Ajuste atraso]]</f>
        <v>0</v>
      </c>
      <c r="V98" s="3">
        <f>+Tabla14[[#This Row],[Total disponible]]-Tabla14[[#This Row],[Facturación atraso]]</f>
        <v>0</v>
      </c>
      <c r="W98" s="6">
        <f>IFERROR(IF(AND(V98&gt;R98,J98&gt;=R98),ROUNDDOWN((Tabla14[[#This Row],[Producción para venta nueva]])/R98,0)*R98,0),0)</f>
        <v>0</v>
      </c>
      <c r="X98" s="63"/>
      <c r="Y98" s="6">
        <f>IF(Tabla14[[#This Row],[Venta del mes]]&gt;0,Tabla14[[#This Row],[Venta del mes]]+Tabla14[[#This Row],[Ajuste venta nueva]],0)</f>
        <v>0</v>
      </c>
      <c r="Z98" s="6">
        <f>+Tabla14[[#This Row],[Producción para venta nueva]]-Tabla14[[#This Row],[Facturación Venta nueva]]</f>
        <v>0</v>
      </c>
      <c r="AA98" s="6">
        <f>IF(AND(A98=1,Tabla14[[#This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8" s="6"/>
      <c r="AC98" s="6">
        <f>IF(Tabla14[[#This Row],[Disponible stock sin venta]]&gt;0,Tabla14[[#This Row],[Disponible stock sin venta]]+Tabla14[[#This Row],[Ajuste stock sin venta]],0)</f>
        <v>0</v>
      </c>
      <c r="AD98" s="3">
        <f>IFERROR(VLOOKUP(Tabla14[[#This Row],[Llave]],'[6]Din puerto'!$A:$D,4,FALSE),0)</f>
        <v>0</v>
      </c>
      <c r="AE9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98" s="3">
        <v>0</v>
      </c>
      <c r="AG9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98" s="87"/>
      <c r="AI98" s="3"/>
      <c r="AL98">
        <f>VLOOKUP(Tabla14[[#This Row],[Llave]],'[8]BASE PLAN MES N'!$B:$AG,32,FALSE)</f>
        <v>0</v>
      </c>
      <c r="AM98" s="3">
        <f>+Tabla14[[#This Row],[Comentario Market3]]-Tabla14[[#This Row],[Plan Ajustado]]</f>
        <v>0</v>
      </c>
    </row>
    <row r="99" spans="1:39" ht="15.5" hidden="1" x14ac:dyDescent="0.35">
      <c r="A99">
        <v>1</v>
      </c>
      <c r="B99" t="str">
        <f>Tabla14[[#This Row],[Oficina]]&amp;Tabla14[[#This Row],[Material]]</f>
        <v>Agrosuper Shanghai1023034</v>
      </c>
      <c r="C99" t="s">
        <v>6</v>
      </c>
      <c r="D99" t="s">
        <v>140</v>
      </c>
      <c r="E99">
        <v>1023034</v>
      </c>
      <c r="F99" t="s">
        <v>143</v>
      </c>
      <c r="G99" t="s">
        <v>8</v>
      </c>
      <c r="H99" t="s">
        <v>30</v>
      </c>
      <c r="I99" s="7">
        <v>0</v>
      </c>
      <c r="J99" s="7">
        <v>0</v>
      </c>
      <c r="K99" s="8">
        <v>0.5146152823243515</v>
      </c>
      <c r="L99" s="7">
        <v>0</v>
      </c>
      <c r="M99" s="7">
        <v>0</v>
      </c>
      <c r="N99" s="7">
        <v>0</v>
      </c>
      <c r="O99" s="7">
        <v>0</v>
      </c>
      <c r="P99" s="14">
        <v>0</v>
      </c>
      <c r="Q99" s="7">
        <v>0</v>
      </c>
      <c r="R99" s="9">
        <v>12000</v>
      </c>
      <c r="S99" s="5">
        <f t="shared" si="2"/>
        <v>0</v>
      </c>
      <c r="T99" s="63"/>
      <c r="U99" s="5">
        <f>+Tabla14[[#This Row],[Atraso a facturar]]+Tabla14[[#This Row],[Ajuste atraso]]</f>
        <v>0</v>
      </c>
      <c r="V99" s="3">
        <f>+Tabla14[[#This Row],[Total disponible]]-Tabla14[[#This Row],[Facturación atraso]]</f>
        <v>0</v>
      </c>
      <c r="W99" s="6">
        <f>IFERROR(IF(AND(V99&gt;R99,J99&gt;=R99),ROUNDDOWN((Tabla14[[#This Row],[Producción para venta nueva]])/R99,0)*R99,0),0)</f>
        <v>0</v>
      </c>
      <c r="X99" s="63"/>
      <c r="Y99" s="6">
        <f>IF(Tabla14[[#This Row],[Venta del mes]]&gt;0,Tabla14[[#This Row],[Venta del mes]]+Tabla14[[#This Row],[Ajuste venta nueva]],0)</f>
        <v>0</v>
      </c>
      <c r="Z99" s="6">
        <f>+Tabla14[[#This Row],[Producción para venta nueva]]-Tabla14[[#This Row],[Facturación Venta nueva]]</f>
        <v>0</v>
      </c>
      <c r="AA99" s="6">
        <f>IF(AND(A99=1,Tabla14[[#This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99" s="6"/>
      <c r="AC99" s="6">
        <f>IF(Tabla14[[#This Row],[Disponible stock sin venta]]&gt;0,Tabla14[[#This Row],[Disponible stock sin venta]]+Tabla14[[#This Row],[Ajuste stock sin venta]],0)</f>
        <v>0</v>
      </c>
      <c r="AD99" s="3">
        <f>IFERROR(VLOOKUP(Tabla14[[#This Row],[Llave]],'[6]Din puerto'!$A:$D,4,FALSE),0)</f>
        <v>0</v>
      </c>
      <c r="AE9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99" s="3">
        <v>0</v>
      </c>
      <c r="AG9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99" s="87"/>
      <c r="AI99" s="3"/>
      <c r="AL99">
        <f>VLOOKUP(Tabla14[[#This Row],[Llave]],'[8]BASE PLAN MES N'!$B:$AG,32,FALSE)</f>
        <v>0</v>
      </c>
      <c r="AM99" s="3">
        <f>+Tabla14[[#This Row],[Comentario Market3]]-Tabla14[[#This Row],[Plan Ajustado]]</f>
        <v>0</v>
      </c>
    </row>
    <row r="100" spans="1:39" ht="15.5" x14ac:dyDescent="0.35">
      <c r="A100">
        <v>1</v>
      </c>
      <c r="B100" t="str">
        <f>Tabla14[[#This Row],[Oficina]]&amp;Tabla14[[#This Row],[Material]]</f>
        <v>Agro Sudamerica1012778</v>
      </c>
      <c r="C100" t="s">
        <v>227</v>
      </c>
      <c r="D100" t="s">
        <v>17</v>
      </c>
      <c r="E100">
        <v>1012778</v>
      </c>
      <c r="F100" t="s">
        <v>327</v>
      </c>
      <c r="G100" t="s">
        <v>209</v>
      </c>
      <c r="H100" t="s">
        <v>228</v>
      </c>
      <c r="I100" s="7">
        <v>0</v>
      </c>
      <c r="J100" s="7">
        <v>0</v>
      </c>
      <c r="K100" s="8">
        <v>0.5146152823243515</v>
      </c>
      <c r="L100" s="7">
        <v>0</v>
      </c>
      <c r="M100" s="7">
        <v>11455.953000000001</v>
      </c>
      <c r="N100" s="7">
        <v>3000</v>
      </c>
      <c r="O100" s="7">
        <v>0</v>
      </c>
      <c r="P100" s="14">
        <v>14155.953000000001</v>
      </c>
      <c r="Q100" s="7">
        <v>0</v>
      </c>
      <c r="R100" s="9">
        <v>17800</v>
      </c>
      <c r="S100" s="5">
        <f t="shared" si="2"/>
        <v>0</v>
      </c>
      <c r="T100" s="63"/>
      <c r="U100" s="5">
        <f>+Tabla14[[#This Row],[Atraso a facturar]]+Tabla14[[#This Row],[Ajuste atraso]]</f>
        <v>0</v>
      </c>
      <c r="V100" s="3">
        <f>+Tabla14[[#This Row],[Total disponible]]-Tabla14[[#This Row],[Facturación atraso]]</f>
        <v>14155.953000000001</v>
      </c>
      <c r="W100" s="6">
        <f>IFERROR(IF(AND(V100&gt;R100,J100&gt;=R100),ROUNDDOWN((Tabla14[[#This Row],[Producción para venta nueva]])/R100,0)*R100,0),0)</f>
        <v>0</v>
      </c>
      <c r="X100" s="63"/>
      <c r="Y100" s="6">
        <f>IF(Tabla14[[#This Row],[Venta del mes]]&gt;0,Tabla14[[#This Row],[Venta del mes]]+Tabla14[[#This Row],[Ajuste venta nueva]],0)</f>
        <v>0</v>
      </c>
      <c r="Z100" s="6">
        <f>+Tabla14[[#This Row],[Producción para venta nueva]]-Tabla14[[#This Row],[Facturación Venta nueva]]</f>
        <v>14155.953000000001</v>
      </c>
      <c r="AA100" s="6">
        <f>IF(AND(A100=1,Tabla14[[#This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0" s="6"/>
      <c r="AC100" s="6">
        <f>IF(Tabla14[[#This Row],[Disponible stock sin venta]]&gt;0,Tabla14[[#This Row],[Disponible stock sin venta]]+Tabla14[[#This Row],[Ajuste stock sin venta]],0)</f>
        <v>0</v>
      </c>
      <c r="AD100" s="3">
        <f>IFERROR(VLOOKUP(Tabla14[[#This Row],[Llave]],'[6]Din puerto'!$A:$D,4,FALSE),0)</f>
        <v>24017.284</v>
      </c>
      <c r="AE10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24017.284</v>
      </c>
      <c r="AF100" s="3">
        <v>24017.284</v>
      </c>
      <c r="AG100" s="6">
        <f>IF(Tabla14[[#This Row],[Plan Irrestricto (DATO)]]&gt;0,SUM(Tabla14[[#This Row],[Facturación atraso]],Tabla14[[#This Row],[Facturación Venta nueva]],Tabla14[[#This Row],[Facturación stock]],Tabla14[[#This Row],[En puerto a facturar]]),0)</f>
        <v>24017.284</v>
      </c>
      <c r="AH100" s="87"/>
      <c r="AI100" s="3"/>
      <c r="AJ100">
        <v>0</v>
      </c>
      <c r="AK100" t="s">
        <v>759</v>
      </c>
      <c r="AL100" s="7">
        <f>VLOOKUP(Tabla14[[#This Row],[Llave]],'[8]BASE PLAN MES N'!$B:$AG,32,FALSE)</f>
        <v>24017.284</v>
      </c>
      <c r="AM100" s="3">
        <f>+Tabla14[[#This Row],[Comentario Market3]]-Tabla14[[#This Row],[Plan Ajustado]]</f>
        <v>0</v>
      </c>
    </row>
    <row r="101" spans="1:39" ht="15.5" hidden="1" x14ac:dyDescent="0.35">
      <c r="A101">
        <v>1</v>
      </c>
      <c r="B101" t="str">
        <f>Tabla14[[#This Row],[Oficina]]&amp;Tabla14[[#This Row],[Material]]</f>
        <v>Agrosuper Shanghai1022995</v>
      </c>
      <c r="C101" t="s">
        <v>6</v>
      </c>
      <c r="D101" t="s">
        <v>140</v>
      </c>
      <c r="E101">
        <v>1022995</v>
      </c>
      <c r="F101" t="s">
        <v>407</v>
      </c>
      <c r="G101" t="s">
        <v>56</v>
      </c>
      <c r="H101" t="s">
        <v>118</v>
      </c>
      <c r="I101" s="7">
        <v>0</v>
      </c>
      <c r="J101" s="7">
        <v>0</v>
      </c>
      <c r="K101" s="8">
        <v>0.5146152823243515</v>
      </c>
      <c r="L101" s="7">
        <v>0</v>
      </c>
      <c r="M101" s="7">
        <v>0</v>
      </c>
      <c r="N101" s="7">
        <v>0</v>
      </c>
      <c r="O101" s="7">
        <v>0</v>
      </c>
      <c r="P101" s="14">
        <v>0</v>
      </c>
      <c r="Q101" s="7">
        <v>0</v>
      </c>
      <c r="R101" s="9">
        <v>2000</v>
      </c>
      <c r="S101" s="5">
        <f t="shared" si="2"/>
        <v>0</v>
      </c>
      <c r="T101" s="63"/>
      <c r="U101" s="5">
        <f>+Tabla14[[#This Row],[Atraso a facturar]]+Tabla14[[#This Row],[Ajuste atraso]]</f>
        <v>0</v>
      </c>
      <c r="V101" s="3">
        <f>+Tabla14[[#This Row],[Total disponible]]-Tabla14[[#This Row],[Facturación atraso]]</f>
        <v>0</v>
      </c>
      <c r="W101" s="6">
        <f>IFERROR(IF(AND(V101&gt;R101,J101&gt;=R101),ROUNDDOWN((Tabla14[[#This Row],[Producción para venta nueva]])/R101,0)*R101,0),0)</f>
        <v>0</v>
      </c>
      <c r="X101" s="63"/>
      <c r="Y101" s="6">
        <f>IF(Tabla14[[#This Row],[Venta del mes]]&gt;0,Tabla14[[#This Row],[Venta del mes]]+Tabla14[[#This Row],[Ajuste venta nueva]],0)</f>
        <v>0</v>
      </c>
      <c r="Z101" s="6">
        <f>+Tabla14[[#This Row],[Producción para venta nueva]]-Tabla14[[#This Row],[Facturación Venta nueva]]</f>
        <v>0</v>
      </c>
      <c r="AA101" s="6">
        <f>IF(AND(A101=1,Tabla14[[#This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1" s="6"/>
      <c r="AC101" s="6">
        <f>IF(Tabla14[[#This Row],[Disponible stock sin venta]]&gt;0,Tabla14[[#This Row],[Disponible stock sin venta]]+Tabla14[[#This Row],[Ajuste stock sin venta]],0)</f>
        <v>0</v>
      </c>
      <c r="AD101" s="3">
        <f>IFERROR(VLOOKUP(Tabla14[[#This Row],[Llave]],'[6]Din puerto'!$A:$D,4,FALSE),0)</f>
        <v>0</v>
      </c>
      <c r="AE10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01" s="3">
        <v>0</v>
      </c>
      <c r="AG10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01" s="87"/>
      <c r="AI101" s="3"/>
      <c r="AL101">
        <f>VLOOKUP(Tabla14[[#This Row],[Llave]],'[8]BASE PLAN MES N'!$B:$AG,32,FALSE)</f>
        <v>0</v>
      </c>
      <c r="AM101" s="3">
        <f>+Tabla14[[#This Row],[Comentario Market3]]-Tabla14[[#This Row],[Plan Ajustado]]</f>
        <v>0</v>
      </c>
    </row>
    <row r="102" spans="1:39" ht="15.5" hidden="1" x14ac:dyDescent="0.35">
      <c r="A102">
        <v>1</v>
      </c>
      <c r="B102" t="str">
        <f>Tabla14[[#This Row],[Oficina]]&amp;Tabla14[[#This Row],[Material]]</f>
        <v>Exportacion Directa1022990</v>
      </c>
      <c r="C102" t="s">
        <v>6</v>
      </c>
      <c r="D102" t="s">
        <v>88</v>
      </c>
      <c r="E102">
        <v>1022990</v>
      </c>
      <c r="F102" t="s">
        <v>127</v>
      </c>
      <c r="G102" t="s">
        <v>56</v>
      </c>
      <c r="H102" t="s">
        <v>57</v>
      </c>
      <c r="I102" s="7">
        <v>0</v>
      </c>
      <c r="J102" s="7">
        <v>0</v>
      </c>
      <c r="K102" s="8">
        <v>0.86351453912600351</v>
      </c>
      <c r="L102" s="7">
        <v>0</v>
      </c>
      <c r="M102" s="7">
        <v>0</v>
      </c>
      <c r="N102" s="7">
        <v>0</v>
      </c>
      <c r="O102" s="7">
        <v>0</v>
      </c>
      <c r="P102" s="14">
        <v>0</v>
      </c>
      <c r="Q102" s="7">
        <v>0</v>
      </c>
      <c r="R102" s="9">
        <v>3500</v>
      </c>
      <c r="S102" s="5">
        <f t="shared" si="2"/>
        <v>0</v>
      </c>
      <c r="T102" s="63"/>
      <c r="U102" s="5">
        <f>+Tabla14[[#This Row],[Atraso a facturar]]+Tabla14[[#This Row],[Ajuste atraso]]</f>
        <v>0</v>
      </c>
      <c r="V102" s="3">
        <f>+Tabla14[[#This Row],[Total disponible]]-Tabla14[[#This Row],[Facturación atraso]]</f>
        <v>0</v>
      </c>
      <c r="W102" s="6">
        <f>IFERROR(IF(AND(V102&gt;R102,J102&gt;=R102),ROUNDDOWN((Tabla14[[#This Row],[Producción para venta nueva]])/R102,0)*R102,0),0)</f>
        <v>0</v>
      </c>
      <c r="X102" s="63"/>
      <c r="Y102" s="6">
        <f>IF(Tabla14[[#This Row],[Venta del mes]]&gt;0,Tabla14[[#This Row],[Venta del mes]]+Tabla14[[#This Row],[Ajuste venta nueva]],0)</f>
        <v>0</v>
      </c>
      <c r="Z102" s="6">
        <f>+Tabla14[[#This Row],[Producción para venta nueva]]-Tabla14[[#This Row],[Facturación Venta nueva]]</f>
        <v>0</v>
      </c>
      <c r="AA102" s="6">
        <f>IF(AND(A102=1,Tabla14[[#This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2" s="6"/>
      <c r="AC102" s="6">
        <f>IF(Tabla14[[#This Row],[Disponible stock sin venta]]&gt;0,Tabla14[[#This Row],[Disponible stock sin venta]]+Tabla14[[#This Row],[Ajuste stock sin venta]],0)</f>
        <v>0</v>
      </c>
      <c r="AD102" s="3">
        <f>IFERROR(VLOOKUP(Tabla14[[#This Row],[Llave]],'[6]Din puerto'!$A:$D,4,FALSE),0)</f>
        <v>0</v>
      </c>
      <c r="AE102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02" s="3" t="b">
        <v>0</v>
      </c>
      <c r="AG10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02" s="87"/>
      <c r="AI102" s="3"/>
      <c r="AL102">
        <f>VLOOKUP(Tabla14[[#This Row],[Llave]],'[8]BASE PLAN MES N'!$B:$AG,32,FALSE)</f>
        <v>0</v>
      </c>
      <c r="AM102" s="3">
        <f>+Tabla14[[#This Row],[Comentario Market3]]-Tabla14[[#This Row],[Plan Ajustado]]</f>
        <v>0</v>
      </c>
    </row>
    <row r="103" spans="1:39" ht="15.5" hidden="1" x14ac:dyDescent="0.35">
      <c r="A103">
        <v>1</v>
      </c>
      <c r="B103" t="str">
        <f>Tabla14[[#This Row],[Oficina]]&amp;Tabla14[[#This Row],[Material]]</f>
        <v>Exportacion Directa1022987</v>
      </c>
      <c r="C103" t="s">
        <v>6</v>
      </c>
      <c r="D103" t="s">
        <v>88</v>
      </c>
      <c r="E103">
        <v>1022987</v>
      </c>
      <c r="F103" t="s">
        <v>295</v>
      </c>
      <c r="G103" t="s">
        <v>67</v>
      </c>
      <c r="H103" t="s">
        <v>68</v>
      </c>
      <c r="I103" s="7">
        <v>54951</v>
      </c>
      <c r="J103" s="7">
        <v>24000</v>
      </c>
      <c r="K103" s="8">
        <v>0.86351453912600351</v>
      </c>
      <c r="L103" s="7">
        <v>47450.987439513017</v>
      </c>
      <c r="M103" s="7">
        <v>21120</v>
      </c>
      <c r="N103" s="7">
        <v>11535</v>
      </c>
      <c r="O103" s="7">
        <v>0</v>
      </c>
      <c r="P103" s="14">
        <v>78952.487439513017</v>
      </c>
      <c r="Q103" s="7">
        <v>72000</v>
      </c>
      <c r="R103" s="9">
        <v>22200</v>
      </c>
      <c r="S103" s="5">
        <f t="shared" si="2"/>
        <v>72000</v>
      </c>
      <c r="T103" s="63"/>
      <c r="U103" s="5">
        <f>+Tabla14[[#This Row],[Atraso a facturar]]+Tabla14[[#This Row],[Ajuste atraso]]</f>
        <v>72000</v>
      </c>
      <c r="V103" s="3">
        <f>+Tabla14[[#This Row],[Total disponible]]-Tabla14[[#This Row],[Facturación atraso]]</f>
        <v>6952.4874395130173</v>
      </c>
      <c r="W103" s="6">
        <f>IFERROR(IF(AND(V103&gt;R103,J103&gt;=R103),ROUNDDOWN((Tabla14[[#This Row],[Producción para venta nueva]])/R103,0)*R103,0),0)</f>
        <v>0</v>
      </c>
      <c r="X103" s="63"/>
      <c r="Y103" s="6">
        <f>IF(Tabla14[[#This Row],[Venta del mes]]&gt;0,Tabla14[[#This Row],[Venta del mes]]+Tabla14[[#This Row],[Ajuste venta nueva]],0)</f>
        <v>0</v>
      </c>
      <c r="Z103" s="6">
        <f>+Tabla14[[#This Row],[Producción para venta nueva]]-Tabla14[[#This Row],[Facturación Venta nueva]]</f>
        <v>6952.4874395130173</v>
      </c>
      <c r="AA103" s="6">
        <f>IF(AND(A103=1,Tabla14[[#This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3" s="6"/>
      <c r="AC103" s="6">
        <f>IF(Tabla14[[#This Row],[Disponible stock sin venta]]&gt;0,Tabla14[[#This Row],[Disponible stock sin venta]]+Tabla14[[#This Row],[Ajuste stock sin venta]],0)</f>
        <v>0</v>
      </c>
      <c r="AD103" s="3">
        <f>IFERROR(VLOOKUP(Tabla14[[#This Row],[Llave]],'[6]Din puerto'!$A:$D,4,FALSE),0)</f>
        <v>0</v>
      </c>
      <c r="AE10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72000</v>
      </c>
      <c r="AF103" s="3">
        <v>72000</v>
      </c>
      <c r="AG103" s="6">
        <f>IF(Tabla14[[#This Row],[Plan Irrestricto (DATO)]]&gt;0,SUM(Tabla14[[#This Row],[Facturación atraso]],Tabla14[[#This Row],[Facturación Venta nueva]],Tabla14[[#This Row],[Facturación stock]],Tabla14[[#This Row],[En puerto a facturar]]),0)</f>
        <v>72000</v>
      </c>
      <c r="AH103" s="87"/>
      <c r="AI103" s="3"/>
      <c r="AL103">
        <f>VLOOKUP(Tabla14[[#This Row],[Llave]],'[8]BASE PLAN MES N'!$B:$AG,32,FALSE)</f>
        <v>72000</v>
      </c>
      <c r="AM103" s="3">
        <f>+Tabla14[[#This Row],[Comentario Market3]]-Tabla14[[#This Row],[Plan Ajustado]]</f>
        <v>0</v>
      </c>
    </row>
    <row r="104" spans="1:39" ht="15.5" hidden="1" x14ac:dyDescent="0.35">
      <c r="A104">
        <v>1</v>
      </c>
      <c r="B104" t="str">
        <f>Tabla14[[#This Row],[Oficina]]&amp;Tabla14[[#This Row],[Material]]</f>
        <v>Agrosuper Asia1022986</v>
      </c>
      <c r="C104" t="s">
        <v>6</v>
      </c>
      <c r="D104" t="s">
        <v>173</v>
      </c>
      <c r="E104">
        <v>1022986</v>
      </c>
      <c r="F104" t="s">
        <v>191</v>
      </c>
      <c r="G104" t="s">
        <v>56</v>
      </c>
      <c r="H104" t="s">
        <v>57</v>
      </c>
      <c r="I104" s="7">
        <v>10115</v>
      </c>
      <c r="J104" s="7">
        <v>0</v>
      </c>
      <c r="K104" s="8">
        <v>0.5146152823243515</v>
      </c>
      <c r="L104" s="7">
        <v>5205.3335807108151</v>
      </c>
      <c r="M104" s="7">
        <v>2073.0520000000001</v>
      </c>
      <c r="N104" s="7">
        <v>2812.0573402939895</v>
      </c>
      <c r="O104" s="7">
        <v>0</v>
      </c>
      <c r="P104" s="14">
        <v>9809.2371869754061</v>
      </c>
      <c r="Q104" s="7">
        <v>5000</v>
      </c>
      <c r="R104" s="9">
        <v>5000</v>
      </c>
      <c r="S104" s="5">
        <f t="shared" si="2"/>
        <v>5000</v>
      </c>
      <c r="T104" s="63"/>
      <c r="U104" s="5">
        <f>+Tabla14[[#This Row],[Atraso a facturar]]+Tabla14[[#This Row],[Ajuste atraso]]</f>
        <v>5000</v>
      </c>
      <c r="V104" s="3">
        <f>+Tabla14[[#This Row],[Total disponible]]-Tabla14[[#This Row],[Facturación atraso]]</f>
        <v>4809.2371869754061</v>
      </c>
      <c r="W104" s="6">
        <f>IFERROR(IF(AND(V104&gt;R104,J104&gt;=R104),ROUNDDOWN((Tabla14[[#This Row],[Producción para venta nueva]])/R104,0)*R104,0),0)</f>
        <v>0</v>
      </c>
      <c r="X104" s="63"/>
      <c r="Y104" s="6">
        <f>IF(Tabla14[[#This Row],[Venta del mes]]&gt;0,Tabla14[[#This Row],[Venta del mes]]+Tabla14[[#This Row],[Ajuste venta nueva]],0)</f>
        <v>0</v>
      </c>
      <c r="Z104" s="6">
        <f>+Tabla14[[#This Row],[Producción para venta nueva]]-Tabla14[[#This Row],[Facturación Venta nueva]]</f>
        <v>4809.2371869754061</v>
      </c>
      <c r="AA104" s="6">
        <f>IF(AND(A104=1,Tabla14[[#This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4" s="6"/>
      <c r="AC104" s="6">
        <f>IF(Tabla14[[#This Row],[Disponible stock sin venta]]&gt;0,Tabla14[[#This Row],[Disponible stock sin venta]]+Tabla14[[#This Row],[Ajuste stock sin venta]],0)</f>
        <v>0</v>
      </c>
      <c r="AD104" s="3">
        <f>IFERROR(VLOOKUP(Tabla14[[#This Row],[Llave]],'[6]Din puerto'!$A:$D,4,FALSE),0)</f>
        <v>0</v>
      </c>
      <c r="AE10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5000</v>
      </c>
      <c r="AF104" s="3">
        <v>5000</v>
      </c>
      <c r="AG104" s="6">
        <f>IF(Tabla14[[#This Row],[Plan Irrestricto (DATO)]]&gt;0,SUM(Tabla14[[#This Row],[Facturación atraso]],Tabla14[[#This Row],[Facturación Venta nueva]],Tabla14[[#This Row],[Facturación stock]],Tabla14[[#This Row],[En puerto a facturar]]),0)</f>
        <v>5000</v>
      </c>
      <c r="AH104" s="87"/>
      <c r="AI104" s="3"/>
      <c r="AL104">
        <f>VLOOKUP(Tabla14[[#This Row],[Llave]],'[8]BASE PLAN MES N'!$B:$AG,32,FALSE)</f>
        <v>5000</v>
      </c>
      <c r="AM104" s="3">
        <f>+Tabla14[[#This Row],[Comentario Market3]]-Tabla14[[#This Row],[Plan Ajustado]]</f>
        <v>0</v>
      </c>
    </row>
    <row r="105" spans="1:39" ht="15.5" hidden="1" x14ac:dyDescent="0.35">
      <c r="A105">
        <v>2</v>
      </c>
      <c r="B105" t="str">
        <f>Tabla14[[#This Row],[Oficina]]&amp;Tabla14[[#This Row],[Material]]</f>
        <v>Agrosuper Asia1022985</v>
      </c>
      <c r="C105" t="s">
        <v>6</v>
      </c>
      <c r="D105" t="s">
        <v>173</v>
      </c>
      <c r="E105">
        <v>1022985</v>
      </c>
      <c r="F105" t="s">
        <v>184</v>
      </c>
      <c r="G105" t="s">
        <v>50</v>
      </c>
      <c r="H105" t="s">
        <v>110</v>
      </c>
      <c r="I105" s="7">
        <v>3951</v>
      </c>
      <c r="J105" s="7">
        <v>5000</v>
      </c>
      <c r="K105" s="8">
        <v>0.5146152823243515</v>
      </c>
      <c r="L105" s="7">
        <v>2033.2449804635128</v>
      </c>
      <c r="M105" s="7">
        <v>6714.4079999999994</v>
      </c>
      <c r="N105" s="7">
        <v>0</v>
      </c>
      <c r="O105" s="7">
        <v>0</v>
      </c>
      <c r="P105" s="14">
        <v>8747.652980463512</v>
      </c>
      <c r="Q105" s="7">
        <v>10000</v>
      </c>
      <c r="R105" s="9">
        <v>4100</v>
      </c>
      <c r="S105" s="5">
        <f t="shared" si="2"/>
        <v>8200</v>
      </c>
      <c r="T105" s="63"/>
      <c r="U105" s="5">
        <f>+Tabla14[[#This Row],[Atraso a facturar]]+Tabla14[[#This Row],[Ajuste atraso]]</f>
        <v>8200</v>
      </c>
      <c r="V105" s="3">
        <f>+Tabla14[[#This Row],[Total disponible]]-Tabla14[[#This Row],[Facturación atraso]]</f>
        <v>547.65298046351199</v>
      </c>
      <c r="W105" s="6">
        <f>IFERROR(IF(AND(V105&gt;R105,J105&gt;=R105),ROUNDDOWN((Tabla14[[#This Row],[Producción para venta nueva]])/R105,0)*R105,0),0)</f>
        <v>0</v>
      </c>
      <c r="X105" s="63"/>
      <c r="Y105" s="6">
        <f>IF(Tabla14[[#This Row],[Venta del mes]]&gt;0,Tabla14[[#This Row],[Venta del mes]]+Tabla14[[#This Row],[Ajuste venta nueva]],0)</f>
        <v>0</v>
      </c>
      <c r="Z105" s="6">
        <f>+Tabla14[[#This Row],[Producción para venta nueva]]-Tabla14[[#This Row],[Facturación Venta nueva]]</f>
        <v>547.65298046351199</v>
      </c>
      <c r="AA105" s="6">
        <f>IF(AND(A105=1,Tabla14[[#This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5" s="6"/>
      <c r="AC105" s="6">
        <f>IF(Tabla14[[#This Row],[Disponible stock sin venta]]&gt;0,Tabla14[[#This Row],[Disponible stock sin venta]]+Tabla14[[#This Row],[Ajuste stock sin venta]],0)</f>
        <v>0</v>
      </c>
      <c r="AD105" s="3">
        <f>IFERROR(VLOOKUP(Tabla14[[#This Row],[Llave]],'[6]Din puerto'!$A:$D,4,FALSE),0)</f>
        <v>0</v>
      </c>
      <c r="AE10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8200</v>
      </c>
      <c r="AF105" s="3">
        <v>8200</v>
      </c>
      <c r="AG105" s="6">
        <f>IF(Tabla14[[#This Row],[Plan Irrestricto (DATO)]]&gt;0,SUM(Tabla14[[#This Row],[Facturación atraso]],Tabla14[[#This Row],[Facturación Venta nueva]],Tabla14[[#This Row],[Facturación stock]],Tabla14[[#This Row],[En puerto a facturar]]),0)</f>
        <v>8200</v>
      </c>
      <c r="AH105" s="87"/>
      <c r="AI105" s="3"/>
      <c r="AL105">
        <f>VLOOKUP(Tabla14[[#This Row],[Llave]],'[8]BASE PLAN MES N'!$B:$AG,32,FALSE)</f>
        <v>5000</v>
      </c>
      <c r="AM105" s="3">
        <f>+Tabla14[[#This Row],[Comentario Market3]]-Tabla14[[#This Row],[Plan Ajustado]]</f>
        <v>-3200</v>
      </c>
    </row>
    <row r="106" spans="1:39" ht="15.5" hidden="1" x14ac:dyDescent="0.35">
      <c r="A106">
        <v>1</v>
      </c>
      <c r="B106" t="str">
        <f>Tabla14[[#This Row],[Oficina]]&amp;Tabla14[[#This Row],[Material]]</f>
        <v>Agrosuper Shanghai1022945</v>
      </c>
      <c r="C106" t="s">
        <v>6</v>
      </c>
      <c r="D106" t="s">
        <v>140</v>
      </c>
      <c r="E106">
        <v>1022945</v>
      </c>
      <c r="F106" t="s">
        <v>150</v>
      </c>
      <c r="G106" t="s">
        <v>11</v>
      </c>
      <c r="H106" t="s">
        <v>47</v>
      </c>
      <c r="I106" s="7">
        <v>0</v>
      </c>
      <c r="J106" s="7">
        <v>0</v>
      </c>
      <c r="K106" s="8">
        <v>0.5146152823243515</v>
      </c>
      <c r="L106" s="7">
        <v>0</v>
      </c>
      <c r="M106" s="7">
        <v>0</v>
      </c>
      <c r="N106" s="7">
        <v>0</v>
      </c>
      <c r="O106" s="7">
        <v>0</v>
      </c>
      <c r="P106" s="14">
        <v>0</v>
      </c>
      <c r="Q106" s="7">
        <v>0</v>
      </c>
      <c r="R106" s="9">
        <v>22600</v>
      </c>
      <c r="S106" s="5">
        <f t="shared" si="2"/>
        <v>0</v>
      </c>
      <c r="T106" s="63"/>
      <c r="U106" s="5">
        <f>+Tabla14[[#This Row],[Atraso a facturar]]+Tabla14[[#This Row],[Ajuste atraso]]</f>
        <v>0</v>
      </c>
      <c r="V106" s="3">
        <f>+Tabla14[[#This Row],[Total disponible]]-Tabla14[[#This Row],[Facturación atraso]]</f>
        <v>0</v>
      </c>
      <c r="W106" s="6">
        <f>IFERROR(IF(AND(V106&gt;R106,J106&gt;=R106),ROUNDDOWN((Tabla14[[#This Row],[Producción para venta nueva]])/R106,0)*R106,0),0)</f>
        <v>0</v>
      </c>
      <c r="X106" s="63"/>
      <c r="Y106" s="6">
        <f>IF(Tabla14[[#This Row],[Venta del mes]]&gt;0,Tabla14[[#This Row],[Venta del mes]]+Tabla14[[#This Row],[Ajuste venta nueva]],0)</f>
        <v>0</v>
      </c>
      <c r="Z106" s="6">
        <f>+Tabla14[[#This Row],[Producción para venta nueva]]-Tabla14[[#This Row],[Facturación Venta nueva]]</f>
        <v>0</v>
      </c>
      <c r="AA106" s="6">
        <f>IF(AND(A106=1,Tabla14[[#This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6" s="6"/>
      <c r="AC106" s="6">
        <f>IF(Tabla14[[#This Row],[Disponible stock sin venta]]&gt;0,Tabla14[[#This Row],[Disponible stock sin venta]]+Tabla14[[#This Row],[Ajuste stock sin venta]],0)</f>
        <v>0</v>
      </c>
      <c r="AD106" s="3">
        <f>IFERROR(VLOOKUP(Tabla14[[#This Row],[Llave]],'[6]Din puerto'!$A:$D,4,FALSE),0)</f>
        <v>0</v>
      </c>
      <c r="AE10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06" s="3">
        <v>0</v>
      </c>
      <c r="AG10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06" s="87"/>
      <c r="AI106" s="3"/>
      <c r="AL106">
        <f>VLOOKUP(Tabla14[[#This Row],[Llave]],'[8]BASE PLAN MES N'!$B:$AG,32,FALSE)</f>
        <v>0</v>
      </c>
      <c r="AM106" s="3">
        <f>+Tabla14[[#This Row],[Comentario Market3]]-Tabla14[[#This Row],[Plan Ajustado]]</f>
        <v>0</v>
      </c>
    </row>
    <row r="107" spans="1:39" ht="15.5" hidden="1" x14ac:dyDescent="0.35">
      <c r="A107">
        <v>1</v>
      </c>
      <c r="B107" t="str">
        <f>Tabla14[[#This Row],[Oficina]]&amp;Tabla14[[#This Row],[Material]]</f>
        <v>Agrosuper Shanghai1022943</v>
      </c>
      <c r="C107" t="s">
        <v>6</v>
      </c>
      <c r="D107" t="s">
        <v>140</v>
      </c>
      <c r="E107">
        <v>1022943</v>
      </c>
      <c r="F107" t="s">
        <v>400</v>
      </c>
      <c r="G107" t="s">
        <v>50</v>
      </c>
      <c r="H107" t="s">
        <v>51</v>
      </c>
      <c r="I107" s="7">
        <v>0</v>
      </c>
      <c r="J107" s="7">
        <v>0</v>
      </c>
      <c r="K107" s="8">
        <v>0.5146152823243515</v>
      </c>
      <c r="L107" s="7">
        <v>0</v>
      </c>
      <c r="M107" s="7">
        <v>0</v>
      </c>
      <c r="N107" s="7">
        <v>0</v>
      </c>
      <c r="O107" s="7">
        <v>0</v>
      </c>
      <c r="P107" s="14">
        <v>0</v>
      </c>
      <c r="Q107" s="7">
        <v>0</v>
      </c>
      <c r="R107" s="9">
        <v>24000</v>
      </c>
      <c r="S107" s="5">
        <f t="shared" si="2"/>
        <v>0</v>
      </c>
      <c r="T107" s="63"/>
      <c r="U107" s="5">
        <f>+Tabla14[[#This Row],[Atraso a facturar]]+Tabla14[[#This Row],[Ajuste atraso]]</f>
        <v>0</v>
      </c>
      <c r="V107" s="3">
        <f>+Tabla14[[#This Row],[Total disponible]]-Tabla14[[#This Row],[Facturación atraso]]</f>
        <v>0</v>
      </c>
      <c r="W107" s="6">
        <f>IFERROR(IF(AND(V107&gt;R107,J107&gt;=R107),ROUNDDOWN((Tabla14[[#This Row],[Producción para venta nueva]])/R107,0)*R107,0),0)</f>
        <v>0</v>
      </c>
      <c r="X107" s="63"/>
      <c r="Y107" s="6">
        <f>IF(Tabla14[[#This Row],[Venta del mes]]&gt;0,Tabla14[[#This Row],[Venta del mes]]+Tabla14[[#This Row],[Ajuste venta nueva]],0)</f>
        <v>0</v>
      </c>
      <c r="Z107" s="6">
        <f>+Tabla14[[#This Row],[Producción para venta nueva]]-Tabla14[[#This Row],[Facturación Venta nueva]]</f>
        <v>0</v>
      </c>
      <c r="AA107" s="6">
        <f>IF(AND(A107=1,Tabla14[[#This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7" s="6"/>
      <c r="AC107" s="6">
        <f>IF(Tabla14[[#This Row],[Disponible stock sin venta]]&gt;0,Tabla14[[#This Row],[Disponible stock sin venta]]+Tabla14[[#This Row],[Ajuste stock sin venta]],0)</f>
        <v>0</v>
      </c>
      <c r="AD107" s="3">
        <f>IFERROR(VLOOKUP(Tabla14[[#This Row],[Llave]],'[6]Din puerto'!$A:$D,4,FALSE),0)</f>
        <v>0</v>
      </c>
      <c r="AE10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07" s="3">
        <v>0</v>
      </c>
      <c r="AG10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07" s="87"/>
      <c r="AI107" s="3"/>
      <c r="AL107">
        <f>VLOOKUP(Tabla14[[#This Row],[Llave]],'[8]BASE PLAN MES N'!$B:$AG,32,FALSE)</f>
        <v>0</v>
      </c>
      <c r="AM107" s="3">
        <f>+Tabla14[[#This Row],[Comentario Market3]]-Tabla14[[#This Row],[Plan Ajustado]]</f>
        <v>0</v>
      </c>
    </row>
    <row r="108" spans="1:39" ht="15.5" hidden="1" x14ac:dyDescent="0.35">
      <c r="A108">
        <v>1</v>
      </c>
      <c r="B108" t="str">
        <f>Tabla14[[#This Row],[Oficina]]&amp;Tabla14[[#This Row],[Material]]</f>
        <v>Exportacion Directa1022931</v>
      </c>
      <c r="C108" t="s">
        <v>6</v>
      </c>
      <c r="D108" t="s">
        <v>88</v>
      </c>
      <c r="E108">
        <v>1022931</v>
      </c>
      <c r="F108" t="s">
        <v>91</v>
      </c>
      <c r="G108" t="s">
        <v>37</v>
      </c>
      <c r="H108" t="s">
        <v>38</v>
      </c>
      <c r="I108" s="7">
        <v>20000</v>
      </c>
      <c r="J108" s="7">
        <v>22500</v>
      </c>
      <c r="K108" s="8">
        <v>0.86351453912600351</v>
      </c>
      <c r="L108" s="7">
        <v>17270.290782520071</v>
      </c>
      <c r="M108" s="7">
        <v>5180.5229999999983</v>
      </c>
      <c r="N108" s="7">
        <v>11088.067319216556</v>
      </c>
      <c r="O108" s="7">
        <v>5000</v>
      </c>
      <c r="P108" s="14">
        <v>27430.074369814967</v>
      </c>
      <c r="Q108" s="7">
        <v>13000</v>
      </c>
      <c r="R108" s="9">
        <v>7000</v>
      </c>
      <c r="S108" s="5">
        <f t="shared" si="2"/>
        <v>13000</v>
      </c>
      <c r="T108" s="63"/>
      <c r="U108" s="5">
        <f>+Tabla14[[#This Row],[Atraso a facturar]]+Tabla14[[#This Row],[Ajuste atraso]]</f>
        <v>13000</v>
      </c>
      <c r="V108" s="3">
        <f>+Tabla14[[#This Row],[Total disponible]]-Tabla14[[#This Row],[Facturación atraso]]</f>
        <v>14430.074369814967</v>
      </c>
      <c r="W108" s="6">
        <f>IFERROR(IF(AND(V108&gt;R108,J108&gt;=R108),ROUNDDOWN((Tabla14[[#This Row],[Producción para venta nueva]])/R108,0)*R108,0),0)</f>
        <v>14000</v>
      </c>
      <c r="X108" s="63"/>
      <c r="Y108" s="6">
        <f>IF(Tabla14[[#This Row],[Venta del mes]]&gt;0,Tabla14[[#This Row],[Venta del mes]]+Tabla14[[#This Row],[Ajuste venta nueva]],0)</f>
        <v>14000</v>
      </c>
      <c r="Z108" s="6">
        <f>+Tabla14[[#This Row],[Producción para venta nueva]]-Tabla14[[#This Row],[Facturación Venta nueva]]</f>
        <v>430.07436981496721</v>
      </c>
      <c r="AA108" s="6">
        <f>IF(AND(A108=1,Tabla14[[#This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8" s="6"/>
      <c r="AC108" s="6">
        <f>IF(Tabla14[[#This Row],[Disponible stock sin venta]]&gt;0,Tabla14[[#This Row],[Disponible stock sin venta]]+Tabla14[[#This Row],[Ajuste stock sin venta]],0)</f>
        <v>0</v>
      </c>
      <c r="AD108" s="3">
        <f>IFERROR(VLOOKUP(Tabla14[[#This Row],[Llave]],'[6]Din puerto'!$A:$D,4,FALSE),0)</f>
        <v>0</v>
      </c>
      <c r="AE10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27000</v>
      </c>
      <c r="AF108" s="3">
        <v>27000</v>
      </c>
      <c r="AG108" s="6">
        <f>IF(Tabla14[[#This Row],[Plan Irrestricto (DATO)]]&gt;0,SUM(Tabla14[[#This Row],[Facturación atraso]],Tabla14[[#This Row],[Facturación Venta nueva]],Tabla14[[#This Row],[Facturación stock]],Tabla14[[#This Row],[En puerto a facturar]]),0)</f>
        <v>27000</v>
      </c>
      <c r="AH108" s="87"/>
      <c r="AI108" s="3"/>
      <c r="AL108">
        <f>VLOOKUP(Tabla14[[#This Row],[Llave]],'[8]BASE PLAN MES N'!$B:$AG,32,FALSE)</f>
        <v>18000</v>
      </c>
      <c r="AM108" s="3">
        <f>+Tabla14[[#This Row],[Comentario Market3]]-Tabla14[[#This Row],[Plan Ajustado]]</f>
        <v>-9000</v>
      </c>
    </row>
    <row r="109" spans="1:39" ht="15.5" hidden="1" x14ac:dyDescent="0.35">
      <c r="A109">
        <v>1</v>
      </c>
      <c r="B109" t="str">
        <f>Tabla14[[#This Row],[Oficina]]&amp;Tabla14[[#This Row],[Material]]</f>
        <v>Agrosuper Asia1022930</v>
      </c>
      <c r="C109" t="s">
        <v>6</v>
      </c>
      <c r="D109" t="s">
        <v>173</v>
      </c>
      <c r="E109">
        <v>1022930</v>
      </c>
      <c r="F109" t="s">
        <v>190</v>
      </c>
      <c r="G109" t="s">
        <v>56</v>
      </c>
      <c r="H109" t="s">
        <v>57</v>
      </c>
      <c r="I109" s="7">
        <v>309185</v>
      </c>
      <c r="J109" s="7">
        <v>220000</v>
      </c>
      <c r="K109" s="8">
        <v>0.5146152823243515</v>
      </c>
      <c r="L109" s="7">
        <v>159111.32606545463</v>
      </c>
      <c r="M109" s="7">
        <v>34424.044000000009</v>
      </c>
      <c r="N109" s="7">
        <v>53254.59998926839</v>
      </c>
      <c r="O109" s="7">
        <v>0</v>
      </c>
      <c r="P109" s="14">
        <v>241464.51005579619</v>
      </c>
      <c r="Q109" s="7">
        <v>176000</v>
      </c>
      <c r="R109" s="9">
        <v>22000</v>
      </c>
      <c r="S109" s="5">
        <f t="shared" si="2"/>
        <v>176000</v>
      </c>
      <c r="T109" s="63"/>
      <c r="U109" s="5">
        <f>+Tabla14[[#This Row],[Atraso a facturar]]+Tabla14[[#This Row],[Ajuste atraso]]</f>
        <v>176000</v>
      </c>
      <c r="V109" s="3">
        <f>+Tabla14[[#This Row],[Total disponible]]-Tabla14[[#This Row],[Facturación atraso]]</f>
        <v>65464.510055796185</v>
      </c>
      <c r="W109" s="6">
        <f>IFERROR(IF(AND(V109&gt;R109,J109&gt;=R109),ROUNDDOWN((Tabla14[[#This Row],[Producción para venta nueva]])/R109,0)*R109,0),0)</f>
        <v>44000</v>
      </c>
      <c r="X109" s="63"/>
      <c r="Y109" s="6">
        <f>IF(Tabla14[[#This Row],[Venta del mes]]&gt;0,Tabla14[[#This Row],[Venta del mes]]+Tabla14[[#This Row],[Ajuste venta nueva]],0)</f>
        <v>44000</v>
      </c>
      <c r="Z109" s="6">
        <f>+Tabla14[[#This Row],[Producción para venta nueva]]-Tabla14[[#This Row],[Facturación Venta nueva]]</f>
        <v>21464.510055796185</v>
      </c>
      <c r="AA109" s="6">
        <f>IF(AND(A109=1,Tabla14[[#This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09" s="6"/>
      <c r="AC109" s="6">
        <f>IF(Tabla14[[#This Row],[Disponible stock sin venta]]&gt;0,Tabla14[[#This Row],[Disponible stock sin venta]]+Tabla14[[#This Row],[Ajuste stock sin venta]],0)</f>
        <v>0</v>
      </c>
      <c r="AD109" s="3">
        <f>IFERROR(VLOOKUP(Tabla14[[#This Row],[Llave]],'[6]Din puerto'!$A:$D,4,FALSE),0)</f>
        <v>0</v>
      </c>
      <c r="AE10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220000</v>
      </c>
      <c r="AF109" s="3">
        <v>220000</v>
      </c>
      <c r="AG109" s="6">
        <f>IF(Tabla14[[#This Row],[Plan Irrestricto (DATO)]]&gt;0,SUM(Tabla14[[#This Row],[Facturación atraso]],Tabla14[[#This Row],[Facturación Venta nueva]],Tabla14[[#This Row],[Facturación stock]],Tabla14[[#This Row],[En puerto a facturar]]),0)</f>
        <v>220000</v>
      </c>
      <c r="AH109" s="87"/>
      <c r="AI109" s="3"/>
      <c r="AL109">
        <f>VLOOKUP(Tabla14[[#This Row],[Llave]],'[8]BASE PLAN MES N'!$B:$AG,32,FALSE)</f>
        <v>220000</v>
      </c>
      <c r="AM109" s="3">
        <f>+Tabla14[[#This Row],[Comentario Market3]]-Tabla14[[#This Row],[Plan Ajustado]]</f>
        <v>0</v>
      </c>
    </row>
    <row r="110" spans="1:39" ht="15.5" x14ac:dyDescent="0.35">
      <c r="A110">
        <v>1</v>
      </c>
      <c r="B110" t="str">
        <f>Tabla14[[#This Row],[Oficina]]&amp;Tabla14[[#This Row],[Material]]</f>
        <v>Agro Sudamerica1030821</v>
      </c>
      <c r="C110" t="s">
        <v>204</v>
      </c>
      <c r="D110" t="s">
        <v>17</v>
      </c>
      <c r="E110">
        <v>1030821</v>
      </c>
      <c r="F110" t="s">
        <v>672</v>
      </c>
      <c r="G110" t="s">
        <v>212</v>
      </c>
      <c r="H110" t="s">
        <v>213</v>
      </c>
      <c r="I110" s="7">
        <v>24000</v>
      </c>
      <c r="J110" s="7">
        <v>24000</v>
      </c>
      <c r="K110" s="8">
        <v>0.5146152823243515</v>
      </c>
      <c r="L110" s="7">
        <v>12350.766775784436</v>
      </c>
      <c r="M110" s="7">
        <v>23700</v>
      </c>
      <c r="N110" s="7">
        <v>0</v>
      </c>
      <c r="O110" s="7">
        <v>0</v>
      </c>
      <c r="P110" s="32">
        <v>36050.766775784432</v>
      </c>
      <c r="Q110" s="15">
        <v>24000</v>
      </c>
      <c r="R110" s="9">
        <v>24000</v>
      </c>
      <c r="S110" s="5">
        <f t="shared" si="2"/>
        <v>24000</v>
      </c>
      <c r="T110" s="63"/>
      <c r="U110" s="5">
        <f>+Tabla14[[#This Row],[Atraso a facturar]]+Tabla14[[#This Row],[Ajuste atraso]]</f>
        <v>24000</v>
      </c>
      <c r="V110" s="3">
        <f>+Tabla14[[#This Row],[Total disponible]]-Tabla14[[#This Row],[Facturación atraso]]</f>
        <v>12050.766775784432</v>
      </c>
      <c r="W110" s="6">
        <f>IFERROR(IF(AND(V110&gt;R110,J110&gt;=R110),ROUNDDOWN((Tabla14[[#This Row],[Producción para venta nueva]])/R110,0)*R110,0),0)</f>
        <v>0</v>
      </c>
      <c r="X110" s="63"/>
      <c r="Y110" s="6">
        <f>IF(Tabla14[[#This Row],[Venta del mes]]&gt;0,Tabla14[[#This Row],[Venta del mes]]+Tabla14[[#This Row],[Ajuste venta nueva]],0)</f>
        <v>0</v>
      </c>
      <c r="Z110" s="6">
        <f>+Tabla14[[#This Row],[Producción para venta nueva]]-Tabla14[[#This Row],[Facturación Venta nueva]]</f>
        <v>12050.766775784432</v>
      </c>
      <c r="AA110" s="6">
        <f>IF(AND(A110=1,Tabla14[[#This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0" s="6"/>
      <c r="AC110" s="6">
        <f>IF(Tabla14[[#This Row],[Disponible stock sin venta]]&gt;0,Tabla14[[#This Row],[Disponible stock sin venta]]+Tabla14[[#This Row],[Ajuste stock sin venta]],0)</f>
        <v>0</v>
      </c>
      <c r="AD110" s="3">
        <f>IFERROR(VLOOKUP(Tabla14[[#This Row],[Llave]],'[6]Din puerto'!$A:$D,4,FALSE),0)</f>
        <v>0</v>
      </c>
      <c r="AE11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10" s="3">
        <v>24000</v>
      </c>
      <c r="AG110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10" s="87"/>
      <c r="AI110" s="3"/>
      <c r="AL110" s="7">
        <f>VLOOKUP(Tabla14[[#This Row],[Llave]],'[8]BASE PLAN MES N'!$B:$AG,32,FALSE)</f>
        <v>24000</v>
      </c>
      <c r="AM110" s="3">
        <f>+Tabla14[[#This Row],[Comentario Market3]]-Tabla14[[#This Row],[Plan Ajustado]]</f>
        <v>0</v>
      </c>
    </row>
    <row r="111" spans="1:39" ht="15.5" x14ac:dyDescent="0.35">
      <c r="A111">
        <v>1</v>
      </c>
      <c r="B111" t="str">
        <f>Tabla14[[#This Row],[Oficina]]&amp;Tabla14[[#This Row],[Material]]</f>
        <v>Agro Sudamerica1030720</v>
      </c>
      <c r="C111" t="s">
        <v>204</v>
      </c>
      <c r="D111" t="s">
        <v>17</v>
      </c>
      <c r="E111">
        <v>1030720</v>
      </c>
      <c r="F111" t="s">
        <v>216</v>
      </c>
      <c r="G111" t="s">
        <v>71</v>
      </c>
      <c r="H111" t="s">
        <v>215</v>
      </c>
      <c r="I111" s="7">
        <v>31500</v>
      </c>
      <c r="J111" s="7">
        <v>48000</v>
      </c>
      <c r="K111" s="8">
        <v>0.5146152823243515</v>
      </c>
      <c r="L111" s="7">
        <v>16210.381393217072</v>
      </c>
      <c r="M111" s="7">
        <v>22003.56700000001</v>
      </c>
      <c r="N111" s="7">
        <v>7500</v>
      </c>
      <c r="O111" s="7">
        <v>0</v>
      </c>
      <c r="P111" s="14">
        <v>44963.948393217084</v>
      </c>
      <c r="Q111" s="7">
        <v>48000</v>
      </c>
      <c r="R111" s="9">
        <v>24000</v>
      </c>
      <c r="S111" s="5">
        <f t="shared" si="2"/>
        <v>24000</v>
      </c>
      <c r="T111" s="63"/>
      <c r="U111" s="5">
        <f>+Tabla14[[#This Row],[Atraso a facturar]]+Tabla14[[#This Row],[Ajuste atraso]]</f>
        <v>24000</v>
      </c>
      <c r="V111" s="3">
        <f>+Tabla14[[#This Row],[Total disponible]]-Tabla14[[#This Row],[Facturación atraso]]</f>
        <v>20963.948393217084</v>
      </c>
      <c r="W111" s="6">
        <f>IFERROR(IF(AND(V111&gt;R111,J111&gt;=R111),ROUNDDOWN((Tabla14[[#This Row],[Producción para venta nueva]])/R111,0)*R111,0),0)</f>
        <v>0</v>
      </c>
      <c r="X111" s="63"/>
      <c r="Y111" s="6">
        <f>IF(Tabla14[[#This Row],[Venta del mes]]&gt;0,Tabla14[[#This Row],[Venta del mes]]+Tabla14[[#This Row],[Ajuste venta nueva]],0)</f>
        <v>0</v>
      </c>
      <c r="Z111" s="6">
        <f>+Tabla14[[#This Row],[Producción para venta nueva]]-Tabla14[[#This Row],[Facturación Venta nueva]]</f>
        <v>20963.948393217084</v>
      </c>
      <c r="AA111" s="6">
        <f>IF(AND(A111=1,Tabla14[[#This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1" s="6"/>
      <c r="AC111" s="6">
        <f>IF(Tabla14[[#This Row],[Disponible stock sin venta]]&gt;0,Tabla14[[#This Row],[Disponible stock sin venta]]+Tabla14[[#This Row],[Ajuste stock sin venta]],0)</f>
        <v>0</v>
      </c>
      <c r="AD111" s="3">
        <f>IFERROR(VLOOKUP(Tabla14[[#This Row],[Llave]],'[6]Din puerto'!$A:$D,4,FALSE),0)</f>
        <v>0</v>
      </c>
      <c r="AE11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11" s="3">
        <v>24000</v>
      </c>
      <c r="AG111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11" s="87" t="s">
        <v>719</v>
      </c>
      <c r="AI111" s="3" t="s">
        <v>754</v>
      </c>
      <c r="AL111" s="7">
        <f>VLOOKUP(Tabla14[[#This Row],[Llave]],'[8]BASE PLAN MES N'!$B:$AG,32,FALSE)</f>
        <v>24000</v>
      </c>
      <c r="AM111" s="3">
        <f>+Tabla14[[#This Row],[Comentario Market3]]-Tabla14[[#This Row],[Plan Ajustado]]</f>
        <v>0</v>
      </c>
    </row>
    <row r="112" spans="1:39" ht="15.5" x14ac:dyDescent="0.35">
      <c r="A112">
        <v>2</v>
      </c>
      <c r="B112" t="str">
        <f>Tabla14[[#This Row],[Oficina]]&amp;Tabla14[[#This Row],[Material]]</f>
        <v>Agro Sudamerica1030542</v>
      </c>
      <c r="C112" t="s">
        <v>204</v>
      </c>
      <c r="D112" t="s">
        <v>17</v>
      </c>
      <c r="E112">
        <v>1030542</v>
      </c>
      <c r="F112" t="s">
        <v>731</v>
      </c>
      <c r="G112" t="str">
        <f>VLOOKUP(Tabla14[[#This Row],[Material]],'[7]Base Pedidos'!$D:$AD,25,FALSE)</f>
        <v>PECH DESH S/PIEL</v>
      </c>
      <c r="H112" t="str">
        <f>VLOOKUP(Tabla14[[#This Row],[Material]],'[7]Base Pedidos'!$D:$AD,26,FALSE)</f>
        <v>PECH DESH S/PIEL NORMAL</v>
      </c>
      <c r="I112" s="7">
        <v>0</v>
      </c>
      <c r="J112" s="15">
        <v>0</v>
      </c>
      <c r="K112" s="8">
        <v>0.5146152823243515</v>
      </c>
      <c r="L112" s="7">
        <v>0</v>
      </c>
      <c r="M112" s="84">
        <v>25470</v>
      </c>
      <c r="N112" s="7">
        <v>0</v>
      </c>
      <c r="O112" s="7">
        <v>0</v>
      </c>
      <c r="P112" s="32">
        <v>25470</v>
      </c>
      <c r="Q112" s="15">
        <v>24000</v>
      </c>
      <c r="R112" s="62">
        <v>22000</v>
      </c>
      <c r="S112" s="5">
        <f t="shared" si="2"/>
        <v>24000</v>
      </c>
      <c r="T112" s="63"/>
      <c r="U112" s="5">
        <f>+Tabla14[[#This Row],[Atraso a facturar]]+Tabla14[[#This Row],[Ajuste atraso]]</f>
        <v>24000</v>
      </c>
      <c r="V112" s="3">
        <f>+Tabla14[[#This Row],[Total disponible]]-Tabla14[[#This Row],[Facturación atraso]]</f>
        <v>1470</v>
      </c>
      <c r="W112" s="6">
        <f>IFERROR(IF(AND(V112&gt;R112,J112&gt;=R112),ROUNDDOWN((Tabla14[[#This Row],[Producción para venta nueva]])/R112,0)*R112,0),0)</f>
        <v>0</v>
      </c>
      <c r="X112" s="63"/>
      <c r="Y112" s="6">
        <f>IF(Tabla14[[#This Row],[Venta del mes]]&gt;0,Tabla14[[#This Row],[Venta del mes]]+Tabla14[[#This Row],[Ajuste venta nueva]],0)</f>
        <v>0</v>
      </c>
      <c r="Z112" s="6">
        <f>+Tabla14[[#This Row],[Producción para venta nueva]]-Tabla14[[#This Row],[Facturación Venta nueva]]</f>
        <v>1470</v>
      </c>
      <c r="AA112" s="6">
        <f>IF(AND(A112=1,Tabla14[[#This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2" s="6"/>
      <c r="AC112" s="6">
        <f>IF(Tabla14[[#This Row],[Disponible stock sin venta]]&gt;0,Tabla14[[#This Row],[Disponible stock sin venta]]+Tabla14[[#This Row],[Ajuste stock sin venta]],0)</f>
        <v>0</v>
      </c>
      <c r="AD112" s="3">
        <f>IFERROR(VLOOKUP(Tabla14[[#This Row],[Llave]],'[6]Din puerto'!$A:$D,4,FALSE),0)</f>
        <v>0</v>
      </c>
      <c r="AE112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12" s="3">
        <v>24000</v>
      </c>
      <c r="AG112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12" s="87"/>
      <c r="AI112" s="3"/>
      <c r="AL112" s="7">
        <f>VLOOKUP(Tabla14[[#This Row],[Llave]],'[8]BASE PLAN MES N'!$B:$AG,32,FALSE)</f>
        <v>24000</v>
      </c>
      <c r="AM112" s="3">
        <f>+Tabla14[[#This Row],[Comentario Market3]]-Tabla14[[#This Row],[Plan Ajustado]]</f>
        <v>0</v>
      </c>
    </row>
    <row r="113" spans="1:39" ht="15.5" x14ac:dyDescent="0.35">
      <c r="A113">
        <v>2</v>
      </c>
      <c r="B113" t="str">
        <f>Tabla14[[#This Row],[Oficina]]&amp;Tabla14[[#This Row],[Material]]</f>
        <v>Agro Sudamerica1023420</v>
      </c>
      <c r="C113" t="s">
        <v>6</v>
      </c>
      <c r="D113" t="s">
        <v>17</v>
      </c>
      <c r="E113">
        <v>1023420</v>
      </c>
      <c r="F113" t="s">
        <v>707</v>
      </c>
      <c r="G113" t="s">
        <v>59</v>
      </c>
      <c r="H113" t="s">
        <v>62</v>
      </c>
      <c r="I113" s="7">
        <v>8942</v>
      </c>
      <c r="J113" s="7">
        <v>0</v>
      </c>
      <c r="K113" s="8">
        <v>0.5146152823243515</v>
      </c>
      <c r="L113" s="7">
        <v>4601.689854544351</v>
      </c>
      <c r="M113" s="7">
        <v>15990.240000000002</v>
      </c>
      <c r="N113" s="7">
        <v>9413.3806435481874</v>
      </c>
      <c r="O113" s="7">
        <v>0</v>
      </c>
      <c r="P113" s="32">
        <v>29063.972433737719</v>
      </c>
      <c r="Q113" s="15">
        <v>24000</v>
      </c>
      <c r="R113" s="9">
        <v>24000</v>
      </c>
      <c r="S113" s="5">
        <f t="shared" si="2"/>
        <v>24000</v>
      </c>
      <c r="T113" s="63"/>
      <c r="U113" s="5">
        <f>+Tabla14[[#This Row],[Atraso a facturar]]+Tabla14[[#This Row],[Ajuste atraso]]</f>
        <v>24000</v>
      </c>
      <c r="V113" s="3">
        <f>+Tabla14[[#This Row],[Total disponible]]-Tabla14[[#This Row],[Facturación atraso]]</f>
        <v>5063.9724337377193</v>
      </c>
      <c r="W113" s="6">
        <f>IFERROR(IF(AND(V113&gt;R113,J113&gt;=R113),ROUNDDOWN((Tabla14[[#This Row],[Producción para venta nueva]])/R113,0)*R113,0),0)</f>
        <v>0</v>
      </c>
      <c r="X113" s="63"/>
      <c r="Y113" s="6">
        <f>IF(Tabla14[[#This Row],[Venta del mes]]&gt;0,Tabla14[[#This Row],[Venta del mes]]+Tabla14[[#This Row],[Ajuste venta nueva]],0)</f>
        <v>0</v>
      </c>
      <c r="Z113" s="6">
        <f>+Tabla14[[#This Row],[Producción para venta nueva]]-Tabla14[[#This Row],[Facturación Venta nueva]]</f>
        <v>5063.9724337377193</v>
      </c>
      <c r="AA113" s="6">
        <f>IF(AND(A113=1,Tabla14[[#This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3" s="6"/>
      <c r="AC113" s="6">
        <f>IF(Tabla14[[#This Row],[Disponible stock sin venta]]&gt;0,Tabla14[[#This Row],[Disponible stock sin venta]]+Tabla14[[#This Row],[Ajuste stock sin venta]],0)</f>
        <v>0</v>
      </c>
      <c r="AD113" s="3">
        <f>IFERROR(VLOOKUP(Tabla14[[#This Row],[Llave]],'[6]Din puerto'!$A:$D,4,FALSE),0)</f>
        <v>0</v>
      </c>
      <c r="AE11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13" s="3">
        <v>24000</v>
      </c>
      <c r="AG113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13" s="87"/>
      <c r="AI113" s="3"/>
      <c r="AL113" s="7">
        <f>VLOOKUP(Tabla14[[#This Row],[Llave]],'[8]BASE PLAN MES N'!$B:$AG,32,FALSE)</f>
        <v>24000</v>
      </c>
      <c r="AM113" s="3">
        <f>+Tabla14[[#This Row],[Comentario Market3]]-Tabla14[[#This Row],[Plan Ajustado]]</f>
        <v>0</v>
      </c>
    </row>
    <row r="114" spans="1:39" ht="15.5" x14ac:dyDescent="0.35">
      <c r="A114">
        <v>2</v>
      </c>
      <c r="B114" t="str">
        <f>Tabla14[[#This Row],[Oficina]]&amp;Tabla14[[#This Row],[Material]]</f>
        <v>Agro Sudamerica1022923</v>
      </c>
      <c r="C114" t="s">
        <v>6</v>
      </c>
      <c r="D114" t="s">
        <v>17</v>
      </c>
      <c r="E114">
        <v>1022923</v>
      </c>
      <c r="F114" t="s">
        <v>735</v>
      </c>
      <c r="G114" t="str">
        <f>VLOOKUP(Tabla14[[#This Row],[Material]],'[7]Base Pedidos'!$D:$AD,25,FALSE)</f>
        <v>GRASA GORDURA</v>
      </c>
      <c r="H114" t="str">
        <f>VLOOKUP(Tabla14[[#This Row],[Material]],'[7]Base Pedidos'!$D:$AD,26,FALSE)</f>
        <v>SUBPROD GRASA GORDURA LOMO TOCINO</v>
      </c>
      <c r="I114" s="7">
        <v>47978</v>
      </c>
      <c r="J114" s="15">
        <v>0</v>
      </c>
      <c r="K114" s="8">
        <v>0.5146152823243515</v>
      </c>
      <c r="L114" s="7">
        <v>24690.212015357734</v>
      </c>
      <c r="M114" s="15">
        <v>0</v>
      </c>
      <c r="N114" s="7">
        <v>0</v>
      </c>
      <c r="O114" s="7">
        <v>0</v>
      </c>
      <c r="P114" s="32">
        <v>24690.212015357734</v>
      </c>
      <c r="Q114" s="15">
        <v>48000</v>
      </c>
      <c r="R114" s="62">
        <v>24000</v>
      </c>
      <c r="S114" s="5">
        <f t="shared" si="2"/>
        <v>24000</v>
      </c>
      <c r="T114" s="63"/>
      <c r="U114" s="5">
        <f>+Tabla14[[#This Row],[Atraso a facturar]]+Tabla14[[#This Row],[Ajuste atraso]]</f>
        <v>24000</v>
      </c>
      <c r="V114" s="3">
        <f>+Tabla14[[#This Row],[Total disponible]]-Tabla14[[#This Row],[Facturación atraso]]</f>
        <v>690.21201535773434</v>
      </c>
      <c r="W114" s="6">
        <f>IFERROR(IF(AND(V114&gt;R114,J114&gt;=R114),ROUNDDOWN((Tabla14[[#This Row],[Producción para venta nueva]])/R114,0)*R114,0),0)</f>
        <v>0</v>
      </c>
      <c r="X114" s="63"/>
      <c r="Y114" s="6">
        <f>IF(Tabla14[[#This Row],[Venta del mes]]&gt;0,Tabla14[[#This Row],[Venta del mes]]+Tabla14[[#This Row],[Ajuste venta nueva]],0)</f>
        <v>0</v>
      </c>
      <c r="Z114" s="6">
        <f>+Tabla14[[#This Row],[Producción para venta nueva]]-Tabla14[[#This Row],[Facturación Venta nueva]]</f>
        <v>690.21201535773434</v>
      </c>
      <c r="AA114" s="6">
        <f>IF(AND(A114=1,Tabla14[[#This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4" s="6"/>
      <c r="AC114" s="6">
        <f>IF(Tabla14[[#This Row],[Disponible stock sin venta]]&gt;0,Tabla14[[#This Row],[Disponible stock sin venta]]+Tabla14[[#This Row],[Ajuste stock sin venta]],0)</f>
        <v>0</v>
      </c>
      <c r="AD114" s="3">
        <f>IFERROR(VLOOKUP(Tabla14[[#This Row],[Llave]],'[6]Din puerto'!$A:$D,4,FALSE),0)</f>
        <v>0</v>
      </c>
      <c r="AE114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14" s="3">
        <v>24000</v>
      </c>
      <c r="AG114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14" s="87"/>
      <c r="AI114" s="3"/>
      <c r="AL114" s="7">
        <f>VLOOKUP(Tabla14[[#This Row],[Llave]],'[8]BASE PLAN MES N'!$B:$AG,32,FALSE)</f>
        <v>24000</v>
      </c>
      <c r="AM114" s="3">
        <f>+Tabla14[[#This Row],[Comentario Market3]]-Tabla14[[#This Row],[Plan Ajustado]]</f>
        <v>0</v>
      </c>
    </row>
    <row r="115" spans="1:39" ht="15.5" x14ac:dyDescent="0.35">
      <c r="A115">
        <v>2</v>
      </c>
      <c r="B115" t="str">
        <f>Tabla14[[#This Row],[Oficina]]&amp;Tabla14[[#This Row],[Material]]</f>
        <v>Agro Sudamerica1022705</v>
      </c>
      <c r="C115" t="s">
        <v>6</v>
      </c>
      <c r="D115" t="s">
        <v>17</v>
      </c>
      <c r="E115">
        <v>1022705</v>
      </c>
      <c r="F115" t="s">
        <v>150</v>
      </c>
      <c r="G115" t="s">
        <v>11</v>
      </c>
      <c r="H115" t="s">
        <v>47</v>
      </c>
      <c r="I115" s="7">
        <v>0</v>
      </c>
      <c r="J115" s="7">
        <v>24000</v>
      </c>
      <c r="K115" s="8">
        <v>0.5146152823243515</v>
      </c>
      <c r="L115" s="7">
        <v>0</v>
      </c>
      <c r="M115" s="7">
        <v>30379.843999999994</v>
      </c>
      <c r="N115" s="7">
        <v>0</v>
      </c>
      <c r="O115" s="7">
        <v>0</v>
      </c>
      <c r="P115" s="14">
        <v>30379.843999999994</v>
      </c>
      <c r="Q115" s="7">
        <v>24000</v>
      </c>
      <c r="R115" s="9">
        <v>24000</v>
      </c>
      <c r="S115" s="5">
        <f t="shared" si="2"/>
        <v>24000</v>
      </c>
      <c r="T115" s="63"/>
      <c r="U115" s="5">
        <f>+Tabla14[[#This Row],[Atraso a facturar]]+Tabla14[[#This Row],[Ajuste atraso]]</f>
        <v>24000</v>
      </c>
      <c r="V115" s="3">
        <f>+Tabla14[[#This Row],[Total disponible]]-Tabla14[[#This Row],[Facturación atraso]]</f>
        <v>6379.8439999999937</v>
      </c>
      <c r="W115" s="6">
        <f>IFERROR(IF(AND(V115&gt;R115,J115&gt;=R115),ROUNDDOWN((Tabla14[[#This Row],[Producción para venta nueva]])/R115,0)*R115,0),0)</f>
        <v>0</v>
      </c>
      <c r="X115" s="63"/>
      <c r="Y115" s="6">
        <f>IF(Tabla14[[#This Row],[Venta del mes]]&gt;0,Tabla14[[#This Row],[Venta del mes]]+Tabla14[[#This Row],[Ajuste venta nueva]],0)</f>
        <v>0</v>
      </c>
      <c r="Z115" s="6">
        <f>+Tabla14[[#This Row],[Producción para venta nueva]]-Tabla14[[#This Row],[Facturación Venta nueva]]</f>
        <v>6379.8439999999937</v>
      </c>
      <c r="AA115" s="6">
        <f>IF(AND(A115=1,Tabla14[[#This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5" s="6"/>
      <c r="AC115" s="6">
        <f>IF(Tabla14[[#This Row],[Disponible stock sin venta]]&gt;0,Tabla14[[#This Row],[Disponible stock sin venta]]+Tabla14[[#This Row],[Ajuste stock sin venta]],0)</f>
        <v>0</v>
      </c>
      <c r="AD115" s="3">
        <f>IFERROR(VLOOKUP(Tabla14[[#This Row],[Llave]],'[6]Din puerto'!$A:$D,4,FALSE),0)</f>
        <v>0</v>
      </c>
      <c r="AE11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15" s="3">
        <v>24000</v>
      </c>
      <c r="AG115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15" s="87"/>
      <c r="AI115" s="3"/>
      <c r="AL115" s="7">
        <f>VLOOKUP(Tabla14[[#This Row],[Llave]],'[8]BASE PLAN MES N'!$B:$AG,32,FALSE)</f>
        <v>24000</v>
      </c>
      <c r="AM115" s="3">
        <f>+Tabla14[[#This Row],[Comentario Market3]]-Tabla14[[#This Row],[Plan Ajustado]]</f>
        <v>0</v>
      </c>
    </row>
    <row r="116" spans="1:39" ht="15.5" hidden="1" x14ac:dyDescent="0.35">
      <c r="A116">
        <v>2</v>
      </c>
      <c r="B116" t="str">
        <f>Tabla14[[#This Row],[Oficina]]&amp;Tabla14[[#This Row],[Material]]</f>
        <v>Exportacion Directa1022919</v>
      </c>
      <c r="C116" t="s">
        <v>6</v>
      </c>
      <c r="D116" t="s">
        <v>88</v>
      </c>
      <c r="E116">
        <v>1022919</v>
      </c>
      <c r="F116" t="s">
        <v>109</v>
      </c>
      <c r="G116" t="s">
        <v>50</v>
      </c>
      <c r="H116" t="s">
        <v>103</v>
      </c>
      <c r="I116" s="7">
        <v>0</v>
      </c>
      <c r="J116" s="7">
        <v>21600</v>
      </c>
      <c r="K116" s="8">
        <v>0.86351453912600351</v>
      </c>
      <c r="L116" s="7">
        <v>0</v>
      </c>
      <c r="M116" s="7">
        <v>55809.535000000025</v>
      </c>
      <c r="N116" s="7">
        <v>0</v>
      </c>
      <c r="O116" s="7">
        <v>0</v>
      </c>
      <c r="P116" s="14">
        <v>55809.535000000025</v>
      </c>
      <c r="Q116" s="7">
        <v>0</v>
      </c>
      <c r="R116" s="9">
        <v>7600</v>
      </c>
      <c r="S116" s="5">
        <f t="shared" si="2"/>
        <v>0</v>
      </c>
      <c r="T116" s="63"/>
      <c r="U116" s="5">
        <f>+Tabla14[[#This Row],[Atraso a facturar]]+Tabla14[[#This Row],[Ajuste atraso]]</f>
        <v>0</v>
      </c>
      <c r="V116" s="3">
        <f>+Tabla14[[#This Row],[Total disponible]]-Tabla14[[#This Row],[Facturación atraso]]</f>
        <v>55809.535000000025</v>
      </c>
      <c r="W116" s="6">
        <f>IFERROR(IF(AND(V116&gt;R116,J116&gt;=R116),ROUNDDOWN((Tabla14[[#This Row],[Producción para venta nueva]])/R116,0)*R116,0),0)</f>
        <v>53200</v>
      </c>
      <c r="X116" s="63"/>
      <c r="Y116" s="6">
        <f>IF(Tabla14[[#This Row],[Venta del mes]]&gt;0,Tabla14[[#This Row],[Venta del mes]]+Tabla14[[#This Row],[Ajuste venta nueva]],0)</f>
        <v>53200</v>
      </c>
      <c r="Z116" s="6">
        <f>+Tabla14[[#This Row],[Producción para venta nueva]]-Tabla14[[#This Row],[Facturación Venta nueva]]</f>
        <v>2609.5350000000253</v>
      </c>
      <c r="AA116" s="6">
        <f>IF(AND(A116=1,Tabla14[[#This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6" s="6"/>
      <c r="AC116" s="6">
        <f>IF(Tabla14[[#This Row],[Disponible stock sin venta]]&gt;0,Tabla14[[#This Row],[Disponible stock sin venta]]+Tabla14[[#This Row],[Ajuste stock sin venta]],0)</f>
        <v>0</v>
      </c>
      <c r="AD116" s="3">
        <f>IFERROR(VLOOKUP(Tabla14[[#This Row],[Llave]],'[6]Din puerto'!$A:$D,4,FALSE),0)</f>
        <v>0</v>
      </c>
      <c r="AE11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53200</v>
      </c>
      <c r="AF116" s="3">
        <v>53200</v>
      </c>
      <c r="AG116" s="6">
        <f>IF(Tabla14[[#This Row],[Plan Irrestricto (DATO)]]&gt;0,SUM(Tabla14[[#This Row],[Facturación atraso]],Tabla14[[#This Row],[Facturación Venta nueva]],Tabla14[[#This Row],[Facturación stock]],Tabla14[[#This Row],[En puerto a facturar]]),0)</f>
        <v>53200</v>
      </c>
      <c r="AH116" s="87"/>
      <c r="AI116" s="3"/>
      <c r="AL116">
        <f>VLOOKUP(Tabla14[[#This Row],[Llave]],'[8]BASE PLAN MES N'!$B:$AG,32,FALSE)</f>
        <v>0</v>
      </c>
      <c r="AM116" s="3">
        <f>+Tabla14[[#This Row],[Comentario Market3]]-Tabla14[[#This Row],[Plan Ajustado]]</f>
        <v>-53200</v>
      </c>
    </row>
    <row r="117" spans="1:39" ht="15.5" hidden="1" x14ac:dyDescent="0.35">
      <c r="A117">
        <v>2</v>
      </c>
      <c r="B117" t="str">
        <f>Tabla14[[#This Row],[Oficina]]&amp;Tabla14[[#This Row],[Material]]</f>
        <v>Exportacion Directa1022901</v>
      </c>
      <c r="C117" t="s">
        <v>6</v>
      </c>
      <c r="D117" t="s">
        <v>88</v>
      </c>
      <c r="E117">
        <v>1022901</v>
      </c>
      <c r="F117" t="s">
        <v>126</v>
      </c>
      <c r="G117" t="s">
        <v>56</v>
      </c>
      <c r="H117" t="s">
        <v>57</v>
      </c>
      <c r="I117" s="7">
        <v>10000</v>
      </c>
      <c r="J117" s="7">
        <v>0</v>
      </c>
      <c r="K117" s="8">
        <v>0.86351453912600351</v>
      </c>
      <c r="L117" s="7">
        <v>8635.1453912600355</v>
      </c>
      <c r="M117" s="7">
        <v>732.33600000000001</v>
      </c>
      <c r="N117" s="7">
        <v>0</v>
      </c>
      <c r="O117" s="7">
        <v>0</v>
      </c>
      <c r="P117" s="14">
        <v>9367.4813912600348</v>
      </c>
      <c r="Q117" s="7">
        <v>10000</v>
      </c>
      <c r="R117" s="9">
        <v>3100</v>
      </c>
      <c r="S117" s="5">
        <f t="shared" si="2"/>
        <v>9300</v>
      </c>
      <c r="T117" s="63"/>
      <c r="U117" s="5">
        <f>+Tabla14[[#This Row],[Atraso a facturar]]+Tabla14[[#This Row],[Ajuste atraso]]</f>
        <v>9300</v>
      </c>
      <c r="V117" s="3">
        <f>+Tabla14[[#This Row],[Total disponible]]-Tabla14[[#This Row],[Facturación atraso]]</f>
        <v>67.481391260034798</v>
      </c>
      <c r="W117" s="6">
        <f>IFERROR(IF(AND(V117&gt;R117,J117&gt;=R117),ROUNDDOWN((Tabla14[[#This Row],[Producción para venta nueva]])/R117,0)*R117,0),0)</f>
        <v>0</v>
      </c>
      <c r="X117" s="63"/>
      <c r="Y117" s="6">
        <f>IF(Tabla14[[#This Row],[Venta del mes]]&gt;0,Tabla14[[#This Row],[Venta del mes]]+Tabla14[[#This Row],[Ajuste venta nueva]],0)</f>
        <v>0</v>
      </c>
      <c r="Z117" s="6">
        <f>+Tabla14[[#This Row],[Producción para venta nueva]]-Tabla14[[#This Row],[Facturación Venta nueva]]</f>
        <v>67.481391260034798</v>
      </c>
      <c r="AA117" s="6">
        <f>IF(AND(A117=1,Tabla14[[#This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7" s="6"/>
      <c r="AC117" s="6">
        <f>IF(Tabla14[[#This Row],[Disponible stock sin venta]]&gt;0,Tabla14[[#This Row],[Disponible stock sin venta]]+Tabla14[[#This Row],[Ajuste stock sin venta]],0)</f>
        <v>0</v>
      </c>
      <c r="AD117" s="3">
        <f>IFERROR(VLOOKUP(Tabla14[[#This Row],[Llave]],'[6]Din puerto'!$A:$D,4,FALSE),0)</f>
        <v>0</v>
      </c>
      <c r="AE11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9300</v>
      </c>
      <c r="AF117" s="3">
        <v>9300</v>
      </c>
      <c r="AG117" s="6">
        <f>IF(Tabla14[[#This Row],[Plan Irrestricto (DATO)]]&gt;0,SUM(Tabla14[[#This Row],[Facturación atraso]],Tabla14[[#This Row],[Facturación Venta nueva]],Tabla14[[#This Row],[Facturación stock]],Tabla14[[#This Row],[En puerto a facturar]]),0)</f>
        <v>9300</v>
      </c>
      <c r="AH117" s="87"/>
      <c r="AI117" s="3"/>
      <c r="AL117">
        <f>VLOOKUP(Tabla14[[#This Row],[Llave]],'[8]BASE PLAN MES N'!$B:$AG,32,FALSE)</f>
        <v>6300</v>
      </c>
      <c r="AM117" s="3">
        <f>+Tabla14[[#This Row],[Comentario Market3]]-Tabla14[[#This Row],[Plan Ajustado]]</f>
        <v>-3000</v>
      </c>
    </row>
    <row r="118" spans="1:39" ht="15.5" hidden="1" x14ac:dyDescent="0.35">
      <c r="A118">
        <v>2</v>
      </c>
      <c r="B118" t="str">
        <f>Tabla14[[#This Row],[Oficina]]&amp;Tabla14[[#This Row],[Material]]</f>
        <v>Agrosuper Asia1022887</v>
      </c>
      <c r="C118" t="s">
        <v>6</v>
      </c>
      <c r="D118" t="s">
        <v>173</v>
      </c>
      <c r="E118">
        <v>1022887</v>
      </c>
      <c r="F118" t="s">
        <v>189</v>
      </c>
      <c r="G118" t="s">
        <v>56</v>
      </c>
      <c r="H118" t="s">
        <v>57</v>
      </c>
      <c r="I118" s="7">
        <v>139487</v>
      </c>
      <c r="J118" s="7">
        <v>154000</v>
      </c>
      <c r="K118" s="8">
        <v>0.5146152823243515</v>
      </c>
      <c r="L118" s="7">
        <v>71782.141885576813</v>
      </c>
      <c r="M118" s="7">
        <v>60011.233999999997</v>
      </c>
      <c r="N118" s="7">
        <v>0</v>
      </c>
      <c r="O118" s="7">
        <v>0</v>
      </c>
      <c r="P118" s="14">
        <v>131793.37588557682</v>
      </c>
      <c r="Q118" s="7">
        <v>43000</v>
      </c>
      <c r="R118" s="9">
        <v>22000</v>
      </c>
      <c r="S118" s="5">
        <f t="shared" si="2"/>
        <v>43000</v>
      </c>
      <c r="T118" s="63"/>
      <c r="U118" s="5">
        <f>+Tabla14[[#This Row],[Atraso a facturar]]+Tabla14[[#This Row],[Ajuste atraso]]</f>
        <v>43000</v>
      </c>
      <c r="V118" s="3">
        <f>+Tabla14[[#This Row],[Total disponible]]-Tabla14[[#This Row],[Facturación atraso]]</f>
        <v>88793.375885576825</v>
      </c>
      <c r="W118" s="6">
        <f>IFERROR(IF(AND(V118&gt;R118,J118&gt;=R118),ROUNDDOWN((Tabla14[[#This Row],[Producción para venta nueva]])/R118,0)*R118,0),0)</f>
        <v>88000</v>
      </c>
      <c r="X118" s="63"/>
      <c r="Y118" s="6">
        <f>IF(Tabla14[[#This Row],[Venta del mes]]&gt;0,Tabla14[[#This Row],[Venta del mes]]+Tabla14[[#This Row],[Ajuste venta nueva]],0)</f>
        <v>88000</v>
      </c>
      <c r="Z118" s="6">
        <f>+Tabla14[[#This Row],[Producción para venta nueva]]-Tabla14[[#This Row],[Facturación Venta nueva]]</f>
        <v>793.37588557682466</v>
      </c>
      <c r="AA118" s="6">
        <f>IF(AND(A118=1,Tabla14[[#This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8" s="6"/>
      <c r="AC118" s="6">
        <f>IF(Tabla14[[#This Row],[Disponible stock sin venta]]&gt;0,Tabla14[[#This Row],[Disponible stock sin venta]]+Tabla14[[#This Row],[Ajuste stock sin venta]],0)</f>
        <v>0</v>
      </c>
      <c r="AD118" s="3">
        <f>IFERROR(VLOOKUP(Tabla14[[#This Row],[Llave]],'[6]Din puerto'!$A:$D,4,FALSE),0)</f>
        <v>109027.76000000001</v>
      </c>
      <c r="AE11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240027.76</v>
      </c>
      <c r="AF118" s="3">
        <v>240027.76</v>
      </c>
      <c r="AG118" s="6">
        <f>IF(Tabla14[[#This Row],[Plan Irrestricto (DATO)]]&gt;0,SUM(Tabla14[[#This Row],[Facturación atraso]],Tabla14[[#This Row],[Facturación Venta nueva]],Tabla14[[#This Row],[Facturación stock]],Tabla14[[#This Row],[En puerto a facturar]]),0)</f>
        <v>240027.76</v>
      </c>
      <c r="AH118" s="87"/>
      <c r="AI118" s="3"/>
      <c r="AL118">
        <f>VLOOKUP(Tabla14[[#This Row],[Llave]],'[8]BASE PLAN MES N'!$B:$AG,32,FALSE)</f>
        <v>240027.76</v>
      </c>
      <c r="AM118" s="3">
        <f>+Tabla14[[#This Row],[Comentario Market3]]-Tabla14[[#This Row],[Plan Ajustado]]</f>
        <v>0</v>
      </c>
    </row>
    <row r="119" spans="1:39" ht="15.5" hidden="1" x14ac:dyDescent="0.35">
      <c r="A119">
        <v>2</v>
      </c>
      <c r="B119" t="str">
        <f>Tabla14[[#This Row],[Oficina]]&amp;Tabla14[[#This Row],[Material]]</f>
        <v>Agrosuper Asia1022885</v>
      </c>
      <c r="C119" t="s">
        <v>6</v>
      </c>
      <c r="D119" t="s">
        <v>173</v>
      </c>
      <c r="E119">
        <v>1022885</v>
      </c>
      <c r="F119" t="s">
        <v>188</v>
      </c>
      <c r="G119" t="s">
        <v>56</v>
      </c>
      <c r="H119" t="s">
        <v>57</v>
      </c>
      <c r="I119" s="7">
        <v>516070</v>
      </c>
      <c r="J119" s="7">
        <v>550000</v>
      </c>
      <c r="K119" s="8">
        <v>0.5146152823243515</v>
      </c>
      <c r="L119" s="7">
        <v>265577.50874912809</v>
      </c>
      <c r="M119" s="7">
        <v>98205.848000000027</v>
      </c>
      <c r="N119" s="7">
        <v>147930.75719411837</v>
      </c>
      <c r="O119" s="7">
        <v>0</v>
      </c>
      <c r="P119" s="14">
        <v>496921.03822383459</v>
      </c>
      <c r="Q119" s="7">
        <v>182000</v>
      </c>
      <c r="R119" s="9">
        <v>22000</v>
      </c>
      <c r="S119" s="5">
        <f t="shared" si="2"/>
        <v>182000</v>
      </c>
      <c r="T119" s="63"/>
      <c r="U119" s="5">
        <f>+Tabla14[[#This Row],[Atraso a facturar]]+Tabla14[[#This Row],[Ajuste atraso]]</f>
        <v>182000</v>
      </c>
      <c r="V119" s="3">
        <f>+Tabla14[[#This Row],[Total disponible]]-Tabla14[[#This Row],[Facturación atraso]]</f>
        <v>314921.03822383459</v>
      </c>
      <c r="W119" s="6">
        <f>IFERROR(IF(AND(V119&gt;R119,J119&gt;=R119),ROUNDDOWN((Tabla14[[#This Row],[Producción para venta nueva]])/R119,0)*R119,0),0)</f>
        <v>308000</v>
      </c>
      <c r="X119" s="63"/>
      <c r="Y119" s="6">
        <f>IF(Tabla14[[#This Row],[Venta del mes]]&gt;0,Tabla14[[#This Row],[Venta del mes]]+Tabla14[[#This Row],[Ajuste venta nueva]],0)</f>
        <v>308000</v>
      </c>
      <c r="Z119" s="6">
        <f>+Tabla14[[#This Row],[Producción para venta nueva]]-Tabla14[[#This Row],[Facturación Venta nueva]]</f>
        <v>6921.0382238345919</v>
      </c>
      <c r="AA119" s="6">
        <f>IF(AND(A119=1,Tabla14[[#This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19" s="6"/>
      <c r="AC119" s="6">
        <f>IF(Tabla14[[#This Row],[Disponible stock sin venta]]&gt;0,Tabla14[[#This Row],[Disponible stock sin venta]]+Tabla14[[#This Row],[Ajuste stock sin venta]],0)</f>
        <v>0</v>
      </c>
      <c r="AD119" s="3">
        <f>IFERROR(VLOOKUP(Tabla14[[#This Row],[Llave]],'[6]Din puerto'!$A:$D,4,FALSE),0)</f>
        <v>22010.76</v>
      </c>
      <c r="AE11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512010.76</v>
      </c>
      <c r="AF119" s="3">
        <v>512010.76</v>
      </c>
      <c r="AG119" s="6">
        <f>IF(Tabla14[[#This Row],[Plan Irrestricto (DATO)]]&gt;0,SUM(Tabla14[[#This Row],[Facturación atraso]],Tabla14[[#This Row],[Facturación Venta nueva]],Tabla14[[#This Row],[Facturación stock]],Tabla14[[#This Row],[En puerto a facturar]]),0)</f>
        <v>512010.76</v>
      </c>
      <c r="AH119" s="87"/>
      <c r="AI119" s="3"/>
      <c r="AL119">
        <f>VLOOKUP(Tabla14[[#This Row],[Llave]],'[8]BASE PLAN MES N'!$B:$AG,32,FALSE)</f>
        <v>512010.76</v>
      </c>
      <c r="AM119" s="3">
        <f>+Tabla14[[#This Row],[Comentario Market3]]-Tabla14[[#This Row],[Plan Ajustado]]</f>
        <v>0</v>
      </c>
    </row>
    <row r="120" spans="1:39" ht="15.5" x14ac:dyDescent="0.35">
      <c r="A120">
        <v>2</v>
      </c>
      <c r="B120" t="str">
        <f>Tabla14[[#This Row],[Oficina]]&amp;Tabla14[[#This Row],[Material]]</f>
        <v>Agro Sudamerica1021864</v>
      </c>
      <c r="C120" t="s">
        <v>6</v>
      </c>
      <c r="D120" t="s">
        <v>17</v>
      </c>
      <c r="E120">
        <v>1021864</v>
      </c>
      <c r="F120" t="s">
        <v>10</v>
      </c>
      <c r="G120" t="s">
        <v>8</v>
      </c>
      <c r="H120" t="s">
        <v>9</v>
      </c>
      <c r="I120" s="7">
        <v>0</v>
      </c>
      <c r="J120" s="7">
        <v>0</v>
      </c>
      <c r="K120" s="8">
        <v>0.5146152823243515</v>
      </c>
      <c r="L120" s="7">
        <v>0</v>
      </c>
      <c r="M120" s="79">
        <v>24000</v>
      </c>
      <c r="N120" s="7">
        <v>11212.764119059653</v>
      </c>
      <c r="O120" s="7">
        <v>0</v>
      </c>
      <c r="P120" s="32">
        <v>34091.48770715369</v>
      </c>
      <c r="Q120" s="15">
        <v>24000</v>
      </c>
      <c r="R120" s="9">
        <v>22900</v>
      </c>
      <c r="S120" s="5">
        <f t="shared" si="2"/>
        <v>24000</v>
      </c>
      <c r="T120" s="63"/>
      <c r="U120" s="5">
        <f>+Tabla14[[#This Row],[Atraso a facturar]]+Tabla14[[#This Row],[Ajuste atraso]]</f>
        <v>24000</v>
      </c>
      <c r="V120" s="3">
        <f>+Tabla14[[#This Row],[Total disponible]]-Tabla14[[#This Row],[Facturación atraso]]</f>
        <v>10091.48770715369</v>
      </c>
      <c r="W120" s="6">
        <f>IFERROR(IF(AND(V120&gt;R120,J120&gt;=R120),ROUNDDOWN((Tabla14[[#This Row],[Producción para venta nueva]])/R120,0)*R120,0),0)</f>
        <v>0</v>
      </c>
      <c r="X120" s="63"/>
      <c r="Y120" s="6">
        <f>IF(Tabla14[[#This Row],[Venta del mes]]&gt;0,Tabla14[[#This Row],[Venta del mes]]+Tabla14[[#This Row],[Ajuste venta nueva]],0)</f>
        <v>0</v>
      </c>
      <c r="Z120" s="6">
        <f>+Tabla14[[#This Row],[Producción para venta nueva]]-Tabla14[[#This Row],[Facturación Venta nueva]]</f>
        <v>10091.48770715369</v>
      </c>
      <c r="AA120" s="6">
        <f>IF(AND(A120=1,Tabla14[[#This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0" s="6"/>
      <c r="AC120" s="6">
        <f>IF(Tabla14[[#This Row],[Disponible stock sin venta]]&gt;0,Tabla14[[#This Row],[Disponible stock sin venta]]+Tabla14[[#This Row],[Ajuste stock sin venta]],0)</f>
        <v>0</v>
      </c>
      <c r="AD120" s="3">
        <f>IFERROR(VLOOKUP(Tabla14[[#This Row],[Llave]],'[6]Din puerto'!$A:$D,4,FALSE),0)</f>
        <v>0</v>
      </c>
      <c r="AE12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20" s="3">
        <v>24000</v>
      </c>
      <c r="AG120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20" s="87"/>
      <c r="AI120" s="3"/>
      <c r="AL120" s="7">
        <f>VLOOKUP(Tabla14[[#This Row],[Llave]],'[8]BASE PLAN MES N'!$B:$AG,32,FALSE)</f>
        <v>24000</v>
      </c>
      <c r="AM120" s="3">
        <f>+Tabla14[[#This Row],[Comentario Market3]]-Tabla14[[#This Row],[Plan Ajustado]]</f>
        <v>0</v>
      </c>
    </row>
    <row r="121" spans="1:39" ht="15.5" hidden="1" x14ac:dyDescent="0.35">
      <c r="A121">
        <v>2</v>
      </c>
      <c r="B121" t="str">
        <f>Tabla14[[#This Row],[Oficina]]&amp;Tabla14[[#This Row],[Material]]</f>
        <v>Exportacion Directa1022869</v>
      </c>
      <c r="C121" t="s">
        <v>6</v>
      </c>
      <c r="D121" t="s">
        <v>88</v>
      </c>
      <c r="E121">
        <v>1022869</v>
      </c>
      <c r="F121" t="s">
        <v>94</v>
      </c>
      <c r="G121" t="s">
        <v>92</v>
      </c>
      <c r="H121" t="s">
        <v>93</v>
      </c>
      <c r="I121" s="7">
        <v>0</v>
      </c>
      <c r="J121" s="7">
        <v>0</v>
      </c>
      <c r="K121" s="8">
        <v>0.86351453912600351</v>
      </c>
      <c r="L121" s="7">
        <v>0</v>
      </c>
      <c r="M121" s="7">
        <v>0</v>
      </c>
      <c r="N121" s="7">
        <v>0</v>
      </c>
      <c r="O121" s="7">
        <v>0</v>
      </c>
      <c r="P121" s="14">
        <v>0</v>
      </c>
      <c r="Q121" s="7">
        <v>0</v>
      </c>
      <c r="R121" s="9">
        <v>800</v>
      </c>
      <c r="S121" s="5">
        <f t="shared" si="2"/>
        <v>0</v>
      </c>
      <c r="T121" s="63"/>
      <c r="U121" s="5">
        <f>+Tabla14[[#This Row],[Atraso a facturar]]+Tabla14[[#This Row],[Ajuste atraso]]</f>
        <v>0</v>
      </c>
      <c r="V121" s="3">
        <f>+Tabla14[[#This Row],[Total disponible]]-Tabla14[[#This Row],[Facturación atraso]]</f>
        <v>0</v>
      </c>
      <c r="W121" s="6">
        <f>IFERROR(IF(AND(V121&gt;R121,J121&gt;=R121),ROUNDDOWN((Tabla14[[#This Row],[Producción para venta nueva]])/R121,0)*R121,0),0)</f>
        <v>0</v>
      </c>
      <c r="X121" s="63"/>
      <c r="Y121" s="6">
        <f>IF(Tabla14[[#This Row],[Venta del mes]]&gt;0,Tabla14[[#This Row],[Venta del mes]]+Tabla14[[#This Row],[Ajuste venta nueva]],0)</f>
        <v>0</v>
      </c>
      <c r="Z121" s="6">
        <f>+Tabla14[[#This Row],[Producción para venta nueva]]-Tabla14[[#This Row],[Facturación Venta nueva]]</f>
        <v>0</v>
      </c>
      <c r="AA121" s="6">
        <f>IF(AND(A121=1,Tabla14[[#This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1" s="6"/>
      <c r="AC121" s="6">
        <f>IF(Tabla14[[#This Row],[Disponible stock sin venta]]&gt;0,Tabla14[[#This Row],[Disponible stock sin venta]]+Tabla14[[#This Row],[Ajuste stock sin venta]],0)</f>
        <v>0</v>
      </c>
      <c r="AD121" s="3">
        <f>IFERROR(VLOOKUP(Tabla14[[#This Row],[Llave]],'[6]Din puerto'!$A:$D,4,FALSE),0)</f>
        <v>0</v>
      </c>
      <c r="AE121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21" s="3" t="b">
        <v>0</v>
      </c>
      <c r="AG12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21" s="87"/>
      <c r="AI121" s="3"/>
      <c r="AL121">
        <f>VLOOKUP(Tabla14[[#This Row],[Llave]],'[8]BASE PLAN MES N'!$B:$AG,32,FALSE)</f>
        <v>0</v>
      </c>
      <c r="AM121" s="3">
        <f>+Tabla14[[#This Row],[Comentario Market3]]-Tabla14[[#This Row],[Plan Ajustado]]</f>
        <v>0</v>
      </c>
    </row>
    <row r="122" spans="1:39" ht="15.5" hidden="1" x14ac:dyDescent="0.35">
      <c r="A122">
        <v>2</v>
      </c>
      <c r="B122" t="str">
        <f>Tabla14[[#This Row],[Oficina]]&amp;Tabla14[[#This Row],[Material]]</f>
        <v>Agrosuper Shanghai1022856</v>
      </c>
      <c r="C122" t="s">
        <v>6</v>
      </c>
      <c r="D122" t="s">
        <v>140</v>
      </c>
      <c r="E122">
        <v>1022856</v>
      </c>
      <c r="F122" t="s">
        <v>149</v>
      </c>
      <c r="G122" t="s">
        <v>11</v>
      </c>
      <c r="H122" t="s">
        <v>41</v>
      </c>
      <c r="I122" s="7">
        <v>0</v>
      </c>
      <c r="J122" s="7">
        <v>0</v>
      </c>
      <c r="K122" s="8">
        <v>0.5146152823243515</v>
      </c>
      <c r="L122" s="7">
        <v>0</v>
      </c>
      <c r="M122" s="7">
        <v>0</v>
      </c>
      <c r="N122" s="7">
        <v>0</v>
      </c>
      <c r="O122" s="7">
        <v>0</v>
      </c>
      <c r="P122" s="14">
        <v>0</v>
      </c>
      <c r="Q122" s="7">
        <v>0</v>
      </c>
      <c r="R122" s="9">
        <v>18600</v>
      </c>
      <c r="S122" s="5">
        <f t="shared" si="2"/>
        <v>0</v>
      </c>
      <c r="T122" s="63"/>
      <c r="U122" s="5">
        <f>+Tabla14[[#This Row],[Atraso a facturar]]+Tabla14[[#This Row],[Ajuste atraso]]</f>
        <v>0</v>
      </c>
      <c r="V122" s="3">
        <f>+Tabla14[[#This Row],[Total disponible]]-Tabla14[[#This Row],[Facturación atraso]]</f>
        <v>0</v>
      </c>
      <c r="W122" s="6">
        <f>IFERROR(IF(AND(V122&gt;R122,J122&gt;=R122),ROUNDDOWN((Tabla14[[#This Row],[Producción para venta nueva]])/R122,0)*R122,0),0)</f>
        <v>0</v>
      </c>
      <c r="X122" s="63"/>
      <c r="Y122" s="6">
        <f>IF(Tabla14[[#This Row],[Venta del mes]]&gt;0,Tabla14[[#This Row],[Venta del mes]]+Tabla14[[#This Row],[Ajuste venta nueva]],0)</f>
        <v>0</v>
      </c>
      <c r="Z122" s="6">
        <f>+Tabla14[[#This Row],[Producción para venta nueva]]-Tabla14[[#This Row],[Facturación Venta nueva]]</f>
        <v>0</v>
      </c>
      <c r="AA122" s="6">
        <f>IF(AND(A122=1,Tabla14[[#This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2" s="6"/>
      <c r="AC122" s="6">
        <f>IF(Tabla14[[#This Row],[Disponible stock sin venta]]&gt;0,Tabla14[[#This Row],[Disponible stock sin venta]]+Tabla14[[#This Row],[Ajuste stock sin venta]],0)</f>
        <v>0</v>
      </c>
      <c r="AD122" s="3">
        <f>IFERROR(VLOOKUP(Tabla14[[#This Row],[Llave]],'[6]Din puerto'!$A:$D,4,FALSE),0)</f>
        <v>0</v>
      </c>
      <c r="AE12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22" s="3">
        <v>0</v>
      </c>
      <c r="AG12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22" s="87"/>
      <c r="AI122" s="3"/>
      <c r="AL122">
        <f>VLOOKUP(Tabla14[[#This Row],[Llave]],'[8]BASE PLAN MES N'!$B:$AG,32,FALSE)</f>
        <v>0</v>
      </c>
      <c r="AM122" s="3">
        <f>+Tabla14[[#This Row],[Comentario Market3]]-Tabla14[[#This Row],[Plan Ajustado]]</f>
        <v>0</v>
      </c>
    </row>
    <row r="123" spans="1:39" ht="15.5" x14ac:dyDescent="0.35">
      <c r="A123">
        <v>2</v>
      </c>
      <c r="B123" t="str">
        <f>Tabla14[[#This Row],[Oficina]]&amp;Tabla14[[#This Row],[Material]]</f>
        <v>Agro Sudamerica1020086</v>
      </c>
      <c r="C123" t="s">
        <v>6</v>
      </c>
      <c r="D123" t="s">
        <v>17</v>
      </c>
      <c r="E123">
        <v>1020086</v>
      </c>
      <c r="F123" t="s">
        <v>673</v>
      </c>
      <c r="G123" t="s">
        <v>50</v>
      </c>
      <c r="H123" t="s">
        <v>51</v>
      </c>
      <c r="I123" s="7">
        <v>6788</v>
      </c>
      <c r="J123" s="7">
        <v>72000</v>
      </c>
      <c r="K123" s="8">
        <v>0.5146152823243515</v>
      </c>
      <c r="L123" s="7">
        <v>3493.2085364176978</v>
      </c>
      <c r="M123" s="7">
        <v>12048.342999999999</v>
      </c>
      <c r="N123" s="7">
        <v>23595.775678993981</v>
      </c>
      <c r="O123" s="7">
        <v>0</v>
      </c>
      <c r="P123" s="32">
        <v>36777.749647512283</v>
      </c>
      <c r="Q123" s="15">
        <v>72000</v>
      </c>
      <c r="R123" s="9">
        <v>24000</v>
      </c>
      <c r="S123" s="5">
        <f t="shared" si="2"/>
        <v>24000</v>
      </c>
      <c r="T123" s="63"/>
      <c r="U123" s="5">
        <f>+Tabla14[[#This Row],[Atraso a facturar]]+Tabla14[[#This Row],[Ajuste atraso]]</f>
        <v>24000</v>
      </c>
      <c r="V123" s="3">
        <f>+Tabla14[[#This Row],[Total disponible]]-Tabla14[[#This Row],[Facturación atraso]]</f>
        <v>12777.749647512283</v>
      </c>
      <c r="W123" s="6">
        <f>IFERROR(IF(AND(V123&gt;R123,J123&gt;=R123),ROUNDDOWN((Tabla14[[#This Row],[Producción para venta nueva]])/R123,0)*R123,0),0)</f>
        <v>0</v>
      </c>
      <c r="X123" s="63"/>
      <c r="Y123" s="6">
        <f>IF(Tabla14[[#This Row],[Venta del mes]]&gt;0,Tabla14[[#This Row],[Venta del mes]]+Tabla14[[#This Row],[Ajuste venta nueva]],0)</f>
        <v>0</v>
      </c>
      <c r="Z123" s="6">
        <f>+Tabla14[[#This Row],[Producción para venta nueva]]-Tabla14[[#This Row],[Facturación Venta nueva]]</f>
        <v>12777.749647512283</v>
      </c>
      <c r="AA123" s="6">
        <f>IF(AND(A123=1,Tabla14[[#This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3" s="6"/>
      <c r="AC123" s="6">
        <f>IF(Tabla14[[#This Row],[Disponible stock sin venta]]&gt;0,Tabla14[[#This Row],[Disponible stock sin venta]]+Tabla14[[#This Row],[Ajuste stock sin venta]],0)</f>
        <v>0</v>
      </c>
      <c r="AD123" s="3">
        <f>IFERROR(VLOOKUP(Tabla14[[#This Row],[Llave]],'[6]Din puerto'!$A:$D,4,FALSE),0)</f>
        <v>0</v>
      </c>
      <c r="AE12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23" s="3">
        <v>24000</v>
      </c>
      <c r="AG123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23" s="87"/>
      <c r="AI123" s="3"/>
      <c r="AL123" s="7">
        <f>VLOOKUP(Tabla14[[#This Row],[Llave]],'[8]BASE PLAN MES N'!$B:$AG,32,FALSE)</f>
        <v>24000</v>
      </c>
      <c r="AM123" s="3">
        <f>+Tabla14[[#This Row],[Comentario Market3]]-Tabla14[[#This Row],[Plan Ajustado]]</f>
        <v>0</v>
      </c>
    </row>
    <row r="124" spans="1:39" ht="15.5" hidden="1" x14ac:dyDescent="0.35">
      <c r="A124">
        <v>2</v>
      </c>
      <c r="B124" t="str">
        <f>Tabla14[[#This Row],[Oficina]]&amp;Tabla14[[#This Row],[Material]]</f>
        <v>Agrosuper Shanghai1022851</v>
      </c>
      <c r="C124" t="s">
        <v>6</v>
      </c>
      <c r="D124" t="s">
        <v>140</v>
      </c>
      <c r="E124">
        <v>1022851</v>
      </c>
      <c r="F124" t="s">
        <v>157</v>
      </c>
      <c r="G124" t="s">
        <v>53</v>
      </c>
      <c r="H124" t="s">
        <v>156</v>
      </c>
      <c r="I124" s="7">
        <v>0</v>
      </c>
      <c r="J124" s="7">
        <v>0</v>
      </c>
      <c r="K124" s="8">
        <v>0.5146152823243515</v>
      </c>
      <c r="L124" s="7">
        <v>0</v>
      </c>
      <c r="M124" s="7">
        <v>0</v>
      </c>
      <c r="N124" s="7">
        <v>0</v>
      </c>
      <c r="O124" s="7">
        <v>0</v>
      </c>
      <c r="P124" s="14">
        <v>0</v>
      </c>
      <c r="Q124" s="7">
        <v>0</v>
      </c>
      <c r="R124" s="9">
        <v>24000</v>
      </c>
      <c r="S124" s="5">
        <f t="shared" si="2"/>
        <v>0</v>
      </c>
      <c r="T124" s="63"/>
      <c r="U124" s="5">
        <f>+Tabla14[[#This Row],[Atraso a facturar]]+Tabla14[[#This Row],[Ajuste atraso]]</f>
        <v>0</v>
      </c>
      <c r="V124" s="3">
        <f>+Tabla14[[#This Row],[Total disponible]]-Tabla14[[#This Row],[Facturación atraso]]</f>
        <v>0</v>
      </c>
      <c r="W124" s="6">
        <f>IFERROR(IF(AND(V124&gt;R124,J124&gt;=R124),ROUNDDOWN((Tabla14[[#This Row],[Producción para venta nueva]])/R124,0)*R124,0),0)</f>
        <v>0</v>
      </c>
      <c r="X124" s="63"/>
      <c r="Y124" s="6">
        <f>IF(Tabla14[[#This Row],[Venta del mes]]&gt;0,Tabla14[[#This Row],[Venta del mes]]+Tabla14[[#This Row],[Ajuste venta nueva]],0)</f>
        <v>0</v>
      </c>
      <c r="Z124" s="6">
        <f>+Tabla14[[#This Row],[Producción para venta nueva]]-Tabla14[[#This Row],[Facturación Venta nueva]]</f>
        <v>0</v>
      </c>
      <c r="AA124" s="6">
        <f>IF(AND(A124=1,Tabla14[[#This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4" s="6"/>
      <c r="AC124" s="6">
        <f>IF(Tabla14[[#This Row],[Disponible stock sin venta]]&gt;0,Tabla14[[#This Row],[Disponible stock sin venta]]+Tabla14[[#This Row],[Ajuste stock sin venta]],0)</f>
        <v>0</v>
      </c>
      <c r="AD124" s="3">
        <f>IFERROR(VLOOKUP(Tabla14[[#This Row],[Llave]],'[6]Din puerto'!$A:$D,4,FALSE),0)</f>
        <v>0</v>
      </c>
      <c r="AE12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24" s="3">
        <v>0</v>
      </c>
      <c r="AG12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24" s="87"/>
      <c r="AI124" s="3"/>
      <c r="AL124">
        <f>VLOOKUP(Tabla14[[#This Row],[Llave]],'[8]BASE PLAN MES N'!$B:$AG,32,FALSE)</f>
        <v>0</v>
      </c>
      <c r="AM124" s="3">
        <f>+Tabla14[[#This Row],[Comentario Market3]]-Tabla14[[#This Row],[Plan Ajustado]]</f>
        <v>0</v>
      </c>
    </row>
    <row r="125" spans="1:39" ht="15.5" x14ac:dyDescent="0.35">
      <c r="A125">
        <v>2</v>
      </c>
      <c r="B125" t="str">
        <f>Tabla14[[#This Row],[Oficina]]&amp;Tabla14[[#This Row],[Material]]</f>
        <v>Agro Sudamerica1012819</v>
      </c>
      <c r="C125" t="s">
        <v>227</v>
      </c>
      <c r="D125" t="s">
        <v>17</v>
      </c>
      <c r="E125">
        <v>1012819</v>
      </c>
      <c r="F125" t="s">
        <v>739</v>
      </c>
      <c r="G125" t="str">
        <f>VLOOKUP(Tabla14[[#This Row],[Material]],'[7]Base Pedidos'!$D:$AD,25,FALSE)</f>
        <v>CARNE RECUPERADA PULPA</v>
      </c>
      <c r="H125" t="str">
        <f>VLOOKUP(Tabla14[[#This Row],[Material]],'[7]Base Pedidos'!$D:$AD,26,FALSE)</f>
        <v>CARNE RECUPERADA PULPA ESPECIAL</v>
      </c>
      <c r="I125" s="7">
        <v>0</v>
      </c>
      <c r="J125" s="15">
        <v>96000</v>
      </c>
      <c r="K125" s="8">
        <v>0.5146152823243515</v>
      </c>
      <c r="L125" s="7">
        <v>0</v>
      </c>
      <c r="M125" s="15">
        <v>9271.6129999999994</v>
      </c>
      <c r="N125" s="7">
        <v>39000</v>
      </c>
      <c r="O125" s="7">
        <v>0</v>
      </c>
      <c r="P125" s="32">
        <v>44371.612999999998</v>
      </c>
      <c r="Q125" s="15">
        <v>72000</v>
      </c>
      <c r="R125" s="62">
        <v>24000</v>
      </c>
      <c r="S125" s="5">
        <f t="shared" si="2"/>
        <v>24000</v>
      </c>
      <c r="T125" s="63"/>
      <c r="U125" s="5">
        <f>+Tabla14[[#This Row],[Atraso a facturar]]+Tabla14[[#This Row],[Ajuste atraso]]</f>
        <v>24000</v>
      </c>
      <c r="V125" s="3">
        <f>+Tabla14[[#This Row],[Total disponible]]-Tabla14[[#This Row],[Facturación atraso]]</f>
        <v>20371.612999999998</v>
      </c>
      <c r="W125" s="6">
        <f>IFERROR(IF(AND(V125&gt;R125,J125&gt;=R125),ROUNDDOWN((Tabla14[[#This Row],[Producción para venta nueva]])/R125,0)*R125,0),0)</f>
        <v>0</v>
      </c>
      <c r="X125" s="63"/>
      <c r="Y125" s="6">
        <f>IF(Tabla14[[#This Row],[Venta del mes]]&gt;0,Tabla14[[#This Row],[Venta del mes]]+Tabla14[[#This Row],[Ajuste venta nueva]],0)</f>
        <v>0</v>
      </c>
      <c r="Z125" s="6">
        <f>+Tabla14[[#This Row],[Producción para venta nueva]]-Tabla14[[#This Row],[Facturación Venta nueva]]</f>
        <v>20371.612999999998</v>
      </c>
      <c r="AA125" s="6">
        <f>IF(AND(A125=1,Tabla14[[#This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5" s="6"/>
      <c r="AC125" s="6">
        <f>IF(Tabla14[[#This Row],[Disponible stock sin venta]]&gt;0,Tabla14[[#This Row],[Disponible stock sin venta]]+Tabla14[[#This Row],[Ajuste stock sin venta]],0)</f>
        <v>0</v>
      </c>
      <c r="AD125" s="3">
        <f>IFERROR(VLOOKUP(Tabla14[[#This Row],[Llave]],'[6]Din puerto'!$A:$D,4,FALSE),0)</f>
        <v>0</v>
      </c>
      <c r="AE125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25" s="3">
        <v>24000</v>
      </c>
      <c r="AG125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25" s="87"/>
      <c r="AI125" s="3"/>
      <c r="AJ125">
        <v>23000</v>
      </c>
      <c r="AK125" t="s">
        <v>756</v>
      </c>
      <c r="AL125" s="7">
        <f>VLOOKUP(Tabla14[[#This Row],[Llave]],'[8]BASE PLAN MES N'!$B:$AG,32,FALSE)</f>
        <v>24000</v>
      </c>
      <c r="AM125" s="3">
        <f>+Tabla14[[#This Row],[Comentario Market3]]-Tabla14[[#This Row],[Plan Ajustado]]</f>
        <v>0</v>
      </c>
    </row>
    <row r="126" spans="1:39" ht="15.5" x14ac:dyDescent="0.35">
      <c r="A126">
        <v>2</v>
      </c>
      <c r="B126" t="str">
        <f>Tabla14[[#This Row],[Oficina]]&amp;Tabla14[[#This Row],[Material]]</f>
        <v>Agro Sudamerica1012207</v>
      </c>
      <c r="C126" t="s">
        <v>227</v>
      </c>
      <c r="D126" t="s">
        <v>17</v>
      </c>
      <c r="E126">
        <v>1012207</v>
      </c>
      <c r="F126" t="s">
        <v>244</v>
      </c>
      <c r="G126" t="s">
        <v>209</v>
      </c>
      <c r="H126" t="s">
        <v>210</v>
      </c>
      <c r="I126" s="7">
        <v>6296</v>
      </c>
      <c r="J126" s="7">
        <v>24000</v>
      </c>
      <c r="K126" s="8">
        <v>0.5146152823243515</v>
      </c>
      <c r="L126" s="7">
        <v>3240.0178175141168</v>
      </c>
      <c r="M126" s="7">
        <v>23916</v>
      </c>
      <c r="N126" s="7">
        <v>11220</v>
      </c>
      <c r="O126" s="7">
        <v>0</v>
      </c>
      <c r="P126" s="14">
        <v>37254.017817514119</v>
      </c>
      <c r="Q126" s="7">
        <v>24000</v>
      </c>
      <c r="R126" s="9">
        <v>22000</v>
      </c>
      <c r="S126" s="5">
        <f t="shared" si="2"/>
        <v>24000</v>
      </c>
      <c r="T126" s="63"/>
      <c r="U126" s="5">
        <f>+Tabla14[[#This Row],[Atraso a facturar]]+Tabla14[[#This Row],[Ajuste atraso]]</f>
        <v>24000</v>
      </c>
      <c r="V126" s="3">
        <f>+Tabla14[[#This Row],[Total disponible]]-Tabla14[[#This Row],[Facturación atraso]]</f>
        <v>13254.017817514119</v>
      </c>
      <c r="W126" s="6">
        <f>IFERROR(IF(AND(V126&gt;R126,J126&gt;=R126),ROUNDDOWN((Tabla14[[#This Row],[Producción para venta nueva]])/R126,0)*R126,0),0)</f>
        <v>0</v>
      </c>
      <c r="X126" s="63"/>
      <c r="Y126" s="6">
        <f>IF(Tabla14[[#This Row],[Venta del mes]]&gt;0,Tabla14[[#This Row],[Venta del mes]]+Tabla14[[#This Row],[Ajuste venta nueva]],0)</f>
        <v>0</v>
      </c>
      <c r="Z126" s="6">
        <f>+Tabla14[[#This Row],[Producción para venta nueva]]-Tabla14[[#This Row],[Facturación Venta nueva]]</f>
        <v>13254.017817514119</v>
      </c>
      <c r="AA126" s="6">
        <f>IF(AND(A126=1,Tabla14[[#This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6" s="6"/>
      <c r="AC126" s="6">
        <f>IF(Tabla14[[#This Row],[Disponible stock sin venta]]&gt;0,Tabla14[[#This Row],[Disponible stock sin venta]]+Tabla14[[#This Row],[Ajuste stock sin venta]],0)</f>
        <v>0</v>
      </c>
      <c r="AD126" s="3">
        <f>IFERROR(VLOOKUP(Tabla14[[#This Row],[Llave]],'[6]Din puerto'!$A:$D,4,FALSE),0)</f>
        <v>0</v>
      </c>
      <c r="AE12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26" s="3">
        <v>24000</v>
      </c>
      <c r="AG126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26" s="87"/>
      <c r="AI126" s="3"/>
      <c r="AL126" s="7">
        <f>VLOOKUP(Tabla14[[#This Row],[Llave]],'[8]BASE PLAN MES N'!$B:$AG,32,FALSE)</f>
        <v>24000</v>
      </c>
      <c r="AM126" s="3">
        <f>+Tabla14[[#This Row],[Comentario Market3]]-Tabla14[[#This Row],[Plan Ajustado]]</f>
        <v>0</v>
      </c>
    </row>
    <row r="127" spans="1:39" ht="15.5" x14ac:dyDescent="0.35">
      <c r="A127">
        <v>2</v>
      </c>
      <c r="B127" t="str">
        <f>Tabla14[[#This Row],[Oficina]]&amp;Tabla14[[#This Row],[Material]]</f>
        <v>Agro Sudamerica1022409</v>
      </c>
      <c r="C127" t="s">
        <v>6</v>
      </c>
      <c r="D127" t="s">
        <v>17</v>
      </c>
      <c r="E127">
        <v>1022409</v>
      </c>
      <c r="F127" t="s">
        <v>80</v>
      </c>
      <c r="G127" t="s">
        <v>76</v>
      </c>
      <c r="H127" t="s">
        <v>79</v>
      </c>
      <c r="I127" s="7">
        <v>28708</v>
      </c>
      <c r="J127" s="7">
        <v>23940</v>
      </c>
      <c r="K127" s="8">
        <v>0.5146152823243515</v>
      </c>
      <c r="L127" s="7">
        <v>14773.575524967482</v>
      </c>
      <c r="M127" s="7">
        <v>17955</v>
      </c>
      <c r="N127" s="7">
        <v>365</v>
      </c>
      <c r="O127" s="7">
        <v>0</v>
      </c>
      <c r="P127" s="14">
        <v>33057.075524967484</v>
      </c>
      <c r="Q127" s="7">
        <v>47880</v>
      </c>
      <c r="R127" s="9">
        <v>23900</v>
      </c>
      <c r="S127" s="5">
        <f t="shared" si="2"/>
        <v>23900</v>
      </c>
      <c r="T127" s="63"/>
      <c r="U127" s="5">
        <f>+Tabla14[[#This Row],[Atraso a facturar]]+Tabla14[[#This Row],[Ajuste atraso]]</f>
        <v>23900</v>
      </c>
      <c r="V127" s="3">
        <f>+Tabla14[[#This Row],[Total disponible]]-Tabla14[[#This Row],[Facturación atraso]]</f>
        <v>9157.0755249674839</v>
      </c>
      <c r="W127" s="6">
        <f>IFERROR(IF(AND(V127&gt;R127,J127&gt;=R127),ROUNDDOWN((Tabla14[[#This Row],[Producción para venta nueva]])/R127,0)*R127,0),0)</f>
        <v>0</v>
      </c>
      <c r="X127" s="63"/>
      <c r="Y127" s="6">
        <f>IF(Tabla14[[#This Row],[Venta del mes]]&gt;0,Tabla14[[#This Row],[Venta del mes]]+Tabla14[[#This Row],[Ajuste venta nueva]],0)</f>
        <v>0</v>
      </c>
      <c r="Z127" s="6">
        <f>+Tabla14[[#This Row],[Producción para venta nueva]]-Tabla14[[#This Row],[Facturación Venta nueva]]</f>
        <v>9157.0755249674839</v>
      </c>
      <c r="AA127" s="6">
        <f>IF(AND(A127=1,Tabla14[[#This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7" s="6"/>
      <c r="AC127" s="6">
        <f>IF(Tabla14[[#This Row],[Disponible stock sin venta]]&gt;0,Tabla14[[#This Row],[Disponible stock sin venta]]+Tabla14[[#This Row],[Ajuste stock sin venta]],0)</f>
        <v>0</v>
      </c>
      <c r="AD127" s="3">
        <f>IFERROR(VLOOKUP(Tabla14[[#This Row],[Llave]],'[6]Din puerto'!$A:$D,4,FALSE),0)</f>
        <v>0</v>
      </c>
      <c r="AE12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23900</v>
      </c>
      <c r="AF127" s="3">
        <v>23900</v>
      </c>
      <c r="AG127" s="6">
        <f>IF(Tabla14[[#This Row],[Plan Irrestricto (DATO)]]&gt;0,SUM(Tabla14[[#This Row],[Facturación atraso]],Tabla14[[#This Row],[Facturación Venta nueva]],Tabla14[[#This Row],[Facturación stock]],Tabla14[[#This Row],[En puerto a facturar]]),0)</f>
        <v>23900</v>
      </c>
      <c r="AH127" s="87"/>
      <c r="AI127" s="3"/>
      <c r="AL127" s="7">
        <f>VLOOKUP(Tabla14[[#This Row],[Llave]],'[8]BASE PLAN MES N'!$B:$AG,32,FALSE)</f>
        <v>23900</v>
      </c>
      <c r="AM127" s="3">
        <f>+Tabla14[[#This Row],[Comentario Market3]]-Tabla14[[#This Row],[Plan Ajustado]]</f>
        <v>0</v>
      </c>
    </row>
    <row r="128" spans="1:39" ht="15.5" hidden="1" x14ac:dyDescent="0.35">
      <c r="A128">
        <v>2</v>
      </c>
      <c r="B128" t="str">
        <f>Tabla14[[#This Row],[Oficina]]&amp;Tabla14[[#This Row],[Material]]</f>
        <v>Exportacion Directa1022817</v>
      </c>
      <c r="C128" t="s">
        <v>6</v>
      </c>
      <c r="D128" t="s">
        <v>88</v>
      </c>
      <c r="E128">
        <v>1022817</v>
      </c>
      <c r="F128" t="s">
        <v>323</v>
      </c>
      <c r="G128" t="s">
        <v>266</v>
      </c>
      <c r="H128" t="s">
        <v>266</v>
      </c>
      <c r="I128" s="7">
        <v>0</v>
      </c>
      <c r="J128" s="7">
        <v>0</v>
      </c>
      <c r="K128" s="8">
        <v>0.86351453912600351</v>
      </c>
      <c r="L128" s="7">
        <v>0</v>
      </c>
      <c r="M128" s="7">
        <v>0</v>
      </c>
      <c r="N128" s="7">
        <v>0</v>
      </c>
      <c r="O128" s="7">
        <v>0</v>
      </c>
      <c r="P128" s="14">
        <v>0</v>
      </c>
      <c r="Q128" s="7">
        <v>0</v>
      </c>
      <c r="R128" s="9">
        <v>50</v>
      </c>
      <c r="S128" s="5">
        <f t="shared" si="2"/>
        <v>0</v>
      </c>
      <c r="T128" s="63"/>
      <c r="U128" s="5">
        <f>+Tabla14[[#This Row],[Atraso a facturar]]+Tabla14[[#This Row],[Ajuste atraso]]</f>
        <v>0</v>
      </c>
      <c r="V128" s="3">
        <f>+Tabla14[[#This Row],[Total disponible]]-Tabla14[[#This Row],[Facturación atraso]]</f>
        <v>0</v>
      </c>
      <c r="W128" s="6">
        <f>IFERROR(IF(AND(V128&gt;R128,J128&gt;=R128),ROUNDDOWN((Tabla14[[#This Row],[Producción para venta nueva]])/R128,0)*R128,0),0)</f>
        <v>0</v>
      </c>
      <c r="X128" s="63"/>
      <c r="Y128" s="6">
        <f>IF(Tabla14[[#This Row],[Venta del mes]]&gt;0,Tabla14[[#This Row],[Venta del mes]]+Tabla14[[#This Row],[Ajuste venta nueva]],0)</f>
        <v>0</v>
      </c>
      <c r="Z128" s="6">
        <f>+Tabla14[[#This Row],[Producción para venta nueva]]-Tabla14[[#This Row],[Facturación Venta nueva]]</f>
        <v>0</v>
      </c>
      <c r="AA128" s="6">
        <f>IF(AND(A128=1,Tabla14[[#This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8" s="6"/>
      <c r="AC128" s="6">
        <f>IF(Tabla14[[#This Row],[Disponible stock sin venta]]&gt;0,Tabla14[[#This Row],[Disponible stock sin venta]]+Tabla14[[#This Row],[Ajuste stock sin venta]],0)</f>
        <v>0</v>
      </c>
      <c r="AD128" s="3">
        <f>IFERROR(VLOOKUP(Tabla14[[#This Row],[Llave]],'[6]Din puerto'!$A:$D,4,FALSE),0)</f>
        <v>0</v>
      </c>
      <c r="AE128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28" s="3" t="b">
        <v>0</v>
      </c>
      <c r="AG12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28" s="87"/>
      <c r="AI128" s="3"/>
      <c r="AL128">
        <f>VLOOKUP(Tabla14[[#This Row],[Llave]],'[8]BASE PLAN MES N'!$B:$AG,32,FALSE)</f>
        <v>0</v>
      </c>
      <c r="AM128" s="3">
        <f>+Tabla14[[#This Row],[Comentario Market3]]-Tabla14[[#This Row],[Plan Ajustado]]</f>
        <v>0</v>
      </c>
    </row>
    <row r="129" spans="1:39" ht="15.5" x14ac:dyDescent="0.35">
      <c r="A129">
        <v>2</v>
      </c>
      <c r="B129" t="str">
        <f>Tabla14[[#This Row],[Oficina]]&amp;Tabla14[[#This Row],[Material]]</f>
        <v>Agro Sudamerica1023355</v>
      </c>
      <c r="C129" t="s">
        <v>6</v>
      </c>
      <c r="D129" t="s">
        <v>17</v>
      </c>
      <c r="E129">
        <v>1023355</v>
      </c>
      <c r="F129" t="s">
        <v>203</v>
      </c>
      <c r="G129" t="s">
        <v>76</v>
      </c>
      <c r="H129" t="s">
        <v>84</v>
      </c>
      <c r="I129" s="7">
        <v>27475</v>
      </c>
      <c r="J129" s="7">
        <v>48000</v>
      </c>
      <c r="K129" s="8">
        <v>0.5146152823243515</v>
      </c>
      <c r="L129" s="7">
        <v>14139.054881861557</v>
      </c>
      <c r="M129" s="7">
        <v>25206.262999999988</v>
      </c>
      <c r="N129" s="7">
        <v>5109.7912928510623</v>
      </c>
      <c r="O129" s="7">
        <v>0</v>
      </c>
      <c r="P129" s="14">
        <v>43944.130045427497</v>
      </c>
      <c r="Q129" s="7">
        <v>69000</v>
      </c>
      <c r="R129" s="9">
        <v>23100</v>
      </c>
      <c r="S129" s="5">
        <f t="shared" si="2"/>
        <v>23100</v>
      </c>
      <c r="T129" s="63"/>
      <c r="U129" s="5">
        <f>+Tabla14[[#This Row],[Atraso a facturar]]+Tabla14[[#This Row],[Ajuste atraso]]</f>
        <v>23100</v>
      </c>
      <c r="V129" s="3">
        <f>+Tabla14[[#This Row],[Total disponible]]-Tabla14[[#This Row],[Facturación atraso]]</f>
        <v>20844.130045427497</v>
      </c>
      <c r="W129" s="6">
        <f>IFERROR(IF(AND(V129&gt;R129,J129&gt;=R129),ROUNDDOWN((Tabla14[[#This Row],[Producción para venta nueva]])/R129,0)*R129,0),0)</f>
        <v>0</v>
      </c>
      <c r="X129" s="63"/>
      <c r="Y129" s="6">
        <f>IF(Tabla14[[#This Row],[Venta del mes]]&gt;0,Tabla14[[#This Row],[Venta del mes]]+Tabla14[[#This Row],[Ajuste venta nueva]],0)</f>
        <v>0</v>
      </c>
      <c r="Z129" s="6">
        <f>+Tabla14[[#This Row],[Producción para venta nueva]]-Tabla14[[#This Row],[Facturación Venta nueva]]</f>
        <v>20844.130045427497</v>
      </c>
      <c r="AA129" s="6">
        <f>IF(AND(A129=1,Tabla14[[#This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29" s="6"/>
      <c r="AC129" s="6">
        <f>IF(Tabla14[[#This Row],[Disponible stock sin venta]]&gt;0,Tabla14[[#This Row],[Disponible stock sin venta]]+Tabla14[[#This Row],[Ajuste stock sin venta]],0)</f>
        <v>0</v>
      </c>
      <c r="AD129" s="3">
        <f>IFERROR(VLOOKUP(Tabla14[[#This Row],[Llave]],'[6]Din puerto'!$A:$D,4,FALSE),0)</f>
        <v>0</v>
      </c>
      <c r="AE12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23100</v>
      </c>
      <c r="AF129" s="3">
        <v>23100</v>
      </c>
      <c r="AG129" s="6">
        <f>IF(Tabla14[[#This Row],[Plan Irrestricto (DATO)]]&gt;0,SUM(Tabla14[[#This Row],[Facturación atraso]],Tabla14[[#This Row],[Facturación Venta nueva]],Tabla14[[#This Row],[Facturación stock]],Tabla14[[#This Row],[En puerto a facturar]]),0)</f>
        <v>23100</v>
      </c>
      <c r="AH129" s="87"/>
      <c r="AI129" s="3"/>
      <c r="AL129" s="7">
        <f>VLOOKUP(Tabla14[[#This Row],[Llave]],'[8]BASE PLAN MES N'!$B:$AG,32,FALSE)</f>
        <v>23100</v>
      </c>
      <c r="AM129" s="3">
        <f>+Tabla14[[#This Row],[Comentario Market3]]-Tabla14[[#This Row],[Plan Ajustado]]</f>
        <v>0</v>
      </c>
    </row>
    <row r="130" spans="1:39" ht="15.5" x14ac:dyDescent="0.35">
      <c r="A130">
        <v>2</v>
      </c>
      <c r="B130" t="str">
        <f>Tabla14[[#This Row],[Oficina]]&amp;Tabla14[[#This Row],[Material]]</f>
        <v>Agro Sudamerica1022855</v>
      </c>
      <c r="C130" t="s">
        <v>6</v>
      </c>
      <c r="D130" t="s">
        <v>17</v>
      </c>
      <c r="E130">
        <v>1022855</v>
      </c>
      <c r="F130" t="s">
        <v>40</v>
      </c>
      <c r="G130" t="s">
        <v>11</v>
      </c>
      <c r="H130" t="s">
        <v>12</v>
      </c>
      <c r="I130" s="7">
        <v>12699</v>
      </c>
      <c r="J130" s="7">
        <v>24000</v>
      </c>
      <c r="K130" s="8">
        <v>0.5146152823243515</v>
      </c>
      <c r="L130" s="7">
        <v>6535.0994702369399</v>
      </c>
      <c r="M130" s="7">
        <v>9146.8339999999989</v>
      </c>
      <c r="N130" s="7">
        <v>3417.3286420874242</v>
      </c>
      <c r="O130" s="7">
        <v>0</v>
      </c>
      <c r="P130" s="14">
        <v>18757.529248115621</v>
      </c>
      <c r="Q130" s="7">
        <v>24000</v>
      </c>
      <c r="R130" s="9">
        <v>23800</v>
      </c>
      <c r="S130" s="5">
        <f t="shared" si="2"/>
        <v>0</v>
      </c>
      <c r="T130" s="63"/>
      <c r="U130" s="5">
        <f>+Tabla14[[#This Row],[Atraso a facturar]]+Tabla14[[#This Row],[Ajuste atraso]]</f>
        <v>0</v>
      </c>
      <c r="V130" s="3">
        <f>+Tabla14[[#This Row],[Total disponible]]-Tabla14[[#This Row],[Facturación atraso]]</f>
        <v>18757.529248115621</v>
      </c>
      <c r="W130" s="6">
        <f>IFERROR(IF(AND(V130&gt;R130,J130&gt;=R130),ROUNDDOWN((Tabla14[[#This Row],[Producción para venta nueva]])/R130,0)*R130,0),0)</f>
        <v>0</v>
      </c>
      <c r="X130" s="63"/>
      <c r="Y130" s="6">
        <f>IF(Tabla14[[#This Row],[Venta del mes]]&gt;0,Tabla14[[#This Row],[Venta del mes]]+Tabla14[[#This Row],[Ajuste venta nueva]],0)</f>
        <v>0</v>
      </c>
      <c r="Z130" s="6">
        <f>+Tabla14[[#This Row],[Producción para venta nueva]]-Tabla14[[#This Row],[Facturación Venta nueva]]</f>
        <v>18757.529248115621</v>
      </c>
      <c r="AA130" s="6">
        <f>IF(AND(A130=1,Tabla14[[#This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0" s="6"/>
      <c r="AC130" s="6">
        <f>IF(Tabla14[[#This Row],[Disponible stock sin venta]]&gt;0,Tabla14[[#This Row],[Disponible stock sin venta]]+Tabla14[[#This Row],[Ajuste stock sin venta]],0)</f>
        <v>0</v>
      </c>
      <c r="AD130" s="3">
        <f>IFERROR(VLOOKUP(Tabla14[[#This Row],[Llave]],'[6]Din puerto'!$A:$D,4,FALSE),0)</f>
        <v>22991.33</v>
      </c>
      <c r="AE13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22991.33</v>
      </c>
      <c r="AF130" s="3">
        <v>22991.33</v>
      </c>
      <c r="AG130" s="6">
        <f>IF(Tabla14[[#This Row],[Plan Irrestricto (DATO)]]&gt;0,SUM(Tabla14[[#This Row],[Facturación atraso]],Tabla14[[#This Row],[Facturación Venta nueva]],Tabla14[[#This Row],[Facturación stock]],Tabla14[[#This Row],[En puerto a facturar]]),0)</f>
        <v>22991.33</v>
      </c>
      <c r="AH130" s="87"/>
      <c r="AI130" s="3"/>
      <c r="AL130" s="7">
        <f>VLOOKUP(Tabla14[[#This Row],[Llave]],'[8]BASE PLAN MES N'!$B:$AG,32,FALSE)</f>
        <v>22991.33</v>
      </c>
      <c r="AM130" s="3">
        <f>+Tabla14[[#This Row],[Comentario Market3]]-Tabla14[[#This Row],[Plan Ajustado]]</f>
        <v>0</v>
      </c>
    </row>
    <row r="131" spans="1:39" ht="15.5" hidden="1" x14ac:dyDescent="0.35">
      <c r="A131">
        <v>2</v>
      </c>
      <c r="B131" t="str">
        <f>Tabla14[[#This Row],[Oficina]]&amp;Tabla14[[#This Row],[Material]]</f>
        <v>Agrosuper Brasil1022784</v>
      </c>
      <c r="C131" t="s">
        <v>6</v>
      </c>
      <c r="D131" t="s">
        <v>7</v>
      </c>
      <c r="E131">
        <v>1022784</v>
      </c>
      <c r="F131" t="s">
        <v>650</v>
      </c>
      <c r="G131" t="s">
        <v>76</v>
      </c>
      <c r="H131" t="s">
        <v>79</v>
      </c>
      <c r="I131" s="7">
        <v>0</v>
      </c>
      <c r="J131" s="7">
        <v>0</v>
      </c>
      <c r="K131" s="8">
        <v>0.71181248753751014</v>
      </c>
      <c r="L131" s="7">
        <v>0</v>
      </c>
      <c r="M131" s="7">
        <v>0</v>
      </c>
      <c r="N131" s="7">
        <v>0</v>
      </c>
      <c r="O131" s="7">
        <v>0</v>
      </c>
      <c r="P131" s="32">
        <v>0</v>
      </c>
      <c r="Q131" s="15">
        <v>0</v>
      </c>
      <c r="R131" s="83">
        <v>6700</v>
      </c>
      <c r="S131" s="5">
        <f t="shared" si="2"/>
        <v>0</v>
      </c>
      <c r="T131" s="63"/>
      <c r="U131" s="5">
        <f>+Tabla14[[#This Row],[Atraso a facturar]]+Tabla14[[#This Row],[Ajuste atraso]]</f>
        <v>0</v>
      </c>
      <c r="V131" s="3">
        <f>+Tabla14[[#This Row],[Total disponible]]-Tabla14[[#This Row],[Facturación atraso]]</f>
        <v>0</v>
      </c>
      <c r="W131" s="6">
        <f>IFERROR(IF(AND(V131&gt;R131,J131&gt;=R131),ROUNDDOWN((Tabla14[[#This Row],[Producción para venta nueva]])/R131,0)*R131,0),0)</f>
        <v>0</v>
      </c>
      <c r="X131" s="63"/>
      <c r="Y131" s="6">
        <f>IF(Tabla14[[#This Row],[Venta del mes]]&gt;0,Tabla14[[#This Row],[Venta del mes]]+Tabla14[[#This Row],[Ajuste venta nueva]],0)</f>
        <v>0</v>
      </c>
      <c r="Z131" s="6">
        <f>+Tabla14[[#This Row],[Producción para venta nueva]]-Tabla14[[#This Row],[Facturación Venta nueva]]</f>
        <v>0</v>
      </c>
      <c r="AA131" s="6">
        <f>IF(AND(A131=1,Tabla14[[#This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1" s="6"/>
      <c r="AC131" s="6">
        <f>IF(Tabla14[[#This Row],[Disponible stock sin venta]]&gt;0,Tabla14[[#This Row],[Disponible stock sin venta]]+Tabla14[[#This Row],[Ajuste stock sin venta]],0)</f>
        <v>0</v>
      </c>
      <c r="AD131" s="3">
        <f>IFERROR(VLOOKUP(Tabla14[[#This Row],[Llave]],'[6]Din puerto'!$A:$D,4,FALSE),0)</f>
        <v>0</v>
      </c>
      <c r="AE131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31" s="3" t="b">
        <v>0</v>
      </c>
      <c r="AG13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31" s="87"/>
      <c r="AI131" s="3"/>
      <c r="AL131">
        <f>VLOOKUP(Tabla14[[#This Row],[Llave]],'[8]BASE PLAN MES N'!$B:$AG,32,FALSE)</f>
        <v>0</v>
      </c>
      <c r="AM131" s="3">
        <f>+Tabla14[[#This Row],[Comentario Market3]]-Tabla14[[#This Row],[Plan Ajustado]]</f>
        <v>0</v>
      </c>
    </row>
    <row r="132" spans="1:39" ht="15.5" x14ac:dyDescent="0.35">
      <c r="A132">
        <v>2</v>
      </c>
      <c r="B132" t="str">
        <f>Tabla14[[#This Row],[Oficina]]&amp;Tabla14[[#This Row],[Material]]</f>
        <v>Agro Sudamerica1022102</v>
      </c>
      <c r="C132" t="s">
        <v>6</v>
      </c>
      <c r="D132" t="s">
        <v>17</v>
      </c>
      <c r="E132">
        <v>1022102</v>
      </c>
      <c r="F132" t="s">
        <v>593</v>
      </c>
      <c r="G132" t="s">
        <v>25</v>
      </c>
      <c r="H132" t="s">
        <v>26</v>
      </c>
      <c r="I132" s="7">
        <v>0</v>
      </c>
      <c r="J132" s="7">
        <v>0</v>
      </c>
      <c r="K132" s="8">
        <v>0.5146152823243515</v>
      </c>
      <c r="L132" s="7">
        <v>0</v>
      </c>
      <c r="M132" s="7">
        <v>42382.116999999991</v>
      </c>
      <c r="N132" s="7">
        <v>0</v>
      </c>
      <c r="O132" s="7">
        <v>0</v>
      </c>
      <c r="P132" s="32">
        <v>42382.116999999991</v>
      </c>
      <c r="Q132" s="7">
        <v>22000</v>
      </c>
      <c r="R132" s="9">
        <v>24000</v>
      </c>
      <c r="S132" s="5">
        <f t="shared" si="2"/>
        <v>22000</v>
      </c>
      <c r="T132" s="63"/>
      <c r="U132" s="5">
        <f>+Tabla14[[#This Row],[Atraso a facturar]]+Tabla14[[#This Row],[Ajuste atraso]]</f>
        <v>22000</v>
      </c>
      <c r="V132" s="3">
        <f>+Tabla14[[#This Row],[Total disponible]]-Tabla14[[#This Row],[Facturación atraso]]</f>
        <v>20382.116999999991</v>
      </c>
      <c r="W132" s="6">
        <f>IFERROR(IF(AND(V132&gt;R132,J132&gt;=R132),ROUNDDOWN((Tabla14[[#This Row],[Producción para venta nueva]])/R132,0)*R132,0),0)</f>
        <v>0</v>
      </c>
      <c r="X132" s="63"/>
      <c r="Y132" s="6">
        <f>IF(Tabla14[[#This Row],[Venta del mes]]&gt;0,Tabla14[[#This Row],[Venta del mes]]+Tabla14[[#This Row],[Ajuste venta nueva]],0)</f>
        <v>0</v>
      </c>
      <c r="Z132" s="6">
        <f>+Tabla14[[#This Row],[Producción para venta nueva]]-Tabla14[[#This Row],[Facturación Venta nueva]]</f>
        <v>20382.116999999991</v>
      </c>
      <c r="AA132" s="6">
        <f>IF(AND(A132=1,Tabla14[[#This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2" s="6"/>
      <c r="AC132" s="6">
        <f>IF(Tabla14[[#This Row],[Disponible stock sin venta]]&gt;0,Tabla14[[#This Row],[Disponible stock sin venta]]+Tabla14[[#This Row],[Ajuste stock sin venta]],0)</f>
        <v>0</v>
      </c>
      <c r="AD132" s="3">
        <f>IFERROR(VLOOKUP(Tabla14[[#This Row],[Llave]],'[6]Din puerto'!$A:$D,4,FALSE),0)</f>
        <v>0</v>
      </c>
      <c r="AE13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22000</v>
      </c>
      <c r="AF132" s="3">
        <v>22000</v>
      </c>
      <c r="AG132" s="6">
        <f>IF(Tabla14[[#This Row],[Plan Irrestricto (DATO)]]&gt;0,SUM(Tabla14[[#This Row],[Facturación atraso]],Tabla14[[#This Row],[Facturación Venta nueva]],Tabla14[[#This Row],[Facturación stock]],Tabla14[[#This Row],[En puerto a facturar]]),0)</f>
        <v>22000</v>
      </c>
      <c r="AH132" s="87"/>
      <c r="AI132" s="3"/>
      <c r="AL132" s="7">
        <f>VLOOKUP(Tabla14[[#This Row],[Llave]],'[8]BASE PLAN MES N'!$B:$AG,32,FALSE)</f>
        <v>22000</v>
      </c>
      <c r="AM132" s="3">
        <f>+Tabla14[[#This Row],[Comentario Market3]]-Tabla14[[#This Row],[Plan Ajustado]]</f>
        <v>0</v>
      </c>
    </row>
    <row r="133" spans="1:39" ht="15.5" x14ac:dyDescent="0.35">
      <c r="A133">
        <v>2</v>
      </c>
      <c r="B133" t="str">
        <f>Tabla14[[#This Row],[Oficina]]&amp;Tabla14[[#This Row],[Material]]</f>
        <v>Agro Sudamerica1012763</v>
      </c>
      <c r="C133" t="s">
        <v>227</v>
      </c>
      <c r="D133" t="s">
        <v>17</v>
      </c>
      <c r="E133">
        <v>1012763</v>
      </c>
      <c r="F133" t="s">
        <v>309</v>
      </c>
      <c r="G133" t="s">
        <v>209</v>
      </c>
      <c r="H133" t="s">
        <v>245</v>
      </c>
      <c r="I133" s="7">
        <v>0</v>
      </c>
      <c r="J133" s="7">
        <v>0</v>
      </c>
      <c r="K133" s="8">
        <v>0.5146152823243515</v>
      </c>
      <c r="L133" s="7">
        <v>0</v>
      </c>
      <c r="M133" s="7">
        <v>22841.753999999994</v>
      </c>
      <c r="N133" s="7">
        <v>0</v>
      </c>
      <c r="O133" s="7">
        <v>0</v>
      </c>
      <c r="P133" s="14">
        <v>22841.753999999994</v>
      </c>
      <c r="Q133" s="7">
        <v>24000</v>
      </c>
      <c r="R133" s="9">
        <v>21300</v>
      </c>
      <c r="S133" s="5">
        <f t="shared" si="2"/>
        <v>21300</v>
      </c>
      <c r="T133" s="63"/>
      <c r="U133" s="5">
        <f>+Tabla14[[#This Row],[Atraso a facturar]]+Tabla14[[#This Row],[Ajuste atraso]]</f>
        <v>21300</v>
      </c>
      <c r="V133" s="3">
        <f>+Tabla14[[#This Row],[Total disponible]]-Tabla14[[#This Row],[Facturación atraso]]</f>
        <v>1541.7539999999935</v>
      </c>
      <c r="W133" s="6">
        <f>IFERROR(IF(AND(V133&gt;R133,J133&gt;=R133),ROUNDDOWN((Tabla14[[#This Row],[Producción para venta nueva]])/R133,0)*R133,0),0)</f>
        <v>0</v>
      </c>
      <c r="X133" s="63"/>
      <c r="Y133" s="6">
        <f>IF(Tabla14[[#This Row],[Venta del mes]]&gt;0,Tabla14[[#This Row],[Venta del mes]]+Tabla14[[#This Row],[Ajuste venta nueva]],0)</f>
        <v>0</v>
      </c>
      <c r="Z133" s="6">
        <f>+Tabla14[[#This Row],[Producción para venta nueva]]-Tabla14[[#This Row],[Facturación Venta nueva]]</f>
        <v>1541.7539999999935</v>
      </c>
      <c r="AA133" s="6">
        <f>IF(AND(A133=1,Tabla14[[#This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3" s="6"/>
      <c r="AC133" s="6">
        <f>IF(Tabla14[[#This Row],[Disponible stock sin venta]]&gt;0,Tabla14[[#This Row],[Disponible stock sin venta]]+Tabla14[[#This Row],[Ajuste stock sin venta]],0)</f>
        <v>0</v>
      </c>
      <c r="AD133" s="3">
        <f>IFERROR(VLOOKUP(Tabla14[[#This Row],[Llave]],'[6]Din puerto'!$A:$D,4,FALSE),0)</f>
        <v>0</v>
      </c>
      <c r="AE13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21300</v>
      </c>
      <c r="AF133" s="3">
        <v>21300</v>
      </c>
      <c r="AG133" s="6">
        <f>IF(Tabla14[[#This Row],[Plan Irrestricto (DATO)]]&gt;0,SUM(Tabla14[[#This Row],[Facturación atraso]],Tabla14[[#This Row],[Facturación Venta nueva]],Tabla14[[#This Row],[Facturación stock]],Tabla14[[#This Row],[En puerto a facturar]]),0)</f>
        <v>21300</v>
      </c>
      <c r="AH133" s="87"/>
      <c r="AI133" s="3"/>
      <c r="AL133" s="7">
        <f>VLOOKUP(Tabla14[[#This Row],[Llave]],'[8]BASE PLAN MES N'!$B:$AG,32,FALSE)</f>
        <v>21300</v>
      </c>
      <c r="AM133" s="3">
        <f>+Tabla14[[#This Row],[Comentario Market3]]-Tabla14[[#This Row],[Plan Ajustado]]</f>
        <v>0</v>
      </c>
    </row>
    <row r="134" spans="1:39" ht="15.5" x14ac:dyDescent="0.35">
      <c r="A134">
        <v>2</v>
      </c>
      <c r="B134" t="str">
        <f>Tabla14[[#This Row],[Oficina]]&amp;Tabla14[[#This Row],[Material]]</f>
        <v>Agro Sudamerica1021622</v>
      </c>
      <c r="C134" t="s">
        <v>6</v>
      </c>
      <c r="D134" t="s">
        <v>17</v>
      </c>
      <c r="E134">
        <v>1021622</v>
      </c>
      <c r="F134" t="s">
        <v>22</v>
      </c>
      <c r="G134" t="s">
        <v>18</v>
      </c>
      <c r="H134" t="s">
        <v>21</v>
      </c>
      <c r="I134" s="7">
        <v>27534</v>
      </c>
      <c r="J134" s="7">
        <v>40000</v>
      </c>
      <c r="K134" s="8">
        <v>0.5146152823243515</v>
      </c>
      <c r="L134" s="7">
        <v>14169.417183518693</v>
      </c>
      <c r="M134" s="7">
        <v>1550</v>
      </c>
      <c r="N134" s="7">
        <v>10711.424000000003</v>
      </c>
      <c r="O134" s="7">
        <v>0</v>
      </c>
      <c r="P134" s="14">
        <v>25359.698783518696</v>
      </c>
      <c r="Q134" s="7">
        <v>20000</v>
      </c>
      <c r="R134" s="9">
        <v>12100</v>
      </c>
      <c r="S134" s="5">
        <f t="shared" si="2"/>
        <v>20000</v>
      </c>
      <c r="T134" s="63"/>
      <c r="U134" s="5">
        <f>+Tabla14[[#This Row],[Atraso a facturar]]+Tabla14[[#This Row],[Ajuste atraso]]</f>
        <v>20000</v>
      </c>
      <c r="V134" s="3">
        <f>+Tabla14[[#This Row],[Total disponible]]-Tabla14[[#This Row],[Facturación atraso]]</f>
        <v>5359.6987835186956</v>
      </c>
      <c r="W134" s="6">
        <f>IFERROR(IF(AND(V134&gt;R134,J134&gt;=R134),ROUNDDOWN((Tabla14[[#This Row],[Producción para venta nueva]])/R134,0)*R134,0),0)</f>
        <v>0</v>
      </c>
      <c r="X134" s="63"/>
      <c r="Y134" s="6">
        <f>IF(Tabla14[[#This Row],[Venta del mes]]&gt;0,Tabla14[[#This Row],[Venta del mes]]+Tabla14[[#This Row],[Ajuste venta nueva]],0)</f>
        <v>0</v>
      </c>
      <c r="Z134" s="6">
        <f>+Tabla14[[#This Row],[Producción para venta nueva]]-Tabla14[[#This Row],[Facturación Venta nueva]]</f>
        <v>5359.6987835186956</v>
      </c>
      <c r="AA134" s="6">
        <f>IF(AND(A134=1,Tabla14[[#This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4" s="6"/>
      <c r="AC134" s="6">
        <f>IF(Tabla14[[#This Row],[Disponible stock sin venta]]&gt;0,Tabla14[[#This Row],[Disponible stock sin venta]]+Tabla14[[#This Row],[Ajuste stock sin venta]],0)</f>
        <v>0</v>
      </c>
      <c r="AD134" s="3">
        <f>IFERROR(VLOOKUP(Tabla14[[#This Row],[Llave]],'[6]Din puerto'!$A:$D,4,FALSE),0)</f>
        <v>0</v>
      </c>
      <c r="AE13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20000</v>
      </c>
      <c r="AF134" s="3">
        <v>20000</v>
      </c>
      <c r="AG134" s="6">
        <f>IF(Tabla14[[#This Row],[Plan Irrestricto (DATO)]]&gt;0,SUM(Tabla14[[#This Row],[Facturación atraso]],Tabla14[[#This Row],[Facturación Venta nueva]],Tabla14[[#This Row],[Facturación stock]],Tabla14[[#This Row],[En puerto a facturar]]),0)</f>
        <v>20000</v>
      </c>
      <c r="AH134" s="87"/>
      <c r="AI134" s="3"/>
      <c r="AL134" s="7">
        <f>VLOOKUP(Tabla14[[#This Row],[Llave]],'[8]BASE PLAN MES N'!$B:$AG,32,FALSE)</f>
        <v>20000</v>
      </c>
      <c r="AM134" s="3">
        <f>+Tabla14[[#This Row],[Comentario Market3]]-Tabla14[[#This Row],[Plan Ajustado]]</f>
        <v>0</v>
      </c>
    </row>
    <row r="135" spans="1:39" ht="15.5" hidden="1" x14ac:dyDescent="0.35">
      <c r="A135">
        <v>2</v>
      </c>
      <c r="B135" t="str">
        <f>Tabla14[[#This Row],[Oficina]]&amp;Tabla14[[#This Row],[Material]]</f>
        <v>Agrosuper Asia1022767</v>
      </c>
      <c r="C135" t="s">
        <v>6</v>
      </c>
      <c r="D135" t="s">
        <v>173</v>
      </c>
      <c r="E135">
        <v>1022767</v>
      </c>
      <c r="F135" t="s">
        <v>594</v>
      </c>
      <c r="G135" t="s">
        <v>11</v>
      </c>
      <c r="H135" t="s">
        <v>41</v>
      </c>
      <c r="I135" s="7">
        <v>0</v>
      </c>
      <c r="J135" s="7">
        <v>0</v>
      </c>
      <c r="K135" s="8">
        <v>0.5146152823243515</v>
      </c>
      <c r="L135" s="7">
        <v>0</v>
      </c>
      <c r="M135" s="7">
        <v>17480</v>
      </c>
      <c r="N135" s="7">
        <v>10483.999999200001</v>
      </c>
      <c r="O135" s="7">
        <v>0</v>
      </c>
      <c r="P135" s="32">
        <v>26915.599999279999</v>
      </c>
      <c r="Q135" s="7">
        <v>0</v>
      </c>
      <c r="R135" s="9">
        <v>24000</v>
      </c>
      <c r="S135" s="5">
        <f t="shared" si="2"/>
        <v>0</v>
      </c>
      <c r="T135" s="63"/>
      <c r="U135" s="5">
        <f>+Tabla14[[#This Row],[Atraso a facturar]]+Tabla14[[#This Row],[Ajuste atraso]]</f>
        <v>0</v>
      </c>
      <c r="V135" s="3">
        <f>+Tabla14[[#This Row],[Total disponible]]-Tabla14[[#This Row],[Facturación atraso]]</f>
        <v>26915.599999279999</v>
      </c>
      <c r="W135" s="6">
        <f>IFERROR(IF(AND(V135&gt;R135,J135&gt;=R135),ROUNDDOWN((Tabla14[[#This Row],[Producción para venta nueva]])/R135,0)*R135,0),0)</f>
        <v>0</v>
      </c>
      <c r="X135" s="63"/>
      <c r="Y135" s="6">
        <f>IF(Tabla14[[#This Row],[Venta del mes]]&gt;0,Tabla14[[#This Row],[Venta del mes]]+Tabla14[[#This Row],[Ajuste venta nueva]],0)</f>
        <v>0</v>
      </c>
      <c r="Z135" s="6">
        <f>+Tabla14[[#This Row],[Producción para venta nueva]]-Tabla14[[#This Row],[Facturación Venta nueva]]</f>
        <v>26915.599999279999</v>
      </c>
      <c r="AA135" s="6">
        <f>IF(AND(A135=1,Tabla14[[#This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5" s="6"/>
      <c r="AC135" s="6">
        <f>IF(Tabla14[[#This Row],[Disponible stock sin venta]]&gt;0,Tabla14[[#This Row],[Disponible stock sin venta]]+Tabla14[[#This Row],[Ajuste stock sin venta]],0)</f>
        <v>0</v>
      </c>
      <c r="AD135" s="3">
        <f>IFERROR(VLOOKUP(Tabla14[[#This Row],[Llave]],'[6]Din puerto'!$A:$D,4,FALSE),0)</f>
        <v>0</v>
      </c>
      <c r="AE13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35" s="3">
        <v>0</v>
      </c>
      <c r="AG13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35" s="87"/>
      <c r="AI135" s="3"/>
      <c r="AL135">
        <f>VLOOKUP(Tabla14[[#This Row],[Llave]],'[8]BASE PLAN MES N'!$B:$AG,32,FALSE)</f>
        <v>0</v>
      </c>
      <c r="AM135" s="3">
        <f>+Tabla14[[#This Row],[Comentario Market3]]-Tabla14[[#This Row],[Plan Ajustado]]</f>
        <v>0</v>
      </c>
    </row>
    <row r="136" spans="1:39" ht="15.5" hidden="1" x14ac:dyDescent="0.35">
      <c r="A136">
        <v>2</v>
      </c>
      <c r="B136" t="str">
        <f>Tabla14[[#This Row],[Oficina]]&amp;Tabla14[[#This Row],[Material]]</f>
        <v>Agrosuper Shanghai1022748</v>
      </c>
      <c r="C136" t="s">
        <v>6</v>
      </c>
      <c r="D136" t="s">
        <v>140</v>
      </c>
      <c r="E136">
        <v>1022748</v>
      </c>
      <c r="F136" t="s">
        <v>171</v>
      </c>
      <c r="G136" t="s">
        <v>76</v>
      </c>
      <c r="H136" t="s">
        <v>77</v>
      </c>
      <c r="I136" s="7">
        <v>0</v>
      </c>
      <c r="J136" s="7">
        <v>0</v>
      </c>
      <c r="K136" s="8">
        <v>0.5146152823243515</v>
      </c>
      <c r="L136" s="7">
        <v>0</v>
      </c>
      <c r="M136" s="7">
        <v>0</v>
      </c>
      <c r="N136" s="7">
        <v>0</v>
      </c>
      <c r="O136" s="7">
        <v>0</v>
      </c>
      <c r="P136" s="14">
        <v>0</v>
      </c>
      <c r="Q136" s="7">
        <v>0</v>
      </c>
      <c r="R136" s="9">
        <v>18400</v>
      </c>
      <c r="S136" s="5">
        <f t="shared" si="2"/>
        <v>0</v>
      </c>
      <c r="T136" s="63"/>
      <c r="U136" s="5">
        <f>+Tabla14[[#This Row],[Atraso a facturar]]+Tabla14[[#This Row],[Ajuste atraso]]</f>
        <v>0</v>
      </c>
      <c r="V136" s="3">
        <f>+Tabla14[[#This Row],[Total disponible]]-Tabla14[[#This Row],[Facturación atraso]]</f>
        <v>0</v>
      </c>
      <c r="W136" s="6">
        <f>IFERROR(IF(AND(V136&gt;R136,J136&gt;=R136),ROUNDDOWN((Tabla14[[#This Row],[Producción para venta nueva]])/R136,0)*R136,0),0)</f>
        <v>0</v>
      </c>
      <c r="X136" s="63"/>
      <c r="Y136" s="6">
        <f>IF(Tabla14[[#This Row],[Venta del mes]]&gt;0,Tabla14[[#This Row],[Venta del mes]]+Tabla14[[#This Row],[Ajuste venta nueva]],0)</f>
        <v>0</v>
      </c>
      <c r="Z136" s="6">
        <f>+Tabla14[[#This Row],[Producción para venta nueva]]-Tabla14[[#This Row],[Facturación Venta nueva]]</f>
        <v>0</v>
      </c>
      <c r="AA136" s="6">
        <f>IF(AND(A136=1,Tabla14[[#This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6" s="6"/>
      <c r="AC136" s="6">
        <f>IF(Tabla14[[#This Row],[Disponible stock sin venta]]&gt;0,Tabla14[[#This Row],[Disponible stock sin venta]]+Tabla14[[#This Row],[Ajuste stock sin venta]],0)</f>
        <v>0</v>
      </c>
      <c r="AD136" s="3">
        <f>IFERROR(VLOOKUP(Tabla14[[#This Row],[Llave]],'[6]Din puerto'!$A:$D,4,FALSE),0)</f>
        <v>0</v>
      </c>
      <c r="AE13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36" s="3">
        <v>0</v>
      </c>
      <c r="AG13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36" s="87"/>
      <c r="AI136" s="3"/>
      <c r="AL136">
        <f>VLOOKUP(Tabla14[[#This Row],[Llave]],'[8]BASE PLAN MES N'!$B:$AG,32,FALSE)</f>
        <v>0</v>
      </c>
      <c r="AM136" s="3">
        <f>+Tabla14[[#This Row],[Comentario Market3]]-Tabla14[[#This Row],[Plan Ajustado]]</f>
        <v>0</v>
      </c>
    </row>
    <row r="137" spans="1:39" ht="15.5" x14ac:dyDescent="0.35">
      <c r="A137">
        <v>2</v>
      </c>
      <c r="B137" t="str">
        <f>Tabla14[[#This Row],[Oficina]]&amp;Tabla14[[#This Row],[Material]]</f>
        <v>Agro Sudamerica1022921</v>
      </c>
      <c r="C137" t="s">
        <v>6</v>
      </c>
      <c r="D137" t="s">
        <v>17</v>
      </c>
      <c r="E137">
        <v>1022921</v>
      </c>
      <c r="F137" t="s">
        <v>45</v>
      </c>
      <c r="G137" t="s">
        <v>11</v>
      </c>
      <c r="H137" t="s">
        <v>41</v>
      </c>
      <c r="I137" s="7">
        <v>23989</v>
      </c>
      <c r="J137" s="7">
        <v>23000</v>
      </c>
      <c r="K137" s="8">
        <v>0.5146152823243515</v>
      </c>
      <c r="L137" s="7">
        <v>12345.106007678867</v>
      </c>
      <c r="M137" s="7">
        <v>15770.255000000006</v>
      </c>
      <c r="N137" s="7">
        <v>0</v>
      </c>
      <c r="O137" s="7">
        <v>0</v>
      </c>
      <c r="P137" s="14">
        <v>28115.361007678875</v>
      </c>
      <c r="Q137" s="7">
        <v>17000</v>
      </c>
      <c r="R137" s="9">
        <v>15700</v>
      </c>
      <c r="S137" s="5">
        <f t="shared" si="2"/>
        <v>17000</v>
      </c>
      <c r="T137" s="63"/>
      <c r="U137" s="5">
        <f>+Tabla14[[#This Row],[Atraso a facturar]]+Tabla14[[#This Row],[Ajuste atraso]]</f>
        <v>17000</v>
      </c>
      <c r="V137" s="3">
        <f>+Tabla14[[#This Row],[Total disponible]]-Tabla14[[#This Row],[Facturación atraso]]</f>
        <v>11115.361007678875</v>
      </c>
      <c r="W137" s="6">
        <f>IFERROR(IF(AND(V137&gt;R137,J137&gt;=R137),ROUNDDOWN((Tabla14[[#This Row],[Producción para venta nueva]])/R137,0)*R137,0),0)</f>
        <v>0</v>
      </c>
      <c r="X137" s="63"/>
      <c r="Y137" s="6">
        <f>IF(Tabla14[[#This Row],[Venta del mes]]&gt;0,Tabla14[[#This Row],[Venta del mes]]+Tabla14[[#This Row],[Ajuste venta nueva]],0)</f>
        <v>0</v>
      </c>
      <c r="Z137" s="6">
        <f>+Tabla14[[#This Row],[Producción para venta nueva]]-Tabla14[[#This Row],[Facturación Venta nueva]]</f>
        <v>11115.361007678875</v>
      </c>
      <c r="AA137" s="6">
        <f>IF(AND(A137=1,Tabla14[[#This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7" s="6"/>
      <c r="AC137" s="6">
        <f>IF(Tabla14[[#This Row],[Disponible stock sin venta]]&gt;0,Tabla14[[#This Row],[Disponible stock sin venta]]+Tabla14[[#This Row],[Ajuste stock sin venta]],0)</f>
        <v>0</v>
      </c>
      <c r="AD137" s="3">
        <f>IFERROR(VLOOKUP(Tabla14[[#This Row],[Llave]],'[6]Din puerto'!$A:$D,4,FALSE),0)</f>
        <v>0</v>
      </c>
      <c r="AE13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17000</v>
      </c>
      <c r="AF137" s="3">
        <v>17000</v>
      </c>
      <c r="AG137" s="6">
        <f>IF(Tabla14[[#This Row],[Plan Irrestricto (DATO)]]&gt;0,SUM(Tabla14[[#This Row],[Facturación atraso]],Tabla14[[#This Row],[Facturación Venta nueva]],Tabla14[[#This Row],[Facturación stock]],Tabla14[[#This Row],[En puerto a facturar]]),0)</f>
        <v>17000</v>
      </c>
      <c r="AH137" s="87"/>
      <c r="AI137" s="3"/>
      <c r="AL137" s="7">
        <f>VLOOKUP(Tabla14[[#This Row],[Llave]],'[8]BASE PLAN MES N'!$B:$AG,32,FALSE)</f>
        <v>17000</v>
      </c>
      <c r="AM137" s="3">
        <f>+Tabla14[[#This Row],[Comentario Market3]]-Tabla14[[#This Row],[Plan Ajustado]]</f>
        <v>0</v>
      </c>
    </row>
    <row r="138" spans="1:39" ht="15.5" x14ac:dyDescent="0.35">
      <c r="A138">
        <v>2</v>
      </c>
      <c r="B138" t="str">
        <f>Tabla14[[#This Row],[Oficina]]&amp;Tabla14[[#This Row],[Material]]</f>
        <v>Agro Sudamerica1021106</v>
      </c>
      <c r="C138" t="s">
        <v>6</v>
      </c>
      <c r="D138" t="s">
        <v>17</v>
      </c>
      <c r="E138">
        <v>1021106</v>
      </c>
      <c r="F138" t="s">
        <v>87</v>
      </c>
      <c r="G138" t="s">
        <v>76</v>
      </c>
      <c r="H138" t="s">
        <v>84</v>
      </c>
      <c r="I138" s="7">
        <v>15894</v>
      </c>
      <c r="J138" s="7">
        <v>0</v>
      </c>
      <c r="K138" s="8">
        <v>0.5146152823243515</v>
      </c>
      <c r="L138" s="7">
        <v>8179.2952972632429</v>
      </c>
      <c r="M138" s="7">
        <v>9283.8390000000018</v>
      </c>
      <c r="N138" s="7">
        <v>3728</v>
      </c>
      <c r="O138" s="7">
        <v>0</v>
      </c>
      <c r="P138" s="14">
        <v>20818.334297263245</v>
      </c>
      <c r="Q138" s="7">
        <v>0</v>
      </c>
      <c r="R138" s="9">
        <v>17000</v>
      </c>
      <c r="S138" s="5">
        <f t="shared" ref="S138:S201" si="3">IF(AND(P138&gt;Q138,Q138&gt;0),Q138,IF(AND(P138&lt;Q138,Q138&gt;0),(ROUNDDOWN(P138/R138,0)*R138),0))</f>
        <v>0</v>
      </c>
      <c r="T138" s="63"/>
      <c r="U138" s="5">
        <f>+Tabla14[[#This Row],[Atraso a facturar]]+Tabla14[[#This Row],[Ajuste atraso]]</f>
        <v>0</v>
      </c>
      <c r="V138" s="3">
        <f>+Tabla14[[#This Row],[Total disponible]]-Tabla14[[#This Row],[Facturación atraso]]</f>
        <v>20818.334297263245</v>
      </c>
      <c r="W138" s="6">
        <f>IFERROR(IF(AND(V138&gt;R138,J138&gt;=R138),ROUNDDOWN((Tabla14[[#This Row],[Producción para venta nueva]])/R138,0)*R138,0),0)</f>
        <v>0</v>
      </c>
      <c r="X138" s="63"/>
      <c r="Y138" s="6">
        <f>IF(Tabla14[[#This Row],[Venta del mes]]&gt;0,Tabla14[[#This Row],[Venta del mes]]+Tabla14[[#This Row],[Ajuste venta nueva]],0)</f>
        <v>0</v>
      </c>
      <c r="Z138" s="6">
        <f>+Tabla14[[#This Row],[Producción para venta nueva]]-Tabla14[[#This Row],[Facturación Venta nueva]]</f>
        <v>20818.334297263245</v>
      </c>
      <c r="AA138" s="6">
        <f>IF(AND(A138=1,Tabla14[[#This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8" s="6"/>
      <c r="AC138" s="6">
        <f>IF(Tabla14[[#This Row],[Disponible stock sin venta]]&gt;0,Tabla14[[#This Row],[Disponible stock sin venta]]+Tabla14[[#This Row],[Ajuste stock sin venta]],0)</f>
        <v>0</v>
      </c>
      <c r="AD138" s="3">
        <f>IFERROR(VLOOKUP(Tabla14[[#This Row],[Llave]],'[6]Din puerto'!$A:$D,4,FALSE),0)</f>
        <v>0</v>
      </c>
      <c r="AE13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38" s="3">
        <v>17000</v>
      </c>
      <c r="AG13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38" s="87"/>
      <c r="AI138" s="3"/>
      <c r="AL138" s="7">
        <f>VLOOKUP(Tabla14[[#This Row],[Llave]],'[8]BASE PLAN MES N'!$B:$AG,32,FALSE)</f>
        <v>0</v>
      </c>
      <c r="AM138" s="3">
        <f>+Tabla14[[#This Row],[Comentario Market3]]-Tabla14[[#This Row],[Plan Ajustado]]</f>
        <v>0</v>
      </c>
    </row>
    <row r="139" spans="1:39" ht="15.5" hidden="1" x14ac:dyDescent="0.35">
      <c r="A139">
        <v>2</v>
      </c>
      <c r="B139" t="str">
        <f>Tabla14[[#This Row],[Oficina]]&amp;Tabla14[[#This Row],[Material]]</f>
        <v>Exportacion Directa1022664</v>
      </c>
      <c r="C139" t="s">
        <v>6</v>
      </c>
      <c r="D139" t="s">
        <v>88</v>
      </c>
      <c r="E139">
        <v>1022664</v>
      </c>
      <c r="F139" t="s">
        <v>99</v>
      </c>
      <c r="G139" t="s">
        <v>50</v>
      </c>
      <c r="H139" t="s">
        <v>95</v>
      </c>
      <c r="I139" s="7">
        <v>53000</v>
      </c>
      <c r="J139" s="7">
        <v>43658</v>
      </c>
      <c r="K139" s="8">
        <v>0.86351453912600351</v>
      </c>
      <c r="L139" s="7">
        <v>45766.270573678186</v>
      </c>
      <c r="M139" s="7">
        <v>27457.074000000001</v>
      </c>
      <c r="N139" s="7">
        <v>13061.934739975175</v>
      </c>
      <c r="O139" s="7">
        <v>30000</v>
      </c>
      <c r="P139" s="14">
        <v>54979.085839655847</v>
      </c>
      <c r="Q139" s="7">
        <v>73000</v>
      </c>
      <c r="R139" s="9">
        <v>5200</v>
      </c>
      <c r="S139" s="5">
        <f t="shared" si="3"/>
        <v>52000</v>
      </c>
      <c r="T139" s="63"/>
      <c r="U139" s="5">
        <f>+Tabla14[[#This Row],[Atraso a facturar]]+Tabla14[[#This Row],[Ajuste atraso]]</f>
        <v>52000</v>
      </c>
      <c r="V139" s="3">
        <f>+Tabla14[[#This Row],[Total disponible]]-Tabla14[[#This Row],[Facturación atraso]]</f>
        <v>2979.0858396558469</v>
      </c>
      <c r="W139" s="6">
        <f>IFERROR(IF(AND(V139&gt;R139,J139&gt;=R139),ROUNDDOWN((Tabla14[[#This Row],[Producción para venta nueva]])/R139,0)*R139,0),0)</f>
        <v>0</v>
      </c>
      <c r="X139" s="63"/>
      <c r="Y139" s="6">
        <f>IF(Tabla14[[#This Row],[Venta del mes]]&gt;0,Tabla14[[#This Row],[Venta del mes]]+Tabla14[[#This Row],[Ajuste venta nueva]],0)</f>
        <v>0</v>
      </c>
      <c r="Z139" s="6">
        <f>+Tabla14[[#This Row],[Producción para venta nueva]]-Tabla14[[#This Row],[Facturación Venta nueva]]</f>
        <v>2979.0858396558469</v>
      </c>
      <c r="AA139" s="6">
        <f>IF(AND(A139=1,Tabla14[[#This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39" s="6"/>
      <c r="AC139" s="6">
        <f>IF(Tabla14[[#This Row],[Disponible stock sin venta]]&gt;0,Tabla14[[#This Row],[Disponible stock sin venta]]+Tabla14[[#This Row],[Ajuste stock sin venta]],0)</f>
        <v>0</v>
      </c>
      <c r="AD139" s="3">
        <f>IFERROR(VLOOKUP(Tabla14[[#This Row],[Llave]],'[6]Din puerto'!$A:$D,4,FALSE),0)</f>
        <v>0</v>
      </c>
      <c r="AE13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52000</v>
      </c>
      <c r="AF139" s="3">
        <v>52000</v>
      </c>
      <c r="AG139" s="6">
        <f>IF(Tabla14[[#This Row],[Plan Irrestricto (DATO)]]&gt;0,SUM(Tabla14[[#This Row],[Facturación atraso]],Tabla14[[#This Row],[Facturación Venta nueva]],Tabla14[[#This Row],[Facturación stock]],Tabla14[[#This Row],[En puerto a facturar]]),0)</f>
        <v>52000</v>
      </c>
      <c r="AH139" s="87"/>
      <c r="AI139" s="3"/>
      <c r="AL139">
        <f>VLOOKUP(Tabla14[[#This Row],[Llave]],'[8]BASE PLAN MES N'!$B:$AG,32,FALSE)</f>
        <v>47400</v>
      </c>
      <c r="AM139" s="3">
        <f>+Tabla14[[#This Row],[Comentario Market3]]-Tabla14[[#This Row],[Plan Ajustado]]</f>
        <v>-4600</v>
      </c>
    </row>
    <row r="140" spans="1:39" ht="15.5" x14ac:dyDescent="0.35">
      <c r="A140">
        <v>2</v>
      </c>
      <c r="B140" t="str">
        <f>Tabla14[[#This Row],[Oficina]]&amp;Tabla14[[#This Row],[Material]]</f>
        <v>Agro Sudamerica1022149</v>
      </c>
      <c r="C140" t="s">
        <v>6</v>
      </c>
      <c r="D140" t="s">
        <v>17</v>
      </c>
      <c r="E140">
        <v>1022149</v>
      </c>
      <c r="F140" t="s">
        <v>70</v>
      </c>
      <c r="G140" t="s">
        <v>67</v>
      </c>
      <c r="H140" t="s">
        <v>68</v>
      </c>
      <c r="I140" s="7">
        <v>0</v>
      </c>
      <c r="J140" s="7">
        <v>0</v>
      </c>
      <c r="K140" s="8">
        <v>0.5146152823243515</v>
      </c>
      <c r="L140" s="7">
        <v>0</v>
      </c>
      <c r="M140" s="7">
        <v>18052.694000000003</v>
      </c>
      <c r="N140" s="7">
        <v>-5</v>
      </c>
      <c r="O140" s="7">
        <v>0</v>
      </c>
      <c r="P140" s="14">
        <v>18048.194000000003</v>
      </c>
      <c r="Q140" s="7">
        <v>0</v>
      </c>
      <c r="R140" s="9">
        <v>15500</v>
      </c>
      <c r="S140" s="5">
        <f t="shared" si="3"/>
        <v>0</v>
      </c>
      <c r="T140" s="63"/>
      <c r="U140" s="5">
        <f>+Tabla14[[#This Row],[Atraso a facturar]]+Tabla14[[#This Row],[Ajuste atraso]]</f>
        <v>0</v>
      </c>
      <c r="V140" s="3">
        <f>+Tabla14[[#This Row],[Total disponible]]-Tabla14[[#This Row],[Facturación atraso]]</f>
        <v>18048.194000000003</v>
      </c>
      <c r="W140" s="6">
        <f>IFERROR(IF(AND(V140&gt;R140,J140&gt;=R140),ROUNDDOWN((Tabla14[[#This Row],[Producción para venta nueva]])/R140,0)*R140,0),0)</f>
        <v>0</v>
      </c>
      <c r="X140" s="63"/>
      <c r="Y140" s="6">
        <f>IF(Tabla14[[#This Row],[Venta del mes]]&gt;0,Tabla14[[#This Row],[Venta del mes]]+Tabla14[[#This Row],[Ajuste venta nueva]],0)</f>
        <v>0</v>
      </c>
      <c r="Z140" s="6">
        <f>+Tabla14[[#This Row],[Producción para venta nueva]]-Tabla14[[#This Row],[Facturación Venta nueva]]</f>
        <v>18048.194000000003</v>
      </c>
      <c r="AA140" s="6">
        <f>IF(AND(A140=1,Tabla14[[#This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0" s="6"/>
      <c r="AC140" s="6">
        <f>IF(Tabla14[[#This Row],[Disponible stock sin venta]]&gt;0,Tabla14[[#This Row],[Disponible stock sin venta]]+Tabla14[[#This Row],[Ajuste stock sin venta]],0)</f>
        <v>0</v>
      </c>
      <c r="AD140" s="3">
        <f>IFERROR(VLOOKUP(Tabla14[[#This Row],[Llave]],'[6]Din puerto'!$A:$D,4,FALSE),0)</f>
        <v>0</v>
      </c>
      <c r="AE14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40" s="3">
        <v>15500</v>
      </c>
      <c r="AG14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40" s="87"/>
      <c r="AI140" s="3"/>
      <c r="AL140" s="7">
        <f>VLOOKUP(Tabla14[[#This Row],[Llave]],'[8]BASE PLAN MES N'!$B:$AG,32,FALSE)</f>
        <v>0</v>
      </c>
      <c r="AM140" s="3">
        <f>+Tabla14[[#This Row],[Comentario Market3]]-Tabla14[[#This Row],[Plan Ajustado]]</f>
        <v>0</v>
      </c>
    </row>
    <row r="141" spans="1:39" ht="15.5" hidden="1" x14ac:dyDescent="0.35">
      <c r="A141">
        <v>2</v>
      </c>
      <c r="B141" t="str">
        <f>Tabla14[[#This Row],[Oficina]]&amp;Tabla14[[#This Row],[Material]]</f>
        <v>Agrosuper Shanghai1022646</v>
      </c>
      <c r="C141" t="s">
        <v>6</v>
      </c>
      <c r="D141" t="s">
        <v>140</v>
      </c>
      <c r="E141">
        <v>1022646</v>
      </c>
      <c r="F141" t="s">
        <v>596</v>
      </c>
      <c r="G141" t="s">
        <v>56</v>
      </c>
      <c r="H141" t="s">
        <v>57</v>
      </c>
      <c r="I141" s="7">
        <v>0</v>
      </c>
      <c r="J141" s="7">
        <v>0</v>
      </c>
      <c r="K141" s="8">
        <v>0.5146152823243515</v>
      </c>
      <c r="L141" s="7">
        <v>0</v>
      </c>
      <c r="M141" s="7">
        <v>0</v>
      </c>
      <c r="N141" s="7">
        <v>0</v>
      </c>
      <c r="O141" s="7">
        <v>0</v>
      </c>
      <c r="P141" s="32">
        <v>0</v>
      </c>
      <c r="Q141" s="7">
        <v>0</v>
      </c>
      <c r="R141" s="9">
        <v>18600</v>
      </c>
      <c r="S141" s="5">
        <f t="shared" si="3"/>
        <v>0</v>
      </c>
      <c r="T141" s="63"/>
      <c r="U141" s="5">
        <f>+Tabla14[[#This Row],[Atraso a facturar]]+Tabla14[[#This Row],[Ajuste atraso]]</f>
        <v>0</v>
      </c>
      <c r="V141" s="3">
        <f>+Tabla14[[#This Row],[Total disponible]]-Tabla14[[#This Row],[Facturación atraso]]</f>
        <v>0</v>
      </c>
      <c r="W141" s="6">
        <f>IFERROR(IF(AND(V141&gt;R141,J141&gt;=R141),ROUNDDOWN((Tabla14[[#This Row],[Producción para venta nueva]])/R141,0)*R141,0),0)</f>
        <v>0</v>
      </c>
      <c r="X141" s="63"/>
      <c r="Y141" s="6">
        <f>IF(Tabla14[[#This Row],[Venta del mes]]&gt;0,Tabla14[[#This Row],[Venta del mes]]+Tabla14[[#This Row],[Ajuste venta nueva]],0)</f>
        <v>0</v>
      </c>
      <c r="Z141" s="6">
        <f>+Tabla14[[#This Row],[Producción para venta nueva]]-Tabla14[[#This Row],[Facturación Venta nueva]]</f>
        <v>0</v>
      </c>
      <c r="AA141" s="6">
        <f>IF(AND(A141=1,Tabla14[[#This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1" s="6"/>
      <c r="AC141" s="6">
        <f>IF(Tabla14[[#This Row],[Disponible stock sin venta]]&gt;0,Tabla14[[#This Row],[Disponible stock sin venta]]+Tabla14[[#This Row],[Ajuste stock sin venta]],0)</f>
        <v>0</v>
      </c>
      <c r="AD141" s="3">
        <f>IFERROR(VLOOKUP(Tabla14[[#This Row],[Llave]],'[6]Din puerto'!$A:$D,4,FALSE),0)</f>
        <v>0</v>
      </c>
      <c r="AE14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41" s="3">
        <v>0</v>
      </c>
      <c r="AG14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41" s="87"/>
      <c r="AI141" s="3"/>
      <c r="AL141">
        <f>VLOOKUP(Tabla14[[#This Row],[Llave]],'[8]BASE PLAN MES N'!$B:$AG,32,FALSE)</f>
        <v>0</v>
      </c>
      <c r="AM141" s="3">
        <f>+Tabla14[[#This Row],[Comentario Market3]]-Tabla14[[#This Row],[Plan Ajustado]]</f>
        <v>0</v>
      </c>
    </row>
    <row r="142" spans="1:39" ht="15.5" hidden="1" x14ac:dyDescent="0.35">
      <c r="A142">
        <v>2</v>
      </c>
      <c r="B142" t="str">
        <f>Tabla14[[#This Row],[Oficina]]&amp;Tabla14[[#This Row],[Material]]</f>
        <v>Agrosuper Shanghai1022637</v>
      </c>
      <c r="C142" t="s">
        <v>6</v>
      </c>
      <c r="D142" t="s">
        <v>140</v>
      </c>
      <c r="E142">
        <v>1022637</v>
      </c>
      <c r="F142" t="s">
        <v>155</v>
      </c>
      <c r="G142" t="s">
        <v>92</v>
      </c>
      <c r="H142" t="s">
        <v>153</v>
      </c>
      <c r="I142" s="7">
        <v>0</v>
      </c>
      <c r="J142" s="7">
        <v>0</v>
      </c>
      <c r="K142" s="8">
        <v>0.5146152823243515</v>
      </c>
      <c r="L142" s="7">
        <v>0</v>
      </c>
      <c r="M142" s="7">
        <v>0</v>
      </c>
      <c r="N142" s="7">
        <v>0</v>
      </c>
      <c r="O142" s="7">
        <v>0</v>
      </c>
      <c r="P142" s="14">
        <v>0</v>
      </c>
      <c r="Q142" s="7">
        <v>0</v>
      </c>
      <c r="R142" s="9">
        <v>19500</v>
      </c>
      <c r="S142" s="5">
        <f t="shared" si="3"/>
        <v>0</v>
      </c>
      <c r="T142" s="63"/>
      <c r="U142" s="5">
        <f>+Tabla14[[#This Row],[Atraso a facturar]]+Tabla14[[#This Row],[Ajuste atraso]]</f>
        <v>0</v>
      </c>
      <c r="V142" s="3">
        <f>+Tabla14[[#This Row],[Total disponible]]-Tabla14[[#This Row],[Facturación atraso]]</f>
        <v>0</v>
      </c>
      <c r="W142" s="6">
        <f>IFERROR(IF(AND(V142&gt;R142,J142&gt;=R142),ROUNDDOWN((Tabla14[[#This Row],[Producción para venta nueva]])/R142,0)*R142,0),0)</f>
        <v>0</v>
      </c>
      <c r="X142" s="63"/>
      <c r="Y142" s="6">
        <f>IF(Tabla14[[#This Row],[Venta del mes]]&gt;0,Tabla14[[#This Row],[Venta del mes]]+Tabla14[[#This Row],[Ajuste venta nueva]],0)</f>
        <v>0</v>
      </c>
      <c r="Z142" s="6">
        <f>+Tabla14[[#This Row],[Producción para venta nueva]]-Tabla14[[#This Row],[Facturación Venta nueva]]</f>
        <v>0</v>
      </c>
      <c r="AA142" s="6">
        <f>IF(AND(A142=1,Tabla14[[#This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2" s="6"/>
      <c r="AC142" s="6">
        <f>IF(Tabla14[[#This Row],[Disponible stock sin venta]]&gt;0,Tabla14[[#This Row],[Disponible stock sin venta]]+Tabla14[[#This Row],[Ajuste stock sin venta]],0)</f>
        <v>0</v>
      </c>
      <c r="AD142" s="3">
        <f>IFERROR(VLOOKUP(Tabla14[[#This Row],[Llave]],'[6]Din puerto'!$A:$D,4,FALSE),0)</f>
        <v>0</v>
      </c>
      <c r="AE14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42" s="3">
        <v>0</v>
      </c>
      <c r="AG14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42" s="87"/>
      <c r="AI142" s="3"/>
      <c r="AL142">
        <f>VLOOKUP(Tabla14[[#This Row],[Llave]],'[8]BASE PLAN MES N'!$B:$AG,32,FALSE)</f>
        <v>0</v>
      </c>
      <c r="AM142" s="3">
        <f>+Tabla14[[#This Row],[Comentario Market3]]-Tabla14[[#This Row],[Plan Ajustado]]</f>
        <v>0</v>
      </c>
    </row>
    <row r="143" spans="1:39" ht="15.5" hidden="1" x14ac:dyDescent="0.35">
      <c r="A143">
        <v>1</v>
      </c>
      <c r="B143" t="str">
        <f>Tabla14[[#This Row],[Oficina]]&amp;Tabla14[[#This Row],[Material]]</f>
        <v>Agrosuper Asia1022607</v>
      </c>
      <c r="C143" t="s">
        <v>6</v>
      </c>
      <c r="D143" t="s">
        <v>173</v>
      </c>
      <c r="E143">
        <v>1022607</v>
      </c>
      <c r="F143" t="s">
        <v>200</v>
      </c>
      <c r="G143" t="s">
        <v>134</v>
      </c>
      <c r="H143" t="s">
        <v>199</v>
      </c>
      <c r="I143" s="7">
        <v>28574</v>
      </c>
      <c r="J143" s="7">
        <v>44000</v>
      </c>
      <c r="K143" s="8">
        <v>0.5146152823243515</v>
      </c>
      <c r="L143" s="7">
        <v>14704.617077136019</v>
      </c>
      <c r="M143" s="7">
        <v>24016.354999999996</v>
      </c>
      <c r="N143" s="7">
        <v>6951</v>
      </c>
      <c r="O143" s="7">
        <v>0</v>
      </c>
      <c r="P143" s="14">
        <v>44976.872077136017</v>
      </c>
      <c r="Q143" s="7">
        <v>66000</v>
      </c>
      <c r="R143" s="9">
        <v>22000</v>
      </c>
      <c r="S143" s="5">
        <f t="shared" si="3"/>
        <v>44000</v>
      </c>
      <c r="T143" s="63"/>
      <c r="U143" s="5">
        <f>+Tabla14[[#This Row],[Atraso a facturar]]+Tabla14[[#This Row],[Ajuste atraso]]</f>
        <v>44000</v>
      </c>
      <c r="V143" s="3">
        <f>+Tabla14[[#This Row],[Total disponible]]-Tabla14[[#This Row],[Facturación atraso]]</f>
        <v>976.87207713601674</v>
      </c>
      <c r="W143" s="6">
        <f>IFERROR(IF(AND(V143&gt;R143,J143&gt;=R143),ROUNDDOWN((Tabla14[[#This Row],[Producción para venta nueva]])/R143,0)*R143,0),0)</f>
        <v>0</v>
      </c>
      <c r="X143" s="63"/>
      <c r="Y143" s="6">
        <f>IF(Tabla14[[#This Row],[Venta del mes]]&gt;0,Tabla14[[#This Row],[Venta del mes]]+Tabla14[[#This Row],[Ajuste venta nueva]],0)</f>
        <v>0</v>
      </c>
      <c r="Z143" s="6">
        <f>+Tabla14[[#This Row],[Producción para venta nueva]]-Tabla14[[#This Row],[Facturación Venta nueva]]</f>
        <v>976.87207713601674</v>
      </c>
      <c r="AA143" s="6">
        <f>IF(AND(A143=1,Tabla14[[#This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3" s="6"/>
      <c r="AC143" s="6">
        <f>IF(Tabla14[[#This Row],[Disponible stock sin venta]]&gt;0,Tabla14[[#This Row],[Disponible stock sin venta]]+Tabla14[[#This Row],[Ajuste stock sin venta]],0)</f>
        <v>0</v>
      </c>
      <c r="AD143" s="3">
        <f>IFERROR(VLOOKUP(Tabla14[[#This Row],[Llave]],'[6]Din puerto'!$A:$D,4,FALSE),0)</f>
        <v>0</v>
      </c>
      <c r="AE14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44000</v>
      </c>
      <c r="AF143" s="3">
        <v>44000</v>
      </c>
      <c r="AG143" s="6">
        <f>IF(Tabla14[[#This Row],[Plan Irrestricto (DATO)]]&gt;0,SUM(Tabla14[[#This Row],[Facturación atraso]],Tabla14[[#This Row],[Facturación Venta nueva]],Tabla14[[#This Row],[Facturación stock]],Tabla14[[#This Row],[En puerto a facturar]]),0)</f>
        <v>44000</v>
      </c>
      <c r="AH143" s="87"/>
      <c r="AI143" s="3"/>
      <c r="AL143">
        <f>VLOOKUP(Tabla14[[#This Row],[Llave]],'[8]BASE PLAN MES N'!$B:$AG,32,FALSE)</f>
        <v>44000</v>
      </c>
      <c r="AM143" s="3">
        <f>+Tabla14[[#This Row],[Comentario Market3]]-Tabla14[[#This Row],[Plan Ajustado]]</f>
        <v>0</v>
      </c>
    </row>
    <row r="144" spans="1:39" ht="15.5" hidden="1" x14ac:dyDescent="0.35">
      <c r="A144">
        <v>1</v>
      </c>
      <c r="B144" t="str">
        <f>Tabla14[[#This Row],[Oficina]]&amp;Tabla14[[#This Row],[Material]]</f>
        <v>Agrosuper Asia1022605</v>
      </c>
      <c r="C144" t="s">
        <v>6</v>
      </c>
      <c r="D144" t="s">
        <v>173</v>
      </c>
      <c r="E144">
        <v>1022605</v>
      </c>
      <c r="F144" t="s">
        <v>403</v>
      </c>
      <c r="G144" t="s">
        <v>76</v>
      </c>
      <c r="H144" t="s">
        <v>79</v>
      </c>
      <c r="I144" s="7">
        <v>36325</v>
      </c>
      <c r="J144" s="7">
        <v>24000</v>
      </c>
      <c r="K144" s="8">
        <v>0.5146152823243515</v>
      </c>
      <c r="L144" s="7">
        <v>18693.400130432066</v>
      </c>
      <c r="M144" s="7">
        <v>8070</v>
      </c>
      <c r="N144" s="7">
        <v>1735</v>
      </c>
      <c r="O144" s="7">
        <v>0</v>
      </c>
      <c r="P144" s="14">
        <v>28324.900130432066</v>
      </c>
      <c r="Q144" s="7">
        <v>44000</v>
      </c>
      <c r="R144" s="9">
        <v>24000</v>
      </c>
      <c r="S144" s="5">
        <f t="shared" si="3"/>
        <v>24000</v>
      </c>
      <c r="T144" s="63"/>
      <c r="U144" s="5">
        <f>+Tabla14[[#This Row],[Atraso a facturar]]+Tabla14[[#This Row],[Ajuste atraso]]</f>
        <v>24000</v>
      </c>
      <c r="V144" s="3">
        <f>+Tabla14[[#This Row],[Total disponible]]-Tabla14[[#This Row],[Facturación atraso]]</f>
        <v>4324.9001304320664</v>
      </c>
      <c r="W144" s="6">
        <f>IFERROR(IF(AND(V144&gt;R144,J144&gt;=R144),ROUNDDOWN((Tabla14[[#This Row],[Producción para venta nueva]])/R144,0)*R144,0),0)</f>
        <v>0</v>
      </c>
      <c r="X144" s="63"/>
      <c r="Y144" s="6">
        <f>IF(Tabla14[[#This Row],[Venta del mes]]&gt;0,Tabla14[[#This Row],[Venta del mes]]+Tabla14[[#This Row],[Ajuste venta nueva]],0)</f>
        <v>0</v>
      </c>
      <c r="Z144" s="6">
        <f>+Tabla14[[#This Row],[Producción para venta nueva]]-Tabla14[[#This Row],[Facturación Venta nueva]]</f>
        <v>4324.9001304320664</v>
      </c>
      <c r="AA144" s="6">
        <f>IF(AND(A144=1,Tabla14[[#This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4" s="6"/>
      <c r="AC144" s="6">
        <f>IF(Tabla14[[#This Row],[Disponible stock sin venta]]&gt;0,Tabla14[[#This Row],[Disponible stock sin venta]]+Tabla14[[#This Row],[Ajuste stock sin venta]],0)</f>
        <v>0</v>
      </c>
      <c r="AD144" s="3">
        <f>IFERROR(VLOOKUP(Tabla14[[#This Row],[Llave]],'[6]Din puerto'!$A:$D,4,FALSE),0)</f>
        <v>0</v>
      </c>
      <c r="AE14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44" s="3">
        <v>24000</v>
      </c>
      <c r="AG144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44" s="87"/>
      <c r="AI144" s="3"/>
      <c r="AL144">
        <f>VLOOKUP(Tabla14[[#This Row],[Llave]],'[8]BASE PLAN MES N'!$B:$AG,32,FALSE)</f>
        <v>22000</v>
      </c>
      <c r="AM144" s="3">
        <f>+Tabla14[[#This Row],[Comentario Market3]]-Tabla14[[#This Row],[Plan Ajustado]]</f>
        <v>-2000</v>
      </c>
    </row>
    <row r="145" spans="1:39" ht="15.5" hidden="1" x14ac:dyDescent="0.35">
      <c r="A145">
        <v>1</v>
      </c>
      <c r="B145" t="str">
        <f>Tabla14[[#This Row],[Oficina]]&amp;Tabla14[[#This Row],[Material]]</f>
        <v>Exportacion Directa1022600</v>
      </c>
      <c r="C145" t="s">
        <v>6</v>
      </c>
      <c r="D145" t="s">
        <v>88</v>
      </c>
      <c r="E145">
        <v>1022600</v>
      </c>
      <c r="F145" t="s">
        <v>115</v>
      </c>
      <c r="G145" t="s">
        <v>50</v>
      </c>
      <c r="H145" t="s">
        <v>110</v>
      </c>
      <c r="I145" s="7">
        <v>10000</v>
      </c>
      <c r="J145" s="7">
        <v>11700</v>
      </c>
      <c r="K145" s="8">
        <v>0.86351453912600351</v>
      </c>
      <c r="L145" s="7">
        <v>8635.1453912600355</v>
      </c>
      <c r="M145" s="7">
        <v>2626.4120000000003</v>
      </c>
      <c r="N145" s="7">
        <v>1092.836869222622</v>
      </c>
      <c r="O145" s="7">
        <v>0</v>
      </c>
      <c r="P145" s="14">
        <v>12245.110573560396</v>
      </c>
      <c r="Q145" s="7">
        <v>6000</v>
      </c>
      <c r="R145" s="9">
        <v>2500</v>
      </c>
      <c r="S145" s="5">
        <f t="shared" si="3"/>
        <v>6000</v>
      </c>
      <c r="T145" s="63"/>
      <c r="U145" s="5">
        <f>+Tabla14[[#This Row],[Atraso a facturar]]+Tabla14[[#This Row],[Ajuste atraso]]</f>
        <v>6000</v>
      </c>
      <c r="V145" s="3">
        <f>+Tabla14[[#This Row],[Total disponible]]-Tabla14[[#This Row],[Facturación atraso]]</f>
        <v>6245.110573560396</v>
      </c>
      <c r="W145" s="6">
        <f>IFERROR(IF(AND(V145&gt;R145,J145&gt;=R145),ROUNDDOWN((Tabla14[[#This Row],[Producción para venta nueva]])/R145,0)*R145,0),0)</f>
        <v>5000</v>
      </c>
      <c r="X145" s="63"/>
      <c r="Y145" s="6">
        <f>IF(Tabla14[[#This Row],[Venta del mes]]&gt;0,Tabla14[[#This Row],[Venta del mes]]+Tabla14[[#This Row],[Ajuste venta nueva]],0)</f>
        <v>5000</v>
      </c>
      <c r="Z145" s="6">
        <f>+Tabla14[[#This Row],[Producción para venta nueva]]-Tabla14[[#This Row],[Facturación Venta nueva]]</f>
        <v>1245.110573560396</v>
      </c>
      <c r="AA145" s="6">
        <f>IF(AND(A145=1,Tabla14[[#This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5" s="6"/>
      <c r="AC145" s="6">
        <f>IF(Tabla14[[#This Row],[Disponible stock sin venta]]&gt;0,Tabla14[[#This Row],[Disponible stock sin venta]]+Tabla14[[#This Row],[Ajuste stock sin venta]],0)</f>
        <v>0</v>
      </c>
      <c r="AD145" s="3">
        <f>IFERROR(VLOOKUP(Tabla14[[#This Row],[Llave]],'[6]Din puerto'!$A:$D,4,FALSE),0)</f>
        <v>0</v>
      </c>
      <c r="AE14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11000</v>
      </c>
      <c r="AF145" s="3">
        <v>11000</v>
      </c>
      <c r="AG145" s="6">
        <f>IF(Tabla14[[#This Row],[Plan Irrestricto (DATO)]]&gt;0,SUM(Tabla14[[#This Row],[Facturación atraso]],Tabla14[[#This Row],[Facturación Venta nueva]],Tabla14[[#This Row],[Facturación stock]],Tabla14[[#This Row],[En puerto a facturar]]),0)</f>
        <v>11000</v>
      </c>
      <c r="AH145" s="87"/>
      <c r="AI145" s="3"/>
      <c r="AL145">
        <f>VLOOKUP(Tabla14[[#This Row],[Llave]],'[8]BASE PLAN MES N'!$B:$AG,32,FALSE)</f>
        <v>6000</v>
      </c>
      <c r="AM145" s="3">
        <f>+Tabla14[[#This Row],[Comentario Market3]]-Tabla14[[#This Row],[Plan Ajustado]]</f>
        <v>-5000</v>
      </c>
    </row>
    <row r="146" spans="1:39" ht="15.5" hidden="1" x14ac:dyDescent="0.35">
      <c r="A146">
        <v>1</v>
      </c>
      <c r="B146" t="str">
        <f>Tabla14[[#This Row],[Oficina]]&amp;Tabla14[[#This Row],[Material]]</f>
        <v>Exportacion Directa1022587</v>
      </c>
      <c r="C146" t="s">
        <v>6</v>
      </c>
      <c r="D146" t="s">
        <v>88</v>
      </c>
      <c r="E146">
        <v>1022587</v>
      </c>
      <c r="F146" t="s">
        <v>98</v>
      </c>
      <c r="G146" t="s">
        <v>50</v>
      </c>
      <c r="H146" t="s">
        <v>95</v>
      </c>
      <c r="I146" s="7">
        <v>3000</v>
      </c>
      <c r="J146" s="7">
        <v>3600</v>
      </c>
      <c r="K146" s="8">
        <v>0.86351453912600351</v>
      </c>
      <c r="L146" s="7">
        <v>2590.5436173780104</v>
      </c>
      <c r="M146" s="7">
        <v>3050.6970000000006</v>
      </c>
      <c r="N146" s="7">
        <v>499.25230593439244</v>
      </c>
      <c r="O146" s="7">
        <v>0</v>
      </c>
      <c r="P146" s="14">
        <v>6090.5676927189643</v>
      </c>
      <c r="Q146" s="7">
        <v>6000</v>
      </c>
      <c r="R146" s="9">
        <v>3000</v>
      </c>
      <c r="S146" s="5">
        <f t="shared" si="3"/>
        <v>6000</v>
      </c>
      <c r="T146" s="63"/>
      <c r="U146" s="5">
        <f>+Tabla14[[#This Row],[Atraso a facturar]]+Tabla14[[#This Row],[Ajuste atraso]]</f>
        <v>6000</v>
      </c>
      <c r="V146" s="3">
        <f>+Tabla14[[#This Row],[Total disponible]]-Tabla14[[#This Row],[Facturación atraso]]</f>
        <v>90.567692718964281</v>
      </c>
      <c r="W146" s="6">
        <f>IFERROR(IF(AND(V146&gt;R146,J146&gt;=R146),ROUNDDOWN((Tabla14[[#This Row],[Producción para venta nueva]])/R146,0)*R146,0),0)</f>
        <v>0</v>
      </c>
      <c r="X146" s="63"/>
      <c r="Y146" s="6">
        <f>IF(Tabla14[[#This Row],[Venta del mes]]&gt;0,Tabla14[[#This Row],[Venta del mes]]+Tabla14[[#This Row],[Ajuste venta nueva]],0)</f>
        <v>0</v>
      </c>
      <c r="Z146" s="6">
        <f>+Tabla14[[#This Row],[Producción para venta nueva]]-Tabla14[[#This Row],[Facturación Venta nueva]]</f>
        <v>90.567692718964281</v>
      </c>
      <c r="AA146" s="6">
        <f>IF(AND(A146=1,Tabla14[[#This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6" s="6"/>
      <c r="AC146" s="6">
        <f>IF(Tabla14[[#This Row],[Disponible stock sin venta]]&gt;0,Tabla14[[#This Row],[Disponible stock sin venta]]+Tabla14[[#This Row],[Ajuste stock sin venta]],0)</f>
        <v>0</v>
      </c>
      <c r="AD146" s="3">
        <f>IFERROR(VLOOKUP(Tabla14[[#This Row],[Llave]],'[6]Din puerto'!$A:$D,4,FALSE),0)</f>
        <v>0</v>
      </c>
      <c r="AE14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6000</v>
      </c>
      <c r="AF146" s="3">
        <v>6000</v>
      </c>
      <c r="AG146" s="6">
        <f>IF(Tabla14[[#This Row],[Plan Irrestricto (DATO)]]&gt;0,SUM(Tabla14[[#This Row],[Facturación atraso]],Tabla14[[#This Row],[Facturación Venta nueva]],Tabla14[[#This Row],[Facturación stock]],Tabla14[[#This Row],[En puerto a facturar]]),0)</f>
        <v>6000</v>
      </c>
      <c r="AH146" s="87"/>
      <c r="AI146" s="3"/>
      <c r="AL146">
        <f>VLOOKUP(Tabla14[[#This Row],[Llave]],'[8]BASE PLAN MES N'!$B:$AG,32,FALSE)</f>
        <v>3000</v>
      </c>
      <c r="AM146" s="3">
        <f>+Tabla14[[#This Row],[Comentario Market3]]-Tabla14[[#This Row],[Plan Ajustado]]</f>
        <v>-3000</v>
      </c>
    </row>
    <row r="147" spans="1:39" ht="15.5" x14ac:dyDescent="0.35">
      <c r="A147">
        <v>1</v>
      </c>
      <c r="B147" t="str">
        <f>Tabla14[[#This Row],[Oficina]]&amp;Tabla14[[#This Row],[Material]]</f>
        <v>Agro Sudamerica1021111</v>
      </c>
      <c r="C147" t="s">
        <v>6</v>
      </c>
      <c r="D147" t="s">
        <v>17</v>
      </c>
      <c r="E147">
        <v>1021111</v>
      </c>
      <c r="F147" t="s">
        <v>48</v>
      </c>
      <c r="G147" t="s">
        <v>11</v>
      </c>
      <c r="H147" t="s">
        <v>47</v>
      </c>
      <c r="I147" s="7">
        <v>4000</v>
      </c>
      <c r="J147" s="7">
        <v>7000</v>
      </c>
      <c r="K147" s="8">
        <v>0.5146152823243515</v>
      </c>
      <c r="L147" s="7">
        <v>2058.4611292974059</v>
      </c>
      <c r="M147" s="7">
        <v>11070.089000000004</v>
      </c>
      <c r="N147" s="7">
        <v>1052</v>
      </c>
      <c r="O147" s="7">
        <v>0</v>
      </c>
      <c r="P147" s="14">
        <v>14075.350129297409</v>
      </c>
      <c r="Q147" s="7">
        <v>8000</v>
      </c>
      <c r="R147" s="9">
        <v>2800</v>
      </c>
      <c r="S147" s="5">
        <f t="shared" si="3"/>
        <v>8000</v>
      </c>
      <c r="T147" s="63"/>
      <c r="U147" s="5">
        <f>+Tabla14[[#This Row],[Atraso a facturar]]+Tabla14[[#This Row],[Ajuste atraso]]</f>
        <v>8000</v>
      </c>
      <c r="V147" s="3">
        <f>+Tabla14[[#This Row],[Total disponible]]-Tabla14[[#This Row],[Facturación atraso]]</f>
        <v>6075.3501292974088</v>
      </c>
      <c r="W147" s="6">
        <f>IFERROR(IF(AND(V147&gt;R147,J147&gt;=R147),ROUNDDOWN((Tabla14[[#This Row],[Producción para venta nueva]])/R147,0)*R147,0),0)</f>
        <v>5600</v>
      </c>
      <c r="X147" s="63"/>
      <c r="Y147" s="6">
        <f>IF(Tabla14[[#This Row],[Venta del mes]]&gt;0,Tabla14[[#This Row],[Venta del mes]]+Tabla14[[#This Row],[Ajuste venta nueva]],0)</f>
        <v>5600</v>
      </c>
      <c r="Z147" s="6">
        <f>+Tabla14[[#This Row],[Producción para venta nueva]]-Tabla14[[#This Row],[Facturación Venta nueva]]</f>
        <v>475.35012929740878</v>
      </c>
      <c r="AA147" s="6">
        <f>IF(AND(A147=1,Tabla14[[#This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7" s="6"/>
      <c r="AC147" s="6">
        <f>IF(Tabla14[[#This Row],[Disponible stock sin venta]]&gt;0,Tabla14[[#This Row],[Disponible stock sin venta]]+Tabla14[[#This Row],[Ajuste stock sin venta]],0)</f>
        <v>0</v>
      </c>
      <c r="AD147" s="3">
        <f>IFERROR(VLOOKUP(Tabla14[[#This Row],[Llave]],'[6]Din puerto'!$A:$D,4,FALSE),0)</f>
        <v>0</v>
      </c>
      <c r="AE14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13600</v>
      </c>
      <c r="AF147" s="3">
        <v>13600</v>
      </c>
      <c r="AG147" s="6">
        <f>IF(Tabla14[[#This Row],[Plan Irrestricto (DATO)]]&gt;0,SUM(Tabla14[[#This Row],[Facturación atraso]],Tabla14[[#This Row],[Facturación Venta nueva]],Tabla14[[#This Row],[Facturación stock]],Tabla14[[#This Row],[En puerto a facturar]]),0)</f>
        <v>13600</v>
      </c>
      <c r="AH147" s="87"/>
      <c r="AI147" s="3"/>
      <c r="AJ147">
        <v>6000</v>
      </c>
      <c r="AK147" t="s">
        <v>768</v>
      </c>
      <c r="AL147" s="7">
        <f>VLOOKUP(Tabla14[[#This Row],[Llave]],'[8]BASE PLAN MES N'!$B:$AG,32,FALSE)</f>
        <v>13600</v>
      </c>
      <c r="AM147" s="3">
        <f>+Tabla14[[#This Row],[Comentario Market3]]-Tabla14[[#This Row],[Plan Ajustado]]</f>
        <v>0</v>
      </c>
    </row>
    <row r="148" spans="1:39" ht="15.5" hidden="1" x14ac:dyDescent="0.35">
      <c r="A148">
        <v>1</v>
      </c>
      <c r="B148" t="str">
        <f>Tabla14[[#This Row],[Oficina]]&amp;Tabla14[[#This Row],[Material]]</f>
        <v>Agrosuper Shanghai1022541</v>
      </c>
      <c r="C148" t="s">
        <v>6</v>
      </c>
      <c r="D148" t="s">
        <v>140</v>
      </c>
      <c r="E148">
        <v>1022541</v>
      </c>
      <c r="F148" t="s">
        <v>148</v>
      </c>
      <c r="G148" t="s">
        <v>11</v>
      </c>
      <c r="H148" t="s">
        <v>41</v>
      </c>
      <c r="I148" s="7">
        <v>0</v>
      </c>
      <c r="J148" s="7">
        <v>0</v>
      </c>
      <c r="K148" s="8">
        <v>0.5146152823243515</v>
      </c>
      <c r="L148" s="7">
        <v>0</v>
      </c>
      <c r="M148" s="7">
        <v>0</v>
      </c>
      <c r="N148" s="7">
        <v>0</v>
      </c>
      <c r="O148" s="7">
        <v>0</v>
      </c>
      <c r="P148" s="14">
        <v>0</v>
      </c>
      <c r="Q148" s="7">
        <v>0</v>
      </c>
      <c r="R148" s="9">
        <v>24000</v>
      </c>
      <c r="S148" s="5">
        <f t="shared" si="3"/>
        <v>0</v>
      </c>
      <c r="T148" s="63"/>
      <c r="U148" s="5">
        <f>+Tabla14[[#This Row],[Atraso a facturar]]+Tabla14[[#This Row],[Ajuste atraso]]</f>
        <v>0</v>
      </c>
      <c r="V148" s="3">
        <f>+Tabla14[[#This Row],[Total disponible]]-Tabla14[[#This Row],[Facturación atraso]]</f>
        <v>0</v>
      </c>
      <c r="W148" s="6">
        <f>IFERROR(IF(AND(V148&gt;R148,J148&gt;=R148),ROUNDDOWN((Tabla14[[#This Row],[Producción para venta nueva]])/R148,0)*R148,0),0)</f>
        <v>0</v>
      </c>
      <c r="X148" s="63"/>
      <c r="Y148" s="6">
        <f>IF(Tabla14[[#This Row],[Venta del mes]]&gt;0,Tabla14[[#This Row],[Venta del mes]]+Tabla14[[#This Row],[Ajuste venta nueva]],0)</f>
        <v>0</v>
      </c>
      <c r="Z148" s="6">
        <f>+Tabla14[[#This Row],[Producción para venta nueva]]-Tabla14[[#This Row],[Facturación Venta nueva]]</f>
        <v>0</v>
      </c>
      <c r="AA148" s="6">
        <f>IF(AND(A148=1,Tabla14[[#This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8" s="6"/>
      <c r="AC148" s="6">
        <f>IF(Tabla14[[#This Row],[Disponible stock sin venta]]&gt;0,Tabla14[[#This Row],[Disponible stock sin venta]]+Tabla14[[#This Row],[Ajuste stock sin venta]],0)</f>
        <v>0</v>
      </c>
      <c r="AD148" s="3">
        <f>IFERROR(VLOOKUP(Tabla14[[#This Row],[Llave]],'[6]Din puerto'!$A:$D,4,FALSE),0)</f>
        <v>0</v>
      </c>
      <c r="AE14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48" s="3">
        <v>0</v>
      </c>
      <c r="AG14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48" s="87"/>
      <c r="AI148" s="3"/>
      <c r="AL148">
        <f>VLOOKUP(Tabla14[[#This Row],[Llave]],'[8]BASE PLAN MES N'!$B:$AG,32,FALSE)</f>
        <v>0</v>
      </c>
      <c r="AM148" s="3">
        <f>+Tabla14[[#This Row],[Comentario Market3]]-Tabla14[[#This Row],[Plan Ajustado]]</f>
        <v>0</v>
      </c>
    </row>
    <row r="149" spans="1:39" ht="15.5" hidden="1" x14ac:dyDescent="0.35">
      <c r="A149">
        <v>1</v>
      </c>
      <c r="B149" t="str">
        <f>Tabla14[[#This Row],[Oficina]]&amp;Tabla14[[#This Row],[Material]]</f>
        <v>Exportacion Directa1022499</v>
      </c>
      <c r="C149" t="s">
        <v>6</v>
      </c>
      <c r="D149" t="s">
        <v>88</v>
      </c>
      <c r="E149">
        <v>1022499</v>
      </c>
      <c r="F149" t="s">
        <v>114</v>
      </c>
      <c r="G149" t="s">
        <v>50</v>
      </c>
      <c r="H149" t="s">
        <v>110</v>
      </c>
      <c r="I149" s="7">
        <v>39951</v>
      </c>
      <c r="J149" s="7">
        <v>0</v>
      </c>
      <c r="K149" s="8">
        <v>0.86351453912600351</v>
      </c>
      <c r="L149" s="7">
        <v>34498.269352622963</v>
      </c>
      <c r="M149" s="7">
        <v>9463.3760000000002</v>
      </c>
      <c r="N149" s="7">
        <v>9007.8091644525284</v>
      </c>
      <c r="O149" s="7">
        <v>0</v>
      </c>
      <c r="P149" s="14">
        <v>52068.673600630238</v>
      </c>
      <c r="Q149" s="7">
        <v>61800</v>
      </c>
      <c r="R149" s="9">
        <v>4200</v>
      </c>
      <c r="S149" s="5">
        <f t="shared" si="3"/>
        <v>50400</v>
      </c>
      <c r="T149" s="63"/>
      <c r="U149" s="5">
        <f>+Tabla14[[#This Row],[Atraso a facturar]]+Tabla14[[#This Row],[Ajuste atraso]]</f>
        <v>50400</v>
      </c>
      <c r="V149" s="3">
        <f>+Tabla14[[#This Row],[Total disponible]]-Tabla14[[#This Row],[Facturación atraso]]</f>
        <v>1668.6736006302381</v>
      </c>
      <c r="W149" s="6">
        <f>IFERROR(IF(AND(V149&gt;R149,J149&gt;=R149),ROUNDDOWN((Tabla14[[#This Row],[Producción para venta nueva]])/R149,0)*R149,0),0)</f>
        <v>0</v>
      </c>
      <c r="X149" s="63"/>
      <c r="Y149" s="6">
        <f>IF(Tabla14[[#This Row],[Venta del mes]]&gt;0,Tabla14[[#This Row],[Venta del mes]]+Tabla14[[#This Row],[Ajuste venta nueva]],0)</f>
        <v>0</v>
      </c>
      <c r="Z149" s="6">
        <f>+Tabla14[[#This Row],[Producción para venta nueva]]-Tabla14[[#This Row],[Facturación Venta nueva]]</f>
        <v>1668.6736006302381</v>
      </c>
      <c r="AA149" s="6">
        <f>IF(AND(A149=1,Tabla14[[#This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49" s="6"/>
      <c r="AC149" s="6">
        <f>IF(Tabla14[[#This Row],[Disponible stock sin venta]]&gt;0,Tabla14[[#This Row],[Disponible stock sin venta]]+Tabla14[[#This Row],[Ajuste stock sin venta]],0)</f>
        <v>0</v>
      </c>
      <c r="AD149" s="3">
        <f>IFERROR(VLOOKUP(Tabla14[[#This Row],[Llave]],'[6]Din puerto'!$A:$D,4,FALSE),0)</f>
        <v>0</v>
      </c>
      <c r="AE14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50400</v>
      </c>
      <c r="AF149" s="3">
        <v>50400</v>
      </c>
      <c r="AG149" s="6">
        <f>IF(Tabla14[[#This Row],[Plan Irrestricto (DATO)]]&gt;0,SUM(Tabla14[[#This Row],[Facturación atraso]],Tabla14[[#This Row],[Facturación Venta nueva]],Tabla14[[#This Row],[Facturación stock]],Tabla14[[#This Row],[En puerto a facturar]]),0)</f>
        <v>50400</v>
      </c>
      <c r="AH149" s="87"/>
      <c r="AI149" s="3"/>
      <c r="AL149">
        <f>VLOOKUP(Tabla14[[#This Row],[Llave]],'[8]BASE PLAN MES N'!$B:$AG,32,FALSE)</f>
        <v>44000</v>
      </c>
      <c r="AM149" s="3">
        <f>+Tabla14[[#This Row],[Comentario Market3]]-Tabla14[[#This Row],[Plan Ajustado]]</f>
        <v>-6400</v>
      </c>
    </row>
    <row r="150" spans="1:39" ht="15.5" hidden="1" x14ac:dyDescent="0.35">
      <c r="A150">
        <v>1</v>
      </c>
      <c r="B150" t="str">
        <f>Tabla14[[#This Row],[Oficina]]&amp;Tabla14[[#This Row],[Material]]</f>
        <v>Exportacion Directa1022472</v>
      </c>
      <c r="C150" t="s">
        <v>6</v>
      </c>
      <c r="D150" t="s">
        <v>88</v>
      </c>
      <c r="E150">
        <v>1022472</v>
      </c>
      <c r="F150" t="s">
        <v>102</v>
      </c>
      <c r="G150" t="s">
        <v>50</v>
      </c>
      <c r="H150" t="s">
        <v>51</v>
      </c>
      <c r="I150" s="7">
        <v>3000</v>
      </c>
      <c r="J150" s="7">
        <v>0</v>
      </c>
      <c r="K150" s="8">
        <v>0.86351453912600351</v>
      </c>
      <c r="L150" s="7">
        <v>2590.5436173780104</v>
      </c>
      <c r="M150" s="7">
        <v>5080.9349999999995</v>
      </c>
      <c r="N150" s="7">
        <v>0</v>
      </c>
      <c r="O150" s="7">
        <v>0</v>
      </c>
      <c r="P150" s="14">
        <v>7671.4786173780103</v>
      </c>
      <c r="Q150" s="7">
        <v>0</v>
      </c>
      <c r="R150" s="9">
        <v>3900</v>
      </c>
      <c r="S150" s="5">
        <f t="shared" si="3"/>
        <v>0</v>
      </c>
      <c r="T150" s="63"/>
      <c r="U150" s="5">
        <f>+Tabla14[[#This Row],[Atraso a facturar]]+Tabla14[[#This Row],[Ajuste atraso]]</f>
        <v>0</v>
      </c>
      <c r="V150" s="3">
        <f>+Tabla14[[#This Row],[Total disponible]]-Tabla14[[#This Row],[Facturación atraso]]</f>
        <v>7671.4786173780103</v>
      </c>
      <c r="W150" s="6">
        <f>IFERROR(IF(AND(V150&gt;R150,J150&gt;=R150),ROUNDDOWN((Tabla14[[#This Row],[Producción para venta nueva]])/R150,0)*R150,0),0)</f>
        <v>0</v>
      </c>
      <c r="X150" s="63"/>
      <c r="Y150" s="6">
        <f>IF(Tabla14[[#This Row],[Venta del mes]]&gt;0,Tabla14[[#This Row],[Venta del mes]]+Tabla14[[#This Row],[Ajuste venta nueva]],0)</f>
        <v>0</v>
      </c>
      <c r="Z150" s="6">
        <f>+Tabla14[[#This Row],[Producción para venta nueva]]-Tabla14[[#This Row],[Facturación Venta nueva]]</f>
        <v>7671.4786173780103</v>
      </c>
      <c r="AA150" s="6">
        <f>IF(AND(A150=1,Tabla14[[#This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3900</v>
      </c>
      <c r="AB150" s="6"/>
      <c r="AC150" s="6">
        <f>IF(Tabla14[[#This Row],[Disponible stock sin venta]]&gt;0,Tabla14[[#This Row],[Disponible stock sin venta]]+Tabla14[[#This Row],[Ajuste stock sin venta]],0)</f>
        <v>3900</v>
      </c>
      <c r="AD150" s="3">
        <f>IFERROR(VLOOKUP(Tabla14[[#This Row],[Llave]],'[6]Din puerto'!$A:$D,4,FALSE),0)</f>
        <v>0</v>
      </c>
      <c r="AE15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3900</v>
      </c>
      <c r="AF150" s="3">
        <v>3900</v>
      </c>
      <c r="AG150" s="6">
        <f>IF(Tabla14[[#This Row],[Plan Irrestricto (DATO)]]&gt;0,SUM(Tabla14[[#This Row],[Facturación atraso]],Tabla14[[#This Row],[Facturación Venta nueva]],Tabla14[[#This Row],[Facturación stock]],Tabla14[[#This Row],[En puerto a facturar]]),0)</f>
        <v>3900</v>
      </c>
      <c r="AH150" s="87"/>
      <c r="AI150" s="3"/>
      <c r="AL150">
        <f>VLOOKUP(Tabla14[[#This Row],[Llave]],'[8]BASE PLAN MES N'!$B:$AG,32,FALSE)</f>
        <v>0</v>
      </c>
      <c r="AM150" s="3">
        <f>+Tabla14[[#This Row],[Comentario Market3]]-Tabla14[[#This Row],[Plan Ajustado]]</f>
        <v>-3900</v>
      </c>
    </row>
    <row r="151" spans="1:39" ht="15.5" hidden="1" x14ac:dyDescent="0.35">
      <c r="A151">
        <v>1</v>
      </c>
      <c r="B151" t="str">
        <f>Tabla14[[#This Row],[Oficina]]&amp;Tabla14[[#This Row],[Material]]</f>
        <v>Agrosuper Shanghai1022418</v>
      </c>
      <c r="C151" t="s">
        <v>6</v>
      </c>
      <c r="D151" t="s">
        <v>140</v>
      </c>
      <c r="E151">
        <v>1022418</v>
      </c>
      <c r="F151" t="s">
        <v>402</v>
      </c>
      <c r="G151" t="s">
        <v>76</v>
      </c>
      <c r="H151" t="s">
        <v>79</v>
      </c>
      <c r="I151" s="7">
        <v>0</v>
      </c>
      <c r="J151" s="7">
        <v>0</v>
      </c>
      <c r="K151" s="8">
        <v>0.5146152823243515</v>
      </c>
      <c r="L151" s="7">
        <v>0</v>
      </c>
      <c r="M151" s="7">
        <v>28980</v>
      </c>
      <c r="N151" s="7">
        <v>0</v>
      </c>
      <c r="O151" s="7">
        <v>0</v>
      </c>
      <c r="P151" s="14">
        <v>28980</v>
      </c>
      <c r="Q151" s="7">
        <v>23940</v>
      </c>
      <c r="R151" s="9">
        <v>23900</v>
      </c>
      <c r="S151" s="5">
        <f t="shared" si="3"/>
        <v>23940</v>
      </c>
      <c r="T151" s="63"/>
      <c r="U151" s="5">
        <f>+Tabla14[[#This Row],[Atraso a facturar]]+Tabla14[[#This Row],[Ajuste atraso]]</f>
        <v>23940</v>
      </c>
      <c r="V151" s="3">
        <f>+Tabla14[[#This Row],[Total disponible]]-Tabla14[[#This Row],[Facturación atraso]]</f>
        <v>5040</v>
      </c>
      <c r="W151" s="6">
        <f>IFERROR(IF(AND(V151&gt;R151,J151&gt;=R151),ROUNDDOWN((Tabla14[[#This Row],[Producción para venta nueva]])/R151,0)*R151,0),0)</f>
        <v>0</v>
      </c>
      <c r="X151" s="63"/>
      <c r="Y151" s="6">
        <f>IF(Tabla14[[#This Row],[Venta del mes]]&gt;0,Tabla14[[#This Row],[Venta del mes]]+Tabla14[[#This Row],[Ajuste venta nueva]],0)</f>
        <v>0</v>
      </c>
      <c r="Z151" s="6">
        <f>+Tabla14[[#This Row],[Producción para venta nueva]]-Tabla14[[#This Row],[Facturación Venta nueva]]</f>
        <v>5040</v>
      </c>
      <c r="AA151" s="6">
        <f>IF(AND(A151=1,Tabla14[[#This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1" s="6"/>
      <c r="AC151" s="6">
        <f>IF(Tabla14[[#This Row],[Disponible stock sin venta]]&gt;0,Tabla14[[#This Row],[Disponible stock sin venta]]+Tabla14[[#This Row],[Ajuste stock sin venta]],0)</f>
        <v>0</v>
      </c>
      <c r="AD151" s="3">
        <f>IFERROR(VLOOKUP(Tabla14[[#This Row],[Llave]],'[6]Din puerto'!$A:$D,4,FALSE),0)</f>
        <v>0</v>
      </c>
      <c r="AE15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23940</v>
      </c>
      <c r="AF151" s="3">
        <v>23940</v>
      </c>
      <c r="AG151" s="6">
        <f>IF(Tabla14[[#This Row],[Plan Irrestricto (DATO)]]&gt;0,SUM(Tabla14[[#This Row],[Facturación atraso]],Tabla14[[#This Row],[Facturación Venta nueva]],Tabla14[[#This Row],[Facturación stock]],Tabla14[[#This Row],[En puerto a facturar]]),0)</f>
        <v>23940</v>
      </c>
      <c r="AH151" s="87"/>
      <c r="AI151" s="3"/>
      <c r="AL151">
        <f>VLOOKUP(Tabla14[[#This Row],[Llave]],'[8]BASE PLAN MES N'!$B:$AG,32,FALSE)</f>
        <v>23940</v>
      </c>
      <c r="AM151" s="3">
        <f>+Tabla14[[#This Row],[Comentario Market3]]-Tabla14[[#This Row],[Plan Ajustado]]</f>
        <v>0</v>
      </c>
    </row>
    <row r="152" spans="1:39" ht="15.5" hidden="1" x14ac:dyDescent="0.35">
      <c r="A152">
        <v>1</v>
      </c>
      <c r="B152" t="str">
        <f>Tabla14[[#This Row],[Oficina]]&amp;Tabla14[[#This Row],[Material]]</f>
        <v>Agrosuper Shanghai1022417</v>
      </c>
      <c r="C152" t="s">
        <v>6</v>
      </c>
      <c r="D152" t="s">
        <v>140</v>
      </c>
      <c r="E152">
        <v>1022417</v>
      </c>
      <c r="F152" t="s">
        <v>144</v>
      </c>
      <c r="G152" t="s">
        <v>8</v>
      </c>
      <c r="H152" t="s">
        <v>32</v>
      </c>
      <c r="I152" s="7">
        <v>0</v>
      </c>
      <c r="J152" s="7">
        <v>0</v>
      </c>
      <c r="K152" s="8">
        <v>0.5146152823243515</v>
      </c>
      <c r="L152" s="7">
        <v>0</v>
      </c>
      <c r="M152" s="7">
        <v>0</v>
      </c>
      <c r="N152" s="7">
        <v>0</v>
      </c>
      <c r="O152" s="7">
        <v>0</v>
      </c>
      <c r="P152" s="14">
        <v>0</v>
      </c>
      <c r="Q152" s="7">
        <v>0</v>
      </c>
      <c r="R152" s="9">
        <v>24000</v>
      </c>
      <c r="S152" s="5">
        <f t="shared" si="3"/>
        <v>0</v>
      </c>
      <c r="T152" s="63"/>
      <c r="U152" s="5">
        <f>+Tabla14[[#This Row],[Atraso a facturar]]+Tabla14[[#This Row],[Ajuste atraso]]</f>
        <v>0</v>
      </c>
      <c r="V152" s="3">
        <f>+Tabla14[[#This Row],[Total disponible]]-Tabla14[[#This Row],[Facturación atraso]]</f>
        <v>0</v>
      </c>
      <c r="W152" s="6">
        <f>IFERROR(IF(AND(V152&gt;R152,J152&gt;=R152),ROUNDDOWN((Tabla14[[#This Row],[Producción para venta nueva]])/R152,0)*R152,0),0)</f>
        <v>0</v>
      </c>
      <c r="X152" s="63"/>
      <c r="Y152" s="6">
        <f>IF(Tabla14[[#This Row],[Venta del mes]]&gt;0,Tabla14[[#This Row],[Venta del mes]]+Tabla14[[#This Row],[Ajuste venta nueva]],0)</f>
        <v>0</v>
      </c>
      <c r="Z152" s="6">
        <f>+Tabla14[[#This Row],[Producción para venta nueva]]-Tabla14[[#This Row],[Facturación Venta nueva]]</f>
        <v>0</v>
      </c>
      <c r="AA152" s="6">
        <f>IF(AND(A152=1,Tabla14[[#This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2" s="6"/>
      <c r="AC152" s="6">
        <f>IF(Tabla14[[#This Row],[Disponible stock sin venta]]&gt;0,Tabla14[[#This Row],[Disponible stock sin venta]]+Tabla14[[#This Row],[Ajuste stock sin venta]],0)</f>
        <v>0</v>
      </c>
      <c r="AD152" s="3">
        <f>IFERROR(VLOOKUP(Tabla14[[#This Row],[Llave]],'[6]Din puerto'!$A:$D,4,FALSE),0)</f>
        <v>0</v>
      </c>
      <c r="AE15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52" s="3">
        <v>0</v>
      </c>
      <c r="AG15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52" s="87"/>
      <c r="AI152" s="3"/>
      <c r="AL152">
        <f>VLOOKUP(Tabla14[[#This Row],[Llave]],'[8]BASE PLAN MES N'!$B:$AG,32,FALSE)</f>
        <v>0</v>
      </c>
      <c r="AM152" s="3">
        <f>+Tabla14[[#This Row],[Comentario Market3]]-Tabla14[[#This Row],[Plan Ajustado]]</f>
        <v>0</v>
      </c>
    </row>
    <row r="153" spans="1:39" ht="15.5" hidden="1" x14ac:dyDescent="0.35">
      <c r="A153">
        <v>1</v>
      </c>
      <c r="B153" t="str">
        <f>Tabla14[[#This Row],[Oficina]]&amp;Tabla14[[#This Row],[Material]]</f>
        <v>Agrosuper Shanghai1022415</v>
      </c>
      <c r="C153" t="s">
        <v>6</v>
      </c>
      <c r="D153" t="s">
        <v>140</v>
      </c>
      <c r="E153">
        <v>1022415</v>
      </c>
      <c r="F153" t="s">
        <v>305</v>
      </c>
      <c r="G153" t="s">
        <v>71</v>
      </c>
      <c r="H153" t="s">
        <v>72</v>
      </c>
      <c r="I153" s="7">
        <v>0</v>
      </c>
      <c r="J153" s="7">
        <v>0</v>
      </c>
      <c r="K153" s="8">
        <v>0.5146152823243515</v>
      </c>
      <c r="L153" s="7">
        <v>0</v>
      </c>
      <c r="M153" s="7">
        <v>0</v>
      </c>
      <c r="N153" s="7">
        <v>0</v>
      </c>
      <c r="O153" s="7">
        <v>0</v>
      </c>
      <c r="P153" s="14">
        <v>0</v>
      </c>
      <c r="Q153" s="7">
        <v>0</v>
      </c>
      <c r="R153" s="9">
        <v>24000</v>
      </c>
      <c r="S153" s="5">
        <f t="shared" si="3"/>
        <v>0</v>
      </c>
      <c r="T153" s="63"/>
      <c r="U153" s="5">
        <f>+Tabla14[[#This Row],[Atraso a facturar]]+Tabla14[[#This Row],[Ajuste atraso]]</f>
        <v>0</v>
      </c>
      <c r="V153" s="3">
        <f>+Tabla14[[#This Row],[Total disponible]]-Tabla14[[#This Row],[Facturación atraso]]</f>
        <v>0</v>
      </c>
      <c r="W153" s="6">
        <f>IFERROR(IF(AND(V153&gt;R153,J153&gt;=R153),ROUNDDOWN((Tabla14[[#This Row],[Producción para venta nueva]])/R153,0)*R153,0),0)</f>
        <v>0</v>
      </c>
      <c r="X153" s="63"/>
      <c r="Y153" s="6">
        <f>IF(Tabla14[[#This Row],[Venta del mes]]&gt;0,Tabla14[[#This Row],[Venta del mes]]+Tabla14[[#This Row],[Ajuste venta nueva]],0)</f>
        <v>0</v>
      </c>
      <c r="Z153" s="6">
        <f>+Tabla14[[#This Row],[Producción para venta nueva]]-Tabla14[[#This Row],[Facturación Venta nueva]]</f>
        <v>0</v>
      </c>
      <c r="AA153" s="6">
        <f>IF(AND(A153=1,Tabla14[[#This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3" s="6"/>
      <c r="AC153" s="6">
        <f>IF(Tabla14[[#This Row],[Disponible stock sin venta]]&gt;0,Tabla14[[#This Row],[Disponible stock sin venta]]+Tabla14[[#This Row],[Ajuste stock sin venta]],0)</f>
        <v>0</v>
      </c>
      <c r="AD153" s="3">
        <f>IFERROR(VLOOKUP(Tabla14[[#This Row],[Llave]],'[6]Din puerto'!$A:$D,4,FALSE),0)</f>
        <v>0</v>
      </c>
      <c r="AE15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53" s="3">
        <v>0</v>
      </c>
      <c r="AG15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53" s="87"/>
      <c r="AI153" s="3"/>
      <c r="AL153">
        <f>VLOOKUP(Tabla14[[#This Row],[Llave]],'[8]BASE PLAN MES N'!$B:$AG,32,FALSE)</f>
        <v>0</v>
      </c>
      <c r="AM153" s="3">
        <f>+Tabla14[[#This Row],[Comentario Market3]]-Tabla14[[#This Row],[Plan Ajustado]]</f>
        <v>0</v>
      </c>
    </row>
    <row r="154" spans="1:39" ht="15.5" hidden="1" x14ac:dyDescent="0.35">
      <c r="A154">
        <v>1</v>
      </c>
      <c r="B154" t="str">
        <f>Tabla14[[#This Row],[Oficina]]&amp;Tabla14[[#This Row],[Material]]</f>
        <v>Agrosuper Shanghai1022414</v>
      </c>
      <c r="C154" t="s">
        <v>6</v>
      </c>
      <c r="D154" t="s">
        <v>140</v>
      </c>
      <c r="E154">
        <v>1022414</v>
      </c>
      <c r="F154" t="s">
        <v>142</v>
      </c>
      <c r="G154" t="s">
        <v>18</v>
      </c>
      <c r="H154" t="s">
        <v>141</v>
      </c>
      <c r="I154" s="7">
        <v>0</v>
      </c>
      <c r="J154" s="7">
        <v>0</v>
      </c>
      <c r="K154" s="8">
        <v>0.5146152823243515</v>
      </c>
      <c r="L154" s="7">
        <v>0</v>
      </c>
      <c r="M154" s="7">
        <v>0</v>
      </c>
      <c r="N154" s="7">
        <v>0</v>
      </c>
      <c r="O154" s="7">
        <v>0</v>
      </c>
      <c r="P154" s="14">
        <v>0</v>
      </c>
      <c r="Q154" s="7">
        <v>0</v>
      </c>
      <c r="R154" s="9">
        <v>24000</v>
      </c>
      <c r="S154" s="5">
        <f t="shared" si="3"/>
        <v>0</v>
      </c>
      <c r="T154" s="63"/>
      <c r="U154" s="5">
        <f>+Tabla14[[#This Row],[Atraso a facturar]]+Tabla14[[#This Row],[Ajuste atraso]]</f>
        <v>0</v>
      </c>
      <c r="V154" s="3">
        <f>+Tabla14[[#This Row],[Total disponible]]-Tabla14[[#This Row],[Facturación atraso]]</f>
        <v>0</v>
      </c>
      <c r="W154" s="6">
        <f>IFERROR(IF(AND(V154&gt;R154,J154&gt;=R154),ROUNDDOWN((Tabla14[[#This Row],[Producción para venta nueva]])/R154,0)*R154,0),0)</f>
        <v>0</v>
      </c>
      <c r="X154" s="63"/>
      <c r="Y154" s="6">
        <f>IF(Tabla14[[#This Row],[Venta del mes]]&gt;0,Tabla14[[#This Row],[Venta del mes]]+Tabla14[[#This Row],[Ajuste venta nueva]],0)</f>
        <v>0</v>
      </c>
      <c r="Z154" s="6">
        <f>+Tabla14[[#This Row],[Producción para venta nueva]]-Tabla14[[#This Row],[Facturación Venta nueva]]</f>
        <v>0</v>
      </c>
      <c r="AA154" s="6">
        <f>IF(AND(A154=1,Tabla14[[#This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4" s="6"/>
      <c r="AC154" s="6">
        <f>IF(Tabla14[[#This Row],[Disponible stock sin venta]]&gt;0,Tabla14[[#This Row],[Disponible stock sin venta]]+Tabla14[[#This Row],[Ajuste stock sin venta]],0)</f>
        <v>0</v>
      </c>
      <c r="AD154" s="3">
        <f>IFERROR(VLOOKUP(Tabla14[[#This Row],[Llave]],'[6]Din puerto'!$A:$D,4,FALSE),0)</f>
        <v>0</v>
      </c>
      <c r="AE15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54" s="3">
        <v>0</v>
      </c>
      <c r="AG15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54" s="87"/>
      <c r="AI154" s="3"/>
      <c r="AL154">
        <f>VLOOKUP(Tabla14[[#This Row],[Llave]],'[8]BASE PLAN MES N'!$B:$AG,32,FALSE)</f>
        <v>0</v>
      </c>
      <c r="AM154" s="3">
        <f>+Tabla14[[#This Row],[Comentario Market3]]-Tabla14[[#This Row],[Plan Ajustado]]</f>
        <v>0</v>
      </c>
    </row>
    <row r="155" spans="1:39" ht="15.5" x14ac:dyDescent="0.35">
      <c r="A155">
        <v>1</v>
      </c>
      <c r="B155" t="str">
        <f>Tabla14[[#This Row],[Oficina]]&amp;Tabla14[[#This Row],[Material]]</f>
        <v>Agro Sudamerica1021596</v>
      </c>
      <c r="C155" t="s">
        <v>6</v>
      </c>
      <c r="D155" t="s">
        <v>17</v>
      </c>
      <c r="E155">
        <v>1021596</v>
      </c>
      <c r="F155" t="s">
        <v>738</v>
      </c>
      <c r="G155" t="str">
        <f>VLOOKUP(Tabla14[[#This Row],[Material]],'[7]Base Pedidos'!$D:$AD,25,FALSE)</f>
        <v>CUERO MIXTO</v>
      </c>
      <c r="H155" t="str">
        <f>VLOOKUP(Tabla14[[#This Row],[Material]],'[7]Base Pedidos'!$D:$AD,26,FALSE)</f>
        <v>CUERO GRANEL ESPECIAL</v>
      </c>
      <c r="I155" s="7">
        <v>0</v>
      </c>
      <c r="J155" s="15">
        <v>0</v>
      </c>
      <c r="K155" s="8">
        <v>0.5146152823243515</v>
      </c>
      <c r="L155" s="7">
        <v>0</v>
      </c>
      <c r="M155" s="15">
        <v>2018.6889999999999</v>
      </c>
      <c r="N155" s="7">
        <v>24341.866371200002</v>
      </c>
      <c r="O155" s="7">
        <v>0</v>
      </c>
      <c r="P155" s="32">
        <v>23926.368734079999</v>
      </c>
      <c r="Q155" s="15">
        <v>12891</v>
      </c>
      <c r="R155" s="62">
        <v>24000</v>
      </c>
      <c r="S155" s="5">
        <f t="shared" si="3"/>
        <v>12891</v>
      </c>
      <c r="T155" s="63"/>
      <c r="U155" s="5">
        <f>+Tabla14[[#This Row],[Atraso a facturar]]+Tabla14[[#This Row],[Ajuste atraso]]</f>
        <v>12891</v>
      </c>
      <c r="V155" s="3">
        <f>+Tabla14[[#This Row],[Total disponible]]-Tabla14[[#This Row],[Facturación atraso]]</f>
        <v>11035.368734079999</v>
      </c>
      <c r="W155" s="6">
        <f>IFERROR(IF(AND(V155&gt;R155,J155&gt;=R155),ROUNDDOWN((Tabla14[[#This Row],[Producción para venta nueva]])/R155,0)*R155,0),0)</f>
        <v>0</v>
      </c>
      <c r="X155" s="63"/>
      <c r="Y155" s="6">
        <f>IF(Tabla14[[#This Row],[Venta del mes]]&gt;0,Tabla14[[#This Row],[Venta del mes]]+Tabla14[[#This Row],[Ajuste venta nueva]],0)</f>
        <v>0</v>
      </c>
      <c r="Z155" s="6">
        <f>+Tabla14[[#This Row],[Producción para venta nueva]]-Tabla14[[#This Row],[Facturación Venta nueva]]</f>
        <v>11035.368734079999</v>
      </c>
      <c r="AA155" s="6">
        <f>IF(AND(A155=1,Tabla14[[#This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5" s="6"/>
      <c r="AC155" s="6">
        <f>IF(Tabla14[[#This Row],[Disponible stock sin venta]]&gt;0,Tabla14[[#This Row],[Disponible stock sin venta]]+Tabla14[[#This Row],[Ajuste stock sin venta]],0)</f>
        <v>0</v>
      </c>
      <c r="AD155" s="3">
        <f>IFERROR(VLOOKUP(Tabla14[[#This Row],[Llave]],'[6]Din puerto'!$A:$D,4,FALSE),0)</f>
        <v>0</v>
      </c>
      <c r="AE155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12891</v>
      </c>
      <c r="AF155" s="3">
        <v>12891</v>
      </c>
      <c r="AG155" s="6">
        <f>IF(Tabla14[[#This Row],[Plan Irrestricto (DATO)]]&gt;0,SUM(Tabla14[[#This Row],[Facturación atraso]],Tabla14[[#This Row],[Facturación Venta nueva]],Tabla14[[#This Row],[Facturación stock]],Tabla14[[#This Row],[En puerto a facturar]]),0)</f>
        <v>12891</v>
      </c>
      <c r="AH155" s="87"/>
      <c r="AI155" s="3"/>
      <c r="AL155" s="7">
        <f>VLOOKUP(Tabla14[[#This Row],[Llave]],'[8]BASE PLAN MES N'!$B:$AG,32,FALSE)</f>
        <v>12891</v>
      </c>
      <c r="AM155" s="3">
        <f>+Tabla14[[#This Row],[Comentario Market3]]-Tabla14[[#This Row],[Plan Ajustado]]</f>
        <v>0</v>
      </c>
    </row>
    <row r="156" spans="1:39" ht="15.5" x14ac:dyDescent="0.35">
      <c r="A156">
        <v>1</v>
      </c>
      <c r="B156" t="str">
        <f>Tabla14[[#This Row],[Oficina]]&amp;Tabla14[[#This Row],[Material]]</f>
        <v>Agro Sudamerica1021101</v>
      </c>
      <c r="C156" t="s">
        <v>6</v>
      </c>
      <c r="D156" t="s">
        <v>17</v>
      </c>
      <c r="E156">
        <v>1021101</v>
      </c>
      <c r="F156" t="s">
        <v>85</v>
      </c>
      <c r="G156" t="s">
        <v>76</v>
      </c>
      <c r="H156" t="s">
        <v>84</v>
      </c>
      <c r="I156" s="7">
        <v>24595</v>
      </c>
      <c r="J156" s="7">
        <v>36000</v>
      </c>
      <c r="K156" s="8">
        <v>0.5146152823243515</v>
      </c>
      <c r="L156" s="7">
        <v>12656.962868767425</v>
      </c>
      <c r="M156" s="7">
        <v>18884.262999999999</v>
      </c>
      <c r="N156" s="7">
        <v>15778.234999738708</v>
      </c>
      <c r="O156" s="7">
        <v>0</v>
      </c>
      <c r="P156" s="14">
        <v>45741.637368532261</v>
      </c>
      <c r="Q156" s="7">
        <v>36720</v>
      </c>
      <c r="R156" s="9">
        <v>8600</v>
      </c>
      <c r="S156" s="5">
        <f t="shared" si="3"/>
        <v>36720</v>
      </c>
      <c r="T156" s="63">
        <v>-24000</v>
      </c>
      <c r="U156" s="5">
        <f>+Tabla14[[#This Row],[Atraso a facturar]]+Tabla14[[#This Row],[Ajuste atraso]]</f>
        <v>12720</v>
      </c>
      <c r="V156" s="3">
        <f>+Tabla14[[#This Row],[Total disponible]]-Tabla14[[#This Row],[Facturación atraso]]</f>
        <v>33021.637368532261</v>
      </c>
      <c r="W156" s="6">
        <f>IFERROR(IF(AND(V156&gt;R156,J156&gt;=R156),ROUNDDOWN((Tabla14[[#This Row],[Producción para venta nueva]])/R156,0)*R156,0),0)</f>
        <v>25800</v>
      </c>
      <c r="X156" s="63">
        <v>-25800</v>
      </c>
      <c r="Y156" s="6">
        <f>IF(Tabla14[[#This Row],[Venta del mes]]&gt;0,Tabla14[[#This Row],[Venta del mes]]+Tabla14[[#This Row],[Ajuste venta nueva]],0)</f>
        <v>0</v>
      </c>
      <c r="Z156" s="6">
        <f>+Tabla14[[#This Row],[Producción para venta nueva]]-Tabla14[[#This Row],[Facturación Venta nueva]]</f>
        <v>33021.637368532261</v>
      </c>
      <c r="AA156" s="6">
        <f>IF(AND(A156=1,Tabla14[[#This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6" s="6"/>
      <c r="AC156" s="6">
        <f>IF(Tabla14[[#This Row],[Disponible stock sin venta]]&gt;0,Tabla14[[#This Row],[Disponible stock sin venta]]+Tabla14[[#This Row],[Ajuste stock sin venta]],0)</f>
        <v>0</v>
      </c>
      <c r="AD156" s="3">
        <f>IFERROR(VLOOKUP(Tabla14[[#This Row],[Llave]],'[6]Din puerto'!$A:$D,4,FALSE),0)</f>
        <v>0</v>
      </c>
      <c r="AE15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62520</v>
      </c>
      <c r="AF156" s="3">
        <v>45320</v>
      </c>
      <c r="AG156" s="6">
        <f>IF(Tabla14[[#This Row],[Plan Irrestricto (DATO)]]&gt;0,SUM(Tabla14[[#This Row],[Facturación atraso]],Tabla14[[#This Row],[Facturación Venta nueva]],Tabla14[[#This Row],[Facturación stock]],Tabla14[[#This Row],[En puerto a facturar]]),0)</f>
        <v>12720</v>
      </c>
      <c r="AH156" s="87" t="s">
        <v>722</v>
      </c>
      <c r="AI156" s="3" t="s">
        <v>752</v>
      </c>
      <c r="AL156" s="7">
        <f>VLOOKUP(Tabla14[[#This Row],[Llave]],'[8]BASE PLAN MES N'!$B:$AG,32,FALSE)</f>
        <v>12720</v>
      </c>
      <c r="AM156" s="3">
        <f>+Tabla14[[#This Row],[Comentario Market3]]-Tabla14[[#This Row],[Plan Ajustado]]</f>
        <v>0</v>
      </c>
    </row>
    <row r="157" spans="1:39" ht="15.5" hidden="1" x14ac:dyDescent="0.35">
      <c r="A157">
        <v>1</v>
      </c>
      <c r="B157" t="str">
        <f>Tabla14[[#This Row],[Oficina]]&amp;Tabla14[[#This Row],[Material]]</f>
        <v>Agrosuper Shanghai1022389</v>
      </c>
      <c r="C157" t="s">
        <v>6</v>
      </c>
      <c r="D157" t="s">
        <v>140</v>
      </c>
      <c r="E157">
        <v>1022389</v>
      </c>
      <c r="F157" t="s">
        <v>145</v>
      </c>
      <c r="G157" t="s">
        <v>8</v>
      </c>
      <c r="H157" t="s">
        <v>34</v>
      </c>
      <c r="I157" s="7">
        <v>0</v>
      </c>
      <c r="J157" s="7">
        <v>0</v>
      </c>
      <c r="K157" s="8">
        <v>0.5146152823243515</v>
      </c>
      <c r="L157" s="7">
        <v>0</v>
      </c>
      <c r="M157" s="7">
        <v>0</v>
      </c>
      <c r="N157" s="7">
        <v>0</v>
      </c>
      <c r="O157" s="7">
        <v>0</v>
      </c>
      <c r="P157" s="14">
        <v>0</v>
      </c>
      <c r="Q157" s="7">
        <v>0</v>
      </c>
      <c r="R157" s="9">
        <v>24000</v>
      </c>
      <c r="S157" s="5">
        <f t="shared" si="3"/>
        <v>0</v>
      </c>
      <c r="T157" s="63"/>
      <c r="U157" s="5">
        <f>+Tabla14[[#This Row],[Atraso a facturar]]+Tabla14[[#This Row],[Ajuste atraso]]</f>
        <v>0</v>
      </c>
      <c r="V157" s="3">
        <f>+Tabla14[[#This Row],[Total disponible]]-Tabla14[[#This Row],[Facturación atraso]]</f>
        <v>0</v>
      </c>
      <c r="W157" s="6">
        <f>IFERROR(IF(AND(V157&gt;R157,J157&gt;=R157),ROUNDDOWN((Tabla14[[#This Row],[Producción para venta nueva]])/R157,0)*R157,0),0)</f>
        <v>0</v>
      </c>
      <c r="X157" s="63"/>
      <c r="Y157" s="6">
        <f>IF(Tabla14[[#This Row],[Venta del mes]]&gt;0,Tabla14[[#This Row],[Venta del mes]]+Tabla14[[#This Row],[Ajuste venta nueva]],0)</f>
        <v>0</v>
      </c>
      <c r="Z157" s="6">
        <f>+Tabla14[[#This Row],[Producción para venta nueva]]-Tabla14[[#This Row],[Facturación Venta nueva]]</f>
        <v>0</v>
      </c>
      <c r="AA157" s="6">
        <f>IF(AND(A157=1,Tabla14[[#This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7" s="6"/>
      <c r="AC157" s="6">
        <f>IF(Tabla14[[#This Row],[Disponible stock sin venta]]&gt;0,Tabla14[[#This Row],[Disponible stock sin venta]]+Tabla14[[#This Row],[Ajuste stock sin venta]],0)</f>
        <v>0</v>
      </c>
      <c r="AD157" s="3">
        <f>IFERROR(VLOOKUP(Tabla14[[#This Row],[Llave]],'[6]Din puerto'!$A:$D,4,FALSE),0)</f>
        <v>0</v>
      </c>
      <c r="AE15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57" s="3">
        <v>0</v>
      </c>
      <c r="AG15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57" s="87"/>
      <c r="AI157" s="3"/>
      <c r="AL157">
        <f>VLOOKUP(Tabla14[[#This Row],[Llave]],'[8]BASE PLAN MES N'!$B:$AG,32,FALSE)</f>
        <v>0</v>
      </c>
      <c r="AM157" s="3">
        <f>+Tabla14[[#This Row],[Comentario Market3]]-Tabla14[[#This Row],[Plan Ajustado]]</f>
        <v>0</v>
      </c>
    </row>
    <row r="158" spans="1:39" ht="15.5" hidden="1" x14ac:dyDescent="0.35">
      <c r="A158">
        <v>1</v>
      </c>
      <c r="B158" t="str">
        <f>Tabla14[[#This Row],[Oficina]]&amp;Tabla14[[#This Row],[Material]]</f>
        <v>Agrosuper Shanghai1022388</v>
      </c>
      <c r="C158" t="s">
        <v>6</v>
      </c>
      <c r="D158" t="s">
        <v>140</v>
      </c>
      <c r="E158">
        <v>1022388</v>
      </c>
      <c r="F158" t="s">
        <v>595</v>
      </c>
      <c r="G158" t="s">
        <v>92</v>
      </c>
      <c r="H158" t="s">
        <v>93</v>
      </c>
      <c r="I158" s="7">
        <v>0</v>
      </c>
      <c r="J158" s="7">
        <v>0</v>
      </c>
      <c r="K158" s="8">
        <v>0.5146152823243515</v>
      </c>
      <c r="L158" s="7">
        <v>0</v>
      </c>
      <c r="M158" s="7">
        <v>0</v>
      </c>
      <c r="N158" s="7">
        <v>0</v>
      </c>
      <c r="O158" s="7">
        <v>0</v>
      </c>
      <c r="P158" s="32">
        <v>0</v>
      </c>
      <c r="Q158" s="7">
        <v>0</v>
      </c>
      <c r="R158" s="9">
        <v>22800</v>
      </c>
      <c r="S158" s="5">
        <f t="shared" si="3"/>
        <v>0</v>
      </c>
      <c r="T158" s="63"/>
      <c r="U158" s="5">
        <f>+Tabla14[[#This Row],[Atraso a facturar]]+Tabla14[[#This Row],[Ajuste atraso]]</f>
        <v>0</v>
      </c>
      <c r="V158" s="3">
        <f>+Tabla14[[#This Row],[Total disponible]]-Tabla14[[#This Row],[Facturación atraso]]</f>
        <v>0</v>
      </c>
      <c r="W158" s="6">
        <f>IFERROR(IF(AND(V158&gt;R158,J158&gt;=R158),ROUNDDOWN((Tabla14[[#This Row],[Producción para venta nueva]])/R158,0)*R158,0),0)</f>
        <v>0</v>
      </c>
      <c r="X158" s="63"/>
      <c r="Y158" s="6">
        <f>IF(Tabla14[[#This Row],[Venta del mes]]&gt;0,Tabla14[[#This Row],[Venta del mes]]+Tabla14[[#This Row],[Ajuste venta nueva]],0)</f>
        <v>0</v>
      </c>
      <c r="Z158" s="6">
        <f>+Tabla14[[#This Row],[Producción para venta nueva]]-Tabla14[[#This Row],[Facturación Venta nueva]]</f>
        <v>0</v>
      </c>
      <c r="AA158" s="6">
        <f>IF(AND(A158=1,Tabla14[[#This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8" s="6"/>
      <c r="AC158" s="6">
        <f>IF(Tabla14[[#This Row],[Disponible stock sin venta]]&gt;0,Tabla14[[#This Row],[Disponible stock sin venta]]+Tabla14[[#This Row],[Ajuste stock sin venta]],0)</f>
        <v>0</v>
      </c>
      <c r="AD158" s="3">
        <f>IFERROR(VLOOKUP(Tabla14[[#This Row],[Llave]],'[6]Din puerto'!$A:$D,4,FALSE),0)</f>
        <v>0</v>
      </c>
      <c r="AE15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58" s="3">
        <v>0</v>
      </c>
      <c r="AG15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58" s="87"/>
      <c r="AI158" s="3"/>
      <c r="AL158">
        <f>VLOOKUP(Tabla14[[#This Row],[Llave]],'[8]BASE PLAN MES N'!$B:$AG,32,FALSE)</f>
        <v>0</v>
      </c>
      <c r="AM158" s="3">
        <f>+Tabla14[[#This Row],[Comentario Market3]]-Tabla14[[#This Row],[Plan Ajustado]]</f>
        <v>0</v>
      </c>
    </row>
    <row r="159" spans="1:39" ht="15.5" x14ac:dyDescent="0.35">
      <c r="A159">
        <v>1</v>
      </c>
      <c r="B159" t="str">
        <f>Tabla14[[#This Row],[Oficina]]&amp;Tabla14[[#This Row],[Material]]</f>
        <v>Agro Sudamerica1023444</v>
      </c>
      <c r="C159" t="s">
        <v>6</v>
      </c>
      <c r="D159" t="s">
        <v>17</v>
      </c>
      <c r="E159">
        <v>1023444</v>
      </c>
      <c r="F159" t="s">
        <v>734</v>
      </c>
      <c r="G159" t="str">
        <f>VLOOKUP(Tabla14[[#This Row],[Material]],'[7]Base Pedidos'!$D:$AD,25,FALSE)</f>
        <v>RECORTES NO MAGRO</v>
      </c>
      <c r="H159" t="str">
        <f>VLOOKUP(Tabla14[[#This Row],[Material]],'[7]Base Pedidos'!$D:$AD,26,FALSE)</f>
        <v>RECORTES NO MAGRO TRIMING 70/30</v>
      </c>
      <c r="I159" s="7">
        <v>0</v>
      </c>
      <c r="J159" s="15">
        <v>0</v>
      </c>
      <c r="K159" s="8">
        <v>0.5146152823243515</v>
      </c>
      <c r="L159" s="7">
        <v>0</v>
      </c>
      <c r="M159" s="15">
        <v>11649.341</v>
      </c>
      <c r="N159" s="7">
        <v>0</v>
      </c>
      <c r="O159" s="7">
        <v>0</v>
      </c>
      <c r="P159" s="32">
        <v>11649.341</v>
      </c>
      <c r="Q159" s="15">
        <v>11649</v>
      </c>
      <c r="R159" s="62">
        <v>24000</v>
      </c>
      <c r="S159" s="5">
        <f t="shared" si="3"/>
        <v>11649</v>
      </c>
      <c r="T159" s="63"/>
      <c r="U159" s="5">
        <f>+Tabla14[[#This Row],[Atraso a facturar]]+Tabla14[[#This Row],[Ajuste atraso]]</f>
        <v>11649</v>
      </c>
      <c r="V159" s="3">
        <f>+Tabla14[[#This Row],[Total disponible]]-Tabla14[[#This Row],[Facturación atraso]]</f>
        <v>0.34100000000034925</v>
      </c>
      <c r="W159" s="6">
        <f>IFERROR(IF(AND(V159&gt;R159,J159&gt;=R159),ROUNDDOWN((Tabla14[[#This Row],[Producción para venta nueva]])/R159,0)*R159,0),0)</f>
        <v>0</v>
      </c>
      <c r="X159" s="63"/>
      <c r="Y159" s="6">
        <f>IF(Tabla14[[#This Row],[Venta del mes]]&gt;0,Tabla14[[#This Row],[Venta del mes]]+Tabla14[[#This Row],[Ajuste venta nueva]],0)</f>
        <v>0</v>
      </c>
      <c r="Z159" s="6">
        <f>+Tabla14[[#This Row],[Producción para venta nueva]]-Tabla14[[#This Row],[Facturación Venta nueva]]</f>
        <v>0.34100000000034925</v>
      </c>
      <c r="AA159" s="6">
        <f>IF(AND(A159=1,Tabla14[[#This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59" s="6"/>
      <c r="AC159" s="6">
        <f>IF(Tabla14[[#This Row],[Disponible stock sin venta]]&gt;0,Tabla14[[#This Row],[Disponible stock sin venta]]+Tabla14[[#This Row],[Ajuste stock sin venta]],0)</f>
        <v>0</v>
      </c>
      <c r="AD159" s="3">
        <f>IFERROR(VLOOKUP(Tabla14[[#This Row],[Llave]],'[6]Din puerto'!$A:$D,4,FALSE),0)</f>
        <v>0</v>
      </c>
      <c r="AE159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11649</v>
      </c>
      <c r="AF159" s="3">
        <v>11649</v>
      </c>
      <c r="AG159" s="6">
        <f>IF(Tabla14[[#This Row],[Plan Irrestricto (DATO)]]&gt;0,SUM(Tabla14[[#This Row],[Facturación atraso]],Tabla14[[#This Row],[Facturación Venta nueva]],Tabla14[[#This Row],[Facturación stock]],Tabla14[[#This Row],[En puerto a facturar]]),0)</f>
        <v>11649</v>
      </c>
      <c r="AH159" s="87"/>
      <c r="AI159" s="3"/>
      <c r="AL159" s="7">
        <f>VLOOKUP(Tabla14[[#This Row],[Llave]],'[8]BASE PLAN MES N'!$B:$AG,32,FALSE)</f>
        <v>11649</v>
      </c>
      <c r="AM159" s="3">
        <f>+Tabla14[[#This Row],[Comentario Market3]]-Tabla14[[#This Row],[Plan Ajustado]]</f>
        <v>0</v>
      </c>
    </row>
    <row r="160" spans="1:39" ht="15.5" hidden="1" x14ac:dyDescent="0.35">
      <c r="A160">
        <v>1</v>
      </c>
      <c r="B160" t="str">
        <f>Tabla14[[#This Row],[Oficina]]&amp;Tabla14[[#This Row],[Material]]</f>
        <v>Agrosuper Shanghai1022381</v>
      </c>
      <c r="C160" t="s">
        <v>6</v>
      </c>
      <c r="D160" t="s">
        <v>140</v>
      </c>
      <c r="E160">
        <v>1022381</v>
      </c>
      <c r="F160" t="s">
        <v>147</v>
      </c>
      <c r="G160" t="s">
        <v>11</v>
      </c>
      <c r="H160" t="s">
        <v>41</v>
      </c>
      <c r="I160" s="7">
        <v>0</v>
      </c>
      <c r="J160" s="7">
        <v>0</v>
      </c>
      <c r="K160" s="8">
        <v>0.5146152823243515</v>
      </c>
      <c r="L160" s="7">
        <v>0</v>
      </c>
      <c r="M160" s="7">
        <v>0</v>
      </c>
      <c r="N160" s="7">
        <v>0</v>
      </c>
      <c r="O160" s="7">
        <v>0</v>
      </c>
      <c r="P160" s="14">
        <v>0</v>
      </c>
      <c r="Q160" s="7">
        <v>0</v>
      </c>
      <c r="R160" s="9">
        <v>8000</v>
      </c>
      <c r="S160" s="5">
        <f t="shared" si="3"/>
        <v>0</v>
      </c>
      <c r="T160" s="63"/>
      <c r="U160" s="5">
        <f>+Tabla14[[#This Row],[Atraso a facturar]]+Tabla14[[#This Row],[Ajuste atraso]]</f>
        <v>0</v>
      </c>
      <c r="V160" s="3">
        <f>+Tabla14[[#This Row],[Total disponible]]-Tabla14[[#This Row],[Facturación atraso]]</f>
        <v>0</v>
      </c>
      <c r="W160" s="6">
        <f>IFERROR(IF(AND(V160&gt;R160,J160&gt;=R160),ROUNDDOWN((Tabla14[[#This Row],[Producción para venta nueva]])/R160,0)*R160,0),0)</f>
        <v>0</v>
      </c>
      <c r="X160" s="63"/>
      <c r="Y160" s="6">
        <f>IF(Tabla14[[#This Row],[Venta del mes]]&gt;0,Tabla14[[#This Row],[Venta del mes]]+Tabla14[[#This Row],[Ajuste venta nueva]],0)</f>
        <v>0</v>
      </c>
      <c r="Z160" s="6">
        <f>+Tabla14[[#This Row],[Producción para venta nueva]]-Tabla14[[#This Row],[Facturación Venta nueva]]</f>
        <v>0</v>
      </c>
      <c r="AA160" s="6">
        <f>IF(AND(A160=1,Tabla14[[#This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0" s="6"/>
      <c r="AC160" s="6">
        <f>IF(Tabla14[[#This Row],[Disponible stock sin venta]]&gt;0,Tabla14[[#This Row],[Disponible stock sin venta]]+Tabla14[[#This Row],[Ajuste stock sin venta]],0)</f>
        <v>0</v>
      </c>
      <c r="AD160" s="3">
        <f>IFERROR(VLOOKUP(Tabla14[[#This Row],[Llave]],'[6]Din puerto'!$A:$D,4,FALSE),0)</f>
        <v>0</v>
      </c>
      <c r="AE16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60" s="3">
        <v>0</v>
      </c>
      <c r="AG16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60" s="87"/>
      <c r="AI160" s="3"/>
      <c r="AL160">
        <f>VLOOKUP(Tabla14[[#This Row],[Llave]],'[8]BASE PLAN MES N'!$B:$AG,32,FALSE)</f>
        <v>0</v>
      </c>
      <c r="AM160" s="3">
        <f>+Tabla14[[#This Row],[Comentario Market3]]-Tabla14[[#This Row],[Plan Ajustado]]</f>
        <v>0</v>
      </c>
    </row>
    <row r="161" spans="1:39" ht="15.5" hidden="1" x14ac:dyDescent="0.35">
      <c r="A161">
        <v>1</v>
      </c>
      <c r="B161" t="str">
        <f>Tabla14[[#This Row],[Oficina]]&amp;Tabla14[[#This Row],[Material]]</f>
        <v>Agrosuper Shanghai1022379</v>
      </c>
      <c r="C161" t="s">
        <v>6</v>
      </c>
      <c r="D161" t="s">
        <v>140</v>
      </c>
      <c r="E161">
        <v>1022379</v>
      </c>
      <c r="F161" t="s">
        <v>158</v>
      </c>
      <c r="G161" t="s">
        <v>53</v>
      </c>
      <c r="H161" t="s">
        <v>54</v>
      </c>
      <c r="I161" s="7">
        <v>0</v>
      </c>
      <c r="J161" s="7">
        <v>0</v>
      </c>
      <c r="K161" s="8">
        <v>0.5146152823243515</v>
      </c>
      <c r="L161" s="7">
        <v>0</v>
      </c>
      <c r="M161" s="7">
        <v>0</v>
      </c>
      <c r="N161" s="7">
        <v>0</v>
      </c>
      <c r="O161" s="7">
        <v>0</v>
      </c>
      <c r="P161" s="14">
        <v>0</v>
      </c>
      <c r="Q161" s="7">
        <v>0</v>
      </c>
      <c r="R161" s="9">
        <v>19300</v>
      </c>
      <c r="S161" s="5">
        <f t="shared" si="3"/>
        <v>0</v>
      </c>
      <c r="T161" s="63"/>
      <c r="U161" s="5">
        <f>+Tabla14[[#This Row],[Atraso a facturar]]+Tabla14[[#This Row],[Ajuste atraso]]</f>
        <v>0</v>
      </c>
      <c r="V161" s="3">
        <f>+Tabla14[[#This Row],[Total disponible]]-Tabla14[[#This Row],[Facturación atraso]]</f>
        <v>0</v>
      </c>
      <c r="W161" s="6">
        <f>IFERROR(IF(AND(V161&gt;R161,J161&gt;=R161),ROUNDDOWN((Tabla14[[#This Row],[Producción para venta nueva]])/R161,0)*R161,0),0)</f>
        <v>0</v>
      </c>
      <c r="X161" s="63"/>
      <c r="Y161" s="6">
        <f>IF(Tabla14[[#This Row],[Venta del mes]]&gt;0,Tabla14[[#This Row],[Venta del mes]]+Tabla14[[#This Row],[Ajuste venta nueva]],0)</f>
        <v>0</v>
      </c>
      <c r="Z161" s="6">
        <f>+Tabla14[[#This Row],[Producción para venta nueva]]-Tabla14[[#This Row],[Facturación Venta nueva]]</f>
        <v>0</v>
      </c>
      <c r="AA161" s="6">
        <f>IF(AND(A161=1,Tabla14[[#This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1" s="6"/>
      <c r="AC161" s="6">
        <f>IF(Tabla14[[#This Row],[Disponible stock sin venta]]&gt;0,Tabla14[[#This Row],[Disponible stock sin venta]]+Tabla14[[#This Row],[Ajuste stock sin venta]],0)</f>
        <v>0</v>
      </c>
      <c r="AD161" s="3">
        <f>IFERROR(VLOOKUP(Tabla14[[#This Row],[Llave]],'[6]Din puerto'!$A:$D,4,FALSE),0)</f>
        <v>0</v>
      </c>
      <c r="AE16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61" s="3">
        <v>0</v>
      </c>
      <c r="AG16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61" s="87"/>
      <c r="AI161" s="3"/>
      <c r="AL161">
        <f>VLOOKUP(Tabla14[[#This Row],[Llave]],'[8]BASE PLAN MES N'!$B:$AG,32,FALSE)</f>
        <v>0</v>
      </c>
      <c r="AM161" s="3">
        <f>+Tabla14[[#This Row],[Comentario Market3]]-Tabla14[[#This Row],[Plan Ajustado]]</f>
        <v>0</v>
      </c>
    </row>
    <row r="162" spans="1:39" ht="15.5" hidden="1" x14ac:dyDescent="0.35">
      <c r="A162">
        <v>1</v>
      </c>
      <c r="B162" t="str">
        <f>Tabla14[[#This Row],[Oficina]]&amp;Tabla14[[#This Row],[Material]]</f>
        <v>Agrosuper Shanghai1022378</v>
      </c>
      <c r="C162" t="s">
        <v>6</v>
      </c>
      <c r="D162" t="s">
        <v>140</v>
      </c>
      <c r="E162">
        <v>1022378</v>
      </c>
      <c r="F162" t="s">
        <v>152</v>
      </c>
      <c r="G162" t="s">
        <v>92</v>
      </c>
      <c r="H162" t="s">
        <v>93</v>
      </c>
      <c r="I162" s="7">
        <v>0</v>
      </c>
      <c r="J162" s="7">
        <v>0</v>
      </c>
      <c r="K162" s="8">
        <v>0.5146152823243515</v>
      </c>
      <c r="L162" s="7">
        <v>0</v>
      </c>
      <c r="M162" s="7">
        <v>0</v>
      </c>
      <c r="N162" s="7">
        <v>0</v>
      </c>
      <c r="O162" s="7">
        <v>0</v>
      </c>
      <c r="P162" s="14">
        <v>0</v>
      </c>
      <c r="Q162" s="7">
        <v>0</v>
      </c>
      <c r="R162" s="9">
        <v>22500</v>
      </c>
      <c r="S162" s="5">
        <f t="shared" si="3"/>
        <v>0</v>
      </c>
      <c r="T162" s="63"/>
      <c r="U162" s="5">
        <f>+Tabla14[[#This Row],[Atraso a facturar]]+Tabla14[[#This Row],[Ajuste atraso]]</f>
        <v>0</v>
      </c>
      <c r="V162" s="3">
        <f>+Tabla14[[#This Row],[Total disponible]]-Tabla14[[#This Row],[Facturación atraso]]</f>
        <v>0</v>
      </c>
      <c r="W162" s="6">
        <f>IFERROR(IF(AND(V162&gt;R162,J162&gt;=R162),ROUNDDOWN((Tabla14[[#This Row],[Producción para venta nueva]])/R162,0)*R162,0),0)</f>
        <v>0</v>
      </c>
      <c r="X162" s="63"/>
      <c r="Y162" s="6">
        <f>IF(Tabla14[[#This Row],[Venta del mes]]&gt;0,Tabla14[[#This Row],[Venta del mes]]+Tabla14[[#This Row],[Ajuste venta nueva]],0)</f>
        <v>0</v>
      </c>
      <c r="Z162" s="6">
        <f>+Tabla14[[#This Row],[Producción para venta nueva]]-Tabla14[[#This Row],[Facturación Venta nueva]]</f>
        <v>0</v>
      </c>
      <c r="AA162" s="6">
        <f>IF(AND(A162=1,Tabla14[[#This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2" s="6"/>
      <c r="AC162" s="6">
        <f>IF(Tabla14[[#This Row],[Disponible stock sin venta]]&gt;0,Tabla14[[#This Row],[Disponible stock sin venta]]+Tabla14[[#This Row],[Ajuste stock sin venta]],0)</f>
        <v>0</v>
      </c>
      <c r="AD162" s="3">
        <f>IFERROR(VLOOKUP(Tabla14[[#This Row],[Llave]],'[6]Din puerto'!$A:$D,4,FALSE),0)</f>
        <v>0</v>
      </c>
      <c r="AE16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62" s="3">
        <v>0</v>
      </c>
      <c r="AG16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62" s="87"/>
      <c r="AI162" s="3"/>
      <c r="AL162">
        <f>VLOOKUP(Tabla14[[#This Row],[Llave]],'[8]BASE PLAN MES N'!$B:$AG,32,FALSE)</f>
        <v>0</v>
      </c>
      <c r="AM162" s="3">
        <f>+Tabla14[[#This Row],[Comentario Market3]]-Tabla14[[#This Row],[Plan Ajustado]]</f>
        <v>0</v>
      </c>
    </row>
    <row r="163" spans="1:39" ht="15.5" hidden="1" x14ac:dyDescent="0.35">
      <c r="A163">
        <v>1</v>
      </c>
      <c r="B163" t="str">
        <f>Tabla14[[#This Row],[Oficina]]&amp;Tabla14[[#This Row],[Material]]</f>
        <v>Agrosuper Shanghai1022373</v>
      </c>
      <c r="C163" t="s">
        <v>6</v>
      </c>
      <c r="D163" t="s">
        <v>140</v>
      </c>
      <c r="E163">
        <v>1022373</v>
      </c>
      <c r="F163" t="s">
        <v>168</v>
      </c>
      <c r="G163" t="s">
        <v>71</v>
      </c>
      <c r="H163" t="s">
        <v>72</v>
      </c>
      <c r="I163" s="7">
        <v>0</v>
      </c>
      <c r="J163" s="7">
        <v>0</v>
      </c>
      <c r="K163" s="8">
        <v>0.5146152823243515</v>
      </c>
      <c r="L163" s="7">
        <v>0</v>
      </c>
      <c r="M163" s="7">
        <v>0</v>
      </c>
      <c r="N163" s="7">
        <v>0</v>
      </c>
      <c r="O163" s="7">
        <v>0</v>
      </c>
      <c r="P163" s="14">
        <v>0</v>
      </c>
      <c r="Q163" s="7">
        <v>0</v>
      </c>
      <c r="R163" s="9">
        <v>24000</v>
      </c>
      <c r="S163" s="5">
        <f t="shared" si="3"/>
        <v>0</v>
      </c>
      <c r="T163" s="63"/>
      <c r="U163" s="5">
        <f>+Tabla14[[#This Row],[Atraso a facturar]]+Tabla14[[#This Row],[Ajuste atraso]]</f>
        <v>0</v>
      </c>
      <c r="V163" s="3">
        <f>+Tabla14[[#This Row],[Total disponible]]-Tabla14[[#This Row],[Facturación atraso]]</f>
        <v>0</v>
      </c>
      <c r="W163" s="6">
        <f>IFERROR(IF(AND(V163&gt;R163,J163&gt;=R163),ROUNDDOWN((Tabla14[[#This Row],[Producción para venta nueva]])/R163,0)*R163,0),0)</f>
        <v>0</v>
      </c>
      <c r="X163" s="63"/>
      <c r="Y163" s="6">
        <f>IF(Tabla14[[#This Row],[Venta del mes]]&gt;0,Tabla14[[#This Row],[Venta del mes]]+Tabla14[[#This Row],[Ajuste venta nueva]],0)</f>
        <v>0</v>
      </c>
      <c r="Z163" s="6">
        <f>+Tabla14[[#This Row],[Producción para venta nueva]]-Tabla14[[#This Row],[Facturación Venta nueva]]</f>
        <v>0</v>
      </c>
      <c r="AA163" s="6">
        <f>IF(AND(A163=1,Tabla14[[#This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3" s="6"/>
      <c r="AC163" s="6">
        <f>IF(Tabla14[[#This Row],[Disponible stock sin venta]]&gt;0,Tabla14[[#This Row],[Disponible stock sin venta]]+Tabla14[[#This Row],[Ajuste stock sin venta]],0)</f>
        <v>0</v>
      </c>
      <c r="AD163" s="3">
        <f>IFERROR(VLOOKUP(Tabla14[[#This Row],[Llave]],'[6]Din puerto'!$A:$D,4,FALSE),0)</f>
        <v>0</v>
      </c>
      <c r="AE16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63" s="3">
        <v>0</v>
      </c>
      <c r="AG16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63" s="87"/>
      <c r="AI163" s="3"/>
      <c r="AL163">
        <f>VLOOKUP(Tabla14[[#This Row],[Llave]],'[8]BASE PLAN MES N'!$B:$AG,32,FALSE)</f>
        <v>0</v>
      </c>
      <c r="AM163" s="3">
        <f>+Tabla14[[#This Row],[Comentario Market3]]-Tabla14[[#This Row],[Plan Ajustado]]</f>
        <v>0</v>
      </c>
    </row>
    <row r="164" spans="1:39" ht="15.5" hidden="1" x14ac:dyDescent="0.35">
      <c r="A164">
        <v>1</v>
      </c>
      <c r="B164" t="str">
        <f>Tabla14[[#This Row],[Oficina]]&amp;Tabla14[[#This Row],[Material]]</f>
        <v>Exportacion Directa1022371</v>
      </c>
      <c r="C164" t="s">
        <v>6</v>
      </c>
      <c r="D164" t="s">
        <v>88</v>
      </c>
      <c r="E164">
        <v>1022371</v>
      </c>
      <c r="F164" t="s">
        <v>125</v>
      </c>
      <c r="G164" t="s">
        <v>56</v>
      </c>
      <c r="H164" t="s">
        <v>57</v>
      </c>
      <c r="I164" s="7">
        <v>9000</v>
      </c>
      <c r="J164" s="7">
        <v>18000</v>
      </c>
      <c r="K164" s="8">
        <v>0.86351453912600351</v>
      </c>
      <c r="L164" s="7">
        <v>7771.6308521340316</v>
      </c>
      <c r="M164" s="7">
        <v>28414.080000000005</v>
      </c>
      <c r="N164" s="7">
        <v>0</v>
      </c>
      <c r="O164" s="7">
        <v>3500</v>
      </c>
      <c r="P164" s="14">
        <v>32685.710852134034</v>
      </c>
      <c r="Q164" s="7">
        <v>17500</v>
      </c>
      <c r="R164" s="9">
        <v>4300</v>
      </c>
      <c r="S164" s="5">
        <f t="shared" si="3"/>
        <v>17500</v>
      </c>
      <c r="T164" s="63"/>
      <c r="U164" s="5">
        <f>+Tabla14[[#This Row],[Atraso a facturar]]+Tabla14[[#This Row],[Ajuste atraso]]</f>
        <v>17500</v>
      </c>
      <c r="V164" s="3">
        <f>+Tabla14[[#This Row],[Total disponible]]-Tabla14[[#This Row],[Facturación atraso]]</f>
        <v>15185.710852134034</v>
      </c>
      <c r="W164" s="6">
        <f>IFERROR(IF(AND(V164&gt;R164,J164&gt;=R164),ROUNDDOWN((Tabla14[[#This Row],[Producción para venta nueva]])/R164,0)*R164,0),0)</f>
        <v>12900</v>
      </c>
      <c r="X164" s="63"/>
      <c r="Y164" s="6">
        <f>IF(Tabla14[[#This Row],[Venta del mes]]&gt;0,Tabla14[[#This Row],[Venta del mes]]+Tabla14[[#This Row],[Ajuste venta nueva]],0)</f>
        <v>12900</v>
      </c>
      <c r="Z164" s="6">
        <f>+Tabla14[[#This Row],[Producción para venta nueva]]-Tabla14[[#This Row],[Facturación Venta nueva]]</f>
        <v>2285.7108521340342</v>
      </c>
      <c r="AA164" s="6">
        <f>IF(AND(A164=1,Tabla14[[#This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4" s="6"/>
      <c r="AC164" s="6">
        <f>IF(Tabla14[[#This Row],[Disponible stock sin venta]]&gt;0,Tabla14[[#This Row],[Disponible stock sin venta]]+Tabla14[[#This Row],[Ajuste stock sin venta]],0)</f>
        <v>0</v>
      </c>
      <c r="AD164" s="3">
        <f>IFERROR(VLOOKUP(Tabla14[[#This Row],[Llave]],'[6]Din puerto'!$A:$D,4,FALSE),0)</f>
        <v>0</v>
      </c>
      <c r="AE16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30400</v>
      </c>
      <c r="AF164" s="3">
        <v>30400</v>
      </c>
      <c r="AG164" s="6">
        <f>IF(Tabla14[[#This Row],[Plan Irrestricto (DATO)]]&gt;0,SUM(Tabla14[[#This Row],[Facturación atraso]],Tabla14[[#This Row],[Facturación Venta nueva]],Tabla14[[#This Row],[Facturación stock]],Tabla14[[#This Row],[En puerto a facturar]]),0)</f>
        <v>30400</v>
      </c>
      <c r="AH164" s="87"/>
      <c r="AI164" s="3"/>
      <c r="AL164">
        <f>VLOOKUP(Tabla14[[#This Row],[Llave]],'[8]BASE PLAN MES N'!$B:$AG,32,FALSE)</f>
        <v>24700</v>
      </c>
      <c r="AM164" s="3">
        <f>+Tabla14[[#This Row],[Comentario Market3]]-Tabla14[[#This Row],[Plan Ajustado]]</f>
        <v>-5700</v>
      </c>
    </row>
    <row r="165" spans="1:39" ht="15.5" hidden="1" x14ac:dyDescent="0.35">
      <c r="A165">
        <v>1</v>
      </c>
      <c r="B165" t="str">
        <f>Tabla14[[#This Row],[Oficina]]&amp;Tabla14[[#This Row],[Material]]</f>
        <v>Exportacion Directa1022370</v>
      </c>
      <c r="C165" t="s">
        <v>6</v>
      </c>
      <c r="D165" t="s">
        <v>88</v>
      </c>
      <c r="E165">
        <v>1022370</v>
      </c>
      <c r="F165" t="s">
        <v>108</v>
      </c>
      <c r="G165" t="s">
        <v>50</v>
      </c>
      <c r="H165" t="s">
        <v>103</v>
      </c>
      <c r="I165" s="7">
        <v>30000</v>
      </c>
      <c r="J165" s="7">
        <v>18000</v>
      </c>
      <c r="K165" s="8">
        <v>0.86351453912600351</v>
      </c>
      <c r="L165" s="7">
        <v>25905.436173780105</v>
      </c>
      <c r="M165" s="7">
        <v>2904.5690000000004</v>
      </c>
      <c r="N165" s="7">
        <v>7522.4376630846727</v>
      </c>
      <c r="O165" s="7">
        <v>4000</v>
      </c>
      <c r="P165" s="14">
        <v>31580.199070556308</v>
      </c>
      <c r="Q165" s="7">
        <v>74000</v>
      </c>
      <c r="R165" s="9">
        <v>3600</v>
      </c>
      <c r="S165" s="5">
        <f t="shared" si="3"/>
        <v>28800</v>
      </c>
      <c r="T165" s="63"/>
      <c r="U165" s="5">
        <f>+Tabla14[[#This Row],[Atraso a facturar]]+Tabla14[[#This Row],[Ajuste atraso]]</f>
        <v>28800</v>
      </c>
      <c r="V165" s="3">
        <f>+Tabla14[[#This Row],[Total disponible]]-Tabla14[[#This Row],[Facturación atraso]]</f>
        <v>2780.1990705563076</v>
      </c>
      <c r="W165" s="6">
        <f>IFERROR(IF(AND(V165&gt;R165,J165&gt;=R165),ROUNDDOWN((Tabla14[[#This Row],[Producción para venta nueva]])/R165,0)*R165,0),0)</f>
        <v>0</v>
      </c>
      <c r="X165" s="63"/>
      <c r="Y165" s="6">
        <f>IF(Tabla14[[#This Row],[Venta del mes]]&gt;0,Tabla14[[#This Row],[Venta del mes]]+Tabla14[[#This Row],[Ajuste venta nueva]],0)</f>
        <v>0</v>
      </c>
      <c r="Z165" s="6">
        <f>+Tabla14[[#This Row],[Producción para venta nueva]]-Tabla14[[#This Row],[Facturación Venta nueva]]</f>
        <v>2780.1990705563076</v>
      </c>
      <c r="AA165" s="6">
        <f>IF(AND(A165=1,Tabla14[[#This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5" s="6"/>
      <c r="AC165" s="6">
        <f>IF(Tabla14[[#This Row],[Disponible stock sin venta]]&gt;0,Tabla14[[#This Row],[Disponible stock sin venta]]+Tabla14[[#This Row],[Ajuste stock sin venta]],0)</f>
        <v>0</v>
      </c>
      <c r="AD165" s="3">
        <f>IFERROR(VLOOKUP(Tabla14[[#This Row],[Llave]],'[6]Din puerto'!$A:$D,4,FALSE),0)</f>
        <v>0</v>
      </c>
      <c r="AE16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28800</v>
      </c>
      <c r="AF165" s="3">
        <v>28800</v>
      </c>
      <c r="AG165" s="6">
        <f>IF(Tabla14[[#This Row],[Plan Irrestricto (DATO)]]&gt;0,SUM(Tabla14[[#This Row],[Facturación atraso]],Tabla14[[#This Row],[Facturación Venta nueva]],Tabla14[[#This Row],[Facturación stock]],Tabla14[[#This Row],[En puerto a facturar]]),0)</f>
        <v>28800</v>
      </c>
      <c r="AH165" s="87"/>
      <c r="AI165" s="3"/>
      <c r="AL165">
        <f>VLOOKUP(Tabla14[[#This Row],[Llave]],'[8]BASE PLAN MES N'!$B:$AG,32,FALSE)</f>
        <v>28800</v>
      </c>
      <c r="AM165" s="3">
        <f>+Tabla14[[#This Row],[Comentario Market3]]-Tabla14[[#This Row],[Plan Ajustado]]</f>
        <v>0</v>
      </c>
    </row>
    <row r="166" spans="1:39" ht="15.5" hidden="1" x14ac:dyDescent="0.35">
      <c r="A166">
        <v>1</v>
      </c>
      <c r="B166" t="str">
        <f>Tabla14[[#This Row],[Oficina]]&amp;Tabla14[[#This Row],[Material]]</f>
        <v>Exportacion Directa1022346</v>
      </c>
      <c r="C166" t="s">
        <v>6</v>
      </c>
      <c r="D166" t="s">
        <v>88</v>
      </c>
      <c r="E166">
        <v>1022346</v>
      </c>
      <c r="F166" t="s">
        <v>675</v>
      </c>
      <c r="G166" t="s">
        <v>53</v>
      </c>
      <c r="H166" t="s">
        <v>54</v>
      </c>
      <c r="I166" s="7">
        <v>5000</v>
      </c>
      <c r="J166" s="7">
        <v>9000</v>
      </c>
      <c r="K166" s="8">
        <v>0.86351453912600351</v>
      </c>
      <c r="L166" s="7">
        <v>4317.5726956300177</v>
      </c>
      <c r="M166" s="7">
        <v>18381.249999999996</v>
      </c>
      <c r="N166" s="7">
        <v>0</v>
      </c>
      <c r="O166" s="7">
        <v>2000</v>
      </c>
      <c r="P166" s="32">
        <v>20698.822695630013</v>
      </c>
      <c r="Q166" s="15">
        <v>12500</v>
      </c>
      <c r="R166" s="9">
        <v>1200</v>
      </c>
      <c r="S166" s="5">
        <f t="shared" si="3"/>
        <v>12500</v>
      </c>
      <c r="T166" s="63"/>
      <c r="U166" s="5">
        <f>+Tabla14[[#This Row],[Atraso a facturar]]+Tabla14[[#This Row],[Ajuste atraso]]</f>
        <v>12500</v>
      </c>
      <c r="V166" s="3">
        <f>+Tabla14[[#This Row],[Total disponible]]-Tabla14[[#This Row],[Facturación atraso]]</f>
        <v>8198.8226956300132</v>
      </c>
      <c r="W166" s="6">
        <f>IFERROR(IF(AND(V166&gt;R166,J166&gt;=R166),ROUNDDOWN((Tabla14[[#This Row],[Producción para venta nueva]])/R166,0)*R166,0),0)</f>
        <v>7200</v>
      </c>
      <c r="X166" s="63"/>
      <c r="Y166" s="6">
        <f>IF(Tabla14[[#This Row],[Venta del mes]]&gt;0,Tabla14[[#This Row],[Venta del mes]]+Tabla14[[#This Row],[Ajuste venta nueva]],0)</f>
        <v>7200</v>
      </c>
      <c r="Z166" s="6">
        <f>+Tabla14[[#This Row],[Producción para venta nueva]]-Tabla14[[#This Row],[Facturación Venta nueva]]</f>
        <v>998.82269563001319</v>
      </c>
      <c r="AA166" s="6">
        <f>IF(AND(A166=1,Tabla14[[#This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6" s="6"/>
      <c r="AC166" s="6">
        <f>IF(Tabla14[[#This Row],[Disponible stock sin venta]]&gt;0,Tabla14[[#This Row],[Disponible stock sin venta]]+Tabla14[[#This Row],[Ajuste stock sin venta]],0)</f>
        <v>0</v>
      </c>
      <c r="AD166" s="3">
        <f>IFERROR(VLOOKUP(Tabla14[[#This Row],[Llave]],'[6]Din puerto'!$A:$D,4,FALSE),0)</f>
        <v>0</v>
      </c>
      <c r="AE16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19700</v>
      </c>
      <c r="AF166" s="3">
        <v>19700</v>
      </c>
      <c r="AG166" s="6">
        <f>IF(Tabla14[[#This Row],[Plan Irrestricto (DATO)]]&gt;0,SUM(Tabla14[[#This Row],[Facturación atraso]],Tabla14[[#This Row],[Facturación Venta nueva]],Tabla14[[#This Row],[Facturación stock]],Tabla14[[#This Row],[En puerto a facturar]]),0)</f>
        <v>19700</v>
      </c>
      <c r="AH166" s="87"/>
      <c r="AI166" s="3"/>
      <c r="AL166">
        <f>VLOOKUP(Tabla14[[#This Row],[Llave]],'[8]BASE PLAN MES N'!$B:$AG,32,FALSE)</f>
        <v>17500</v>
      </c>
      <c r="AM166" s="3">
        <f>+Tabla14[[#This Row],[Comentario Market3]]-Tabla14[[#This Row],[Plan Ajustado]]</f>
        <v>-2200</v>
      </c>
    </row>
    <row r="167" spans="1:39" ht="15.5" hidden="1" x14ac:dyDescent="0.35">
      <c r="A167">
        <v>1</v>
      </c>
      <c r="B167" t="str">
        <f>Tabla14[[#This Row],[Oficina]]&amp;Tabla14[[#This Row],[Material]]</f>
        <v>Exportacion Directa1022326</v>
      </c>
      <c r="C167" t="s">
        <v>6</v>
      </c>
      <c r="D167" t="s">
        <v>88</v>
      </c>
      <c r="E167">
        <v>1022326</v>
      </c>
      <c r="F167" t="s">
        <v>97</v>
      </c>
      <c r="G167" t="s">
        <v>50</v>
      </c>
      <c r="H167" t="s">
        <v>95</v>
      </c>
      <c r="I167" s="7">
        <v>30000</v>
      </c>
      <c r="J167" s="7">
        <v>18000</v>
      </c>
      <c r="K167" s="8">
        <v>0.86351453912600351</v>
      </c>
      <c r="L167" s="7">
        <v>25905.436173780105</v>
      </c>
      <c r="M167" s="7">
        <v>6392.389000000001</v>
      </c>
      <c r="N167" s="7">
        <v>5751.9880493403489</v>
      </c>
      <c r="O167" s="7">
        <v>0</v>
      </c>
      <c r="P167" s="14">
        <v>37474.614418186422</v>
      </c>
      <c r="Q167" s="7">
        <v>30000</v>
      </c>
      <c r="R167" s="9">
        <v>5200</v>
      </c>
      <c r="S167" s="5">
        <f t="shared" si="3"/>
        <v>30000</v>
      </c>
      <c r="T167" s="63"/>
      <c r="U167" s="5">
        <f>+Tabla14[[#This Row],[Atraso a facturar]]+Tabla14[[#This Row],[Ajuste atraso]]</f>
        <v>30000</v>
      </c>
      <c r="V167" s="3">
        <f>+Tabla14[[#This Row],[Total disponible]]-Tabla14[[#This Row],[Facturación atraso]]</f>
        <v>7474.614418186422</v>
      </c>
      <c r="W167" s="6">
        <f>IFERROR(IF(AND(V167&gt;R167,J167&gt;=R167),ROUNDDOWN((Tabla14[[#This Row],[Producción para venta nueva]])/R167,0)*R167,0),0)</f>
        <v>5200</v>
      </c>
      <c r="X167" s="63"/>
      <c r="Y167" s="6">
        <f>IF(Tabla14[[#This Row],[Venta del mes]]&gt;0,Tabla14[[#This Row],[Venta del mes]]+Tabla14[[#This Row],[Ajuste venta nueva]],0)</f>
        <v>5200</v>
      </c>
      <c r="Z167" s="6">
        <f>+Tabla14[[#This Row],[Producción para venta nueva]]-Tabla14[[#This Row],[Facturación Venta nueva]]</f>
        <v>2274.614418186422</v>
      </c>
      <c r="AA167" s="6">
        <f>IF(AND(A167=1,Tabla14[[#This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7" s="6"/>
      <c r="AC167" s="6">
        <f>IF(Tabla14[[#This Row],[Disponible stock sin venta]]&gt;0,Tabla14[[#This Row],[Disponible stock sin venta]]+Tabla14[[#This Row],[Ajuste stock sin venta]],0)</f>
        <v>0</v>
      </c>
      <c r="AD167" s="3">
        <f>IFERROR(VLOOKUP(Tabla14[[#This Row],[Llave]],'[6]Din puerto'!$A:$D,4,FALSE),0)</f>
        <v>0</v>
      </c>
      <c r="AE16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35200</v>
      </c>
      <c r="AF167" s="3">
        <v>35200</v>
      </c>
      <c r="AG167" s="6">
        <f>IF(Tabla14[[#This Row],[Plan Irrestricto (DATO)]]&gt;0,SUM(Tabla14[[#This Row],[Facturación atraso]],Tabla14[[#This Row],[Facturación Venta nueva]],Tabla14[[#This Row],[Facturación stock]],Tabla14[[#This Row],[En puerto a facturar]]),0)</f>
        <v>35200</v>
      </c>
      <c r="AH167" s="87"/>
      <c r="AI167" s="3"/>
      <c r="AL167">
        <f>VLOOKUP(Tabla14[[#This Row],[Llave]],'[8]BASE PLAN MES N'!$B:$AG,32,FALSE)</f>
        <v>25800</v>
      </c>
      <c r="AM167" s="3">
        <f>+Tabla14[[#This Row],[Comentario Market3]]-Tabla14[[#This Row],[Plan Ajustado]]</f>
        <v>-9400</v>
      </c>
    </row>
    <row r="168" spans="1:39" ht="15.5" hidden="1" x14ac:dyDescent="0.35">
      <c r="A168">
        <v>1</v>
      </c>
      <c r="B168" t="str">
        <f>Tabla14[[#This Row],[Oficina]]&amp;Tabla14[[#This Row],[Material]]</f>
        <v>Exportacion Directa1022313</v>
      </c>
      <c r="C168" t="s">
        <v>6</v>
      </c>
      <c r="D168" t="s">
        <v>88</v>
      </c>
      <c r="E168">
        <v>1022313</v>
      </c>
      <c r="F168" t="s">
        <v>96</v>
      </c>
      <c r="G168" t="s">
        <v>50</v>
      </c>
      <c r="H168" t="s">
        <v>95</v>
      </c>
      <c r="I168" s="7">
        <v>2000</v>
      </c>
      <c r="J168" s="7">
        <v>0</v>
      </c>
      <c r="K168" s="8">
        <v>0.86351453912600351</v>
      </c>
      <c r="L168" s="7">
        <v>1727.0290782520069</v>
      </c>
      <c r="M168" s="7">
        <v>8405.7130000000016</v>
      </c>
      <c r="N168" s="7">
        <v>233.12768909802404</v>
      </c>
      <c r="O168" s="7">
        <v>2500</v>
      </c>
      <c r="P168" s="14">
        <v>7842.5569984402318</v>
      </c>
      <c r="Q168" s="7">
        <v>7500</v>
      </c>
      <c r="R168" s="9">
        <v>2800</v>
      </c>
      <c r="S168" s="5">
        <f t="shared" si="3"/>
        <v>7500</v>
      </c>
      <c r="T168" s="63"/>
      <c r="U168" s="5">
        <f>+Tabla14[[#This Row],[Atraso a facturar]]+Tabla14[[#This Row],[Ajuste atraso]]</f>
        <v>7500</v>
      </c>
      <c r="V168" s="3">
        <f>+Tabla14[[#This Row],[Total disponible]]-Tabla14[[#This Row],[Facturación atraso]]</f>
        <v>342.55699844023184</v>
      </c>
      <c r="W168" s="6">
        <f>IFERROR(IF(AND(V168&gt;R168,J168&gt;=R168),ROUNDDOWN((Tabla14[[#This Row],[Producción para venta nueva]])/R168,0)*R168,0),0)</f>
        <v>0</v>
      </c>
      <c r="X168" s="63"/>
      <c r="Y168" s="6">
        <f>IF(Tabla14[[#This Row],[Venta del mes]]&gt;0,Tabla14[[#This Row],[Venta del mes]]+Tabla14[[#This Row],[Ajuste venta nueva]],0)</f>
        <v>0</v>
      </c>
      <c r="Z168" s="6">
        <f>+Tabla14[[#This Row],[Producción para venta nueva]]-Tabla14[[#This Row],[Facturación Venta nueva]]</f>
        <v>342.55699844023184</v>
      </c>
      <c r="AA168" s="6">
        <f>IF(AND(A168=1,Tabla14[[#This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8" s="6"/>
      <c r="AC168" s="6">
        <f>IF(Tabla14[[#This Row],[Disponible stock sin venta]]&gt;0,Tabla14[[#This Row],[Disponible stock sin venta]]+Tabla14[[#This Row],[Ajuste stock sin venta]],0)</f>
        <v>0</v>
      </c>
      <c r="AD168" s="3">
        <f>IFERROR(VLOOKUP(Tabla14[[#This Row],[Llave]],'[6]Din puerto'!$A:$D,4,FALSE),0)</f>
        <v>0</v>
      </c>
      <c r="AE16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7500</v>
      </c>
      <c r="AF168" s="3">
        <v>7500</v>
      </c>
      <c r="AG168" s="6">
        <f>IF(Tabla14[[#This Row],[Plan Irrestricto (DATO)]]&gt;0,SUM(Tabla14[[#This Row],[Facturación atraso]],Tabla14[[#This Row],[Facturación Venta nueva]],Tabla14[[#This Row],[Facturación stock]],Tabla14[[#This Row],[En puerto a facturar]]),0)</f>
        <v>7500</v>
      </c>
      <c r="AH168" s="87"/>
      <c r="AI168" s="3"/>
      <c r="AL168">
        <f>VLOOKUP(Tabla14[[#This Row],[Llave]],'[8]BASE PLAN MES N'!$B:$AG,32,FALSE)</f>
        <v>5000</v>
      </c>
      <c r="AM168" s="3">
        <f>+Tabla14[[#This Row],[Comentario Market3]]-Tabla14[[#This Row],[Plan Ajustado]]</f>
        <v>-2500</v>
      </c>
    </row>
    <row r="169" spans="1:39" ht="15.5" hidden="1" x14ac:dyDescent="0.35">
      <c r="A169">
        <v>1</v>
      </c>
      <c r="B169" t="str">
        <f>Tabla14[[#This Row],[Oficina]]&amp;Tabla14[[#This Row],[Material]]</f>
        <v>Agrosuper Shanghai1022291</v>
      </c>
      <c r="C169" t="s">
        <v>6</v>
      </c>
      <c r="D169" t="s">
        <v>140</v>
      </c>
      <c r="E169">
        <v>1022291</v>
      </c>
      <c r="F169" t="s">
        <v>163</v>
      </c>
      <c r="G169" t="s">
        <v>159</v>
      </c>
      <c r="H169" t="s">
        <v>160</v>
      </c>
      <c r="I169" s="7">
        <v>0</v>
      </c>
      <c r="J169" s="7">
        <v>0</v>
      </c>
      <c r="K169" s="8">
        <v>0.5146152823243515</v>
      </c>
      <c r="L169" s="7">
        <v>0</v>
      </c>
      <c r="M169" s="7">
        <v>0</v>
      </c>
      <c r="N169" s="7">
        <v>0</v>
      </c>
      <c r="O169" s="7">
        <v>0</v>
      </c>
      <c r="P169" s="14">
        <v>0</v>
      </c>
      <c r="Q169" s="7">
        <v>0</v>
      </c>
      <c r="R169" s="9">
        <v>24000</v>
      </c>
      <c r="S169" s="5">
        <f t="shared" si="3"/>
        <v>0</v>
      </c>
      <c r="T169" s="63"/>
      <c r="U169" s="5">
        <f>+Tabla14[[#This Row],[Atraso a facturar]]+Tabla14[[#This Row],[Ajuste atraso]]</f>
        <v>0</v>
      </c>
      <c r="V169" s="3">
        <f>+Tabla14[[#This Row],[Total disponible]]-Tabla14[[#This Row],[Facturación atraso]]</f>
        <v>0</v>
      </c>
      <c r="W169" s="6">
        <f>IFERROR(IF(AND(V169&gt;R169,J169&gt;=R169),ROUNDDOWN((Tabla14[[#This Row],[Producción para venta nueva]])/R169,0)*R169,0),0)</f>
        <v>0</v>
      </c>
      <c r="X169" s="63"/>
      <c r="Y169" s="6">
        <f>IF(Tabla14[[#This Row],[Venta del mes]]&gt;0,Tabla14[[#This Row],[Venta del mes]]+Tabla14[[#This Row],[Ajuste venta nueva]],0)</f>
        <v>0</v>
      </c>
      <c r="Z169" s="6">
        <f>+Tabla14[[#This Row],[Producción para venta nueva]]-Tabla14[[#This Row],[Facturación Venta nueva]]</f>
        <v>0</v>
      </c>
      <c r="AA169" s="6">
        <f>IF(AND(A169=1,Tabla14[[#This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69" s="6"/>
      <c r="AC169" s="6">
        <f>IF(Tabla14[[#This Row],[Disponible stock sin venta]]&gt;0,Tabla14[[#This Row],[Disponible stock sin venta]]+Tabla14[[#This Row],[Ajuste stock sin venta]],0)</f>
        <v>0</v>
      </c>
      <c r="AD169" s="3">
        <f>IFERROR(VLOOKUP(Tabla14[[#This Row],[Llave]],'[6]Din puerto'!$A:$D,4,FALSE),0)</f>
        <v>0</v>
      </c>
      <c r="AE16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69" s="3">
        <v>0</v>
      </c>
      <c r="AG16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69" s="87"/>
      <c r="AI169" s="3"/>
      <c r="AL169">
        <f>VLOOKUP(Tabla14[[#This Row],[Llave]],'[8]BASE PLAN MES N'!$B:$AG,32,FALSE)</f>
        <v>0</v>
      </c>
      <c r="AM169" s="3">
        <f>+Tabla14[[#This Row],[Comentario Market3]]-Tabla14[[#This Row],[Plan Ajustado]]</f>
        <v>0</v>
      </c>
    </row>
    <row r="170" spans="1:39" ht="15.5" x14ac:dyDescent="0.35">
      <c r="A170">
        <v>1</v>
      </c>
      <c r="B170" t="str">
        <f>Tabla14[[#This Row],[Oficina]]&amp;Tabla14[[#This Row],[Material]]</f>
        <v>Agro Sudamerica1022920</v>
      </c>
      <c r="C170" t="s">
        <v>6</v>
      </c>
      <c r="D170" t="s">
        <v>17</v>
      </c>
      <c r="E170">
        <v>1022920</v>
      </c>
      <c r="F170" t="s">
        <v>329</v>
      </c>
      <c r="G170" t="s">
        <v>11</v>
      </c>
      <c r="H170" t="s">
        <v>41</v>
      </c>
      <c r="I170" s="7">
        <v>6850</v>
      </c>
      <c r="J170" s="7">
        <v>24000</v>
      </c>
      <c r="K170" s="8">
        <v>0.5146152823243515</v>
      </c>
      <c r="L170" s="7">
        <v>3525.1146839218077</v>
      </c>
      <c r="M170" s="7">
        <v>15014.570000000005</v>
      </c>
      <c r="N170" s="7">
        <v>0</v>
      </c>
      <c r="O170" s="7">
        <v>0</v>
      </c>
      <c r="P170" s="14">
        <v>18539.684683921812</v>
      </c>
      <c r="Q170" s="7">
        <v>24000</v>
      </c>
      <c r="R170" s="9">
        <v>11600</v>
      </c>
      <c r="S170" s="5">
        <f t="shared" si="3"/>
        <v>11600</v>
      </c>
      <c r="T170" s="63"/>
      <c r="U170" s="5">
        <f>+Tabla14[[#This Row],[Atraso a facturar]]+Tabla14[[#This Row],[Ajuste atraso]]</f>
        <v>11600</v>
      </c>
      <c r="V170" s="3">
        <f>+Tabla14[[#This Row],[Total disponible]]-Tabla14[[#This Row],[Facturación atraso]]</f>
        <v>6939.6846839218124</v>
      </c>
      <c r="W170" s="6">
        <f>IFERROR(IF(AND(V170&gt;R170,J170&gt;=R170),ROUNDDOWN((Tabla14[[#This Row],[Producción para venta nueva]])/R170,0)*R170,0),0)</f>
        <v>0</v>
      </c>
      <c r="X170" s="63"/>
      <c r="Y170" s="6">
        <f>IF(Tabla14[[#This Row],[Venta del mes]]&gt;0,Tabla14[[#This Row],[Venta del mes]]+Tabla14[[#This Row],[Ajuste venta nueva]],0)</f>
        <v>0</v>
      </c>
      <c r="Z170" s="6">
        <f>+Tabla14[[#This Row],[Producción para venta nueva]]-Tabla14[[#This Row],[Facturación Venta nueva]]</f>
        <v>6939.6846839218124</v>
      </c>
      <c r="AA170" s="6">
        <f>IF(AND(A170=1,Tabla14[[#This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0" s="6"/>
      <c r="AC170" s="6">
        <f>IF(Tabla14[[#This Row],[Disponible stock sin venta]]&gt;0,Tabla14[[#This Row],[Disponible stock sin venta]]+Tabla14[[#This Row],[Ajuste stock sin venta]],0)</f>
        <v>0</v>
      </c>
      <c r="AD170" s="3">
        <f>IFERROR(VLOOKUP(Tabla14[[#This Row],[Llave]],'[6]Din puerto'!$A:$D,4,FALSE),0)</f>
        <v>0</v>
      </c>
      <c r="AE17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11600</v>
      </c>
      <c r="AF170" s="3">
        <v>11600</v>
      </c>
      <c r="AG170" s="6">
        <f>IF(Tabla14[[#This Row],[Plan Irrestricto (DATO)]]&gt;0,SUM(Tabla14[[#This Row],[Facturación atraso]],Tabla14[[#This Row],[Facturación Venta nueva]],Tabla14[[#This Row],[Facturación stock]],Tabla14[[#This Row],[En puerto a facturar]]),0)</f>
        <v>11600</v>
      </c>
      <c r="AH170" s="87"/>
      <c r="AI170" s="3"/>
      <c r="AL170" s="7">
        <f>VLOOKUP(Tabla14[[#This Row],[Llave]],'[8]BASE PLAN MES N'!$B:$AG,32,FALSE)</f>
        <v>11600</v>
      </c>
      <c r="AM170" s="3">
        <f>+Tabla14[[#This Row],[Comentario Market3]]-Tabla14[[#This Row],[Plan Ajustado]]</f>
        <v>0</v>
      </c>
    </row>
    <row r="171" spans="1:39" ht="15.5" hidden="1" x14ac:dyDescent="0.35">
      <c r="A171">
        <v>1</v>
      </c>
      <c r="B171" t="str">
        <f>Tabla14[[#This Row],[Oficina]]&amp;Tabla14[[#This Row],[Material]]</f>
        <v>Agrosuper Asia1022283</v>
      </c>
      <c r="C171" t="s">
        <v>6</v>
      </c>
      <c r="D171" t="s">
        <v>173</v>
      </c>
      <c r="E171">
        <v>1022283</v>
      </c>
      <c r="F171" t="s">
        <v>198</v>
      </c>
      <c r="G171" t="s">
        <v>134</v>
      </c>
      <c r="H171" t="s">
        <v>135</v>
      </c>
      <c r="I171" s="7">
        <v>10850</v>
      </c>
      <c r="J171" s="7">
        <v>828</v>
      </c>
      <c r="K171" s="8">
        <v>0.5146152823243515</v>
      </c>
      <c r="L171" s="7">
        <v>5583.5758132192141</v>
      </c>
      <c r="M171" s="7">
        <v>5747.4929999999995</v>
      </c>
      <c r="N171" s="7">
        <v>0</v>
      </c>
      <c r="O171" s="7">
        <v>0</v>
      </c>
      <c r="P171" s="14">
        <v>11331.068813219214</v>
      </c>
      <c r="Q171" s="7">
        <v>5000</v>
      </c>
      <c r="R171" s="9">
        <v>4000</v>
      </c>
      <c r="S171" s="5">
        <f t="shared" si="3"/>
        <v>5000</v>
      </c>
      <c r="T171" s="63"/>
      <c r="U171" s="5">
        <f>+Tabla14[[#This Row],[Atraso a facturar]]+Tabla14[[#This Row],[Ajuste atraso]]</f>
        <v>5000</v>
      </c>
      <c r="V171" s="3">
        <f>+Tabla14[[#This Row],[Total disponible]]-Tabla14[[#This Row],[Facturación atraso]]</f>
        <v>6331.0688132192136</v>
      </c>
      <c r="W171" s="6">
        <f>IFERROR(IF(AND(V171&gt;R171,J171&gt;=R171),ROUNDDOWN((Tabla14[[#This Row],[Producción para venta nueva]])/R171,0)*R171,0),0)</f>
        <v>0</v>
      </c>
      <c r="X171" s="63"/>
      <c r="Y171" s="6">
        <f>IF(Tabla14[[#This Row],[Venta del mes]]&gt;0,Tabla14[[#This Row],[Venta del mes]]+Tabla14[[#This Row],[Ajuste venta nueva]],0)</f>
        <v>0</v>
      </c>
      <c r="Z171" s="6">
        <f>+Tabla14[[#This Row],[Producción para venta nueva]]-Tabla14[[#This Row],[Facturación Venta nueva]]</f>
        <v>6331.0688132192136</v>
      </c>
      <c r="AA171" s="6">
        <f>IF(AND(A171=1,Tabla14[[#This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4000</v>
      </c>
      <c r="AB171" s="6"/>
      <c r="AC171" s="6">
        <f>IF(Tabla14[[#This Row],[Disponible stock sin venta]]&gt;0,Tabla14[[#This Row],[Disponible stock sin venta]]+Tabla14[[#This Row],[Ajuste stock sin venta]],0)</f>
        <v>4000</v>
      </c>
      <c r="AD171" s="3">
        <f>IFERROR(VLOOKUP(Tabla14[[#This Row],[Llave]],'[6]Din puerto'!$A:$D,4,FALSE),0)</f>
        <v>0</v>
      </c>
      <c r="AE17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9000</v>
      </c>
      <c r="AF171" s="3">
        <v>9000</v>
      </c>
      <c r="AG171" s="6">
        <f>IF(Tabla14[[#This Row],[Plan Irrestricto (DATO)]]&gt;0,SUM(Tabla14[[#This Row],[Facturación atraso]],Tabla14[[#This Row],[Facturación Venta nueva]],Tabla14[[#This Row],[Facturación stock]],Tabla14[[#This Row],[En puerto a facturar]]),0)</f>
        <v>9000</v>
      </c>
      <c r="AH171" s="87"/>
      <c r="AI171" s="3"/>
      <c r="AL171">
        <f>VLOOKUP(Tabla14[[#This Row],[Llave]],'[8]BASE PLAN MES N'!$B:$AG,32,FALSE)</f>
        <v>9000</v>
      </c>
      <c r="AM171" s="3">
        <f>+Tabla14[[#This Row],[Comentario Market3]]-Tabla14[[#This Row],[Plan Ajustado]]</f>
        <v>0</v>
      </c>
    </row>
    <row r="172" spans="1:39" ht="15.5" hidden="1" x14ac:dyDescent="0.35">
      <c r="A172">
        <v>1</v>
      </c>
      <c r="B172" t="str">
        <f>Tabla14[[#This Row],[Oficina]]&amp;Tabla14[[#This Row],[Material]]</f>
        <v>Exportacion Directa1022282</v>
      </c>
      <c r="C172" t="s">
        <v>6</v>
      </c>
      <c r="D172" t="s">
        <v>88</v>
      </c>
      <c r="E172">
        <v>1022282</v>
      </c>
      <c r="F172" t="s">
        <v>137</v>
      </c>
      <c r="G172" t="s">
        <v>134</v>
      </c>
      <c r="H172" t="s">
        <v>135</v>
      </c>
      <c r="I172" s="7">
        <v>0</v>
      </c>
      <c r="J172" s="7">
        <v>0</v>
      </c>
      <c r="K172" s="8">
        <v>0.86351453912600351</v>
      </c>
      <c r="L172" s="7">
        <v>0</v>
      </c>
      <c r="M172" s="7">
        <v>0</v>
      </c>
      <c r="N172" s="7">
        <v>0</v>
      </c>
      <c r="O172" s="7">
        <v>0</v>
      </c>
      <c r="P172" s="14">
        <v>0</v>
      </c>
      <c r="Q172" s="7">
        <v>0</v>
      </c>
      <c r="R172" s="9">
        <v>100</v>
      </c>
      <c r="S172" s="5">
        <f t="shared" si="3"/>
        <v>0</v>
      </c>
      <c r="T172" s="63"/>
      <c r="U172" s="5">
        <f>+Tabla14[[#This Row],[Atraso a facturar]]+Tabla14[[#This Row],[Ajuste atraso]]</f>
        <v>0</v>
      </c>
      <c r="V172" s="3">
        <f>+Tabla14[[#This Row],[Total disponible]]-Tabla14[[#This Row],[Facturación atraso]]</f>
        <v>0</v>
      </c>
      <c r="W172" s="6">
        <f>IFERROR(IF(AND(V172&gt;R172,J172&gt;=R172),ROUNDDOWN((Tabla14[[#This Row],[Producción para venta nueva]])/R172,0)*R172,0),0)</f>
        <v>0</v>
      </c>
      <c r="X172" s="63"/>
      <c r="Y172" s="6">
        <f>IF(Tabla14[[#This Row],[Venta del mes]]&gt;0,Tabla14[[#This Row],[Venta del mes]]+Tabla14[[#This Row],[Ajuste venta nueva]],0)</f>
        <v>0</v>
      </c>
      <c r="Z172" s="6">
        <f>+Tabla14[[#This Row],[Producción para venta nueva]]-Tabla14[[#This Row],[Facturación Venta nueva]]</f>
        <v>0</v>
      </c>
      <c r="AA172" s="6">
        <f>IF(AND(A172=1,Tabla14[[#This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2" s="6"/>
      <c r="AC172" s="6">
        <f>IF(Tabla14[[#This Row],[Disponible stock sin venta]]&gt;0,Tabla14[[#This Row],[Disponible stock sin venta]]+Tabla14[[#This Row],[Ajuste stock sin venta]],0)</f>
        <v>0</v>
      </c>
      <c r="AD172" s="3">
        <f>IFERROR(VLOOKUP(Tabla14[[#This Row],[Llave]],'[6]Din puerto'!$A:$D,4,FALSE),0)</f>
        <v>0</v>
      </c>
      <c r="AE172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72" s="3" t="b">
        <v>0</v>
      </c>
      <c r="AG17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72" s="87"/>
      <c r="AI172" s="3"/>
      <c r="AL172">
        <f>VLOOKUP(Tabla14[[#This Row],[Llave]],'[8]BASE PLAN MES N'!$B:$AG,32,FALSE)</f>
        <v>0</v>
      </c>
      <c r="AM172" s="3">
        <f>+Tabla14[[#This Row],[Comentario Market3]]-Tabla14[[#This Row],[Plan Ajustado]]</f>
        <v>0</v>
      </c>
    </row>
    <row r="173" spans="1:39" ht="15.5" hidden="1" x14ac:dyDescent="0.35">
      <c r="A173">
        <v>1</v>
      </c>
      <c r="B173" t="str">
        <f>Tabla14[[#This Row],[Oficina]]&amp;Tabla14[[#This Row],[Material]]</f>
        <v>Agrosuper Brasil1022273</v>
      </c>
      <c r="C173" t="s">
        <v>6</v>
      </c>
      <c r="D173" t="s">
        <v>7</v>
      </c>
      <c r="E173">
        <v>1022273</v>
      </c>
      <c r="F173" t="s">
        <v>14</v>
      </c>
      <c r="G173" t="s">
        <v>11</v>
      </c>
      <c r="H173" t="s">
        <v>12</v>
      </c>
      <c r="I173" s="7">
        <v>190234</v>
      </c>
      <c r="J173" s="7">
        <v>192000</v>
      </c>
      <c r="K173" s="8">
        <v>0.71181248753751014</v>
      </c>
      <c r="L173" s="7">
        <v>135410.93675421071</v>
      </c>
      <c r="M173" s="7">
        <v>60184.45300000003</v>
      </c>
      <c r="N173" s="7">
        <v>53283.48149192</v>
      </c>
      <c r="O173" s="7">
        <v>0</v>
      </c>
      <c r="P173" s="14">
        <v>243550.52309693873</v>
      </c>
      <c r="Q173" s="7">
        <v>238000</v>
      </c>
      <c r="R173" s="83">
        <v>24000</v>
      </c>
      <c r="S173" s="5">
        <f t="shared" si="3"/>
        <v>238000</v>
      </c>
      <c r="T173" s="63"/>
      <c r="U173" s="5">
        <f>+Tabla14[[#This Row],[Atraso a facturar]]+Tabla14[[#This Row],[Ajuste atraso]]</f>
        <v>238000</v>
      </c>
      <c r="V173" s="3">
        <f>+Tabla14[[#This Row],[Total disponible]]-Tabla14[[#This Row],[Facturación atraso]]</f>
        <v>5550.5230969387339</v>
      </c>
      <c r="W173" s="6">
        <f>IFERROR(IF(AND(V173&gt;R173,J173&gt;=R173),ROUNDDOWN((Tabla14[[#This Row],[Producción para venta nueva]])/R173,0)*R173,0),0)</f>
        <v>0</v>
      </c>
      <c r="X173" s="63"/>
      <c r="Y173" s="6">
        <f>IF(Tabla14[[#This Row],[Venta del mes]]&gt;0,Tabla14[[#This Row],[Venta del mes]]+Tabla14[[#This Row],[Ajuste venta nueva]],0)</f>
        <v>0</v>
      </c>
      <c r="Z173" s="6">
        <f>+Tabla14[[#This Row],[Producción para venta nueva]]-Tabla14[[#This Row],[Facturación Venta nueva]]</f>
        <v>5550.5230969387339</v>
      </c>
      <c r="AA173" s="6">
        <f>IF(AND(A173=1,Tabla14[[#This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3" s="6"/>
      <c r="AC173" s="6">
        <f>IF(Tabla14[[#This Row],[Disponible stock sin venta]]&gt;0,Tabla14[[#This Row],[Disponible stock sin venta]]+Tabla14[[#This Row],[Ajuste stock sin venta]],0)</f>
        <v>0</v>
      </c>
      <c r="AD173" s="3">
        <f>IFERROR(VLOOKUP(Tabla14[[#This Row],[Llave]],'[6]Din puerto'!$A:$D,4,FALSE),0)</f>
        <v>0</v>
      </c>
      <c r="AE17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238000</v>
      </c>
      <c r="AF173" s="3">
        <v>238000</v>
      </c>
      <c r="AG173" s="6">
        <f>IF(Tabla14[[#This Row],[Plan Irrestricto (DATO)]]&gt;0,SUM(Tabla14[[#This Row],[Facturación atraso]],Tabla14[[#This Row],[Facturación Venta nueva]],Tabla14[[#This Row],[Facturación stock]],Tabla14[[#This Row],[En puerto a facturar]]),0)</f>
        <v>238000</v>
      </c>
      <c r="AH173" s="87"/>
      <c r="AI173" s="3"/>
      <c r="AL173">
        <f>VLOOKUP(Tabla14[[#This Row],[Llave]],'[8]BASE PLAN MES N'!$B:$AG,32,FALSE)</f>
        <v>144000</v>
      </c>
      <c r="AM173" s="3">
        <f>+Tabla14[[#This Row],[Comentario Market3]]-Tabla14[[#This Row],[Plan Ajustado]]</f>
        <v>-94000</v>
      </c>
    </row>
    <row r="174" spans="1:39" ht="15.5" x14ac:dyDescent="0.35">
      <c r="A174">
        <v>1</v>
      </c>
      <c r="B174" t="str">
        <f>Tabla14[[#This Row],[Oficina]]&amp;Tabla14[[#This Row],[Material]]</f>
        <v>Agro Sudamerica1021077</v>
      </c>
      <c r="C174" t="s">
        <v>6</v>
      </c>
      <c r="D174" t="s">
        <v>17</v>
      </c>
      <c r="E174">
        <v>1021077</v>
      </c>
      <c r="F174" t="s">
        <v>45</v>
      </c>
      <c r="G174" t="s">
        <v>11</v>
      </c>
      <c r="H174" t="s">
        <v>41</v>
      </c>
      <c r="I174" s="7">
        <v>3157</v>
      </c>
      <c r="J174" s="7">
        <v>24000</v>
      </c>
      <c r="K174" s="8">
        <v>0.5146152823243515</v>
      </c>
      <c r="L174" s="7">
        <v>1624.6404462979776</v>
      </c>
      <c r="M174" s="7">
        <v>12184.29</v>
      </c>
      <c r="N174" s="7">
        <v>0</v>
      </c>
      <c r="O174" s="7">
        <v>0</v>
      </c>
      <c r="P174" s="14">
        <v>13808.930446297978</v>
      </c>
      <c r="Q174" s="7">
        <v>24000</v>
      </c>
      <c r="R174" s="9">
        <v>5600</v>
      </c>
      <c r="S174" s="5">
        <f t="shared" si="3"/>
        <v>11200</v>
      </c>
      <c r="T174" s="63"/>
      <c r="U174" s="5">
        <f>+Tabla14[[#This Row],[Atraso a facturar]]+Tabla14[[#This Row],[Ajuste atraso]]</f>
        <v>11200</v>
      </c>
      <c r="V174" s="3">
        <f>+Tabla14[[#This Row],[Total disponible]]-Tabla14[[#This Row],[Facturación atraso]]</f>
        <v>2608.9304462979781</v>
      </c>
      <c r="W174" s="6">
        <f>IFERROR(IF(AND(V174&gt;R174,J174&gt;=R174),ROUNDDOWN((Tabla14[[#This Row],[Producción para venta nueva]])/R174,0)*R174,0),0)</f>
        <v>0</v>
      </c>
      <c r="X174" s="63"/>
      <c r="Y174" s="6">
        <f>IF(Tabla14[[#This Row],[Venta del mes]]&gt;0,Tabla14[[#This Row],[Venta del mes]]+Tabla14[[#This Row],[Ajuste venta nueva]],0)</f>
        <v>0</v>
      </c>
      <c r="Z174" s="6">
        <f>+Tabla14[[#This Row],[Producción para venta nueva]]-Tabla14[[#This Row],[Facturación Venta nueva]]</f>
        <v>2608.9304462979781</v>
      </c>
      <c r="AA174" s="6">
        <f>IF(AND(A174=1,Tabla14[[#This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4" s="6"/>
      <c r="AC174" s="6">
        <f>IF(Tabla14[[#This Row],[Disponible stock sin venta]]&gt;0,Tabla14[[#This Row],[Disponible stock sin venta]]+Tabla14[[#This Row],[Ajuste stock sin venta]],0)</f>
        <v>0</v>
      </c>
      <c r="AD174" s="3">
        <f>IFERROR(VLOOKUP(Tabla14[[#This Row],[Llave]],'[6]Din puerto'!$A:$D,4,FALSE),0)</f>
        <v>0</v>
      </c>
      <c r="AE17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11200</v>
      </c>
      <c r="AF174" s="3">
        <v>11200</v>
      </c>
      <c r="AG174" s="6">
        <f>IF(Tabla14[[#This Row],[Plan Irrestricto (DATO)]]&gt;0,SUM(Tabla14[[#This Row],[Facturación atraso]],Tabla14[[#This Row],[Facturación Venta nueva]],Tabla14[[#This Row],[Facturación stock]],Tabla14[[#This Row],[En puerto a facturar]]),0)</f>
        <v>11200</v>
      </c>
      <c r="AH174" s="87"/>
      <c r="AI174" s="3"/>
      <c r="AL174" s="7">
        <f>VLOOKUP(Tabla14[[#This Row],[Llave]],'[8]BASE PLAN MES N'!$B:$AG,32,FALSE)</f>
        <v>11200</v>
      </c>
      <c r="AM174" s="3">
        <f>+Tabla14[[#This Row],[Comentario Market3]]-Tabla14[[#This Row],[Plan Ajustado]]</f>
        <v>0</v>
      </c>
    </row>
    <row r="175" spans="1:39" ht="15.5" hidden="1" x14ac:dyDescent="0.35">
      <c r="A175">
        <v>1</v>
      </c>
      <c r="B175" t="str">
        <f>Tabla14[[#This Row],[Oficina]]&amp;Tabla14[[#This Row],[Material]]</f>
        <v>Agrosuper Brasil1022218</v>
      </c>
      <c r="C175" t="s">
        <v>6</v>
      </c>
      <c r="D175" t="s">
        <v>7</v>
      </c>
      <c r="E175">
        <v>1022218</v>
      </c>
      <c r="F175" t="s">
        <v>13</v>
      </c>
      <c r="G175" t="s">
        <v>11</v>
      </c>
      <c r="H175" t="s">
        <v>12</v>
      </c>
      <c r="I175" s="7">
        <v>51230</v>
      </c>
      <c r="J175" s="7">
        <v>48000</v>
      </c>
      <c r="K175" s="8">
        <v>0.71181248753751014</v>
      </c>
      <c r="L175" s="7">
        <v>36466.153736546643</v>
      </c>
      <c r="M175" s="7">
        <v>8738.3089999999975</v>
      </c>
      <c r="N175" s="7">
        <v>11878.654777600001</v>
      </c>
      <c r="O175" s="7">
        <v>0</v>
      </c>
      <c r="P175" s="14">
        <v>55895.252036386642</v>
      </c>
      <c r="Q175" s="7">
        <v>72000</v>
      </c>
      <c r="R175" s="83">
        <v>24000</v>
      </c>
      <c r="S175" s="5">
        <f t="shared" si="3"/>
        <v>48000</v>
      </c>
      <c r="T175" s="63"/>
      <c r="U175" s="5">
        <f>+Tabla14[[#This Row],[Atraso a facturar]]+Tabla14[[#This Row],[Ajuste atraso]]</f>
        <v>48000</v>
      </c>
      <c r="V175" s="3">
        <f>+Tabla14[[#This Row],[Total disponible]]-Tabla14[[#This Row],[Facturación atraso]]</f>
        <v>7895.2520363866424</v>
      </c>
      <c r="W175" s="6">
        <f>IFERROR(IF(AND(V175&gt;R175,J175&gt;=R175),ROUNDDOWN((Tabla14[[#This Row],[Producción para venta nueva]])/R175,0)*R175,0),0)</f>
        <v>0</v>
      </c>
      <c r="X175" s="63"/>
      <c r="Y175" s="6">
        <f>IF(Tabla14[[#This Row],[Venta del mes]]&gt;0,Tabla14[[#This Row],[Venta del mes]]+Tabla14[[#This Row],[Ajuste venta nueva]],0)</f>
        <v>0</v>
      </c>
      <c r="Z175" s="6">
        <f>+Tabla14[[#This Row],[Producción para venta nueva]]-Tabla14[[#This Row],[Facturación Venta nueva]]</f>
        <v>7895.2520363866424</v>
      </c>
      <c r="AA175" s="6">
        <f>IF(AND(A175=1,Tabla14[[#This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5" s="6"/>
      <c r="AC175" s="6">
        <f>IF(Tabla14[[#This Row],[Disponible stock sin venta]]&gt;0,Tabla14[[#This Row],[Disponible stock sin venta]]+Tabla14[[#This Row],[Ajuste stock sin venta]],0)</f>
        <v>0</v>
      </c>
      <c r="AD175" s="3">
        <f>IFERROR(VLOOKUP(Tabla14[[#This Row],[Llave]],'[6]Din puerto'!$A:$D,4,FALSE),0)</f>
        <v>0</v>
      </c>
      <c r="AE17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175" s="3">
        <v>48000</v>
      </c>
      <c r="AG175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175" s="87"/>
      <c r="AI175" s="3"/>
      <c r="AL175">
        <f>VLOOKUP(Tabla14[[#This Row],[Llave]],'[8]BASE PLAN MES N'!$B:$AG,32,FALSE)</f>
        <v>48000</v>
      </c>
      <c r="AM175" s="3">
        <f>+Tabla14[[#This Row],[Comentario Market3]]-Tabla14[[#This Row],[Plan Ajustado]]</f>
        <v>0</v>
      </c>
    </row>
    <row r="176" spans="1:39" ht="15.5" hidden="1" x14ac:dyDescent="0.35">
      <c r="A176">
        <v>1</v>
      </c>
      <c r="B176" t="str">
        <f>Tabla14[[#This Row],[Oficina]]&amp;Tabla14[[#This Row],[Material]]</f>
        <v>Agrosuper Brasil1022217</v>
      </c>
      <c r="C176" t="s">
        <v>6</v>
      </c>
      <c r="D176" t="s">
        <v>7</v>
      </c>
      <c r="E176">
        <v>1022217</v>
      </c>
      <c r="F176" t="s">
        <v>16</v>
      </c>
      <c r="G176" t="s">
        <v>11</v>
      </c>
      <c r="H176" t="s">
        <v>15</v>
      </c>
      <c r="I176" s="7">
        <v>87170</v>
      </c>
      <c r="J176" s="7">
        <v>168000</v>
      </c>
      <c r="K176" s="8">
        <v>0.71181248753751014</v>
      </c>
      <c r="L176" s="7">
        <v>62048.694538644762</v>
      </c>
      <c r="M176" s="7">
        <v>124390.21300000009</v>
      </c>
      <c r="N176" s="7">
        <v>57998.904236800008</v>
      </c>
      <c r="O176" s="7">
        <v>72000</v>
      </c>
      <c r="P176" s="14">
        <v>166637.92135176487</v>
      </c>
      <c r="Q176" s="7">
        <v>144000</v>
      </c>
      <c r="R176" s="83">
        <v>24000</v>
      </c>
      <c r="S176" s="5">
        <f t="shared" si="3"/>
        <v>144000</v>
      </c>
      <c r="T176" s="63"/>
      <c r="U176" s="5">
        <f>+Tabla14[[#This Row],[Atraso a facturar]]+Tabla14[[#This Row],[Ajuste atraso]]</f>
        <v>144000</v>
      </c>
      <c r="V176" s="3">
        <f>+Tabla14[[#This Row],[Total disponible]]-Tabla14[[#This Row],[Facturación atraso]]</f>
        <v>22637.921351764875</v>
      </c>
      <c r="W176" s="6">
        <f>IFERROR(IF(AND(V176&gt;R176,J176&gt;=R176),ROUNDDOWN((Tabla14[[#This Row],[Producción para venta nueva]])/R176,0)*R176,0),0)</f>
        <v>0</v>
      </c>
      <c r="X176" s="63"/>
      <c r="Y176" s="6">
        <f>IF(Tabla14[[#This Row],[Venta del mes]]&gt;0,Tabla14[[#This Row],[Venta del mes]]+Tabla14[[#This Row],[Ajuste venta nueva]],0)</f>
        <v>0</v>
      </c>
      <c r="Z176" s="6">
        <f>+Tabla14[[#This Row],[Producción para venta nueva]]-Tabla14[[#This Row],[Facturación Venta nueva]]</f>
        <v>22637.921351764875</v>
      </c>
      <c r="AA176" s="6">
        <f>IF(AND(A176=1,Tabla14[[#This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6" s="6"/>
      <c r="AC176" s="6">
        <f>IF(Tabla14[[#This Row],[Disponible stock sin venta]]&gt;0,Tabla14[[#This Row],[Disponible stock sin venta]]+Tabla14[[#This Row],[Ajuste stock sin venta]],0)</f>
        <v>0</v>
      </c>
      <c r="AD176" s="3">
        <f>IFERROR(VLOOKUP(Tabla14[[#This Row],[Llave]],'[6]Din puerto'!$A:$D,4,FALSE),0)</f>
        <v>0</v>
      </c>
      <c r="AE17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144000</v>
      </c>
      <c r="AF176" s="3">
        <v>144000</v>
      </c>
      <c r="AG176" s="6">
        <f>IF(Tabla14[[#This Row],[Plan Irrestricto (DATO)]]&gt;0,SUM(Tabla14[[#This Row],[Facturación atraso]],Tabla14[[#This Row],[Facturación Venta nueva]],Tabla14[[#This Row],[Facturación stock]],Tabla14[[#This Row],[En puerto a facturar]]),0)</f>
        <v>144000</v>
      </c>
      <c r="AH176" s="87"/>
      <c r="AI176" s="3"/>
      <c r="AL176">
        <f>VLOOKUP(Tabla14[[#This Row],[Llave]],'[8]BASE PLAN MES N'!$B:$AG,32,FALSE)</f>
        <v>144000</v>
      </c>
      <c r="AM176" s="3">
        <f>+Tabla14[[#This Row],[Comentario Market3]]-Tabla14[[#This Row],[Plan Ajustado]]</f>
        <v>0</v>
      </c>
    </row>
    <row r="177" spans="1:39" ht="15.5" x14ac:dyDescent="0.35">
      <c r="A177">
        <v>1</v>
      </c>
      <c r="B177" t="str">
        <f>Tabla14[[#This Row],[Oficina]]&amp;Tabla14[[#This Row],[Material]]</f>
        <v>Agro Sudamerica1022406</v>
      </c>
      <c r="C177" t="s">
        <v>6</v>
      </c>
      <c r="D177" t="s">
        <v>17</v>
      </c>
      <c r="E177">
        <v>1022406</v>
      </c>
      <c r="F177" t="s">
        <v>78</v>
      </c>
      <c r="G177" t="s">
        <v>76</v>
      </c>
      <c r="H177" t="s">
        <v>77</v>
      </c>
      <c r="I177" s="7">
        <v>3962</v>
      </c>
      <c r="J177" s="7">
        <v>0</v>
      </c>
      <c r="K177" s="8">
        <v>0.5146152823243515</v>
      </c>
      <c r="L177" s="7">
        <v>2038.9057485690807</v>
      </c>
      <c r="M177" s="7">
        <v>12820.018000000002</v>
      </c>
      <c r="N177" s="7">
        <v>0</v>
      </c>
      <c r="O177" s="7">
        <v>0</v>
      </c>
      <c r="P177" s="14">
        <v>14858.923748569083</v>
      </c>
      <c r="Q177" s="7">
        <v>20000</v>
      </c>
      <c r="R177" s="9">
        <v>5000</v>
      </c>
      <c r="S177" s="5">
        <f t="shared" si="3"/>
        <v>10000</v>
      </c>
      <c r="T177" s="63"/>
      <c r="U177" s="5">
        <f>+Tabla14[[#This Row],[Atraso a facturar]]+Tabla14[[#This Row],[Ajuste atraso]]</f>
        <v>10000</v>
      </c>
      <c r="V177" s="3">
        <f>+Tabla14[[#This Row],[Total disponible]]-Tabla14[[#This Row],[Facturación atraso]]</f>
        <v>4858.9237485690828</v>
      </c>
      <c r="W177" s="6">
        <f>IFERROR(IF(AND(V177&gt;R177,J177&gt;=R177),ROUNDDOWN((Tabla14[[#This Row],[Producción para venta nueva]])/R177,0)*R177,0),0)</f>
        <v>0</v>
      </c>
      <c r="X177" s="63"/>
      <c r="Y177" s="6">
        <f>IF(Tabla14[[#This Row],[Venta del mes]]&gt;0,Tabla14[[#This Row],[Venta del mes]]+Tabla14[[#This Row],[Ajuste venta nueva]],0)</f>
        <v>0</v>
      </c>
      <c r="Z177" s="6">
        <f>+Tabla14[[#This Row],[Producción para venta nueva]]-Tabla14[[#This Row],[Facturación Venta nueva]]</f>
        <v>4858.9237485690828</v>
      </c>
      <c r="AA177" s="6">
        <f>IF(AND(A177=1,Tabla14[[#This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7" s="6"/>
      <c r="AC177" s="6">
        <f>IF(Tabla14[[#This Row],[Disponible stock sin venta]]&gt;0,Tabla14[[#This Row],[Disponible stock sin venta]]+Tabla14[[#This Row],[Ajuste stock sin venta]],0)</f>
        <v>0</v>
      </c>
      <c r="AD177" s="3">
        <f>IFERROR(VLOOKUP(Tabla14[[#This Row],[Llave]],'[6]Din puerto'!$A:$D,4,FALSE),0)</f>
        <v>0</v>
      </c>
      <c r="AE17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10000</v>
      </c>
      <c r="AF177" s="3">
        <v>10000</v>
      </c>
      <c r="AG177" s="6">
        <f>IF(Tabla14[[#This Row],[Plan Irrestricto (DATO)]]&gt;0,SUM(Tabla14[[#This Row],[Facturación atraso]],Tabla14[[#This Row],[Facturación Venta nueva]],Tabla14[[#This Row],[Facturación stock]],Tabla14[[#This Row],[En puerto a facturar]]),0)</f>
        <v>10000</v>
      </c>
      <c r="AH177" s="87"/>
      <c r="AI177" s="3"/>
      <c r="AL177" s="7">
        <f>VLOOKUP(Tabla14[[#This Row],[Llave]],'[8]BASE PLAN MES N'!$B:$AG,32,FALSE)</f>
        <v>10000</v>
      </c>
      <c r="AM177" s="3">
        <f>+Tabla14[[#This Row],[Comentario Market3]]-Tabla14[[#This Row],[Plan Ajustado]]</f>
        <v>0</v>
      </c>
    </row>
    <row r="178" spans="1:39" ht="15.5" x14ac:dyDescent="0.35">
      <c r="A178">
        <v>1</v>
      </c>
      <c r="B178" t="str">
        <f>Tabla14[[#This Row],[Oficina]]&amp;Tabla14[[#This Row],[Material]]</f>
        <v>Agro Sudamerica1022928</v>
      </c>
      <c r="C178" t="s">
        <v>6</v>
      </c>
      <c r="D178" t="s">
        <v>17</v>
      </c>
      <c r="E178">
        <v>1022928</v>
      </c>
      <c r="F178" t="s">
        <v>310</v>
      </c>
      <c r="G178" t="s">
        <v>8</v>
      </c>
      <c r="H178" t="s">
        <v>32</v>
      </c>
      <c r="I178" s="7">
        <v>1906</v>
      </c>
      <c r="J178" s="7">
        <v>0</v>
      </c>
      <c r="K178" s="8">
        <v>0.5146152823243515</v>
      </c>
      <c r="L178" s="7">
        <v>980.85672811021391</v>
      </c>
      <c r="M178" s="7">
        <v>2415.681</v>
      </c>
      <c r="N178" s="7">
        <v>12000</v>
      </c>
      <c r="O178" s="7">
        <v>0</v>
      </c>
      <c r="P178" s="14">
        <v>14196.537728110214</v>
      </c>
      <c r="Q178" s="7">
        <v>23000</v>
      </c>
      <c r="R178" s="9">
        <v>8300</v>
      </c>
      <c r="S178" s="5">
        <f t="shared" si="3"/>
        <v>8300</v>
      </c>
      <c r="T178" s="63"/>
      <c r="U178" s="5">
        <f>+Tabla14[[#This Row],[Atraso a facturar]]+Tabla14[[#This Row],[Ajuste atraso]]</f>
        <v>8300</v>
      </c>
      <c r="V178" s="3">
        <f>+Tabla14[[#This Row],[Total disponible]]-Tabla14[[#This Row],[Facturación atraso]]</f>
        <v>5896.5377281102137</v>
      </c>
      <c r="W178" s="6">
        <f>IFERROR(IF(AND(V178&gt;R178,J178&gt;=R178),ROUNDDOWN((Tabla14[[#This Row],[Producción para venta nueva]])/R178,0)*R178,0),0)</f>
        <v>0</v>
      </c>
      <c r="X178" s="63"/>
      <c r="Y178" s="6">
        <f>IF(Tabla14[[#This Row],[Venta del mes]]&gt;0,Tabla14[[#This Row],[Venta del mes]]+Tabla14[[#This Row],[Ajuste venta nueva]],0)</f>
        <v>0</v>
      </c>
      <c r="Z178" s="6">
        <f>+Tabla14[[#This Row],[Producción para venta nueva]]-Tabla14[[#This Row],[Facturación Venta nueva]]</f>
        <v>5896.5377281102137</v>
      </c>
      <c r="AA178" s="6">
        <f>IF(AND(A178=1,Tabla14[[#This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8" s="6"/>
      <c r="AC178" s="6">
        <f>IF(Tabla14[[#This Row],[Disponible stock sin venta]]&gt;0,Tabla14[[#This Row],[Disponible stock sin venta]]+Tabla14[[#This Row],[Ajuste stock sin venta]],0)</f>
        <v>0</v>
      </c>
      <c r="AD178" s="3">
        <f>IFERROR(VLOOKUP(Tabla14[[#This Row],[Llave]],'[6]Din puerto'!$A:$D,4,FALSE),0)</f>
        <v>0</v>
      </c>
      <c r="AE17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8300</v>
      </c>
      <c r="AF178" s="3">
        <v>8300</v>
      </c>
      <c r="AG178" s="6">
        <f>IF(Tabla14[[#This Row],[Plan Irrestricto (DATO)]]&gt;0,SUM(Tabla14[[#This Row],[Facturación atraso]],Tabla14[[#This Row],[Facturación Venta nueva]],Tabla14[[#This Row],[Facturación stock]],Tabla14[[#This Row],[En puerto a facturar]]),0)</f>
        <v>8300</v>
      </c>
      <c r="AH178" s="87"/>
      <c r="AI178" s="3"/>
      <c r="AL178" s="7">
        <f>VLOOKUP(Tabla14[[#This Row],[Llave]],'[8]BASE PLAN MES N'!$B:$AG,32,FALSE)</f>
        <v>8300</v>
      </c>
      <c r="AM178" s="3">
        <f>+Tabla14[[#This Row],[Comentario Market3]]-Tabla14[[#This Row],[Plan Ajustado]]</f>
        <v>0</v>
      </c>
    </row>
    <row r="179" spans="1:39" ht="15.5" hidden="1" x14ac:dyDescent="0.35">
      <c r="A179">
        <v>1</v>
      </c>
      <c r="B179" t="str">
        <f>Tabla14[[#This Row],[Oficina]]&amp;Tabla14[[#This Row],[Material]]</f>
        <v>Agrosuper Shanghai1022186</v>
      </c>
      <c r="C179" t="s">
        <v>6</v>
      </c>
      <c r="D179" t="s">
        <v>140</v>
      </c>
      <c r="E179">
        <v>1022186</v>
      </c>
      <c r="F179" t="s">
        <v>151</v>
      </c>
      <c r="G179" t="s">
        <v>92</v>
      </c>
      <c r="H179" t="s">
        <v>93</v>
      </c>
      <c r="I179" s="7">
        <v>0</v>
      </c>
      <c r="J179" s="7">
        <v>0</v>
      </c>
      <c r="K179" s="8">
        <v>0.5146152823243515</v>
      </c>
      <c r="L179" s="7">
        <v>0</v>
      </c>
      <c r="M179" s="7">
        <v>0</v>
      </c>
      <c r="N179" s="7">
        <v>0</v>
      </c>
      <c r="O179" s="7">
        <v>0</v>
      </c>
      <c r="P179" s="14">
        <v>0</v>
      </c>
      <c r="Q179" s="7">
        <v>0</v>
      </c>
      <c r="R179" s="9">
        <v>24000</v>
      </c>
      <c r="S179" s="5">
        <f t="shared" si="3"/>
        <v>0</v>
      </c>
      <c r="T179" s="63"/>
      <c r="U179" s="5">
        <f>+Tabla14[[#This Row],[Atraso a facturar]]+Tabla14[[#This Row],[Ajuste atraso]]</f>
        <v>0</v>
      </c>
      <c r="V179" s="3">
        <f>+Tabla14[[#This Row],[Total disponible]]-Tabla14[[#This Row],[Facturación atraso]]</f>
        <v>0</v>
      </c>
      <c r="W179" s="6">
        <f>IFERROR(IF(AND(V179&gt;R179,J179&gt;=R179),ROUNDDOWN((Tabla14[[#This Row],[Producción para venta nueva]])/R179,0)*R179,0),0)</f>
        <v>0</v>
      </c>
      <c r="X179" s="63"/>
      <c r="Y179" s="6">
        <f>IF(Tabla14[[#This Row],[Venta del mes]]&gt;0,Tabla14[[#This Row],[Venta del mes]]+Tabla14[[#This Row],[Ajuste venta nueva]],0)</f>
        <v>0</v>
      </c>
      <c r="Z179" s="6">
        <f>+Tabla14[[#This Row],[Producción para venta nueva]]-Tabla14[[#This Row],[Facturación Venta nueva]]</f>
        <v>0</v>
      </c>
      <c r="AA179" s="6">
        <f>IF(AND(A179=1,Tabla14[[#This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79" s="6"/>
      <c r="AC179" s="6">
        <f>IF(Tabla14[[#This Row],[Disponible stock sin venta]]&gt;0,Tabla14[[#This Row],[Disponible stock sin venta]]+Tabla14[[#This Row],[Ajuste stock sin venta]],0)</f>
        <v>0</v>
      </c>
      <c r="AD179" s="3">
        <f>IFERROR(VLOOKUP(Tabla14[[#This Row],[Llave]],'[6]Din puerto'!$A:$D,4,FALSE),0)</f>
        <v>0</v>
      </c>
      <c r="AE17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79" s="3">
        <v>0</v>
      </c>
      <c r="AG17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79" s="87"/>
      <c r="AI179" s="3"/>
      <c r="AL179">
        <f>VLOOKUP(Tabla14[[#This Row],[Llave]],'[8]BASE PLAN MES N'!$B:$AG,32,FALSE)</f>
        <v>0</v>
      </c>
      <c r="AM179" s="3">
        <f>+Tabla14[[#This Row],[Comentario Market3]]-Tabla14[[#This Row],[Plan Ajustado]]</f>
        <v>0</v>
      </c>
    </row>
    <row r="180" spans="1:39" ht="15.5" hidden="1" x14ac:dyDescent="0.35">
      <c r="A180">
        <v>1</v>
      </c>
      <c r="B180" t="str">
        <f>Tabla14[[#This Row],[Oficina]]&amp;Tabla14[[#This Row],[Material]]</f>
        <v>Agrosuper Shanghai1022183</v>
      </c>
      <c r="C180" t="s">
        <v>6</v>
      </c>
      <c r="D180" t="s">
        <v>140</v>
      </c>
      <c r="E180">
        <v>1022183</v>
      </c>
      <c r="F180" t="s">
        <v>165</v>
      </c>
      <c r="G180" t="s">
        <v>159</v>
      </c>
      <c r="H180" t="s">
        <v>164</v>
      </c>
      <c r="I180" s="7">
        <v>0</v>
      </c>
      <c r="J180" s="7">
        <v>0</v>
      </c>
      <c r="K180" s="8">
        <v>0.5146152823243515</v>
      </c>
      <c r="L180" s="7">
        <v>0</v>
      </c>
      <c r="M180" s="7">
        <v>0</v>
      </c>
      <c r="N180" s="7">
        <v>0</v>
      </c>
      <c r="O180" s="7">
        <v>0</v>
      </c>
      <c r="P180" s="14">
        <v>0</v>
      </c>
      <c r="Q180" s="7">
        <v>0</v>
      </c>
      <c r="R180" s="9">
        <v>23300</v>
      </c>
      <c r="S180" s="5">
        <f t="shared" si="3"/>
        <v>0</v>
      </c>
      <c r="T180" s="63"/>
      <c r="U180" s="5">
        <f>+Tabla14[[#This Row],[Atraso a facturar]]+Tabla14[[#This Row],[Ajuste atraso]]</f>
        <v>0</v>
      </c>
      <c r="V180" s="3">
        <f>+Tabla14[[#This Row],[Total disponible]]-Tabla14[[#This Row],[Facturación atraso]]</f>
        <v>0</v>
      </c>
      <c r="W180" s="6">
        <f>IFERROR(IF(AND(V180&gt;R180,J180&gt;=R180),ROUNDDOWN((Tabla14[[#This Row],[Producción para venta nueva]])/R180,0)*R180,0),0)</f>
        <v>0</v>
      </c>
      <c r="X180" s="63"/>
      <c r="Y180" s="6">
        <f>IF(Tabla14[[#This Row],[Venta del mes]]&gt;0,Tabla14[[#This Row],[Venta del mes]]+Tabla14[[#This Row],[Ajuste venta nueva]],0)</f>
        <v>0</v>
      </c>
      <c r="Z180" s="6">
        <f>+Tabla14[[#This Row],[Producción para venta nueva]]-Tabla14[[#This Row],[Facturación Venta nueva]]</f>
        <v>0</v>
      </c>
      <c r="AA180" s="6">
        <f>IF(AND(A180=1,Tabla14[[#This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0" s="6"/>
      <c r="AC180" s="6">
        <f>IF(Tabla14[[#This Row],[Disponible stock sin venta]]&gt;0,Tabla14[[#This Row],[Disponible stock sin venta]]+Tabla14[[#This Row],[Ajuste stock sin venta]],0)</f>
        <v>0</v>
      </c>
      <c r="AD180" s="3">
        <f>IFERROR(VLOOKUP(Tabla14[[#This Row],[Llave]],'[6]Din puerto'!$A:$D,4,FALSE),0)</f>
        <v>0</v>
      </c>
      <c r="AE18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80" s="3">
        <v>0</v>
      </c>
      <c r="AG18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80" s="87"/>
      <c r="AI180" s="3"/>
      <c r="AL180">
        <f>VLOOKUP(Tabla14[[#This Row],[Llave]],'[8]BASE PLAN MES N'!$B:$AG,32,FALSE)</f>
        <v>0</v>
      </c>
      <c r="AM180" s="3">
        <f>+Tabla14[[#This Row],[Comentario Market3]]-Tabla14[[#This Row],[Plan Ajustado]]</f>
        <v>0</v>
      </c>
    </row>
    <row r="181" spans="1:39" ht="15.5" hidden="1" x14ac:dyDescent="0.35">
      <c r="A181">
        <v>1</v>
      </c>
      <c r="B181" t="str">
        <f>Tabla14[[#This Row],[Oficina]]&amp;Tabla14[[#This Row],[Material]]</f>
        <v>Agrosuper Asia1022182</v>
      </c>
      <c r="C181" t="s">
        <v>6</v>
      </c>
      <c r="D181" t="s">
        <v>173</v>
      </c>
      <c r="E181">
        <v>1022182</v>
      </c>
      <c r="F181" t="s">
        <v>22</v>
      </c>
      <c r="G181" t="s">
        <v>18</v>
      </c>
      <c r="H181" t="s">
        <v>21</v>
      </c>
      <c r="I181" s="7">
        <v>43790</v>
      </c>
      <c r="J181" s="7">
        <v>1150</v>
      </c>
      <c r="K181" s="8">
        <v>0.5146152823243515</v>
      </c>
      <c r="L181" s="7">
        <v>22535.003212983353</v>
      </c>
      <c r="M181" s="79">
        <v>-21250</v>
      </c>
      <c r="N181" s="7">
        <v>0</v>
      </c>
      <c r="O181" s="7">
        <v>0</v>
      </c>
      <c r="P181" s="14">
        <v>1285.0032129833526</v>
      </c>
      <c r="Q181" s="7">
        <v>1000</v>
      </c>
      <c r="R181" s="9">
        <v>22000</v>
      </c>
      <c r="S181" s="5">
        <f t="shared" si="3"/>
        <v>1000</v>
      </c>
      <c r="T181" s="63"/>
      <c r="U181" s="5">
        <f>+Tabla14[[#This Row],[Atraso a facturar]]+Tabla14[[#This Row],[Ajuste atraso]]</f>
        <v>1000</v>
      </c>
      <c r="V181" s="3">
        <f>+Tabla14[[#This Row],[Total disponible]]-Tabla14[[#This Row],[Facturación atraso]]</f>
        <v>285.00321298335257</v>
      </c>
      <c r="W181" s="6">
        <f>IFERROR(IF(AND(V181&gt;R181,J181&gt;=R181),ROUNDDOWN((Tabla14[[#This Row],[Producción para venta nueva]])/R181,0)*R181,0),0)</f>
        <v>0</v>
      </c>
      <c r="X181" s="63"/>
      <c r="Y181" s="6">
        <f>IF(Tabla14[[#This Row],[Venta del mes]]&gt;0,Tabla14[[#This Row],[Venta del mes]]+Tabla14[[#This Row],[Ajuste venta nueva]],0)</f>
        <v>0</v>
      </c>
      <c r="Z181" s="6">
        <f>+Tabla14[[#This Row],[Producción para venta nueva]]-Tabla14[[#This Row],[Facturación Venta nueva]]</f>
        <v>285.00321298335257</v>
      </c>
      <c r="AA181" s="6">
        <f>IF(AND(A181=1,Tabla14[[#This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1" s="6"/>
      <c r="AC181" s="6">
        <f>IF(Tabla14[[#This Row],[Disponible stock sin venta]]&gt;0,Tabla14[[#This Row],[Disponible stock sin venta]]+Tabla14[[#This Row],[Ajuste stock sin venta]],0)</f>
        <v>0</v>
      </c>
      <c r="AD181" s="3">
        <f>IFERROR(VLOOKUP(Tabla14[[#This Row],[Llave]],'[6]Din puerto'!$A:$D,4,FALSE),0)</f>
        <v>1000</v>
      </c>
      <c r="AE18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2000</v>
      </c>
      <c r="AF181" s="3">
        <v>2000</v>
      </c>
      <c r="AG181" s="6">
        <f>IF(Tabla14[[#This Row],[Plan Irrestricto (DATO)]]&gt;0,SUM(Tabla14[[#This Row],[Facturación atraso]],Tabla14[[#This Row],[Facturación Venta nueva]],Tabla14[[#This Row],[Facturación stock]],Tabla14[[#This Row],[En puerto a facturar]]),0)</f>
        <v>2000</v>
      </c>
      <c r="AH181" s="87"/>
      <c r="AI181" s="3"/>
      <c r="AL181">
        <f>VLOOKUP(Tabla14[[#This Row],[Llave]],'[8]BASE PLAN MES N'!$B:$AG,32,FALSE)</f>
        <v>2000</v>
      </c>
      <c r="AM181" s="3">
        <f>+Tabla14[[#This Row],[Comentario Market3]]-Tabla14[[#This Row],[Plan Ajustado]]</f>
        <v>0</v>
      </c>
    </row>
    <row r="182" spans="1:39" ht="15.5" x14ac:dyDescent="0.35">
      <c r="A182">
        <v>1</v>
      </c>
      <c r="B182" t="str">
        <f>Tabla14[[#This Row],[Oficina]]&amp;Tabla14[[#This Row],[Material]]</f>
        <v>Agro Sudamerica1022783</v>
      </c>
      <c r="C182" t="s">
        <v>6</v>
      </c>
      <c r="D182" t="s">
        <v>17</v>
      </c>
      <c r="E182">
        <v>1022783</v>
      </c>
      <c r="F182" t="s">
        <v>649</v>
      </c>
      <c r="G182" t="s">
        <v>76</v>
      </c>
      <c r="H182" t="s">
        <v>79</v>
      </c>
      <c r="I182" s="7">
        <v>21314</v>
      </c>
      <c r="J182" s="7">
        <v>9288</v>
      </c>
      <c r="K182" s="8">
        <v>0.5146152823243515</v>
      </c>
      <c r="L182" s="7">
        <v>10968.510127461228</v>
      </c>
      <c r="M182" s="7">
        <v>0</v>
      </c>
      <c r="N182" s="7">
        <v>0</v>
      </c>
      <c r="O182" s="7">
        <v>0</v>
      </c>
      <c r="P182" s="32">
        <v>10968.510127461228</v>
      </c>
      <c r="Q182" s="15">
        <v>27244.800000000003</v>
      </c>
      <c r="R182" s="9">
        <v>6200</v>
      </c>
      <c r="S182" s="5">
        <f t="shared" si="3"/>
        <v>6200</v>
      </c>
      <c r="T182" s="63"/>
      <c r="U182" s="5">
        <f>+Tabla14[[#This Row],[Atraso a facturar]]+Tabla14[[#This Row],[Ajuste atraso]]</f>
        <v>6200</v>
      </c>
      <c r="V182" s="3">
        <f>+Tabla14[[#This Row],[Total disponible]]-Tabla14[[#This Row],[Facturación atraso]]</f>
        <v>4768.510127461228</v>
      </c>
      <c r="W182" s="6">
        <f>IFERROR(IF(AND(V182&gt;R182,J182&gt;=R182),ROUNDDOWN((Tabla14[[#This Row],[Producción para venta nueva]])/R182,0)*R182,0),0)</f>
        <v>0</v>
      </c>
      <c r="X182" s="63"/>
      <c r="Y182" s="6">
        <f>IF(Tabla14[[#This Row],[Venta del mes]]&gt;0,Tabla14[[#This Row],[Venta del mes]]+Tabla14[[#This Row],[Ajuste venta nueva]],0)</f>
        <v>0</v>
      </c>
      <c r="Z182" s="6">
        <f>+Tabla14[[#This Row],[Producción para venta nueva]]-Tabla14[[#This Row],[Facturación Venta nueva]]</f>
        <v>4768.510127461228</v>
      </c>
      <c r="AA182" s="6">
        <f>IF(AND(A182=1,Tabla14[[#This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2" s="6"/>
      <c r="AC182" s="6">
        <f>IF(Tabla14[[#This Row],[Disponible stock sin venta]]&gt;0,Tabla14[[#This Row],[Disponible stock sin venta]]+Tabla14[[#This Row],[Ajuste stock sin venta]],0)</f>
        <v>0</v>
      </c>
      <c r="AD182" s="3">
        <f>IFERROR(VLOOKUP(Tabla14[[#This Row],[Llave]],'[6]Din puerto'!$A:$D,4,FALSE),0)</f>
        <v>0</v>
      </c>
      <c r="AE18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6200</v>
      </c>
      <c r="AF182" s="3">
        <v>6200</v>
      </c>
      <c r="AG182" s="6">
        <f>IF(Tabla14[[#This Row],[Plan Irrestricto (DATO)]]&gt;0,SUM(Tabla14[[#This Row],[Facturación atraso]],Tabla14[[#This Row],[Facturación Venta nueva]],Tabla14[[#This Row],[Facturación stock]],Tabla14[[#This Row],[En puerto a facturar]]),0)</f>
        <v>6200</v>
      </c>
      <c r="AH182" s="87"/>
      <c r="AI182" s="3"/>
      <c r="AL182" s="7">
        <f>VLOOKUP(Tabla14[[#This Row],[Llave]],'[8]BASE PLAN MES N'!$B:$AG,32,FALSE)</f>
        <v>6200</v>
      </c>
      <c r="AM182" s="3">
        <f>+Tabla14[[#This Row],[Comentario Market3]]-Tabla14[[#This Row],[Plan Ajustado]]</f>
        <v>0</v>
      </c>
    </row>
    <row r="183" spans="1:39" ht="15.5" x14ac:dyDescent="0.35">
      <c r="A183">
        <v>1</v>
      </c>
      <c r="B183" t="str">
        <f>Tabla14[[#This Row],[Oficina]]&amp;Tabla14[[#This Row],[Material]]</f>
        <v>Agro Sudamerica1022870</v>
      </c>
      <c r="C183" t="s">
        <v>6</v>
      </c>
      <c r="D183" t="s">
        <v>17</v>
      </c>
      <c r="E183">
        <v>1022870</v>
      </c>
      <c r="F183" t="s">
        <v>717</v>
      </c>
      <c r="G183" t="s">
        <v>76</v>
      </c>
      <c r="H183" t="s">
        <v>77</v>
      </c>
      <c r="I183" s="7">
        <v>0</v>
      </c>
      <c r="J183" s="15">
        <v>0</v>
      </c>
      <c r="K183" s="8">
        <v>0.5146152823243515</v>
      </c>
      <c r="L183" s="7">
        <v>0</v>
      </c>
      <c r="M183" s="7">
        <v>8135.1169999999984</v>
      </c>
      <c r="N183" s="7">
        <v>0</v>
      </c>
      <c r="O183" s="7">
        <v>0</v>
      </c>
      <c r="P183" s="32">
        <v>8135.1169999999984</v>
      </c>
      <c r="Q183" s="15">
        <v>4000</v>
      </c>
      <c r="R183" s="9">
        <v>4000</v>
      </c>
      <c r="S183" s="5">
        <f t="shared" si="3"/>
        <v>4000</v>
      </c>
      <c r="T183" s="63"/>
      <c r="U183" s="5">
        <f>+Tabla14[[#This Row],[Atraso a facturar]]+Tabla14[[#This Row],[Ajuste atraso]]</f>
        <v>4000</v>
      </c>
      <c r="V183" s="3">
        <f>+Tabla14[[#This Row],[Total disponible]]-Tabla14[[#This Row],[Facturación atraso]]</f>
        <v>4135.1169999999984</v>
      </c>
      <c r="W183" s="6">
        <f>IFERROR(IF(AND(V183&gt;R183,J183&gt;=R183),ROUNDDOWN((Tabla14[[#This Row],[Producción para venta nueva]])/R183,0)*R183,0),0)</f>
        <v>0</v>
      </c>
      <c r="X183" s="63"/>
      <c r="Y183" s="6">
        <f>IF(Tabla14[[#This Row],[Venta del mes]]&gt;0,Tabla14[[#This Row],[Venta del mes]]+Tabla14[[#This Row],[Ajuste venta nueva]],0)</f>
        <v>0</v>
      </c>
      <c r="Z183" s="6">
        <f>+Tabla14[[#This Row],[Producción para venta nueva]]-Tabla14[[#This Row],[Facturación Venta nueva]]</f>
        <v>4135.1169999999984</v>
      </c>
      <c r="AA183" s="6">
        <f>IF(AND(A183=1,Tabla14[[#This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4000</v>
      </c>
      <c r="AB183" s="6"/>
      <c r="AC183" s="6">
        <f>IF(Tabla14[[#This Row],[Disponible stock sin venta]]&gt;0,Tabla14[[#This Row],[Disponible stock sin venta]]+Tabla14[[#This Row],[Ajuste stock sin venta]],0)</f>
        <v>4000</v>
      </c>
      <c r="AD183" s="3">
        <f>IFERROR(VLOOKUP(Tabla14[[#This Row],[Llave]],'[6]Din puerto'!$A:$D,4,FALSE),0)</f>
        <v>0</v>
      </c>
      <c r="AE183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8000</v>
      </c>
      <c r="AF183" s="3">
        <v>4000</v>
      </c>
      <c r="AG183" s="6">
        <f>IF(Tabla14[[#This Row],[Plan Irrestricto (DATO)]]&gt;0,SUM(Tabla14[[#This Row],[Facturación atraso]],Tabla14[[#This Row],[Facturación Venta nueva]],Tabla14[[#This Row],[Facturación stock]],Tabla14[[#This Row],[En puerto a facturar]]),0)</f>
        <v>8000</v>
      </c>
      <c r="AH183" s="87"/>
      <c r="AI183" s="3"/>
      <c r="AL183" s="7">
        <f>VLOOKUP(Tabla14[[#This Row],[Llave]],'[8]BASE PLAN MES N'!$B:$AG,32,FALSE)</f>
        <v>4000</v>
      </c>
      <c r="AM183" s="3">
        <f>+Tabla14[[#This Row],[Comentario Market3]]-Tabla14[[#This Row],[Plan Ajustado]]</f>
        <v>-4000</v>
      </c>
    </row>
    <row r="184" spans="1:39" ht="15.5" hidden="1" x14ac:dyDescent="0.35">
      <c r="A184">
        <v>1</v>
      </c>
      <c r="B184" t="str">
        <f>Tabla14[[#This Row],[Oficina]]&amp;Tabla14[[#This Row],[Material]]</f>
        <v>Agrosuper Shanghai1022125</v>
      </c>
      <c r="C184" t="s">
        <v>6</v>
      </c>
      <c r="D184" t="s">
        <v>140</v>
      </c>
      <c r="E184">
        <v>1022125</v>
      </c>
      <c r="F184" t="s">
        <v>162</v>
      </c>
      <c r="G184" t="s">
        <v>159</v>
      </c>
      <c r="H184" t="s">
        <v>160</v>
      </c>
      <c r="I184" s="7">
        <v>0</v>
      </c>
      <c r="J184" s="7">
        <v>0</v>
      </c>
      <c r="K184" s="8">
        <v>0.5146152823243515</v>
      </c>
      <c r="L184" s="7">
        <v>0</v>
      </c>
      <c r="M184" s="7">
        <v>0</v>
      </c>
      <c r="N184" s="7">
        <v>0</v>
      </c>
      <c r="O184" s="7">
        <v>0</v>
      </c>
      <c r="P184" s="14">
        <v>0</v>
      </c>
      <c r="Q184" s="7">
        <v>0</v>
      </c>
      <c r="R184" s="9">
        <v>22900</v>
      </c>
      <c r="S184" s="5">
        <f t="shared" si="3"/>
        <v>0</v>
      </c>
      <c r="T184" s="63"/>
      <c r="U184" s="5">
        <f>+Tabla14[[#This Row],[Atraso a facturar]]+Tabla14[[#This Row],[Ajuste atraso]]</f>
        <v>0</v>
      </c>
      <c r="V184" s="3">
        <f>+Tabla14[[#This Row],[Total disponible]]-Tabla14[[#This Row],[Facturación atraso]]</f>
        <v>0</v>
      </c>
      <c r="W184" s="6">
        <f>IFERROR(IF(AND(V184&gt;R184,J184&gt;=R184),ROUNDDOWN((Tabla14[[#This Row],[Producción para venta nueva]])/R184,0)*R184,0),0)</f>
        <v>0</v>
      </c>
      <c r="X184" s="63"/>
      <c r="Y184" s="6">
        <f>IF(Tabla14[[#This Row],[Venta del mes]]&gt;0,Tabla14[[#This Row],[Venta del mes]]+Tabla14[[#This Row],[Ajuste venta nueva]],0)</f>
        <v>0</v>
      </c>
      <c r="Z184" s="6">
        <f>+Tabla14[[#This Row],[Producción para venta nueva]]-Tabla14[[#This Row],[Facturación Venta nueva]]</f>
        <v>0</v>
      </c>
      <c r="AA184" s="6">
        <f>IF(AND(A184=1,Tabla14[[#This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4" s="6"/>
      <c r="AC184" s="6">
        <f>IF(Tabla14[[#This Row],[Disponible stock sin venta]]&gt;0,Tabla14[[#This Row],[Disponible stock sin venta]]+Tabla14[[#This Row],[Ajuste stock sin venta]],0)</f>
        <v>0</v>
      </c>
      <c r="AD184" s="3">
        <f>IFERROR(VLOOKUP(Tabla14[[#This Row],[Llave]],'[6]Din puerto'!$A:$D,4,FALSE),0)</f>
        <v>0</v>
      </c>
      <c r="AE18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84" s="3">
        <v>0</v>
      </c>
      <c r="AG18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84" s="87"/>
      <c r="AI184" s="3"/>
      <c r="AL184">
        <f>VLOOKUP(Tabla14[[#This Row],[Llave]],'[8]BASE PLAN MES N'!$B:$AG,32,FALSE)</f>
        <v>0</v>
      </c>
      <c r="AM184" s="3">
        <f>+Tabla14[[#This Row],[Comentario Market3]]-Tabla14[[#This Row],[Plan Ajustado]]</f>
        <v>0</v>
      </c>
    </row>
    <row r="185" spans="1:39" ht="15.5" x14ac:dyDescent="0.35">
      <c r="A185">
        <v>1</v>
      </c>
      <c r="B185" t="str">
        <f>Tabla14[[#This Row],[Oficina]]&amp;Tabla14[[#This Row],[Material]]</f>
        <v>Agro Sudamerica1023126</v>
      </c>
      <c r="C185" t="s">
        <v>6</v>
      </c>
      <c r="D185" t="s">
        <v>17</v>
      </c>
      <c r="E185">
        <v>1023126</v>
      </c>
      <c r="F185" t="s">
        <v>727</v>
      </c>
      <c r="G185" t="str">
        <f>VLOOKUP(Tabla14[[#This Row],[Material]],'[7]Base Pedidos'!$D:$AD,25,FALSE)</f>
        <v>RECORTES NO MAGRO</v>
      </c>
      <c r="H185" t="str">
        <f>VLOOKUP(Tabla14[[#This Row],[Material]],'[7]Base Pedidos'!$D:$AD,26,FALSE)</f>
        <v>RECORTES NO MAGRO TRIMING 90/10</v>
      </c>
      <c r="I185" s="7">
        <v>0</v>
      </c>
      <c r="J185" s="15">
        <v>0</v>
      </c>
      <c r="K185" s="8">
        <v>0.5146152823243515</v>
      </c>
      <c r="L185" s="7">
        <v>0</v>
      </c>
      <c r="M185" s="15">
        <v>3260</v>
      </c>
      <c r="N185" s="7">
        <v>0</v>
      </c>
      <c r="O185" s="7">
        <v>0</v>
      </c>
      <c r="P185" s="32">
        <v>3260</v>
      </c>
      <c r="Q185" s="15">
        <v>2360</v>
      </c>
      <c r="R185" s="62">
        <v>24000</v>
      </c>
      <c r="S185" s="5">
        <f t="shared" si="3"/>
        <v>2360</v>
      </c>
      <c r="T185" s="63"/>
      <c r="U185" s="5">
        <f>+Tabla14[[#This Row],[Atraso a facturar]]+Tabla14[[#This Row],[Ajuste atraso]]</f>
        <v>2360</v>
      </c>
      <c r="V185" s="3">
        <f>+Tabla14[[#This Row],[Total disponible]]-Tabla14[[#This Row],[Facturación atraso]]</f>
        <v>900</v>
      </c>
      <c r="W185" s="6">
        <f>IFERROR(IF(AND(V185&gt;R185,J185&gt;=R185),ROUNDDOWN((Tabla14[[#This Row],[Producción para venta nueva]])/R185,0)*R185,0),0)</f>
        <v>0</v>
      </c>
      <c r="X185" s="63"/>
      <c r="Y185" s="6">
        <f>IF(Tabla14[[#This Row],[Venta del mes]]&gt;0,Tabla14[[#This Row],[Venta del mes]]+Tabla14[[#This Row],[Ajuste venta nueva]],0)</f>
        <v>0</v>
      </c>
      <c r="Z185" s="6">
        <f>+Tabla14[[#This Row],[Producción para venta nueva]]-Tabla14[[#This Row],[Facturación Venta nueva]]</f>
        <v>900</v>
      </c>
      <c r="AA185" s="6">
        <f>IF(AND(A185=1,Tabla14[[#This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5" s="6"/>
      <c r="AC185" s="6">
        <f>IF(Tabla14[[#This Row],[Disponible stock sin venta]]&gt;0,Tabla14[[#This Row],[Disponible stock sin venta]]+Tabla14[[#This Row],[Ajuste stock sin venta]],0)</f>
        <v>0</v>
      </c>
      <c r="AD185" s="3">
        <f>IFERROR(VLOOKUP(Tabla14[[#This Row],[Llave]],'[6]Din puerto'!$A:$D,4,FALSE),0)</f>
        <v>0</v>
      </c>
      <c r="AE185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2360</v>
      </c>
      <c r="AF185" s="3">
        <v>2360</v>
      </c>
      <c r="AG185" s="6">
        <f>IF(Tabla14[[#This Row],[Plan Irrestricto (DATO)]]&gt;0,SUM(Tabla14[[#This Row],[Facturación atraso]],Tabla14[[#This Row],[Facturación Venta nueva]],Tabla14[[#This Row],[Facturación stock]],Tabla14[[#This Row],[En puerto a facturar]]),0)</f>
        <v>2360</v>
      </c>
      <c r="AH185" s="87"/>
      <c r="AI185" s="3"/>
      <c r="AL185" s="7">
        <f>VLOOKUP(Tabla14[[#This Row],[Llave]],'[8]BASE PLAN MES N'!$B:$AG,32,FALSE)</f>
        <v>2360</v>
      </c>
      <c r="AM185" s="3">
        <f>+Tabla14[[#This Row],[Comentario Market3]]-Tabla14[[#This Row],[Plan Ajustado]]</f>
        <v>0</v>
      </c>
    </row>
    <row r="186" spans="1:39" ht="15.5" hidden="1" x14ac:dyDescent="0.35">
      <c r="A186">
        <v>1</v>
      </c>
      <c r="B186" t="str">
        <f>Tabla14[[#This Row],[Oficina]]&amp;Tabla14[[#This Row],[Material]]</f>
        <v>Agrosuper Shanghai1022096</v>
      </c>
      <c r="C186" t="s">
        <v>6</v>
      </c>
      <c r="D186" t="s">
        <v>140</v>
      </c>
      <c r="E186">
        <v>1022096</v>
      </c>
      <c r="F186" t="s">
        <v>154</v>
      </c>
      <c r="G186" t="s">
        <v>92</v>
      </c>
      <c r="H186" t="s">
        <v>153</v>
      </c>
      <c r="I186" s="7">
        <v>0</v>
      </c>
      <c r="J186" s="7">
        <v>0</v>
      </c>
      <c r="K186" s="8">
        <v>0.5146152823243515</v>
      </c>
      <c r="L186" s="7">
        <v>0</v>
      </c>
      <c r="M186" s="7">
        <v>0</v>
      </c>
      <c r="N186" s="7">
        <v>0</v>
      </c>
      <c r="O186" s="7">
        <v>0</v>
      </c>
      <c r="P186" s="14">
        <v>0</v>
      </c>
      <c r="Q186" s="7">
        <v>0</v>
      </c>
      <c r="R186" s="9">
        <v>23100</v>
      </c>
      <c r="S186" s="5">
        <f t="shared" si="3"/>
        <v>0</v>
      </c>
      <c r="T186" s="63"/>
      <c r="U186" s="5">
        <f>+Tabla14[[#This Row],[Atraso a facturar]]+Tabla14[[#This Row],[Ajuste atraso]]</f>
        <v>0</v>
      </c>
      <c r="V186" s="3">
        <f>+Tabla14[[#This Row],[Total disponible]]-Tabla14[[#This Row],[Facturación atraso]]</f>
        <v>0</v>
      </c>
      <c r="W186" s="6">
        <f>IFERROR(IF(AND(V186&gt;R186,J186&gt;=R186),ROUNDDOWN((Tabla14[[#This Row],[Producción para venta nueva]])/R186,0)*R186,0),0)</f>
        <v>0</v>
      </c>
      <c r="X186" s="63"/>
      <c r="Y186" s="6">
        <f>IF(Tabla14[[#This Row],[Venta del mes]]&gt;0,Tabla14[[#This Row],[Venta del mes]]+Tabla14[[#This Row],[Ajuste venta nueva]],0)</f>
        <v>0</v>
      </c>
      <c r="Z186" s="6">
        <f>+Tabla14[[#This Row],[Producción para venta nueva]]-Tabla14[[#This Row],[Facturación Venta nueva]]</f>
        <v>0</v>
      </c>
      <c r="AA186" s="6">
        <f>IF(AND(A186=1,Tabla14[[#This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6" s="6"/>
      <c r="AC186" s="6">
        <f>IF(Tabla14[[#This Row],[Disponible stock sin venta]]&gt;0,Tabla14[[#This Row],[Disponible stock sin venta]]+Tabla14[[#This Row],[Ajuste stock sin venta]],0)</f>
        <v>0</v>
      </c>
      <c r="AD186" s="3">
        <f>IFERROR(VLOOKUP(Tabla14[[#This Row],[Llave]],'[6]Din puerto'!$A:$D,4,FALSE),0)</f>
        <v>0</v>
      </c>
      <c r="AE18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86" s="3">
        <v>0</v>
      </c>
      <c r="AG18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86" s="87"/>
      <c r="AI186" s="3"/>
      <c r="AL186">
        <f>VLOOKUP(Tabla14[[#This Row],[Llave]],'[8]BASE PLAN MES N'!$B:$AG,32,FALSE)</f>
        <v>0</v>
      </c>
      <c r="AM186" s="3">
        <f>+Tabla14[[#This Row],[Comentario Market3]]-Tabla14[[#This Row],[Plan Ajustado]]</f>
        <v>0</v>
      </c>
    </row>
    <row r="187" spans="1:39" ht="15.5" hidden="1" x14ac:dyDescent="0.35">
      <c r="A187">
        <v>1</v>
      </c>
      <c r="B187" t="str">
        <f>Tabla14[[#This Row],[Oficina]]&amp;Tabla14[[#This Row],[Material]]</f>
        <v>Agrosuper Shanghai1022073</v>
      </c>
      <c r="C187" t="s">
        <v>6</v>
      </c>
      <c r="D187" t="s">
        <v>140</v>
      </c>
      <c r="E187">
        <v>1022073</v>
      </c>
      <c r="F187" t="s">
        <v>150</v>
      </c>
      <c r="G187" t="s">
        <v>11</v>
      </c>
      <c r="H187" t="s">
        <v>47</v>
      </c>
      <c r="I187" s="7">
        <v>0</v>
      </c>
      <c r="J187" s="7">
        <v>0</v>
      </c>
      <c r="K187" s="8">
        <v>0.5146152823243515</v>
      </c>
      <c r="L187" s="7">
        <v>0</v>
      </c>
      <c r="M187" s="7">
        <v>0</v>
      </c>
      <c r="N187" s="7">
        <v>0</v>
      </c>
      <c r="O187" s="7">
        <v>0</v>
      </c>
      <c r="P187" s="14">
        <v>0</v>
      </c>
      <c r="Q187" s="7">
        <v>0</v>
      </c>
      <c r="R187" s="9">
        <v>24000</v>
      </c>
      <c r="S187" s="5">
        <f t="shared" si="3"/>
        <v>0</v>
      </c>
      <c r="T187" s="63"/>
      <c r="U187" s="5">
        <f>+Tabla14[[#This Row],[Atraso a facturar]]+Tabla14[[#This Row],[Ajuste atraso]]</f>
        <v>0</v>
      </c>
      <c r="V187" s="3">
        <f>+Tabla14[[#This Row],[Total disponible]]-Tabla14[[#This Row],[Facturación atraso]]</f>
        <v>0</v>
      </c>
      <c r="W187" s="6">
        <f>IFERROR(IF(AND(V187&gt;R187,J187&gt;=R187),ROUNDDOWN((Tabla14[[#This Row],[Producción para venta nueva]])/R187,0)*R187,0),0)</f>
        <v>0</v>
      </c>
      <c r="X187" s="63"/>
      <c r="Y187" s="6">
        <f>IF(Tabla14[[#This Row],[Venta del mes]]&gt;0,Tabla14[[#This Row],[Venta del mes]]+Tabla14[[#This Row],[Ajuste venta nueva]],0)</f>
        <v>0</v>
      </c>
      <c r="Z187" s="6">
        <f>+Tabla14[[#This Row],[Producción para venta nueva]]-Tabla14[[#This Row],[Facturación Venta nueva]]</f>
        <v>0</v>
      </c>
      <c r="AA187" s="6">
        <f>IF(AND(A187=1,Tabla14[[#This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7" s="6"/>
      <c r="AC187" s="6">
        <f>IF(Tabla14[[#This Row],[Disponible stock sin venta]]&gt;0,Tabla14[[#This Row],[Disponible stock sin venta]]+Tabla14[[#This Row],[Ajuste stock sin venta]],0)</f>
        <v>0</v>
      </c>
      <c r="AD187" s="3">
        <f>IFERROR(VLOOKUP(Tabla14[[#This Row],[Llave]],'[6]Din puerto'!$A:$D,4,FALSE),0)</f>
        <v>0</v>
      </c>
      <c r="AE18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87" s="3">
        <v>0</v>
      </c>
      <c r="AG18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87" s="87"/>
      <c r="AI187" s="3"/>
      <c r="AL187">
        <f>VLOOKUP(Tabla14[[#This Row],[Llave]],'[8]BASE PLAN MES N'!$B:$AG,32,FALSE)</f>
        <v>0</v>
      </c>
      <c r="AM187" s="3">
        <f>+Tabla14[[#This Row],[Comentario Market3]]-Tabla14[[#This Row],[Plan Ajustado]]</f>
        <v>0</v>
      </c>
    </row>
    <row r="188" spans="1:39" ht="15.5" x14ac:dyDescent="0.35">
      <c r="A188">
        <v>1</v>
      </c>
      <c r="B188" t="str">
        <f>Tabla14[[#This Row],[Oficina]]&amp;Tabla14[[#This Row],[Material]]</f>
        <v>Agro Sudamerica1023454</v>
      </c>
      <c r="C188" t="s">
        <v>6</v>
      </c>
      <c r="D188" t="s">
        <v>17</v>
      </c>
      <c r="E188">
        <v>1023454</v>
      </c>
      <c r="F188" t="s">
        <v>737</v>
      </c>
      <c r="G188" t="str">
        <f>VLOOKUP(Tabla14[[#This Row],[Material]],'[7]Base Pedidos'!$D:$AD,25,FALSE)</f>
        <v>SUBPROD VISCERAS</v>
      </c>
      <c r="H188" t="str">
        <f>VLOOKUP(Tabla14[[#This Row],[Material]],'[7]Base Pedidos'!$D:$AD,26,FALSE)</f>
        <v>SUBPROD VISCERAS BAZO</v>
      </c>
      <c r="I188" s="7">
        <v>0</v>
      </c>
      <c r="J188" s="15">
        <v>0</v>
      </c>
      <c r="K188" s="8">
        <v>0.5146152823243515</v>
      </c>
      <c r="L188" s="7">
        <v>0</v>
      </c>
      <c r="M188" s="15">
        <v>2718.6610000000001</v>
      </c>
      <c r="N188" s="7">
        <v>0</v>
      </c>
      <c r="O188" s="7">
        <v>0</v>
      </c>
      <c r="P188" s="32">
        <v>2718.6610000000001</v>
      </c>
      <c r="Q188" s="15">
        <v>2000</v>
      </c>
      <c r="R188" s="62">
        <v>24000</v>
      </c>
      <c r="S188" s="5">
        <f t="shared" si="3"/>
        <v>2000</v>
      </c>
      <c r="T188" s="63"/>
      <c r="U188" s="5">
        <f>+Tabla14[[#This Row],[Atraso a facturar]]+Tabla14[[#This Row],[Ajuste atraso]]</f>
        <v>2000</v>
      </c>
      <c r="V188" s="3">
        <f>+Tabla14[[#This Row],[Total disponible]]-Tabla14[[#This Row],[Facturación atraso]]</f>
        <v>718.66100000000006</v>
      </c>
      <c r="W188" s="6">
        <f>IFERROR(IF(AND(V188&gt;R188,J188&gt;=R188),ROUNDDOWN((Tabla14[[#This Row],[Producción para venta nueva]])/R188,0)*R188,0),0)</f>
        <v>0</v>
      </c>
      <c r="X188" s="63"/>
      <c r="Y188" s="6">
        <f>IF(Tabla14[[#This Row],[Venta del mes]]&gt;0,Tabla14[[#This Row],[Venta del mes]]+Tabla14[[#This Row],[Ajuste venta nueva]],0)</f>
        <v>0</v>
      </c>
      <c r="Z188" s="6">
        <f>+Tabla14[[#This Row],[Producción para venta nueva]]-Tabla14[[#This Row],[Facturación Venta nueva]]</f>
        <v>718.66100000000006</v>
      </c>
      <c r="AA188" s="6">
        <f>IF(AND(A188=1,Tabla14[[#This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8" s="6"/>
      <c r="AC188" s="6">
        <f>IF(Tabla14[[#This Row],[Disponible stock sin venta]]&gt;0,Tabla14[[#This Row],[Disponible stock sin venta]]+Tabla14[[#This Row],[Ajuste stock sin venta]],0)</f>
        <v>0</v>
      </c>
      <c r="AD188" s="3">
        <f>IFERROR(VLOOKUP(Tabla14[[#This Row],[Llave]],'[6]Din puerto'!$A:$D,4,FALSE),0)</f>
        <v>0</v>
      </c>
      <c r="AE188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2000</v>
      </c>
      <c r="AF188" s="3">
        <v>2000</v>
      </c>
      <c r="AG188" s="6">
        <f>IF(Tabla14[[#This Row],[Plan Irrestricto (DATO)]]&gt;0,SUM(Tabla14[[#This Row],[Facturación atraso]],Tabla14[[#This Row],[Facturación Venta nueva]],Tabla14[[#This Row],[Facturación stock]],Tabla14[[#This Row],[En puerto a facturar]]),0)</f>
        <v>2000</v>
      </c>
      <c r="AH188" s="87"/>
      <c r="AI188" s="3"/>
      <c r="AL188" s="7">
        <f>VLOOKUP(Tabla14[[#This Row],[Llave]],'[8]BASE PLAN MES N'!$B:$AG,32,FALSE)</f>
        <v>2000</v>
      </c>
      <c r="AM188" s="3">
        <f>+Tabla14[[#This Row],[Comentario Market3]]-Tabla14[[#This Row],[Plan Ajustado]]</f>
        <v>0</v>
      </c>
    </row>
    <row r="189" spans="1:39" ht="15.5" hidden="1" x14ac:dyDescent="0.35">
      <c r="A189">
        <v>1</v>
      </c>
      <c r="B189" t="str">
        <f>Tabla14[[#This Row],[Oficina]]&amp;Tabla14[[#This Row],[Material]]</f>
        <v>Agrosuper Shanghai1021992</v>
      </c>
      <c r="C189" t="s">
        <v>6</v>
      </c>
      <c r="D189" t="s">
        <v>140</v>
      </c>
      <c r="E189">
        <v>1021992</v>
      </c>
      <c r="F189" t="s">
        <v>49</v>
      </c>
      <c r="G189" t="s">
        <v>11</v>
      </c>
      <c r="H189" t="s">
        <v>15</v>
      </c>
      <c r="I189" s="7">
        <v>0</v>
      </c>
      <c r="J189" s="7">
        <v>0</v>
      </c>
      <c r="K189" s="8">
        <v>0.5146152823243515</v>
      </c>
      <c r="L189" s="7">
        <v>0</v>
      </c>
      <c r="M189" s="7">
        <v>0</v>
      </c>
      <c r="N189" s="7">
        <v>0</v>
      </c>
      <c r="O189" s="7">
        <v>0</v>
      </c>
      <c r="P189" s="14">
        <v>0</v>
      </c>
      <c r="Q189" s="7">
        <v>0</v>
      </c>
      <c r="R189" s="9">
        <v>24000</v>
      </c>
      <c r="S189" s="5">
        <f t="shared" si="3"/>
        <v>0</v>
      </c>
      <c r="T189" s="63"/>
      <c r="U189" s="5">
        <f>+Tabla14[[#This Row],[Atraso a facturar]]+Tabla14[[#This Row],[Ajuste atraso]]</f>
        <v>0</v>
      </c>
      <c r="V189" s="3">
        <f>+Tabla14[[#This Row],[Total disponible]]-Tabla14[[#This Row],[Facturación atraso]]</f>
        <v>0</v>
      </c>
      <c r="W189" s="6">
        <f>IFERROR(IF(AND(V189&gt;R189,J189&gt;=R189),ROUNDDOWN((Tabla14[[#This Row],[Producción para venta nueva]])/R189,0)*R189,0),0)</f>
        <v>0</v>
      </c>
      <c r="X189" s="63"/>
      <c r="Y189" s="6">
        <f>IF(Tabla14[[#This Row],[Venta del mes]]&gt;0,Tabla14[[#This Row],[Venta del mes]]+Tabla14[[#This Row],[Ajuste venta nueva]],0)</f>
        <v>0</v>
      </c>
      <c r="Z189" s="6">
        <f>+Tabla14[[#This Row],[Producción para venta nueva]]-Tabla14[[#This Row],[Facturación Venta nueva]]</f>
        <v>0</v>
      </c>
      <c r="AA189" s="6">
        <f>IF(AND(A189=1,Tabla14[[#This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89" s="6"/>
      <c r="AC189" s="6">
        <f>IF(Tabla14[[#This Row],[Disponible stock sin venta]]&gt;0,Tabla14[[#This Row],[Disponible stock sin venta]]+Tabla14[[#This Row],[Ajuste stock sin venta]],0)</f>
        <v>0</v>
      </c>
      <c r="AD189" s="3">
        <f>IFERROR(VLOOKUP(Tabla14[[#This Row],[Llave]],'[6]Din puerto'!$A:$D,4,FALSE),0)</f>
        <v>0</v>
      </c>
      <c r="AE18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89" s="3">
        <v>0</v>
      </c>
      <c r="AG18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89" s="87"/>
      <c r="AI189" s="3"/>
      <c r="AL189">
        <f>VLOOKUP(Tabla14[[#This Row],[Llave]],'[8]BASE PLAN MES N'!$B:$AG,32,FALSE)</f>
        <v>0</v>
      </c>
      <c r="AM189" s="3">
        <f>+Tabla14[[#This Row],[Comentario Market3]]-Tabla14[[#This Row],[Plan Ajustado]]</f>
        <v>0</v>
      </c>
    </row>
    <row r="190" spans="1:39" ht="15.5" x14ac:dyDescent="0.35">
      <c r="A190">
        <v>1</v>
      </c>
      <c r="B190" t="str">
        <f>Tabla14[[#This Row],[Oficina]]&amp;Tabla14[[#This Row],[Material]]</f>
        <v>Agro Sudamerica1022842</v>
      </c>
      <c r="C190" t="s">
        <v>6</v>
      </c>
      <c r="D190" t="s">
        <v>17</v>
      </c>
      <c r="E190">
        <v>1022842</v>
      </c>
      <c r="F190" t="s">
        <v>405</v>
      </c>
      <c r="G190" t="s">
        <v>71</v>
      </c>
      <c r="H190" t="s">
        <v>582</v>
      </c>
      <c r="I190" s="7">
        <v>0</v>
      </c>
      <c r="J190" s="7">
        <v>0</v>
      </c>
      <c r="K190" s="8">
        <v>0.5146152823243515</v>
      </c>
      <c r="L190" s="7">
        <v>0</v>
      </c>
      <c r="M190" s="7">
        <v>5409.4539999999997</v>
      </c>
      <c r="N190" s="7">
        <v>0</v>
      </c>
      <c r="O190" s="7">
        <v>0</v>
      </c>
      <c r="P190" s="14">
        <v>5409.4539999999997</v>
      </c>
      <c r="Q190" s="7">
        <v>1640</v>
      </c>
      <c r="R190" s="9">
        <v>24000</v>
      </c>
      <c r="S190" s="5">
        <f t="shared" si="3"/>
        <v>1640</v>
      </c>
      <c r="T190" s="63"/>
      <c r="U190" s="5">
        <f>+Tabla14[[#This Row],[Atraso a facturar]]+Tabla14[[#This Row],[Ajuste atraso]]</f>
        <v>1640</v>
      </c>
      <c r="V190" s="3">
        <f>+Tabla14[[#This Row],[Total disponible]]-Tabla14[[#This Row],[Facturación atraso]]</f>
        <v>3769.4539999999997</v>
      </c>
      <c r="W190" s="6">
        <f>IFERROR(IF(AND(V190&gt;R190,J190&gt;=R190),ROUNDDOWN((Tabla14[[#This Row],[Producción para venta nueva]])/R190,0)*R190,0),0)</f>
        <v>0</v>
      </c>
      <c r="X190" s="63"/>
      <c r="Y190" s="6">
        <f>IF(Tabla14[[#This Row],[Venta del mes]]&gt;0,Tabla14[[#This Row],[Venta del mes]]+Tabla14[[#This Row],[Ajuste venta nueva]],0)</f>
        <v>0</v>
      </c>
      <c r="Z190" s="6">
        <f>+Tabla14[[#This Row],[Producción para venta nueva]]-Tabla14[[#This Row],[Facturación Venta nueva]]</f>
        <v>3769.4539999999997</v>
      </c>
      <c r="AA190" s="6">
        <f>IF(AND(A190=1,Tabla14[[#This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0" s="6"/>
      <c r="AC190" s="6">
        <f>IF(Tabla14[[#This Row],[Disponible stock sin venta]]&gt;0,Tabla14[[#This Row],[Disponible stock sin venta]]+Tabla14[[#This Row],[Ajuste stock sin venta]],0)</f>
        <v>0</v>
      </c>
      <c r="AD190" s="3">
        <f>IFERROR(VLOOKUP(Tabla14[[#This Row],[Llave]],'[6]Din puerto'!$A:$D,4,FALSE),0)</f>
        <v>0</v>
      </c>
      <c r="AE19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1640</v>
      </c>
      <c r="AF190" s="3">
        <v>1640</v>
      </c>
      <c r="AG190" s="6">
        <f>IF(Tabla14[[#This Row],[Plan Irrestricto (DATO)]]&gt;0,SUM(Tabla14[[#This Row],[Facturación atraso]],Tabla14[[#This Row],[Facturación Venta nueva]],Tabla14[[#This Row],[Facturación stock]],Tabla14[[#This Row],[En puerto a facturar]]),0)</f>
        <v>1640</v>
      </c>
      <c r="AH190" s="87"/>
      <c r="AI190" s="3"/>
      <c r="AL190" s="7">
        <f>VLOOKUP(Tabla14[[#This Row],[Llave]],'[8]BASE PLAN MES N'!$B:$AG,32,FALSE)</f>
        <v>1640</v>
      </c>
      <c r="AM190" s="3">
        <f>+Tabla14[[#This Row],[Comentario Market3]]-Tabla14[[#This Row],[Plan Ajustado]]</f>
        <v>0</v>
      </c>
    </row>
    <row r="191" spans="1:39" ht="15.5" x14ac:dyDescent="0.35">
      <c r="A191">
        <v>1</v>
      </c>
      <c r="B191" t="str">
        <f>Tabla14[[#This Row],[Oficina]]&amp;Tabla14[[#This Row],[Material]]</f>
        <v>Agro Sudamerica1023295</v>
      </c>
      <c r="C191" t="s">
        <v>6</v>
      </c>
      <c r="D191" t="s">
        <v>17</v>
      </c>
      <c r="E191">
        <v>1023295</v>
      </c>
      <c r="F191" t="s">
        <v>289</v>
      </c>
      <c r="G191" t="s">
        <v>76</v>
      </c>
      <c r="H191" t="s">
        <v>79</v>
      </c>
      <c r="I191" s="7">
        <v>0</v>
      </c>
      <c r="J191" s="7">
        <v>1000</v>
      </c>
      <c r="K191" s="8">
        <v>0.5146152823243515</v>
      </c>
      <c r="L191" s="7">
        <v>0</v>
      </c>
      <c r="M191" s="7">
        <v>1901.2499999999975</v>
      </c>
      <c r="N191" s="7">
        <v>0</v>
      </c>
      <c r="O191" s="7">
        <v>0</v>
      </c>
      <c r="P191" s="32">
        <v>1901.2499999999975</v>
      </c>
      <c r="Q191" s="15">
        <v>507</v>
      </c>
      <c r="R191" s="9">
        <v>1100</v>
      </c>
      <c r="S191" s="5">
        <f t="shared" si="3"/>
        <v>507</v>
      </c>
      <c r="T191" s="63"/>
      <c r="U191" s="5">
        <f>+Tabla14[[#This Row],[Atraso a facturar]]+Tabla14[[#This Row],[Ajuste atraso]]</f>
        <v>507</v>
      </c>
      <c r="V191" s="3">
        <f>+Tabla14[[#This Row],[Total disponible]]-Tabla14[[#This Row],[Facturación atraso]]</f>
        <v>1394.2499999999975</v>
      </c>
      <c r="W191" s="6">
        <f>IFERROR(IF(AND(V191&gt;R191,J191&gt;=R191),ROUNDDOWN((Tabla14[[#This Row],[Producción para venta nueva]])/R191,0)*R191,0),0)</f>
        <v>0</v>
      </c>
      <c r="X191" s="63"/>
      <c r="Y191" s="6">
        <f>IF(Tabla14[[#This Row],[Venta del mes]]&gt;0,Tabla14[[#This Row],[Venta del mes]]+Tabla14[[#This Row],[Ajuste venta nueva]],0)</f>
        <v>0</v>
      </c>
      <c r="Z191" s="6">
        <f>+Tabla14[[#This Row],[Producción para venta nueva]]-Tabla14[[#This Row],[Facturación Venta nueva]]</f>
        <v>1394.2499999999975</v>
      </c>
      <c r="AA191" s="6">
        <f>IF(AND(A191=1,Tabla14[[#This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1100</v>
      </c>
      <c r="AB191" s="6"/>
      <c r="AC191" s="6">
        <f>IF(Tabla14[[#This Row],[Disponible stock sin venta]]&gt;0,Tabla14[[#This Row],[Disponible stock sin venta]]+Tabla14[[#This Row],[Ajuste stock sin venta]],0)</f>
        <v>1100</v>
      </c>
      <c r="AD191" s="3">
        <f>IFERROR(VLOOKUP(Tabla14[[#This Row],[Llave]],'[6]Din puerto'!$A:$D,4,FALSE),0)</f>
        <v>0</v>
      </c>
      <c r="AE19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1607</v>
      </c>
      <c r="AF191" s="3">
        <v>1607</v>
      </c>
      <c r="AG191" s="6">
        <f>IF(Tabla14[[#This Row],[Plan Irrestricto (DATO)]]&gt;0,SUM(Tabla14[[#This Row],[Facturación atraso]],Tabla14[[#This Row],[Facturación Venta nueva]],Tabla14[[#This Row],[Facturación stock]],Tabla14[[#This Row],[En puerto a facturar]]),0)</f>
        <v>1607</v>
      </c>
      <c r="AH191" s="87"/>
      <c r="AI191" s="3"/>
      <c r="AL191" s="7">
        <f>VLOOKUP(Tabla14[[#This Row],[Llave]],'[8]BASE PLAN MES N'!$B:$AG,32,FALSE)</f>
        <v>1607</v>
      </c>
      <c r="AM191" s="3">
        <f>+Tabla14[[#This Row],[Comentario Market3]]-Tabla14[[#This Row],[Plan Ajustado]]</f>
        <v>0</v>
      </c>
    </row>
    <row r="192" spans="1:39" ht="15.5" hidden="1" x14ac:dyDescent="0.35">
      <c r="A192">
        <v>1</v>
      </c>
      <c r="B192" t="str">
        <f>Tabla14[[#This Row],[Oficina]]&amp;Tabla14[[#This Row],[Material]]</f>
        <v>Agrosuper Shanghai1021971</v>
      </c>
      <c r="C192" t="s">
        <v>6</v>
      </c>
      <c r="D192" t="s">
        <v>140</v>
      </c>
      <c r="E192">
        <v>1021971</v>
      </c>
      <c r="F192" t="s">
        <v>399</v>
      </c>
      <c r="G192" t="s">
        <v>8</v>
      </c>
      <c r="H192" t="s">
        <v>28</v>
      </c>
      <c r="I192" s="7">
        <v>0</v>
      </c>
      <c r="J192" s="7">
        <v>0</v>
      </c>
      <c r="K192" s="8">
        <v>0.5146152823243515</v>
      </c>
      <c r="L192" s="7">
        <v>0</v>
      </c>
      <c r="M192" s="7">
        <v>0</v>
      </c>
      <c r="N192" s="7">
        <v>0</v>
      </c>
      <c r="O192" s="7">
        <v>0</v>
      </c>
      <c r="P192" s="14">
        <v>0</v>
      </c>
      <c r="Q192" s="7">
        <v>0</v>
      </c>
      <c r="R192" s="9">
        <v>15000</v>
      </c>
      <c r="S192" s="5">
        <f t="shared" si="3"/>
        <v>0</v>
      </c>
      <c r="T192" s="63"/>
      <c r="U192" s="5">
        <f>+Tabla14[[#This Row],[Atraso a facturar]]+Tabla14[[#This Row],[Ajuste atraso]]</f>
        <v>0</v>
      </c>
      <c r="V192" s="3">
        <f>+Tabla14[[#This Row],[Total disponible]]-Tabla14[[#This Row],[Facturación atraso]]</f>
        <v>0</v>
      </c>
      <c r="W192" s="6">
        <f>IFERROR(IF(AND(V192&gt;R192,J192&gt;=R192),ROUNDDOWN((Tabla14[[#This Row],[Producción para venta nueva]])/R192,0)*R192,0),0)</f>
        <v>0</v>
      </c>
      <c r="X192" s="63"/>
      <c r="Y192" s="6">
        <f>IF(Tabla14[[#This Row],[Venta del mes]]&gt;0,Tabla14[[#This Row],[Venta del mes]]+Tabla14[[#This Row],[Ajuste venta nueva]],0)</f>
        <v>0</v>
      </c>
      <c r="Z192" s="6">
        <f>+Tabla14[[#This Row],[Producción para venta nueva]]-Tabla14[[#This Row],[Facturación Venta nueva]]</f>
        <v>0</v>
      </c>
      <c r="AA192" s="6">
        <f>IF(AND(A192=1,Tabla14[[#This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2" s="6"/>
      <c r="AC192" s="6">
        <f>IF(Tabla14[[#This Row],[Disponible stock sin venta]]&gt;0,Tabla14[[#This Row],[Disponible stock sin venta]]+Tabla14[[#This Row],[Ajuste stock sin venta]],0)</f>
        <v>0</v>
      </c>
      <c r="AD192" s="3">
        <f>IFERROR(VLOOKUP(Tabla14[[#This Row],[Llave]],'[6]Din puerto'!$A:$D,4,FALSE),0)</f>
        <v>0</v>
      </c>
      <c r="AE19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92" s="3">
        <v>0</v>
      </c>
      <c r="AG19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92" s="87"/>
      <c r="AI192" s="3"/>
      <c r="AL192">
        <f>VLOOKUP(Tabla14[[#This Row],[Llave]],'[8]BASE PLAN MES N'!$B:$AG,32,FALSE)</f>
        <v>0</v>
      </c>
      <c r="AM192" s="3">
        <f>+Tabla14[[#This Row],[Comentario Market3]]-Tabla14[[#This Row],[Plan Ajustado]]</f>
        <v>0</v>
      </c>
    </row>
    <row r="193" spans="1:39" ht="15.5" hidden="1" x14ac:dyDescent="0.35">
      <c r="A193">
        <v>1</v>
      </c>
      <c r="B193" t="str">
        <f>Tabla14[[#This Row],[Oficina]]&amp;Tabla14[[#This Row],[Material]]</f>
        <v>Agrosuper Shanghai1021905</v>
      </c>
      <c r="C193" t="s">
        <v>6</v>
      </c>
      <c r="D193" t="s">
        <v>140</v>
      </c>
      <c r="E193">
        <v>1021905</v>
      </c>
      <c r="F193" t="s">
        <v>283</v>
      </c>
      <c r="G193" t="s">
        <v>71</v>
      </c>
      <c r="H193" t="s">
        <v>72</v>
      </c>
      <c r="I193" s="7">
        <v>0</v>
      </c>
      <c r="J193" s="7">
        <v>0</v>
      </c>
      <c r="K193" s="8">
        <v>0.5146152823243515</v>
      </c>
      <c r="L193" s="7">
        <v>0</v>
      </c>
      <c r="M193" s="7">
        <v>0</v>
      </c>
      <c r="N193" s="7">
        <v>0</v>
      </c>
      <c r="O193" s="7">
        <v>0</v>
      </c>
      <c r="P193" s="14">
        <v>0</v>
      </c>
      <c r="Q193" s="7">
        <v>0</v>
      </c>
      <c r="R193" s="9">
        <v>20600</v>
      </c>
      <c r="S193" s="5">
        <f t="shared" si="3"/>
        <v>0</v>
      </c>
      <c r="T193" s="63"/>
      <c r="U193" s="5">
        <f>+Tabla14[[#This Row],[Atraso a facturar]]+Tabla14[[#This Row],[Ajuste atraso]]</f>
        <v>0</v>
      </c>
      <c r="V193" s="3">
        <f>+Tabla14[[#This Row],[Total disponible]]-Tabla14[[#This Row],[Facturación atraso]]</f>
        <v>0</v>
      </c>
      <c r="W193" s="6">
        <f>IFERROR(IF(AND(V193&gt;R193,J193&gt;=R193),ROUNDDOWN((Tabla14[[#This Row],[Producción para venta nueva]])/R193,0)*R193,0),0)</f>
        <v>0</v>
      </c>
      <c r="X193" s="63"/>
      <c r="Y193" s="6">
        <f>IF(Tabla14[[#This Row],[Venta del mes]]&gt;0,Tabla14[[#This Row],[Venta del mes]]+Tabla14[[#This Row],[Ajuste venta nueva]],0)</f>
        <v>0</v>
      </c>
      <c r="Z193" s="6">
        <f>+Tabla14[[#This Row],[Producción para venta nueva]]-Tabla14[[#This Row],[Facturación Venta nueva]]</f>
        <v>0</v>
      </c>
      <c r="AA193" s="6">
        <f>IF(AND(A193=1,Tabla14[[#This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3" s="6"/>
      <c r="AC193" s="6">
        <f>IF(Tabla14[[#This Row],[Disponible stock sin venta]]&gt;0,Tabla14[[#This Row],[Disponible stock sin venta]]+Tabla14[[#This Row],[Ajuste stock sin venta]],0)</f>
        <v>0</v>
      </c>
      <c r="AD193" s="3">
        <f>IFERROR(VLOOKUP(Tabla14[[#This Row],[Llave]],'[6]Din puerto'!$A:$D,4,FALSE),0)</f>
        <v>0</v>
      </c>
      <c r="AE19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193" s="3">
        <v>0</v>
      </c>
      <c r="AG19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193" s="87"/>
      <c r="AI193" s="3"/>
      <c r="AL193">
        <f>VLOOKUP(Tabla14[[#This Row],[Llave]],'[8]BASE PLAN MES N'!$B:$AG,32,FALSE)</f>
        <v>0</v>
      </c>
      <c r="AM193" s="3">
        <f>+Tabla14[[#This Row],[Comentario Market3]]-Tabla14[[#This Row],[Plan Ajustado]]</f>
        <v>0</v>
      </c>
    </row>
    <row r="194" spans="1:39" ht="15.5" x14ac:dyDescent="0.35">
      <c r="A194">
        <v>1</v>
      </c>
      <c r="B194" t="str">
        <f>Tabla14[[#This Row],[Oficina]]&amp;Tabla14[[#This Row],[Material]]</f>
        <v>Agro Sudamerica1022781</v>
      </c>
      <c r="C194" t="s">
        <v>6</v>
      </c>
      <c r="D194" t="s">
        <v>17</v>
      </c>
      <c r="E194">
        <v>1022781</v>
      </c>
      <c r="F194" t="s">
        <v>647</v>
      </c>
      <c r="G194" t="s">
        <v>76</v>
      </c>
      <c r="H194" t="s">
        <v>79</v>
      </c>
      <c r="I194" s="7">
        <v>2865</v>
      </c>
      <c r="J194" s="7">
        <v>0</v>
      </c>
      <c r="K194" s="8">
        <v>0.5146152823243515</v>
      </c>
      <c r="L194" s="7">
        <v>1474.372783859267</v>
      </c>
      <c r="M194" s="7">
        <v>0</v>
      </c>
      <c r="N194" s="7">
        <v>0</v>
      </c>
      <c r="O194" s="7">
        <v>0</v>
      </c>
      <c r="P194" s="32">
        <v>1474.372783859267</v>
      </c>
      <c r="Q194" s="15">
        <v>15422.4</v>
      </c>
      <c r="R194" s="9">
        <v>1200</v>
      </c>
      <c r="S194" s="5">
        <f t="shared" si="3"/>
        <v>1200</v>
      </c>
      <c r="T194" s="63"/>
      <c r="U194" s="5">
        <f>+Tabla14[[#This Row],[Atraso a facturar]]+Tabla14[[#This Row],[Ajuste atraso]]</f>
        <v>1200</v>
      </c>
      <c r="V194" s="3">
        <f>+Tabla14[[#This Row],[Total disponible]]-Tabla14[[#This Row],[Facturación atraso]]</f>
        <v>274.37278385926697</v>
      </c>
      <c r="W194" s="6">
        <f>IFERROR(IF(AND(V194&gt;R194,J194&gt;=R194),ROUNDDOWN((Tabla14[[#This Row],[Producción para venta nueva]])/R194,0)*R194,0),0)</f>
        <v>0</v>
      </c>
      <c r="X194" s="63"/>
      <c r="Y194" s="6">
        <f>IF(Tabla14[[#This Row],[Venta del mes]]&gt;0,Tabla14[[#This Row],[Venta del mes]]+Tabla14[[#This Row],[Ajuste venta nueva]],0)</f>
        <v>0</v>
      </c>
      <c r="Z194" s="6">
        <f>+Tabla14[[#This Row],[Producción para venta nueva]]-Tabla14[[#This Row],[Facturación Venta nueva]]</f>
        <v>274.37278385926697</v>
      </c>
      <c r="AA194" s="6">
        <f>IF(AND(A194=1,Tabla14[[#This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4" s="6"/>
      <c r="AC194" s="6">
        <f>IF(Tabla14[[#This Row],[Disponible stock sin venta]]&gt;0,Tabla14[[#This Row],[Disponible stock sin venta]]+Tabla14[[#This Row],[Ajuste stock sin venta]],0)</f>
        <v>0</v>
      </c>
      <c r="AD194" s="3">
        <f>IFERROR(VLOOKUP(Tabla14[[#This Row],[Llave]],'[6]Din puerto'!$A:$D,4,FALSE),0)</f>
        <v>0</v>
      </c>
      <c r="AE19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1200</v>
      </c>
      <c r="AF194" s="3">
        <v>1200</v>
      </c>
      <c r="AG194" s="6">
        <f>IF(Tabla14[[#This Row],[Plan Irrestricto (DATO)]]&gt;0,SUM(Tabla14[[#This Row],[Facturación atraso]],Tabla14[[#This Row],[Facturación Venta nueva]],Tabla14[[#This Row],[Facturación stock]],Tabla14[[#This Row],[En puerto a facturar]]),0)</f>
        <v>1200</v>
      </c>
      <c r="AH194" s="87"/>
      <c r="AI194" s="3"/>
      <c r="AL194" s="7">
        <f>VLOOKUP(Tabla14[[#This Row],[Llave]],'[8]BASE PLAN MES N'!$B:$AG,32,FALSE)</f>
        <v>1200</v>
      </c>
      <c r="AM194" s="3">
        <f>+Tabla14[[#This Row],[Comentario Market3]]-Tabla14[[#This Row],[Plan Ajustado]]</f>
        <v>0</v>
      </c>
    </row>
    <row r="195" spans="1:39" ht="15.5" x14ac:dyDescent="0.35">
      <c r="A195">
        <v>1</v>
      </c>
      <c r="B195" t="str">
        <f>Tabla14[[#This Row],[Oficina]]&amp;Tabla14[[#This Row],[Material]]</f>
        <v>Agro Sudamerica1021433</v>
      </c>
      <c r="C195" t="s">
        <v>6</v>
      </c>
      <c r="D195" t="s">
        <v>17</v>
      </c>
      <c r="E195">
        <v>1021433</v>
      </c>
      <c r="F195" t="s">
        <v>740</v>
      </c>
      <c r="G195" t="str">
        <f>VLOOKUP(Tabla14[[#This Row],[Material]],'[7]Base Pedidos'!$D:$AD,25,FALSE)</f>
        <v>PIERNA PULPA</v>
      </c>
      <c r="H195" t="str">
        <f>VLOOKUP(Tabla14[[#This Row],[Material]],'[7]Base Pedidos'!$D:$AD,26,FALSE)</f>
        <v>PIERNA PULPA 59</v>
      </c>
      <c r="I195" s="7">
        <v>0</v>
      </c>
      <c r="J195" s="15">
        <v>0</v>
      </c>
      <c r="K195" s="8">
        <v>0.5146152823243515</v>
      </c>
      <c r="L195" s="7">
        <v>0</v>
      </c>
      <c r="M195" s="15">
        <v>1107.0439999999999</v>
      </c>
      <c r="N195" s="7">
        <v>0</v>
      </c>
      <c r="O195" s="7">
        <v>0</v>
      </c>
      <c r="P195" s="32">
        <v>1107.0439999999999</v>
      </c>
      <c r="Q195" s="15">
        <v>1040</v>
      </c>
      <c r="R195" s="62">
        <v>24000</v>
      </c>
      <c r="S195" s="5">
        <f t="shared" si="3"/>
        <v>1040</v>
      </c>
      <c r="T195" s="63"/>
      <c r="U195" s="5">
        <f>+Tabla14[[#This Row],[Atraso a facturar]]+Tabla14[[#This Row],[Ajuste atraso]]</f>
        <v>1040</v>
      </c>
      <c r="V195" s="3">
        <f>+Tabla14[[#This Row],[Total disponible]]-Tabla14[[#This Row],[Facturación atraso]]</f>
        <v>67.043999999999869</v>
      </c>
      <c r="W195" s="6">
        <f>IFERROR(IF(AND(V195&gt;R195,J195&gt;=R195),ROUNDDOWN((Tabla14[[#This Row],[Producción para venta nueva]])/R195,0)*R195,0),0)</f>
        <v>0</v>
      </c>
      <c r="X195" s="63"/>
      <c r="Y195" s="6">
        <f>IF(Tabla14[[#This Row],[Venta del mes]]&gt;0,Tabla14[[#This Row],[Venta del mes]]+Tabla14[[#This Row],[Ajuste venta nueva]],0)</f>
        <v>0</v>
      </c>
      <c r="Z195" s="6">
        <f>+Tabla14[[#This Row],[Producción para venta nueva]]-Tabla14[[#This Row],[Facturación Venta nueva]]</f>
        <v>67.043999999999869</v>
      </c>
      <c r="AA195" s="6">
        <f>IF(AND(A195=1,Tabla14[[#This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5" s="6"/>
      <c r="AC195" s="6">
        <f>IF(Tabla14[[#This Row],[Disponible stock sin venta]]&gt;0,Tabla14[[#This Row],[Disponible stock sin venta]]+Tabla14[[#This Row],[Ajuste stock sin venta]],0)</f>
        <v>0</v>
      </c>
      <c r="AD195" s="3">
        <f>IFERROR(VLOOKUP(Tabla14[[#This Row],[Llave]],'[6]Din puerto'!$A:$D,4,FALSE),0)</f>
        <v>0</v>
      </c>
      <c r="AE195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1040</v>
      </c>
      <c r="AF195" s="3">
        <v>1040</v>
      </c>
      <c r="AG195" s="6">
        <f>IF(Tabla14[[#This Row],[Plan Irrestricto (DATO)]]&gt;0,SUM(Tabla14[[#This Row],[Facturación atraso]],Tabla14[[#This Row],[Facturación Venta nueva]],Tabla14[[#This Row],[Facturación stock]],Tabla14[[#This Row],[En puerto a facturar]]),0)</f>
        <v>1040</v>
      </c>
      <c r="AH195" s="87"/>
      <c r="AI195" s="3"/>
      <c r="AL195" s="7">
        <f>VLOOKUP(Tabla14[[#This Row],[Llave]],'[8]BASE PLAN MES N'!$B:$AG,32,FALSE)</f>
        <v>1040</v>
      </c>
      <c r="AM195" s="3">
        <f>+Tabla14[[#This Row],[Comentario Market3]]-Tabla14[[#This Row],[Plan Ajustado]]</f>
        <v>0</v>
      </c>
    </row>
    <row r="196" spans="1:39" ht="15.5" hidden="1" x14ac:dyDescent="0.35">
      <c r="A196">
        <v>1</v>
      </c>
      <c r="B196" t="str">
        <f>Tabla14[[#This Row],[Oficina]]&amp;Tabla14[[#This Row],[Material]]</f>
        <v>Agrosuper Brasil1021864</v>
      </c>
      <c r="C196" t="s">
        <v>6</v>
      </c>
      <c r="D196" t="s">
        <v>7</v>
      </c>
      <c r="E196">
        <v>1021864</v>
      </c>
      <c r="F196" t="s">
        <v>10</v>
      </c>
      <c r="G196" t="s">
        <v>8</v>
      </c>
      <c r="H196" t="s">
        <v>9</v>
      </c>
      <c r="I196" s="7">
        <v>27627</v>
      </c>
      <c r="J196" s="7">
        <v>24000</v>
      </c>
      <c r="K196" s="8">
        <v>0.71181248753751014</v>
      </c>
      <c r="L196" s="7">
        <v>19665.243593198793</v>
      </c>
      <c r="M196" s="79">
        <v>8547.5129999999954</v>
      </c>
      <c r="N196" s="7">
        <v>11212.764119059653</v>
      </c>
      <c r="O196" s="7">
        <v>0</v>
      </c>
      <c r="P196" s="14">
        <v>38304.244300352475</v>
      </c>
      <c r="Q196" s="7">
        <v>24000</v>
      </c>
      <c r="R196" s="82">
        <v>24000</v>
      </c>
      <c r="S196" s="5">
        <f t="shared" si="3"/>
        <v>24000</v>
      </c>
      <c r="T196" s="63"/>
      <c r="U196" s="5">
        <f>+Tabla14[[#This Row],[Atraso a facturar]]+Tabla14[[#This Row],[Ajuste atraso]]</f>
        <v>24000</v>
      </c>
      <c r="V196" s="3">
        <f>+Tabla14[[#This Row],[Total disponible]]-Tabla14[[#This Row],[Facturación atraso]]</f>
        <v>14304.244300352475</v>
      </c>
      <c r="W196" s="6">
        <f>IFERROR(IF(AND(V196&gt;R196,J196&gt;=R196),ROUNDDOWN((Tabla14[[#This Row],[Producción para venta nueva]])/R196,0)*R196,0),0)</f>
        <v>0</v>
      </c>
      <c r="X196" s="63"/>
      <c r="Y196" s="6">
        <f>IF(Tabla14[[#This Row],[Venta del mes]]&gt;0,Tabla14[[#This Row],[Venta del mes]]+Tabla14[[#This Row],[Ajuste venta nueva]],0)</f>
        <v>0</v>
      </c>
      <c r="Z196" s="6">
        <f>+Tabla14[[#This Row],[Producción para venta nueva]]-Tabla14[[#This Row],[Facturación Venta nueva]]</f>
        <v>14304.244300352475</v>
      </c>
      <c r="AA196" s="6">
        <f>IF(AND(A196=1,Tabla14[[#This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6" s="6"/>
      <c r="AC196" s="6">
        <f>IF(Tabla14[[#This Row],[Disponible stock sin venta]]&gt;0,Tabla14[[#This Row],[Disponible stock sin venta]]+Tabla14[[#This Row],[Ajuste stock sin venta]],0)</f>
        <v>0</v>
      </c>
      <c r="AD196" s="3">
        <f>IFERROR(VLOOKUP(Tabla14[[#This Row],[Llave]],'[6]Din puerto'!$A:$D,4,FALSE),0)</f>
        <v>0</v>
      </c>
      <c r="AE19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196" s="3">
        <v>24000</v>
      </c>
      <c r="AG196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196" s="87"/>
      <c r="AI196" s="3"/>
      <c r="AL196">
        <f>VLOOKUP(Tabla14[[#This Row],[Llave]],'[8]BASE PLAN MES N'!$B:$AG,32,FALSE)</f>
        <v>24000</v>
      </c>
      <c r="AM196" s="3">
        <f>+Tabla14[[#This Row],[Comentario Market3]]-Tabla14[[#This Row],[Plan Ajustado]]</f>
        <v>0</v>
      </c>
    </row>
    <row r="197" spans="1:39" ht="15.5" x14ac:dyDescent="0.35">
      <c r="A197">
        <v>1</v>
      </c>
      <c r="B197" t="str">
        <f>Tabla14[[#This Row],[Oficina]]&amp;Tabla14[[#This Row],[Material]]</f>
        <v>Agro Sudamerica1012798</v>
      </c>
      <c r="C197" t="s">
        <v>227</v>
      </c>
      <c r="D197" t="s">
        <v>17</v>
      </c>
      <c r="E197">
        <v>1012798</v>
      </c>
      <c r="F197" t="s">
        <v>741</v>
      </c>
      <c r="G197" t="str">
        <f>VLOOKUP(Tabla14[[#This Row],[Material]],'[7]Base Pedidos'!$D:$AD,25,FALSE)</f>
        <v>PATAS GARRAS</v>
      </c>
      <c r="H197" t="str">
        <f>VLOOKUP(Tabla14[[#This Row],[Material]],'[7]Base Pedidos'!$D:$AD,26,FALSE)</f>
        <v>PATAS GARRAS EXP</v>
      </c>
      <c r="I197" s="7">
        <v>0</v>
      </c>
      <c r="J197" s="15">
        <v>0</v>
      </c>
      <c r="K197" s="8">
        <v>0.5146152823243515</v>
      </c>
      <c r="L197" s="7">
        <v>0</v>
      </c>
      <c r="M197" s="15">
        <v>1100</v>
      </c>
      <c r="N197" s="7">
        <v>0</v>
      </c>
      <c r="O197" s="7">
        <v>0</v>
      </c>
      <c r="P197" s="32">
        <v>1100</v>
      </c>
      <c r="Q197" s="15">
        <v>1000</v>
      </c>
      <c r="R197" s="62">
        <v>24000</v>
      </c>
      <c r="S197" s="5">
        <f t="shared" si="3"/>
        <v>1000</v>
      </c>
      <c r="T197" s="63"/>
      <c r="U197" s="5">
        <f>+Tabla14[[#This Row],[Atraso a facturar]]+Tabla14[[#This Row],[Ajuste atraso]]</f>
        <v>1000</v>
      </c>
      <c r="V197" s="3">
        <f>+Tabla14[[#This Row],[Total disponible]]-Tabla14[[#This Row],[Facturación atraso]]</f>
        <v>100</v>
      </c>
      <c r="W197" s="6">
        <f>IFERROR(IF(AND(V197&gt;R197,J197&gt;=R197),ROUNDDOWN((Tabla14[[#This Row],[Producción para venta nueva]])/R197,0)*R197,0),0)</f>
        <v>0</v>
      </c>
      <c r="X197" s="63"/>
      <c r="Y197" s="6">
        <f>IF(Tabla14[[#This Row],[Venta del mes]]&gt;0,Tabla14[[#This Row],[Venta del mes]]+Tabla14[[#This Row],[Ajuste venta nueva]],0)</f>
        <v>0</v>
      </c>
      <c r="Z197" s="6">
        <f>+Tabla14[[#This Row],[Producción para venta nueva]]-Tabla14[[#This Row],[Facturación Venta nueva]]</f>
        <v>100</v>
      </c>
      <c r="AA197" s="6">
        <f>IF(AND(A197=1,Tabla14[[#This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7" s="6"/>
      <c r="AC197" s="6">
        <f>IF(Tabla14[[#This Row],[Disponible stock sin venta]]&gt;0,Tabla14[[#This Row],[Disponible stock sin venta]]+Tabla14[[#This Row],[Ajuste stock sin venta]],0)</f>
        <v>0</v>
      </c>
      <c r="AD197" s="3">
        <f>IFERROR(VLOOKUP(Tabla14[[#This Row],[Llave]],'[6]Din puerto'!$A:$D,4,FALSE),0)</f>
        <v>0</v>
      </c>
      <c r="AE197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1000</v>
      </c>
      <c r="AF197" s="3">
        <v>1000</v>
      </c>
      <c r="AG197" s="6">
        <f>IF(Tabla14[[#This Row],[Plan Irrestricto (DATO)]]&gt;0,SUM(Tabla14[[#This Row],[Facturación atraso]],Tabla14[[#This Row],[Facturación Venta nueva]],Tabla14[[#This Row],[Facturación stock]],Tabla14[[#This Row],[En puerto a facturar]]),0)</f>
        <v>1000</v>
      </c>
      <c r="AH197" s="87"/>
      <c r="AI197" s="3"/>
      <c r="AL197" s="7">
        <f>VLOOKUP(Tabla14[[#This Row],[Llave]],'[8]BASE PLAN MES N'!$B:$AG,32,FALSE)</f>
        <v>1000</v>
      </c>
      <c r="AM197" s="3">
        <f>+Tabla14[[#This Row],[Comentario Market3]]-Tabla14[[#This Row],[Plan Ajustado]]</f>
        <v>0</v>
      </c>
    </row>
    <row r="198" spans="1:39" ht="15.5" x14ac:dyDescent="0.35">
      <c r="A198">
        <v>1</v>
      </c>
      <c r="B198" t="str">
        <f>Tabla14[[#This Row],[Oficina]]&amp;Tabla14[[#This Row],[Material]]</f>
        <v>Agro Sudamerica1023343</v>
      </c>
      <c r="C198" t="s">
        <v>6</v>
      </c>
      <c r="D198" t="s">
        <v>17</v>
      </c>
      <c r="E198">
        <v>1023343</v>
      </c>
      <c r="F198" t="s">
        <v>732</v>
      </c>
      <c r="G198" t="str">
        <f>VLOOKUP(Tabla14[[#This Row],[Material]],'[7]Base Pedidos'!$D:$AD,25,FALSE)</f>
        <v>RECORTES NO MAGRO</v>
      </c>
      <c r="H198" t="str">
        <f>VLOOKUP(Tabla14[[#This Row],[Material]],'[7]Base Pedidos'!$D:$AD,26,FALSE)</f>
        <v>RECORTES NO MAGRO TRIMING 60/40</v>
      </c>
      <c r="I198" s="7">
        <v>0</v>
      </c>
      <c r="J198" s="15">
        <v>0</v>
      </c>
      <c r="K198" s="8">
        <v>0.5146152823243515</v>
      </c>
      <c r="L198" s="7">
        <v>0</v>
      </c>
      <c r="M198" s="15">
        <v>15186.706000000002</v>
      </c>
      <c r="N198" s="7">
        <v>1080</v>
      </c>
      <c r="O198" s="7">
        <v>0</v>
      </c>
      <c r="P198" s="32">
        <v>16158.706000000002</v>
      </c>
      <c r="Q198" s="15">
        <v>978</v>
      </c>
      <c r="R198" s="62">
        <v>24000</v>
      </c>
      <c r="S198" s="5">
        <f t="shared" si="3"/>
        <v>978</v>
      </c>
      <c r="T198" s="63"/>
      <c r="U198" s="5">
        <f>+Tabla14[[#This Row],[Atraso a facturar]]+Tabla14[[#This Row],[Ajuste atraso]]</f>
        <v>978</v>
      </c>
      <c r="V198" s="3">
        <f>+Tabla14[[#This Row],[Total disponible]]-Tabla14[[#This Row],[Facturación atraso]]</f>
        <v>15180.706000000002</v>
      </c>
      <c r="W198" s="6">
        <f>IFERROR(IF(AND(V198&gt;R198,J198&gt;=R198),ROUNDDOWN((Tabla14[[#This Row],[Producción para venta nueva]])/R198,0)*R198,0),0)</f>
        <v>0</v>
      </c>
      <c r="X198" s="63"/>
      <c r="Y198" s="6">
        <f>IF(Tabla14[[#This Row],[Venta del mes]]&gt;0,Tabla14[[#This Row],[Venta del mes]]+Tabla14[[#This Row],[Ajuste venta nueva]],0)</f>
        <v>0</v>
      </c>
      <c r="Z198" s="6">
        <f>+Tabla14[[#This Row],[Producción para venta nueva]]-Tabla14[[#This Row],[Facturación Venta nueva]]</f>
        <v>15180.706000000002</v>
      </c>
      <c r="AA198" s="6">
        <f>IF(AND(A198=1,Tabla14[[#This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8" s="6"/>
      <c r="AC198" s="6">
        <f>IF(Tabla14[[#This Row],[Disponible stock sin venta]]&gt;0,Tabla14[[#This Row],[Disponible stock sin venta]]+Tabla14[[#This Row],[Ajuste stock sin venta]],0)</f>
        <v>0</v>
      </c>
      <c r="AD198" s="3">
        <f>IFERROR(VLOOKUP(Tabla14[[#This Row],[Llave]],'[6]Din puerto'!$A:$D,4,FALSE),0)</f>
        <v>0</v>
      </c>
      <c r="AE198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978</v>
      </c>
      <c r="AF198" s="3">
        <v>978</v>
      </c>
      <c r="AG198" s="6">
        <f>IF(Tabla14[[#This Row],[Plan Irrestricto (DATO)]]&gt;0,SUM(Tabla14[[#This Row],[Facturación atraso]],Tabla14[[#This Row],[Facturación Venta nueva]],Tabla14[[#This Row],[Facturación stock]],Tabla14[[#This Row],[En puerto a facturar]]),0)</f>
        <v>978</v>
      </c>
      <c r="AH198" s="87"/>
      <c r="AI198" s="3"/>
      <c r="AL198" s="7">
        <f>VLOOKUP(Tabla14[[#This Row],[Llave]],'[8]BASE PLAN MES N'!$B:$AG,32,FALSE)</f>
        <v>978</v>
      </c>
      <c r="AM198" s="3">
        <f>+Tabla14[[#This Row],[Comentario Market3]]-Tabla14[[#This Row],[Plan Ajustado]]</f>
        <v>0</v>
      </c>
    </row>
    <row r="199" spans="1:39" ht="15.5" x14ac:dyDescent="0.35">
      <c r="A199">
        <v>1</v>
      </c>
      <c r="B199" t="str">
        <f>Tabla14[[#This Row],[Oficina]]&amp;Tabla14[[#This Row],[Material]]</f>
        <v>Agro Sudamerica1023319</v>
      </c>
      <c r="C199" t="s">
        <v>6</v>
      </c>
      <c r="D199" t="s">
        <v>17</v>
      </c>
      <c r="E199">
        <v>1023319</v>
      </c>
      <c r="F199" t="s">
        <v>729</v>
      </c>
      <c r="G199" t="str">
        <f>VLOOKUP(Tabla14[[#This Row],[Material]],'[7]Base Pedidos'!$D:$AD,25,FALSE)</f>
        <v>RECORTES NO MAGRO</v>
      </c>
      <c r="H199" t="str">
        <f>VLOOKUP(Tabla14[[#This Row],[Material]],'[7]Base Pedidos'!$D:$AD,26,FALSE)</f>
        <v>RECORTES NO MAGRO TRIMING 90/10</v>
      </c>
      <c r="I199" s="7">
        <v>0</v>
      </c>
      <c r="J199" s="15">
        <v>0</v>
      </c>
      <c r="K199" s="8">
        <v>0.5146152823243515</v>
      </c>
      <c r="L199" s="7">
        <v>0</v>
      </c>
      <c r="M199" s="15">
        <v>14962.65</v>
      </c>
      <c r="N199" s="7">
        <v>7014.0468958122929</v>
      </c>
      <c r="O199" s="7">
        <v>0</v>
      </c>
      <c r="P199" s="32">
        <v>21275.292206231064</v>
      </c>
      <c r="Q199" s="15">
        <v>620</v>
      </c>
      <c r="R199" s="62">
        <v>24000</v>
      </c>
      <c r="S199" s="5">
        <f t="shared" si="3"/>
        <v>620</v>
      </c>
      <c r="T199" s="63"/>
      <c r="U199" s="5">
        <f>+Tabla14[[#This Row],[Atraso a facturar]]+Tabla14[[#This Row],[Ajuste atraso]]</f>
        <v>620</v>
      </c>
      <c r="V199" s="3">
        <f>+Tabla14[[#This Row],[Total disponible]]-Tabla14[[#This Row],[Facturación atraso]]</f>
        <v>20655.292206231064</v>
      </c>
      <c r="W199" s="6">
        <f>IFERROR(IF(AND(V199&gt;R199,J199&gt;=R199),ROUNDDOWN((Tabla14[[#This Row],[Producción para venta nueva]])/R199,0)*R199,0),0)</f>
        <v>0</v>
      </c>
      <c r="X199" s="63"/>
      <c r="Y199" s="6">
        <f>IF(Tabla14[[#This Row],[Venta del mes]]&gt;0,Tabla14[[#This Row],[Venta del mes]]+Tabla14[[#This Row],[Ajuste venta nueva]],0)</f>
        <v>0</v>
      </c>
      <c r="Z199" s="6">
        <f>+Tabla14[[#This Row],[Producción para venta nueva]]-Tabla14[[#This Row],[Facturación Venta nueva]]</f>
        <v>20655.292206231064</v>
      </c>
      <c r="AA199" s="6">
        <f>IF(AND(A199=1,Tabla14[[#This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199" s="6"/>
      <c r="AC199" s="6">
        <f>IF(Tabla14[[#This Row],[Disponible stock sin venta]]&gt;0,Tabla14[[#This Row],[Disponible stock sin venta]]+Tabla14[[#This Row],[Ajuste stock sin venta]],0)</f>
        <v>0</v>
      </c>
      <c r="AD199" s="3">
        <f>IFERROR(VLOOKUP(Tabla14[[#This Row],[Llave]],'[6]Din puerto'!$A:$D,4,FALSE),0)</f>
        <v>0</v>
      </c>
      <c r="AE199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620</v>
      </c>
      <c r="AF199" s="3">
        <v>620</v>
      </c>
      <c r="AG199" s="6">
        <f>IF(Tabla14[[#This Row],[Plan Irrestricto (DATO)]]&gt;0,SUM(Tabla14[[#This Row],[Facturación atraso]],Tabla14[[#This Row],[Facturación Venta nueva]],Tabla14[[#This Row],[Facturación stock]],Tabla14[[#This Row],[En puerto a facturar]]),0)</f>
        <v>620</v>
      </c>
      <c r="AH199" s="87"/>
      <c r="AI199" s="3"/>
      <c r="AL199" s="7">
        <f>VLOOKUP(Tabla14[[#This Row],[Llave]],'[8]BASE PLAN MES N'!$B:$AG,32,FALSE)</f>
        <v>0</v>
      </c>
      <c r="AM199" s="3">
        <f>+Tabla14[[#This Row],[Comentario Market3]]-Tabla14[[#This Row],[Plan Ajustado]]</f>
        <v>-620</v>
      </c>
    </row>
    <row r="200" spans="1:39" ht="15.5" hidden="1" x14ac:dyDescent="0.35">
      <c r="A200">
        <v>1</v>
      </c>
      <c r="B200" t="str">
        <f>Tabla14[[#This Row],[Oficina]]&amp;Tabla14[[#This Row],[Material]]</f>
        <v>Agrosuper Shanghai1021765</v>
      </c>
      <c r="C200" t="s">
        <v>6</v>
      </c>
      <c r="D200" t="s">
        <v>140</v>
      </c>
      <c r="E200">
        <v>1021765</v>
      </c>
      <c r="F200" t="s">
        <v>61</v>
      </c>
      <c r="G200" t="s">
        <v>59</v>
      </c>
      <c r="H200" t="s">
        <v>60</v>
      </c>
      <c r="I200" s="7">
        <v>0</v>
      </c>
      <c r="J200" s="7">
        <v>0</v>
      </c>
      <c r="K200" s="8">
        <v>0.5146152823243515</v>
      </c>
      <c r="L200" s="7">
        <v>0</v>
      </c>
      <c r="M200" s="7">
        <v>0</v>
      </c>
      <c r="N200" s="7">
        <v>0</v>
      </c>
      <c r="O200" s="7">
        <v>0</v>
      </c>
      <c r="P200" s="14">
        <v>0</v>
      </c>
      <c r="Q200" s="7">
        <v>0</v>
      </c>
      <c r="R200" s="9">
        <v>24000</v>
      </c>
      <c r="S200" s="5">
        <f t="shared" si="3"/>
        <v>0</v>
      </c>
      <c r="T200" s="63"/>
      <c r="U200" s="5">
        <f>+Tabla14[[#This Row],[Atraso a facturar]]+Tabla14[[#This Row],[Ajuste atraso]]</f>
        <v>0</v>
      </c>
      <c r="V200" s="3">
        <f>+Tabla14[[#This Row],[Total disponible]]-Tabla14[[#This Row],[Facturación atraso]]</f>
        <v>0</v>
      </c>
      <c r="W200" s="6">
        <f>IFERROR(IF(AND(V200&gt;R200,J200&gt;=R200),ROUNDDOWN((Tabla14[[#This Row],[Producción para venta nueva]])/R200,0)*R200,0),0)</f>
        <v>0</v>
      </c>
      <c r="X200" s="63"/>
      <c r="Y200" s="6">
        <f>IF(Tabla14[[#This Row],[Venta del mes]]&gt;0,Tabla14[[#This Row],[Venta del mes]]+Tabla14[[#This Row],[Ajuste venta nueva]],0)</f>
        <v>0</v>
      </c>
      <c r="Z200" s="6">
        <f>+Tabla14[[#This Row],[Producción para venta nueva]]-Tabla14[[#This Row],[Facturación Venta nueva]]</f>
        <v>0</v>
      </c>
      <c r="AA200" s="6">
        <f>IF(AND(A200=1,Tabla14[[#This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0" s="6"/>
      <c r="AC200" s="6">
        <f>IF(Tabla14[[#This Row],[Disponible stock sin venta]]&gt;0,Tabla14[[#This Row],[Disponible stock sin venta]]+Tabla14[[#This Row],[Ajuste stock sin venta]],0)</f>
        <v>0</v>
      </c>
      <c r="AD200" s="3">
        <f>IFERROR(VLOOKUP(Tabla14[[#This Row],[Llave]],'[6]Din puerto'!$A:$D,4,FALSE),0)</f>
        <v>0</v>
      </c>
      <c r="AE20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00" s="3">
        <v>0</v>
      </c>
      <c r="AG20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00" s="87"/>
      <c r="AI200" s="3"/>
      <c r="AL200">
        <f>VLOOKUP(Tabla14[[#This Row],[Llave]],'[8]BASE PLAN MES N'!$B:$AG,32,FALSE)</f>
        <v>0</v>
      </c>
      <c r="AM200" s="3">
        <f>+Tabla14[[#This Row],[Comentario Market3]]-Tabla14[[#This Row],[Plan Ajustado]]</f>
        <v>0</v>
      </c>
    </row>
    <row r="201" spans="1:39" ht="15.5" hidden="1" x14ac:dyDescent="0.35">
      <c r="A201">
        <v>1</v>
      </c>
      <c r="B201" t="str">
        <f>Tabla14[[#This Row],[Oficina]]&amp;Tabla14[[#This Row],[Material]]</f>
        <v>Agrosuper Shanghai1021740</v>
      </c>
      <c r="C201" t="s">
        <v>6</v>
      </c>
      <c r="D201" t="s">
        <v>140</v>
      </c>
      <c r="E201">
        <v>1021740</v>
      </c>
      <c r="F201" t="s">
        <v>87</v>
      </c>
      <c r="G201" t="s">
        <v>76</v>
      </c>
      <c r="H201" t="s">
        <v>84</v>
      </c>
      <c r="I201" s="7">
        <v>0</v>
      </c>
      <c r="J201" s="7">
        <v>0</v>
      </c>
      <c r="K201" s="8">
        <v>0.5146152823243515</v>
      </c>
      <c r="L201" s="7">
        <v>0</v>
      </c>
      <c r="M201" s="7">
        <v>0</v>
      </c>
      <c r="N201" s="7">
        <v>0</v>
      </c>
      <c r="O201" s="7">
        <v>0</v>
      </c>
      <c r="P201" s="32">
        <v>0</v>
      </c>
      <c r="Q201" s="7">
        <v>0</v>
      </c>
      <c r="R201" s="9">
        <v>18000</v>
      </c>
      <c r="S201" s="5">
        <f t="shared" si="3"/>
        <v>0</v>
      </c>
      <c r="T201" s="63"/>
      <c r="U201" s="5">
        <f>+Tabla14[[#This Row],[Atraso a facturar]]+Tabla14[[#This Row],[Ajuste atraso]]</f>
        <v>0</v>
      </c>
      <c r="V201" s="3">
        <f>+Tabla14[[#This Row],[Total disponible]]-Tabla14[[#This Row],[Facturación atraso]]</f>
        <v>0</v>
      </c>
      <c r="W201" s="6">
        <f>IFERROR(IF(AND(V201&gt;R201,J201&gt;=R201),ROUNDDOWN((Tabla14[[#This Row],[Producción para venta nueva]])/R201,0)*R201,0),0)</f>
        <v>0</v>
      </c>
      <c r="X201" s="63"/>
      <c r="Y201" s="6">
        <f>IF(Tabla14[[#This Row],[Venta del mes]]&gt;0,Tabla14[[#This Row],[Venta del mes]]+Tabla14[[#This Row],[Ajuste venta nueva]],0)</f>
        <v>0</v>
      </c>
      <c r="Z201" s="6">
        <f>+Tabla14[[#This Row],[Producción para venta nueva]]-Tabla14[[#This Row],[Facturación Venta nueva]]</f>
        <v>0</v>
      </c>
      <c r="AA201" s="6">
        <f>IF(AND(A201=1,Tabla14[[#This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1" s="6"/>
      <c r="AC201" s="6">
        <f>IF(Tabla14[[#This Row],[Disponible stock sin venta]]&gt;0,Tabla14[[#This Row],[Disponible stock sin venta]]+Tabla14[[#This Row],[Ajuste stock sin venta]],0)</f>
        <v>0</v>
      </c>
      <c r="AD201" s="3">
        <f>IFERROR(VLOOKUP(Tabla14[[#This Row],[Llave]],'[6]Din puerto'!$A:$D,4,FALSE),0)</f>
        <v>0</v>
      </c>
      <c r="AE20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01" s="3">
        <v>0</v>
      </c>
      <c r="AG20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01" s="87"/>
      <c r="AI201" s="3"/>
      <c r="AL201">
        <f>VLOOKUP(Tabla14[[#This Row],[Llave]],'[8]BASE PLAN MES N'!$B:$AG,32,FALSE)</f>
        <v>0</v>
      </c>
      <c r="AM201" s="3">
        <f>+Tabla14[[#This Row],[Comentario Market3]]-Tabla14[[#This Row],[Plan Ajustado]]</f>
        <v>0</v>
      </c>
    </row>
    <row r="202" spans="1:39" ht="15.5" hidden="1" x14ac:dyDescent="0.35">
      <c r="A202">
        <v>1</v>
      </c>
      <c r="B202" t="str">
        <f>Tabla14[[#This Row],[Oficina]]&amp;Tabla14[[#This Row],[Material]]</f>
        <v>Agrosuper Shanghai1021738</v>
      </c>
      <c r="C202" t="s">
        <v>6</v>
      </c>
      <c r="D202" t="s">
        <v>140</v>
      </c>
      <c r="E202">
        <v>1021738</v>
      </c>
      <c r="F202" t="s">
        <v>170</v>
      </c>
      <c r="G202" t="s">
        <v>76</v>
      </c>
      <c r="H202" t="s">
        <v>77</v>
      </c>
      <c r="I202" s="7">
        <v>0</v>
      </c>
      <c r="J202" s="7">
        <v>0</v>
      </c>
      <c r="K202" s="8">
        <v>0.5146152823243515</v>
      </c>
      <c r="L202" s="7">
        <v>0</v>
      </c>
      <c r="M202" s="7">
        <v>0</v>
      </c>
      <c r="N202" s="7">
        <v>0</v>
      </c>
      <c r="O202" s="7">
        <v>0</v>
      </c>
      <c r="P202" s="14">
        <v>0</v>
      </c>
      <c r="Q202" s="7">
        <v>0</v>
      </c>
      <c r="R202" s="9">
        <v>20600</v>
      </c>
      <c r="S202" s="5">
        <f t="shared" ref="S202:S265" si="4">IF(AND(P202&gt;Q202,Q202&gt;0),Q202,IF(AND(P202&lt;Q202,Q202&gt;0),(ROUNDDOWN(P202/R202,0)*R202),0))</f>
        <v>0</v>
      </c>
      <c r="T202" s="63"/>
      <c r="U202" s="5">
        <f>+Tabla14[[#This Row],[Atraso a facturar]]+Tabla14[[#This Row],[Ajuste atraso]]</f>
        <v>0</v>
      </c>
      <c r="V202" s="3">
        <f>+Tabla14[[#This Row],[Total disponible]]-Tabla14[[#This Row],[Facturación atraso]]</f>
        <v>0</v>
      </c>
      <c r="W202" s="6">
        <f>IFERROR(IF(AND(V202&gt;R202,J202&gt;=R202),ROUNDDOWN((Tabla14[[#This Row],[Producción para venta nueva]])/R202,0)*R202,0),0)</f>
        <v>0</v>
      </c>
      <c r="X202" s="63"/>
      <c r="Y202" s="6">
        <f>IF(Tabla14[[#This Row],[Venta del mes]]&gt;0,Tabla14[[#This Row],[Venta del mes]]+Tabla14[[#This Row],[Ajuste venta nueva]],0)</f>
        <v>0</v>
      </c>
      <c r="Z202" s="6">
        <f>+Tabla14[[#This Row],[Producción para venta nueva]]-Tabla14[[#This Row],[Facturación Venta nueva]]</f>
        <v>0</v>
      </c>
      <c r="AA202" s="6">
        <f>IF(AND(A202=1,Tabla14[[#This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2" s="6"/>
      <c r="AC202" s="6">
        <f>IF(Tabla14[[#This Row],[Disponible stock sin venta]]&gt;0,Tabla14[[#This Row],[Disponible stock sin venta]]+Tabla14[[#This Row],[Ajuste stock sin venta]],0)</f>
        <v>0</v>
      </c>
      <c r="AD202" s="3">
        <f>IFERROR(VLOOKUP(Tabla14[[#This Row],[Llave]],'[6]Din puerto'!$A:$D,4,FALSE),0)</f>
        <v>0</v>
      </c>
      <c r="AE20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02" s="3">
        <v>0</v>
      </c>
      <c r="AG20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02" s="87"/>
      <c r="AI202" s="3"/>
      <c r="AL202">
        <f>VLOOKUP(Tabla14[[#This Row],[Llave]],'[8]BASE PLAN MES N'!$B:$AG,32,FALSE)</f>
        <v>0</v>
      </c>
      <c r="AM202" s="3">
        <f>+Tabla14[[#This Row],[Comentario Market3]]-Tabla14[[#This Row],[Plan Ajustado]]</f>
        <v>0</v>
      </c>
    </row>
    <row r="203" spans="1:39" ht="15.5" hidden="1" x14ac:dyDescent="0.35">
      <c r="A203">
        <v>1</v>
      </c>
      <c r="B203" t="str">
        <f>Tabla14[[#This Row],[Oficina]]&amp;Tabla14[[#This Row],[Material]]</f>
        <v>Agrosuper Shanghai1021735</v>
      </c>
      <c r="C203" t="s">
        <v>6</v>
      </c>
      <c r="D203" t="s">
        <v>140</v>
      </c>
      <c r="E203">
        <v>1021735</v>
      </c>
      <c r="F203" t="s">
        <v>169</v>
      </c>
      <c r="G203" t="s">
        <v>76</v>
      </c>
      <c r="H203" t="s">
        <v>77</v>
      </c>
      <c r="I203" s="7">
        <v>0</v>
      </c>
      <c r="J203" s="7">
        <v>0</v>
      </c>
      <c r="K203" s="8">
        <v>0.5146152823243515</v>
      </c>
      <c r="L203" s="7">
        <v>0</v>
      </c>
      <c r="M203" s="7">
        <v>0</v>
      </c>
      <c r="N203" s="7">
        <v>0</v>
      </c>
      <c r="O203" s="7">
        <v>0</v>
      </c>
      <c r="P203" s="14">
        <v>0</v>
      </c>
      <c r="Q203" s="7">
        <v>0</v>
      </c>
      <c r="R203" s="9">
        <v>20500</v>
      </c>
      <c r="S203" s="5">
        <f t="shared" si="4"/>
        <v>0</v>
      </c>
      <c r="T203" s="63"/>
      <c r="U203" s="5">
        <f>+Tabla14[[#This Row],[Atraso a facturar]]+Tabla14[[#This Row],[Ajuste atraso]]</f>
        <v>0</v>
      </c>
      <c r="V203" s="3">
        <f>+Tabla14[[#This Row],[Total disponible]]-Tabla14[[#This Row],[Facturación atraso]]</f>
        <v>0</v>
      </c>
      <c r="W203" s="6">
        <f>IFERROR(IF(AND(V203&gt;R203,J203&gt;=R203),ROUNDDOWN((Tabla14[[#This Row],[Producción para venta nueva]])/R203,0)*R203,0),0)</f>
        <v>0</v>
      </c>
      <c r="X203" s="63"/>
      <c r="Y203" s="6">
        <f>IF(Tabla14[[#This Row],[Venta del mes]]&gt;0,Tabla14[[#This Row],[Venta del mes]]+Tabla14[[#This Row],[Ajuste venta nueva]],0)</f>
        <v>0</v>
      </c>
      <c r="Z203" s="6">
        <f>+Tabla14[[#This Row],[Producción para venta nueva]]-Tabla14[[#This Row],[Facturación Venta nueva]]</f>
        <v>0</v>
      </c>
      <c r="AA203" s="6">
        <f>IF(AND(A203=1,Tabla14[[#This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3" s="6"/>
      <c r="AC203" s="6">
        <f>IF(Tabla14[[#This Row],[Disponible stock sin venta]]&gt;0,Tabla14[[#This Row],[Disponible stock sin venta]]+Tabla14[[#This Row],[Ajuste stock sin venta]],0)</f>
        <v>0</v>
      </c>
      <c r="AD203" s="3">
        <f>IFERROR(VLOOKUP(Tabla14[[#This Row],[Llave]],'[6]Din puerto'!$A:$D,4,FALSE),0)</f>
        <v>0</v>
      </c>
      <c r="AE20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03" s="3">
        <v>0</v>
      </c>
      <c r="AG20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03" s="87"/>
      <c r="AI203" s="3"/>
      <c r="AL203">
        <f>VLOOKUP(Tabla14[[#This Row],[Llave]],'[8]BASE PLAN MES N'!$B:$AG,32,FALSE)</f>
        <v>0</v>
      </c>
      <c r="AM203" s="3">
        <f>+Tabla14[[#This Row],[Comentario Market3]]-Tabla14[[#This Row],[Plan Ajustado]]</f>
        <v>0</v>
      </c>
    </row>
    <row r="204" spans="1:39" ht="15.5" hidden="1" x14ac:dyDescent="0.35">
      <c r="A204">
        <v>1</v>
      </c>
      <c r="B204" t="str">
        <f>Tabla14[[#This Row],[Oficina]]&amp;Tabla14[[#This Row],[Material]]</f>
        <v>Agrosuper Shanghai1021733</v>
      </c>
      <c r="C204" t="s">
        <v>6</v>
      </c>
      <c r="D204" t="s">
        <v>140</v>
      </c>
      <c r="E204">
        <v>1021733</v>
      </c>
      <c r="F204" t="s">
        <v>166</v>
      </c>
      <c r="G204" t="s">
        <v>59</v>
      </c>
      <c r="H204" t="s">
        <v>62</v>
      </c>
      <c r="I204" s="7">
        <v>0</v>
      </c>
      <c r="J204" s="7">
        <v>0</v>
      </c>
      <c r="K204" s="8">
        <v>0.5146152823243515</v>
      </c>
      <c r="L204" s="7">
        <v>0</v>
      </c>
      <c r="M204" s="7">
        <v>0</v>
      </c>
      <c r="N204" s="7">
        <v>0</v>
      </c>
      <c r="O204" s="7">
        <v>0</v>
      </c>
      <c r="P204" s="14">
        <v>0</v>
      </c>
      <c r="Q204" s="7">
        <v>0</v>
      </c>
      <c r="R204" s="9">
        <v>24000</v>
      </c>
      <c r="S204" s="5">
        <f t="shared" si="4"/>
        <v>0</v>
      </c>
      <c r="T204" s="63"/>
      <c r="U204" s="5">
        <f>+Tabla14[[#This Row],[Atraso a facturar]]+Tabla14[[#This Row],[Ajuste atraso]]</f>
        <v>0</v>
      </c>
      <c r="V204" s="3">
        <f>+Tabla14[[#This Row],[Total disponible]]-Tabla14[[#This Row],[Facturación atraso]]</f>
        <v>0</v>
      </c>
      <c r="W204" s="6">
        <f>IFERROR(IF(AND(V204&gt;R204,J204&gt;=R204),ROUNDDOWN((Tabla14[[#This Row],[Producción para venta nueva]])/R204,0)*R204,0),0)</f>
        <v>0</v>
      </c>
      <c r="X204" s="63"/>
      <c r="Y204" s="6">
        <f>IF(Tabla14[[#This Row],[Venta del mes]]&gt;0,Tabla14[[#This Row],[Venta del mes]]+Tabla14[[#This Row],[Ajuste venta nueva]],0)</f>
        <v>0</v>
      </c>
      <c r="Z204" s="6">
        <f>+Tabla14[[#This Row],[Producción para venta nueva]]-Tabla14[[#This Row],[Facturación Venta nueva]]</f>
        <v>0</v>
      </c>
      <c r="AA204" s="6">
        <f>IF(AND(A204=1,Tabla14[[#This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4" s="6"/>
      <c r="AC204" s="6">
        <f>IF(Tabla14[[#This Row],[Disponible stock sin venta]]&gt;0,Tabla14[[#This Row],[Disponible stock sin venta]]+Tabla14[[#This Row],[Ajuste stock sin venta]],0)</f>
        <v>0</v>
      </c>
      <c r="AD204" s="3">
        <f>IFERROR(VLOOKUP(Tabla14[[#This Row],[Llave]],'[6]Din puerto'!$A:$D,4,FALSE),0)</f>
        <v>0</v>
      </c>
      <c r="AE20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04" s="3">
        <v>0</v>
      </c>
      <c r="AG20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04" s="87"/>
      <c r="AI204" s="3"/>
      <c r="AL204">
        <f>VLOOKUP(Tabla14[[#This Row],[Llave]],'[8]BASE PLAN MES N'!$B:$AG,32,FALSE)</f>
        <v>0</v>
      </c>
      <c r="AM204" s="3">
        <f>+Tabla14[[#This Row],[Comentario Market3]]-Tabla14[[#This Row],[Plan Ajustado]]</f>
        <v>0</v>
      </c>
    </row>
    <row r="205" spans="1:39" ht="15.5" hidden="1" x14ac:dyDescent="0.35">
      <c r="A205">
        <v>1</v>
      </c>
      <c r="B205" t="str">
        <f>Tabla14[[#This Row],[Oficina]]&amp;Tabla14[[#This Row],[Material]]</f>
        <v>Agrosuper Shanghai1021731</v>
      </c>
      <c r="C205" t="s">
        <v>6</v>
      </c>
      <c r="D205" t="s">
        <v>140</v>
      </c>
      <c r="E205">
        <v>1021731</v>
      </c>
      <c r="F205" t="s">
        <v>161</v>
      </c>
      <c r="G205" t="s">
        <v>159</v>
      </c>
      <c r="H205" t="s">
        <v>160</v>
      </c>
      <c r="I205" s="7">
        <v>0</v>
      </c>
      <c r="J205" s="7">
        <v>0</v>
      </c>
      <c r="K205" s="8">
        <v>0.5146152823243515</v>
      </c>
      <c r="L205" s="7">
        <v>0</v>
      </c>
      <c r="M205" s="7">
        <v>0</v>
      </c>
      <c r="N205" s="7">
        <v>0</v>
      </c>
      <c r="O205" s="7">
        <v>0</v>
      </c>
      <c r="P205" s="14">
        <v>0</v>
      </c>
      <c r="Q205" s="7">
        <v>0</v>
      </c>
      <c r="R205" s="9">
        <v>24000</v>
      </c>
      <c r="S205" s="5">
        <f t="shared" si="4"/>
        <v>0</v>
      </c>
      <c r="T205" s="63"/>
      <c r="U205" s="5">
        <f>+Tabla14[[#This Row],[Atraso a facturar]]+Tabla14[[#This Row],[Ajuste atraso]]</f>
        <v>0</v>
      </c>
      <c r="V205" s="3">
        <f>+Tabla14[[#This Row],[Total disponible]]-Tabla14[[#This Row],[Facturación atraso]]</f>
        <v>0</v>
      </c>
      <c r="W205" s="6">
        <f>IFERROR(IF(AND(V205&gt;R205,J205&gt;=R205),ROUNDDOWN((Tabla14[[#This Row],[Producción para venta nueva]])/R205,0)*R205,0),0)</f>
        <v>0</v>
      </c>
      <c r="X205" s="63"/>
      <c r="Y205" s="6">
        <f>IF(Tabla14[[#This Row],[Venta del mes]]&gt;0,Tabla14[[#This Row],[Venta del mes]]+Tabla14[[#This Row],[Ajuste venta nueva]],0)</f>
        <v>0</v>
      </c>
      <c r="Z205" s="6">
        <f>+Tabla14[[#This Row],[Producción para venta nueva]]-Tabla14[[#This Row],[Facturación Venta nueva]]</f>
        <v>0</v>
      </c>
      <c r="AA205" s="6">
        <f>IF(AND(A205=1,Tabla14[[#This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5" s="6"/>
      <c r="AC205" s="6">
        <f>IF(Tabla14[[#This Row],[Disponible stock sin venta]]&gt;0,Tabla14[[#This Row],[Disponible stock sin venta]]+Tabla14[[#This Row],[Ajuste stock sin venta]],0)</f>
        <v>0</v>
      </c>
      <c r="AD205" s="3">
        <f>IFERROR(VLOOKUP(Tabla14[[#This Row],[Llave]],'[6]Din puerto'!$A:$D,4,FALSE),0)</f>
        <v>0</v>
      </c>
      <c r="AE20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05" s="3">
        <v>0</v>
      </c>
      <c r="AG20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05" s="87"/>
      <c r="AI205" s="3"/>
      <c r="AL205">
        <f>VLOOKUP(Tabla14[[#This Row],[Llave]],'[8]BASE PLAN MES N'!$B:$AG,32,FALSE)</f>
        <v>0</v>
      </c>
      <c r="AM205" s="3">
        <f>+Tabla14[[#This Row],[Comentario Market3]]-Tabla14[[#This Row],[Plan Ajustado]]</f>
        <v>0</v>
      </c>
    </row>
    <row r="206" spans="1:39" ht="15.5" hidden="1" x14ac:dyDescent="0.35">
      <c r="A206">
        <v>1</v>
      </c>
      <c r="B206" t="str">
        <f>Tabla14[[#This Row],[Oficina]]&amp;Tabla14[[#This Row],[Material]]</f>
        <v>Agrosuper Asia1021667</v>
      </c>
      <c r="C206" t="s">
        <v>6</v>
      </c>
      <c r="D206" t="s">
        <v>173</v>
      </c>
      <c r="E206">
        <v>1021667</v>
      </c>
      <c r="F206" t="s">
        <v>746</v>
      </c>
      <c r="I206" s="7">
        <v>22000</v>
      </c>
      <c r="J206" s="15">
        <v>0</v>
      </c>
      <c r="K206" s="8">
        <v>0.5146152823243515</v>
      </c>
      <c r="L206" s="7">
        <v>11321.536211135734</v>
      </c>
      <c r="M206" s="15">
        <v>0</v>
      </c>
      <c r="N206" s="7">
        <v>0</v>
      </c>
      <c r="O206" s="15">
        <v>0</v>
      </c>
      <c r="P206" s="32">
        <v>11321.536211135734</v>
      </c>
      <c r="Q206" s="15">
        <v>0</v>
      </c>
      <c r="R206" s="62">
        <v>24000</v>
      </c>
      <c r="S206" s="5">
        <f t="shared" si="4"/>
        <v>0</v>
      </c>
      <c r="T206" s="63"/>
      <c r="U206" s="5">
        <f>+Tabla14[[#This Row],[Atraso a facturar]]+Tabla14[[#This Row],[Ajuste atraso]]</f>
        <v>0</v>
      </c>
      <c r="V206" s="3">
        <f>+Tabla14[[#This Row],[Total disponible]]-Tabla14[[#This Row],[Facturación atraso]]</f>
        <v>11321.536211135734</v>
      </c>
      <c r="W206" s="6">
        <f>IFERROR(IF(AND(V206&gt;R206,J206&gt;=R206),ROUNDDOWN((Tabla14[[#This Row],[Producción para venta nueva]])/R206,0)*R206,0),0)</f>
        <v>0</v>
      </c>
      <c r="X206" s="63"/>
      <c r="Y206" s="6">
        <f>IF(Tabla14[[#This Row],[Venta del mes]]&gt;0,Tabla14[[#This Row],[Venta del mes]]+Tabla14[[#This Row],[Ajuste venta nueva]],0)</f>
        <v>0</v>
      </c>
      <c r="Z206" s="6">
        <f>+Tabla14[[#This Row],[Producción para venta nueva]]-Tabla14[[#This Row],[Facturación Venta nueva]]</f>
        <v>11321.536211135734</v>
      </c>
      <c r="AA206" s="6">
        <f>IF(AND(A206=1,Tabla14[[#This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6" s="6"/>
      <c r="AC206" s="6">
        <f>IF(Tabla14[[#This Row],[Disponible stock sin venta]]&gt;0,Tabla14[[#This Row],[Disponible stock sin venta]]+Tabla14[[#This Row],[Ajuste stock sin venta]],0)</f>
        <v>0</v>
      </c>
      <c r="AD206" s="3">
        <f>IFERROR(VLOOKUP(Tabla14[[#This Row],[Llave]],'[6]Din puerto'!$A:$D,4,FALSE),0)</f>
        <v>0</v>
      </c>
      <c r="AE206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06" s="3">
        <v>0</v>
      </c>
      <c r="AG20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06" s="87"/>
      <c r="AI206" s="3"/>
      <c r="AL206">
        <f>VLOOKUP(Tabla14[[#This Row],[Llave]],'[8]BASE PLAN MES N'!$B:$AG,32,FALSE)</f>
        <v>0</v>
      </c>
      <c r="AM206" s="3">
        <f>+Tabla14[[#This Row],[Comentario Market3]]-Tabla14[[#This Row],[Plan Ajustado]]</f>
        <v>0</v>
      </c>
    </row>
    <row r="207" spans="1:39" ht="15.5" hidden="1" x14ac:dyDescent="0.35">
      <c r="A207">
        <v>1</v>
      </c>
      <c r="B207" t="str">
        <f>Tabla14[[#This Row],[Oficina]]&amp;Tabla14[[#This Row],[Material]]</f>
        <v>Agrosuper Asia1021666</v>
      </c>
      <c r="C207" t="s">
        <v>6</v>
      </c>
      <c r="D207" t="s">
        <v>173</v>
      </c>
      <c r="E207">
        <v>1021666</v>
      </c>
      <c r="F207" t="s">
        <v>745</v>
      </c>
      <c r="I207" s="7">
        <v>44000</v>
      </c>
      <c r="J207" s="15">
        <v>0</v>
      </c>
      <c r="K207" s="8">
        <v>0.5146152823243515</v>
      </c>
      <c r="L207" s="7">
        <v>22643.072422271467</v>
      </c>
      <c r="M207" s="15">
        <v>0</v>
      </c>
      <c r="N207" s="7">
        <v>0</v>
      </c>
      <c r="O207" s="15">
        <v>0</v>
      </c>
      <c r="P207" s="32">
        <v>22643.072422271467</v>
      </c>
      <c r="Q207" s="15">
        <v>0</v>
      </c>
      <c r="R207" s="62">
        <v>24000</v>
      </c>
      <c r="S207" s="5">
        <f t="shared" si="4"/>
        <v>0</v>
      </c>
      <c r="T207" s="63"/>
      <c r="U207" s="5">
        <f>+Tabla14[[#This Row],[Atraso a facturar]]+Tabla14[[#This Row],[Ajuste atraso]]</f>
        <v>0</v>
      </c>
      <c r="V207" s="3">
        <f>+Tabla14[[#This Row],[Total disponible]]-Tabla14[[#This Row],[Facturación atraso]]</f>
        <v>22643.072422271467</v>
      </c>
      <c r="W207" s="6">
        <f>IFERROR(IF(AND(V207&gt;R207,J207&gt;=R207),ROUNDDOWN((Tabla14[[#This Row],[Producción para venta nueva]])/R207,0)*R207,0),0)</f>
        <v>0</v>
      </c>
      <c r="X207" s="63"/>
      <c r="Y207" s="6">
        <f>IF(Tabla14[[#This Row],[Venta del mes]]&gt;0,Tabla14[[#This Row],[Venta del mes]]+Tabla14[[#This Row],[Ajuste venta nueva]],0)</f>
        <v>0</v>
      </c>
      <c r="Z207" s="6">
        <f>+Tabla14[[#This Row],[Producción para venta nueva]]-Tabla14[[#This Row],[Facturación Venta nueva]]</f>
        <v>22643.072422271467</v>
      </c>
      <c r="AA207" s="6">
        <f>IF(AND(A207=1,Tabla14[[#This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7" s="6"/>
      <c r="AC207" s="6">
        <f>IF(Tabla14[[#This Row],[Disponible stock sin venta]]&gt;0,Tabla14[[#This Row],[Disponible stock sin venta]]+Tabla14[[#This Row],[Ajuste stock sin venta]],0)</f>
        <v>0</v>
      </c>
      <c r="AD207" s="3">
        <f>IFERROR(VLOOKUP(Tabla14[[#This Row],[Llave]],'[6]Din puerto'!$A:$D,4,FALSE),0)</f>
        <v>0</v>
      </c>
      <c r="AE207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07" s="3">
        <v>0</v>
      </c>
      <c r="AG20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07" s="87"/>
      <c r="AI207" s="3"/>
      <c r="AL207">
        <f>VLOOKUP(Tabla14[[#This Row],[Llave]],'[8]BASE PLAN MES N'!$B:$AG,32,FALSE)</f>
        <v>0</v>
      </c>
      <c r="AM207" s="3">
        <f>+Tabla14[[#This Row],[Comentario Market3]]-Tabla14[[#This Row],[Plan Ajustado]]</f>
        <v>0</v>
      </c>
    </row>
    <row r="208" spans="1:39" ht="15.5" hidden="1" x14ac:dyDescent="0.35">
      <c r="A208">
        <v>1</v>
      </c>
      <c r="B208" t="str">
        <f>Tabla14[[#This Row],[Oficina]]&amp;Tabla14[[#This Row],[Material]]</f>
        <v>Agrosuper Asia1021665</v>
      </c>
      <c r="C208" t="s">
        <v>6</v>
      </c>
      <c r="D208" t="s">
        <v>173</v>
      </c>
      <c r="E208">
        <v>1021665</v>
      </c>
      <c r="F208" t="s">
        <v>175</v>
      </c>
      <c r="G208" t="s">
        <v>25</v>
      </c>
      <c r="H208" t="s">
        <v>26</v>
      </c>
      <c r="I208" s="7">
        <v>9328</v>
      </c>
      <c r="J208" s="7">
        <v>1774</v>
      </c>
      <c r="K208" s="8">
        <v>0.5146152823243515</v>
      </c>
      <c r="L208" s="7">
        <v>4800.3313535215511</v>
      </c>
      <c r="M208" s="7">
        <v>14392.618000000002</v>
      </c>
      <c r="N208" s="7">
        <v>25559.016608601989</v>
      </c>
      <c r="O208" s="7">
        <v>0</v>
      </c>
      <c r="P208" s="14">
        <v>42196.064301263337</v>
      </c>
      <c r="Q208" s="7">
        <v>24000</v>
      </c>
      <c r="R208" s="9">
        <v>22000</v>
      </c>
      <c r="S208" s="5">
        <f t="shared" si="4"/>
        <v>24000</v>
      </c>
      <c r="T208" s="63"/>
      <c r="U208" s="5">
        <f>+Tabla14[[#This Row],[Atraso a facturar]]+Tabla14[[#This Row],[Ajuste atraso]]</f>
        <v>24000</v>
      </c>
      <c r="V208" s="3">
        <f>+Tabla14[[#This Row],[Total disponible]]-Tabla14[[#This Row],[Facturación atraso]]</f>
        <v>18196.064301263337</v>
      </c>
      <c r="W208" s="6">
        <f>IFERROR(IF(AND(V208&gt;R208,J208&gt;=R208),ROUNDDOWN((Tabla14[[#This Row],[Producción para venta nueva]])/R208,0)*R208,0),0)</f>
        <v>0</v>
      </c>
      <c r="X208" s="63"/>
      <c r="Y208" s="6">
        <f>IF(Tabla14[[#This Row],[Venta del mes]]&gt;0,Tabla14[[#This Row],[Venta del mes]]+Tabla14[[#This Row],[Ajuste venta nueva]],0)</f>
        <v>0</v>
      </c>
      <c r="Z208" s="6">
        <f>+Tabla14[[#This Row],[Producción para venta nueva]]-Tabla14[[#This Row],[Facturación Venta nueva]]</f>
        <v>18196.064301263337</v>
      </c>
      <c r="AA208" s="6">
        <f>IF(AND(A208=1,Tabla14[[#This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08" s="6"/>
      <c r="AC208" s="6">
        <f>IF(Tabla14[[#This Row],[Disponible stock sin venta]]&gt;0,Tabla14[[#This Row],[Disponible stock sin venta]]+Tabla14[[#This Row],[Ajuste stock sin venta]],0)</f>
        <v>0</v>
      </c>
      <c r="AD208" s="3">
        <f>IFERROR(VLOOKUP(Tabla14[[#This Row],[Llave]],'[6]Din puerto'!$A:$D,4,FALSE),0)</f>
        <v>20424.509999999998</v>
      </c>
      <c r="AE20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44424.509999999995</v>
      </c>
      <c r="AF208" s="3">
        <v>44424.509999999995</v>
      </c>
      <c r="AG208" s="6">
        <f>IF(Tabla14[[#This Row],[Plan Irrestricto (DATO)]]&gt;0,SUM(Tabla14[[#This Row],[Facturación atraso]],Tabla14[[#This Row],[Facturación Venta nueva]],Tabla14[[#This Row],[Facturación stock]],Tabla14[[#This Row],[En puerto a facturar]]),0)</f>
        <v>44424.509999999995</v>
      </c>
      <c r="AH208" s="87"/>
      <c r="AI208" s="3"/>
      <c r="AL208">
        <f>VLOOKUP(Tabla14[[#This Row],[Llave]],'[8]BASE PLAN MES N'!$B:$AG,32,FALSE)</f>
        <v>44424.509999999995</v>
      </c>
      <c r="AM208" s="3">
        <f>+Tabla14[[#This Row],[Comentario Market3]]-Tabla14[[#This Row],[Plan Ajustado]]</f>
        <v>0</v>
      </c>
    </row>
    <row r="209" spans="1:39" ht="15.5" hidden="1" x14ac:dyDescent="0.35">
      <c r="A209">
        <v>1</v>
      </c>
      <c r="B209" t="str">
        <f>Tabla14[[#This Row],[Oficina]]&amp;Tabla14[[#This Row],[Material]]</f>
        <v>Agrosuper Asia1021664</v>
      </c>
      <c r="C209" t="s">
        <v>6</v>
      </c>
      <c r="D209" t="s">
        <v>173</v>
      </c>
      <c r="E209">
        <v>1021664</v>
      </c>
      <c r="F209" t="s">
        <v>174</v>
      </c>
      <c r="G209" t="s">
        <v>25</v>
      </c>
      <c r="H209" t="s">
        <v>26</v>
      </c>
      <c r="I209" s="7">
        <v>39149</v>
      </c>
      <c r="J209" s="7">
        <v>11484</v>
      </c>
      <c r="K209" s="8">
        <v>0.5146152823243515</v>
      </c>
      <c r="L209" s="7">
        <v>20146.673687716037</v>
      </c>
      <c r="M209" s="7">
        <v>43566.658999999992</v>
      </c>
      <c r="N209" s="7">
        <v>8545.5822621199841</v>
      </c>
      <c r="O209" s="7">
        <v>0</v>
      </c>
      <c r="P209" s="14">
        <v>71404.35672362402</v>
      </c>
      <c r="Q209" s="7">
        <v>50000</v>
      </c>
      <c r="R209" s="9">
        <v>21300</v>
      </c>
      <c r="S209" s="5">
        <f t="shared" si="4"/>
        <v>50000</v>
      </c>
      <c r="T209" s="63"/>
      <c r="U209" s="5">
        <f>+Tabla14[[#This Row],[Atraso a facturar]]+Tabla14[[#This Row],[Ajuste atraso]]</f>
        <v>50000</v>
      </c>
      <c r="V209" s="3">
        <f>+Tabla14[[#This Row],[Total disponible]]-Tabla14[[#This Row],[Facturación atraso]]</f>
        <v>21404.35672362402</v>
      </c>
      <c r="W209" s="6">
        <f>IFERROR(IF(AND(V209&gt;R209,J209&gt;=R209),ROUNDDOWN((Tabla14[[#This Row],[Producción para venta nueva]])/R209,0)*R209,0),0)</f>
        <v>0</v>
      </c>
      <c r="X209" s="63"/>
      <c r="Y209" s="6">
        <f>IF(Tabla14[[#This Row],[Venta del mes]]&gt;0,Tabla14[[#This Row],[Venta del mes]]+Tabla14[[#This Row],[Ajuste venta nueva]],0)</f>
        <v>0</v>
      </c>
      <c r="Z209" s="6">
        <f>+Tabla14[[#This Row],[Producción para venta nueva]]-Tabla14[[#This Row],[Facturación Venta nueva]]</f>
        <v>21404.35672362402</v>
      </c>
      <c r="AA209" s="6">
        <f>IF(AND(A209=1,Tabla14[[#This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21300</v>
      </c>
      <c r="AB209" s="6"/>
      <c r="AC209" s="6">
        <f>IF(Tabla14[[#This Row],[Disponible stock sin venta]]&gt;0,Tabla14[[#This Row],[Disponible stock sin venta]]+Tabla14[[#This Row],[Ajuste stock sin venta]],0)</f>
        <v>21300</v>
      </c>
      <c r="AD209" s="3">
        <f>IFERROR(VLOOKUP(Tabla14[[#This Row],[Llave]],'[6]Din puerto'!$A:$D,4,FALSE),0)</f>
        <v>0</v>
      </c>
      <c r="AE20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71300</v>
      </c>
      <c r="AF209" s="3">
        <v>71300</v>
      </c>
      <c r="AG209" s="6">
        <f>IF(Tabla14[[#This Row],[Plan Irrestricto (DATO)]]&gt;0,SUM(Tabla14[[#This Row],[Facturación atraso]],Tabla14[[#This Row],[Facturación Venta nueva]],Tabla14[[#This Row],[Facturación stock]],Tabla14[[#This Row],[En puerto a facturar]]),0)</f>
        <v>71300</v>
      </c>
      <c r="AH209" s="87"/>
      <c r="AI209" s="3"/>
      <c r="AL209">
        <f>VLOOKUP(Tabla14[[#This Row],[Llave]],'[8]BASE PLAN MES N'!$B:$AG,32,FALSE)</f>
        <v>71300</v>
      </c>
      <c r="AM209" s="3">
        <f>+Tabla14[[#This Row],[Comentario Market3]]-Tabla14[[#This Row],[Plan Ajustado]]</f>
        <v>0</v>
      </c>
    </row>
    <row r="210" spans="1:39" ht="15.5" hidden="1" x14ac:dyDescent="0.35">
      <c r="A210">
        <v>1</v>
      </c>
      <c r="B210" t="str">
        <f>Tabla14[[#This Row],[Oficina]]&amp;Tabla14[[#This Row],[Material]]</f>
        <v>Agrosuper Asia1021655</v>
      </c>
      <c r="C210" t="s">
        <v>6</v>
      </c>
      <c r="D210" t="s">
        <v>173</v>
      </c>
      <c r="E210">
        <v>1021655</v>
      </c>
      <c r="F210" t="s">
        <v>326</v>
      </c>
      <c r="G210" t="s">
        <v>76</v>
      </c>
      <c r="H210" t="s">
        <v>84</v>
      </c>
      <c r="I210" s="7">
        <v>0</v>
      </c>
      <c r="J210" s="7">
        <v>0</v>
      </c>
      <c r="K210" s="8">
        <v>0.5146152823243515</v>
      </c>
      <c r="L210" s="7">
        <v>0</v>
      </c>
      <c r="M210" s="7">
        <v>190</v>
      </c>
      <c r="N210" s="7">
        <v>0</v>
      </c>
      <c r="O210" s="7">
        <v>0</v>
      </c>
      <c r="P210" s="14">
        <v>190</v>
      </c>
      <c r="Q210" s="7">
        <v>0</v>
      </c>
      <c r="R210" s="9">
        <v>24000</v>
      </c>
      <c r="S210" s="5">
        <f t="shared" si="4"/>
        <v>0</v>
      </c>
      <c r="T210" s="63"/>
      <c r="U210" s="5">
        <f>+Tabla14[[#This Row],[Atraso a facturar]]+Tabla14[[#This Row],[Ajuste atraso]]</f>
        <v>0</v>
      </c>
      <c r="V210" s="3">
        <f>+Tabla14[[#This Row],[Total disponible]]-Tabla14[[#This Row],[Facturación atraso]]</f>
        <v>190</v>
      </c>
      <c r="W210" s="6">
        <f>IFERROR(IF(AND(V210&gt;R210,J210&gt;=R210),ROUNDDOWN((Tabla14[[#This Row],[Producción para venta nueva]])/R210,0)*R210,0),0)</f>
        <v>0</v>
      </c>
      <c r="X210" s="63"/>
      <c r="Y210" s="6">
        <f>IF(Tabla14[[#This Row],[Venta del mes]]&gt;0,Tabla14[[#This Row],[Venta del mes]]+Tabla14[[#This Row],[Ajuste venta nueva]],0)</f>
        <v>0</v>
      </c>
      <c r="Z210" s="6">
        <f>+Tabla14[[#This Row],[Producción para venta nueva]]-Tabla14[[#This Row],[Facturación Venta nueva]]</f>
        <v>190</v>
      </c>
      <c r="AA210" s="6">
        <f>IF(AND(A210=1,Tabla14[[#This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0" s="6"/>
      <c r="AC210" s="6">
        <f>IF(Tabla14[[#This Row],[Disponible stock sin venta]]&gt;0,Tabla14[[#This Row],[Disponible stock sin venta]]+Tabla14[[#This Row],[Ajuste stock sin venta]],0)</f>
        <v>0</v>
      </c>
      <c r="AD210" s="3">
        <f>IFERROR(VLOOKUP(Tabla14[[#This Row],[Llave]],'[6]Din puerto'!$A:$D,4,FALSE),0)</f>
        <v>0</v>
      </c>
      <c r="AE21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10" s="3">
        <v>0</v>
      </c>
      <c r="AG21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10" s="87"/>
      <c r="AI210" s="3"/>
      <c r="AL210">
        <f>VLOOKUP(Tabla14[[#This Row],[Llave]],'[8]BASE PLAN MES N'!$B:$AG,32,FALSE)</f>
        <v>0</v>
      </c>
      <c r="AM210" s="3">
        <f>+Tabla14[[#This Row],[Comentario Market3]]-Tabla14[[#This Row],[Plan Ajustado]]</f>
        <v>0</v>
      </c>
    </row>
    <row r="211" spans="1:39" ht="15.5" x14ac:dyDescent="0.35">
      <c r="A211">
        <v>1</v>
      </c>
      <c r="B211" t="str">
        <f>Tabla14[[#This Row],[Oficina]]&amp;Tabla14[[#This Row],[Material]]</f>
        <v>Agro Sudamerica1012058</v>
      </c>
      <c r="C211" t="s">
        <v>227</v>
      </c>
      <c r="D211" t="s">
        <v>17</v>
      </c>
      <c r="E211">
        <v>1012058</v>
      </c>
      <c r="F211" t="s">
        <v>742</v>
      </c>
      <c r="G211" t="str">
        <f>VLOOKUP(Tabla14[[#This Row],[Material]],'[7]Base Pedidos'!$D:$AD,25,FALSE)</f>
        <v>MUESTRA</v>
      </c>
      <c r="H211" t="str">
        <f>VLOOKUP(Tabla14[[#This Row],[Material]],'[7]Base Pedidos'!$D:$AD,26,FALSE)</f>
        <v>MUESTRA</v>
      </c>
      <c r="I211" s="7">
        <v>0</v>
      </c>
      <c r="J211" s="15">
        <v>0</v>
      </c>
      <c r="K211" s="8">
        <v>0.5146152823243515</v>
      </c>
      <c r="L211" s="7">
        <v>0</v>
      </c>
      <c r="M211" s="15">
        <v>85.14</v>
      </c>
      <c r="N211" s="7">
        <v>0</v>
      </c>
      <c r="O211" s="7">
        <v>0</v>
      </c>
      <c r="P211" s="32">
        <v>85.14</v>
      </c>
      <c r="Q211" s="15">
        <v>85</v>
      </c>
      <c r="R211" s="62">
        <v>24000</v>
      </c>
      <c r="S211" s="5">
        <f t="shared" si="4"/>
        <v>85</v>
      </c>
      <c r="T211" s="63"/>
      <c r="U211" s="5">
        <f>+Tabla14[[#This Row],[Atraso a facturar]]+Tabla14[[#This Row],[Ajuste atraso]]</f>
        <v>85</v>
      </c>
      <c r="V211" s="3">
        <f>+Tabla14[[#This Row],[Total disponible]]-Tabla14[[#This Row],[Facturación atraso]]</f>
        <v>0.14000000000000057</v>
      </c>
      <c r="W211" s="6">
        <f>IFERROR(IF(AND(V211&gt;R211,J211&gt;=R211),ROUNDDOWN((Tabla14[[#This Row],[Producción para venta nueva]])/R211,0)*R211,0),0)</f>
        <v>0</v>
      </c>
      <c r="X211" s="63"/>
      <c r="Y211" s="6">
        <f>IF(Tabla14[[#This Row],[Venta del mes]]&gt;0,Tabla14[[#This Row],[Venta del mes]]+Tabla14[[#This Row],[Ajuste venta nueva]],0)</f>
        <v>0</v>
      </c>
      <c r="Z211" s="6">
        <f>+Tabla14[[#This Row],[Producción para venta nueva]]-Tabla14[[#This Row],[Facturación Venta nueva]]</f>
        <v>0.14000000000000057</v>
      </c>
      <c r="AA211" s="6">
        <f>IF(AND(A211=1,Tabla14[[#This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1" s="6"/>
      <c r="AC211" s="6">
        <f>IF(Tabla14[[#This Row],[Disponible stock sin venta]]&gt;0,Tabla14[[#This Row],[Disponible stock sin venta]]+Tabla14[[#This Row],[Ajuste stock sin venta]],0)</f>
        <v>0</v>
      </c>
      <c r="AD211" s="3">
        <f>IFERROR(VLOOKUP(Tabla14[[#This Row],[Llave]],'[6]Din puerto'!$A:$D,4,FALSE),0)</f>
        <v>0</v>
      </c>
      <c r="AE211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85</v>
      </c>
      <c r="AF211" s="3">
        <v>85</v>
      </c>
      <c r="AG211" s="6">
        <f>IF(Tabla14[[#This Row],[Plan Irrestricto (DATO)]]&gt;0,SUM(Tabla14[[#This Row],[Facturación atraso]],Tabla14[[#This Row],[Facturación Venta nueva]],Tabla14[[#This Row],[Facturación stock]],Tabla14[[#This Row],[En puerto a facturar]]),0)</f>
        <v>85</v>
      </c>
      <c r="AH211" s="87"/>
      <c r="AI211" s="3"/>
      <c r="AL211" s="7">
        <f>VLOOKUP(Tabla14[[#This Row],[Llave]],'[8]BASE PLAN MES N'!$B:$AG,32,FALSE)</f>
        <v>85</v>
      </c>
      <c r="AM211" s="3">
        <f>+Tabla14[[#This Row],[Comentario Market3]]-Tabla14[[#This Row],[Plan Ajustado]]</f>
        <v>0</v>
      </c>
    </row>
    <row r="212" spans="1:39" ht="15.5" x14ac:dyDescent="0.35">
      <c r="A212">
        <v>1</v>
      </c>
      <c r="B212" t="str">
        <f>Tabla14[[#This Row],[Oficina]]&amp;Tabla14[[#This Row],[Material]]</f>
        <v>Agro Sudamerica1100408</v>
      </c>
      <c r="C212" t="s">
        <v>583</v>
      </c>
      <c r="D212" t="s">
        <v>17</v>
      </c>
      <c r="E212">
        <v>1100408</v>
      </c>
      <c r="F212" t="s">
        <v>585</v>
      </c>
      <c r="G212" t="s">
        <v>589</v>
      </c>
      <c r="H212" t="s">
        <v>590</v>
      </c>
      <c r="I212" s="7">
        <v>0</v>
      </c>
      <c r="J212" s="7">
        <v>9000</v>
      </c>
      <c r="K212" s="8">
        <v>0.5146152823243515</v>
      </c>
      <c r="L212" s="7">
        <v>0</v>
      </c>
      <c r="M212" s="7">
        <v>1820</v>
      </c>
      <c r="N212" s="7">
        <v>0</v>
      </c>
      <c r="O212" s="7">
        <v>0</v>
      </c>
      <c r="P212" s="32">
        <v>1820</v>
      </c>
      <c r="Q212" s="7">
        <v>0</v>
      </c>
      <c r="R212" s="9">
        <v>7300</v>
      </c>
      <c r="S212" s="5">
        <f t="shared" si="4"/>
        <v>0</v>
      </c>
      <c r="T212" s="63"/>
      <c r="U212" s="5">
        <f>+Tabla14[[#This Row],[Atraso a facturar]]+Tabla14[[#This Row],[Ajuste atraso]]</f>
        <v>0</v>
      </c>
      <c r="V212" s="3">
        <f>+Tabla14[[#This Row],[Total disponible]]-Tabla14[[#This Row],[Facturación atraso]]</f>
        <v>1820</v>
      </c>
      <c r="W212" s="6">
        <f>IFERROR(IF(AND(V212&gt;R212,J212&gt;=R212),ROUNDDOWN((Tabla14[[#This Row],[Producción para venta nueva]])/R212,0)*R212,0),0)</f>
        <v>0</v>
      </c>
      <c r="X212" s="63"/>
      <c r="Y212" s="6">
        <f>IF(Tabla14[[#This Row],[Venta del mes]]&gt;0,Tabla14[[#This Row],[Venta del mes]]+Tabla14[[#This Row],[Ajuste venta nueva]],0)</f>
        <v>0</v>
      </c>
      <c r="Z212" s="6">
        <f>+Tabla14[[#This Row],[Producción para venta nueva]]-Tabla14[[#This Row],[Facturación Venta nueva]]</f>
        <v>1820</v>
      </c>
      <c r="AA212" s="6">
        <f>IF(AND(A212=1,Tabla14[[#This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2" s="6"/>
      <c r="AC212" s="6">
        <f>IF(Tabla14[[#This Row],[Disponible stock sin venta]]&gt;0,Tabla14[[#This Row],[Disponible stock sin venta]]+Tabla14[[#This Row],[Ajuste stock sin venta]],0)</f>
        <v>0</v>
      </c>
      <c r="AD212" s="3">
        <f>IFERROR(VLOOKUP(Tabla14[[#This Row],[Llave]],'[6]Din puerto'!$A:$D,4,FALSE),0)</f>
        <v>0</v>
      </c>
      <c r="AE21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12" s="3">
        <v>0</v>
      </c>
      <c r="AG21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12" s="87"/>
      <c r="AI212" s="3"/>
      <c r="AL212" s="7">
        <f>VLOOKUP(Tabla14[[#This Row],[Llave]],'[8]BASE PLAN MES N'!$B:$AG,32,FALSE)</f>
        <v>0</v>
      </c>
      <c r="AM212" s="3">
        <f>+Tabla14[[#This Row],[Comentario Market3]]-Tabla14[[#This Row],[Plan Ajustado]]</f>
        <v>0</v>
      </c>
    </row>
    <row r="213" spans="1:39" ht="15.5" x14ac:dyDescent="0.35">
      <c r="A213">
        <v>1</v>
      </c>
      <c r="B213" t="str">
        <f>Tabla14[[#This Row],[Oficina]]&amp;Tabla14[[#This Row],[Material]]</f>
        <v>Agro Sudamerica1100407</v>
      </c>
      <c r="C213" t="s">
        <v>583</v>
      </c>
      <c r="D213" t="s">
        <v>17</v>
      </c>
      <c r="E213">
        <v>1100407</v>
      </c>
      <c r="F213" t="s">
        <v>584</v>
      </c>
      <c r="G213" t="s">
        <v>589</v>
      </c>
      <c r="H213" t="s">
        <v>590</v>
      </c>
      <c r="I213" s="7">
        <v>0</v>
      </c>
      <c r="J213" s="7">
        <v>9000</v>
      </c>
      <c r="K213" s="8">
        <v>0.5146152823243515</v>
      </c>
      <c r="L213" s="7">
        <v>0</v>
      </c>
      <c r="M213" s="7">
        <v>1884</v>
      </c>
      <c r="N213" s="7">
        <v>0</v>
      </c>
      <c r="O213" s="7">
        <v>0</v>
      </c>
      <c r="P213" s="32">
        <v>1884</v>
      </c>
      <c r="Q213" s="7">
        <v>0</v>
      </c>
      <c r="R213" s="9">
        <v>10700</v>
      </c>
      <c r="S213" s="5">
        <f t="shared" si="4"/>
        <v>0</v>
      </c>
      <c r="T213" s="63"/>
      <c r="U213" s="5">
        <f>+Tabla14[[#This Row],[Atraso a facturar]]+Tabla14[[#This Row],[Ajuste atraso]]</f>
        <v>0</v>
      </c>
      <c r="V213" s="3">
        <f>+Tabla14[[#This Row],[Total disponible]]-Tabla14[[#This Row],[Facturación atraso]]</f>
        <v>1884</v>
      </c>
      <c r="W213" s="6">
        <f>IFERROR(IF(AND(V213&gt;R213,J213&gt;=R213),ROUNDDOWN((Tabla14[[#This Row],[Producción para venta nueva]])/R213,0)*R213,0),0)</f>
        <v>0</v>
      </c>
      <c r="X213" s="63"/>
      <c r="Y213" s="6">
        <f>IF(Tabla14[[#This Row],[Venta del mes]]&gt;0,Tabla14[[#This Row],[Venta del mes]]+Tabla14[[#This Row],[Ajuste venta nueva]],0)</f>
        <v>0</v>
      </c>
      <c r="Z213" s="6">
        <f>+Tabla14[[#This Row],[Producción para venta nueva]]-Tabla14[[#This Row],[Facturación Venta nueva]]</f>
        <v>1884</v>
      </c>
      <c r="AA213" s="6">
        <f>IF(AND(A213=1,Tabla14[[#This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3" s="6"/>
      <c r="AC213" s="6">
        <f>IF(Tabla14[[#This Row],[Disponible stock sin venta]]&gt;0,Tabla14[[#This Row],[Disponible stock sin venta]]+Tabla14[[#This Row],[Ajuste stock sin venta]],0)</f>
        <v>0</v>
      </c>
      <c r="AD213" s="3">
        <f>IFERROR(VLOOKUP(Tabla14[[#This Row],[Llave]],'[6]Din puerto'!$A:$D,4,FALSE),0)</f>
        <v>0</v>
      </c>
      <c r="AE21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13" s="3">
        <v>0</v>
      </c>
      <c r="AG21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13" s="87"/>
      <c r="AI213" s="3"/>
      <c r="AL213" s="7">
        <f>VLOOKUP(Tabla14[[#This Row],[Llave]],'[8]BASE PLAN MES N'!$B:$AG,32,FALSE)</f>
        <v>0</v>
      </c>
      <c r="AM213" s="3">
        <f>+Tabla14[[#This Row],[Comentario Market3]]-Tabla14[[#This Row],[Plan Ajustado]]</f>
        <v>0</v>
      </c>
    </row>
    <row r="214" spans="1:39" ht="15.5" hidden="1" x14ac:dyDescent="0.35">
      <c r="A214">
        <v>1</v>
      </c>
      <c r="B214" t="str">
        <f>Tabla14[[#This Row],[Oficina]]&amp;Tabla14[[#This Row],[Material]]</f>
        <v>Exportacion Directa1021609</v>
      </c>
      <c r="C214" t="s">
        <v>6</v>
      </c>
      <c r="D214" t="s">
        <v>88</v>
      </c>
      <c r="E214">
        <v>1021609</v>
      </c>
      <c r="F214" t="s">
        <v>90</v>
      </c>
      <c r="G214" t="s">
        <v>37</v>
      </c>
      <c r="H214" t="s">
        <v>38</v>
      </c>
      <c r="I214" s="7">
        <v>20000</v>
      </c>
      <c r="J214" s="7">
        <v>18000</v>
      </c>
      <c r="K214" s="8">
        <v>0.86351453912600351</v>
      </c>
      <c r="L214" s="7">
        <v>17270.290782520071</v>
      </c>
      <c r="M214" s="7">
        <v>9342.4019999999982</v>
      </c>
      <c r="N214" s="7">
        <v>3446.6537768374028</v>
      </c>
      <c r="O214" s="7">
        <v>0</v>
      </c>
      <c r="P214" s="14">
        <v>29714.681181673732</v>
      </c>
      <c r="Q214" s="7">
        <v>20000</v>
      </c>
      <c r="R214" s="9">
        <v>6300</v>
      </c>
      <c r="S214" s="5">
        <f t="shared" si="4"/>
        <v>20000</v>
      </c>
      <c r="T214" s="63"/>
      <c r="U214" s="5">
        <f>+Tabla14[[#This Row],[Atraso a facturar]]+Tabla14[[#This Row],[Ajuste atraso]]</f>
        <v>20000</v>
      </c>
      <c r="V214" s="3">
        <f>+Tabla14[[#This Row],[Total disponible]]-Tabla14[[#This Row],[Facturación atraso]]</f>
        <v>9714.6811816737318</v>
      </c>
      <c r="W214" s="6">
        <f>IFERROR(IF(AND(V214&gt;R214,J214&gt;=R214),ROUNDDOWN((Tabla14[[#This Row],[Producción para venta nueva]])/R214,0)*R214,0),0)</f>
        <v>6300</v>
      </c>
      <c r="X214" s="63"/>
      <c r="Y214" s="6">
        <f>IF(Tabla14[[#This Row],[Venta del mes]]&gt;0,Tabla14[[#This Row],[Venta del mes]]+Tabla14[[#This Row],[Ajuste venta nueva]],0)</f>
        <v>6300</v>
      </c>
      <c r="Z214" s="6">
        <f>+Tabla14[[#This Row],[Producción para venta nueva]]-Tabla14[[#This Row],[Facturación Venta nueva]]</f>
        <v>3414.6811816737318</v>
      </c>
      <c r="AA214" s="6">
        <f>IF(AND(A214=1,Tabla14[[#This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4" s="6"/>
      <c r="AC214" s="6">
        <f>IF(Tabla14[[#This Row],[Disponible stock sin venta]]&gt;0,Tabla14[[#This Row],[Disponible stock sin venta]]+Tabla14[[#This Row],[Ajuste stock sin venta]],0)</f>
        <v>0</v>
      </c>
      <c r="AD214" s="3">
        <f>IFERROR(VLOOKUP(Tabla14[[#This Row],[Llave]],'[6]Din puerto'!$A:$D,4,FALSE),0)</f>
        <v>0</v>
      </c>
      <c r="AE21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26300</v>
      </c>
      <c r="AF214" s="3">
        <v>26300</v>
      </c>
      <c r="AG214" s="6">
        <f>IF(Tabla14[[#This Row],[Plan Irrestricto (DATO)]]&gt;0,SUM(Tabla14[[#This Row],[Facturación atraso]],Tabla14[[#This Row],[Facturación Venta nueva]],Tabla14[[#This Row],[Facturación stock]],Tabla14[[#This Row],[En puerto a facturar]]),0)</f>
        <v>26300</v>
      </c>
      <c r="AH214" s="87"/>
      <c r="AI214" s="3"/>
      <c r="AL214">
        <f>VLOOKUP(Tabla14[[#This Row],[Llave]],'[8]BASE PLAN MES N'!$B:$AG,32,FALSE)</f>
        <v>21600</v>
      </c>
      <c r="AM214" s="3">
        <f>+Tabla14[[#This Row],[Comentario Market3]]-Tabla14[[#This Row],[Plan Ajustado]]</f>
        <v>-4700</v>
      </c>
    </row>
    <row r="215" spans="1:39" ht="15.5" hidden="1" x14ac:dyDescent="0.35">
      <c r="A215">
        <v>1</v>
      </c>
      <c r="B215" t="str">
        <f>Tabla14[[#This Row],[Oficina]]&amp;Tabla14[[#This Row],[Material]]</f>
        <v>Exportacion Directa1021603</v>
      </c>
      <c r="C215" t="s">
        <v>6</v>
      </c>
      <c r="D215" t="s">
        <v>88</v>
      </c>
      <c r="E215">
        <v>1021603</v>
      </c>
      <c r="F215" t="s">
        <v>107</v>
      </c>
      <c r="G215" t="s">
        <v>50</v>
      </c>
      <c r="H215" t="s">
        <v>103</v>
      </c>
      <c r="I215" s="7">
        <v>3000</v>
      </c>
      <c r="J215" s="7">
        <v>4950</v>
      </c>
      <c r="K215" s="8">
        <v>0.86351453912600351</v>
      </c>
      <c r="L215" s="7">
        <v>2590.5436173780104</v>
      </c>
      <c r="M215" s="7">
        <v>3039.1370000000002</v>
      </c>
      <c r="N215" s="7">
        <v>2631.3158946129952</v>
      </c>
      <c r="O215" s="7">
        <v>0</v>
      </c>
      <c r="P215" s="14">
        <v>7997.8649225297067</v>
      </c>
      <c r="Q215" s="7">
        <v>7000</v>
      </c>
      <c r="R215" s="9">
        <v>4500</v>
      </c>
      <c r="S215" s="5">
        <f t="shared" si="4"/>
        <v>7000</v>
      </c>
      <c r="T215" s="63"/>
      <c r="U215" s="5">
        <f>+Tabla14[[#This Row],[Atraso a facturar]]+Tabla14[[#This Row],[Ajuste atraso]]</f>
        <v>7000</v>
      </c>
      <c r="V215" s="3">
        <f>+Tabla14[[#This Row],[Total disponible]]-Tabla14[[#This Row],[Facturación atraso]]</f>
        <v>997.86492252970675</v>
      </c>
      <c r="W215" s="6">
        <f>IFERROR(IF(AND(V215&gt;R215,J215&gt;=R215),ROUNDDOWN((Tabla14[[#This Row],[Producción para venta nueva]])/R215,0)*R215,0),0)</f>
        <v>0</v>
      </c>
      <c r="X215" s="63"/>
      <c r="Y215" s="6">
        <f>IF(Tabla14[[#This Row],[Venta del mes]]&gt;0,Tabla14[[#This Row],[Venta del mes]]+Tabla14[[#This Row],[Ajuste venta nueva]],0)</f>
        <v>0</v>
      </c>
      <c r="Z215" s="6">
        <f>+Tabla14[[#This Row],[Producción para venta nueva]]-Tabla14[[#This Row],[Facturación Venta nueva]]</f>
        <v>997.86492252970675</v>
      </c>
      <c r="AA215" s="6">
        <f>IF(AND(A215=1,Tabla14[[#This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5" s="6"/>
      <c r="AC215" s="6">
        <f>IF(Tabla14[[#This Row],[Disponible stock sin venta]]&gt;0,Tabla14[[#This Row],[Disponible stock sin venta]]+Tabla14[[#This Row],[Ajuste stock sin venta]],0)</f>
        <v>0</v>
      </c>
      <c r="AD215" s="3">
        <f>IFERROR(VLOOKUP(Tabla14[[#This Row],[Llave]],'[6]Din puerto'!$A:$D,4,FALSE),0)</f>
        <v>0</v>
      </c>
      <c r="AE21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7000</v>
      </c>
      <c r="AF215" s="3">
        <v>7000</v>
      </c>
      <c r="AG215" s="6">
        <f>IF(Tabla14[[#This Row],[Plan Irrestricto (DATO)]]&gt;0,SUM(Tabla14[[#This Row],[Facturación atraso]],Tabla14[[#This Row],[Facturación Venta nueva]],Tabla14[[#This Row],[Facturación stock]],Tabla14[[#This Row],[En puerto a facturar]]),0)</f>
        <v>7000</v>
      </c>
      <c r="AH215" s="87"/>
      <c r="AI215" s="3"/>
      <c r="AL215">
        <f>VLOOKUP(Tabla14[[#This Row],[Llave]],'[8]BASE PLAN MES N'!$B:$AG,32,FALSE)</f>
        <v>4000</v>
      </c>
      <c r="AM215" s="3">
        <f>+Tabla14[[#This Row],[Comentario Market3]]-Tabla14[[#This Row],[Plan Ajustado]]</f>
        <v>-3000</v>
      </c>
    </row>
    <row r="216" spans="1:39" ht="15.5" x14ac:dyDescent="0.35">
      <c r="A216">
        <v>1</v>
      </c>
      <c r="B216" t="str">
        <f>Tabla14[[#This Row],[Oficina]]&amp;Tabla14[[#This Row],[Material]]</f>
        <v>Agro Sudamerica1030816</v>
      </c>
      <c r="C216" t="s">
        <v>204</v>
      </c>
      <c r="D216" t="s">
        <v>17</v>
      </c>
      <c r="E216">
        <v>1030816</v>
      </c>
      <c r="F216" t="s">
        <v>207</v>
      </c>
      <c r="G216" t="s">
        <v>205</v>
      </c>
      <c r="H216" t="s">
        <v>206</v>
      </c>
      <c r="I216" s="7">
        <v>21774</v>
      </c>
      <c r="J216" s="7">
        <v>0</v>
      </c>
      <c r="K216" s="8">
        <v>0.5146152823243515</v>
      </c>
      <c r="L216" s="7">
        <v>11205.233157330429</v>
      </c>
      <c r="M216" s="7">
        <v>2226.2849999999999</v>
      </c>
      <c r="N216" s="7">
        <v>0</v>
      </c>
      <c r="O216" s="7">
        <v>0</v>
      </c>
      <c r="P216" s="32">
        <v>13431.518157330429</v>
      </c>
      <c r="Q216" s="15">
        <v>0</v>
      </c>
      <c r="R216" s="9">
        <v>24000</v>
      </c>
      <c r="S216" s="5">
        <f t="shared" si="4"/>
        <v>0</v>
      </c>
      <c r="T216" s="63"/>
      <c r="U216" s="5">
        <f>+Tabla14[[#This Row],[Atraso a facturar]]+Tabla14[[#This Row],[Ajuste atraso]]</f>
        <v>0</v>
      </c>
      <c r="V216" s="3">
        <f>+Tabla14[[#This Row],[Total disponible]]-Tabla14[[#This Row],[Facturación atraso]]</f>
        <v>13431.518157330429</v>
      </c>
      <c r="W216" s="6">
        <f>IFERROR(IF(AND(V216&gt;R216,J216&gt;=R216),ROUNDDOWN((Tabla14[[#This Row],[Producción para venta nueva]])/R216,0)*R216,0),0)</f>
        <v>0</v>
      </c>
      <c r="X216" s="63"/>
      <c r="Y216" s="6">
        <f>IF(Tabla14[[#This Row],[Venta del mes]]&gt;0,Tabla14[[#This Row],[Venta del mes]]+Tabla14[[#This Row],[Ajuste venta nueva]],0)</f>
        <v>0</v>
      </c>
      <c r="Z216" s="6">
        <f>+Tabla14[[#This Row],[Producción para venta nueva]]-Tabla14[[#This Row],[Facturación Venta nueva]]</f>
        <v>13431.518157330429</v>
      </c>
      <c r="AA216" s="6">
        <f>IF(AND(A216=1,Tabla14[[#This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6" s="6"/>
      <c r="AC216" s="6">
        <f>IF(Tabla14[[#This Row],[Disponible stock sin venta]]&gt;0,Tabla14[[#This Row],[Disponible stock sin venta]]+Tabla14[[#This Row],[Ajuste stock sin venta]],0)</f>
        <v>0</v>
      </c>
      <c r="AD216" s="3">
        <f>IFERROR(VLOOKUP(Tabla14[[#This Row],[Llave]],'[6]Din puerto'!$A:$D,4,FALSE),0)</f>
        <v>0</v>
      </c>
      <c r="AE21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16" s="3">
        <v>0</v>
      </c>
      <c r="AG21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16" s="87"/>
      <c r="AI216" s="3"/>
      <c r="AL216" s="7">
        <f>VLOOKUP(Tabla14[[#This Row],[Llave]],'[8]BASE PLAN MES N'!$B:$AG,32,FALSE)</f>
        <v>0</v>
      </c>
      <c r="AM216" s="3">
        <f>+Tabla14[[#This Row],[Comentario Market3]]-Tabla14[[#This Row],[Plan Ajustado]]</f>
        <v>0</v>
      </c>
    </row>
    <row r="217" spans="1:39" ht="15.5" x14ac:dyDescent="0.35">
      <c r="A217">
        <v>1</v>
      </c>
      <c r="B217" t="str">
        <f>Tabla14[[#This Row],[Oficina]]&amp;Tabla14[[#This Row],[Material]]</f>
        <v>Agro Sudamerica1030812</v>
      </c>
      <c r="C217" t="s">
        <v>204</v>
      </c>
      <c r="D217" t="s">
        <v>17</v>
      </c>
      <c r="E217">
        <v>1030812</v>
      </c>
      <c r="F217" t="s">
        <v>671</v>
      </c>
      <c r="G217" t="s">
        <v>220</v>
      </c>
      <c r="H217" t="s">
        <v>221</v>
      </c>
      <c r="I217" s="7">
        <v>0</v>
      </c>
      <c r="J217" s="7">
        <v>48000</v>
      </c>
      <c r="K217" s="8">
        <v>0.5146152823243515</v>
      </c>
      <c r="L217" s="7">
        <v>0</v>
      </c>
      <c r="M217" s="7">
        <v>675</v>
      </c>
      <c r="N217" s="7">
        <v>0</v>
      </c>
      <c r="O217" s="7">
        <v>0</v>
      </c>
      <c r="P217" s="32">
        <v>675</v>
      </c>
      <c r="Q217" s="15">
        <v>0</v>
      </c>
      <c r="R217" s="9">
        <v>24000</v>
      </c>
      <c r="S217" s="5">
        <f t="shared" si="4"/>
        <v>0</v>
      </c>
      <c r="T217" s="63"/>
      <c r="U217" s="5">
        <f>+Tabla14[[#This Row],[Atraso a facturar]]+Tabla14[[#This Row],[Ajuste atraso]]</f>
        <v>0</v>
      </c>
      <c r="V217" s="3">
        <f>+Tabla14[[#This Row],[Total disponible]]-Tabla14[[#This Row],[Facturación atraso]]</f>
        <v>675</v>
      </c>
      <c r="W217" s="6">
        <f>IFERROR(IF(AND(V217&gt;R217,J217&gt;=R217),ROUNDDOWN((Tabla14[[#This Row],[Producción para venta nueva]])/R217,0)*R217,0),0)</f>
        <v>0</v>
      </c>
      <c r="X217" s="63"/>
      <c r="Y217" s="6">
        <f>IF(Tabla14[[#This Row],[Venta del mes]]&gt;0,Tabla14[[#This Row],[Venta del mes]]+Tabla14[[#This Row],[Ajuste venta nueva]],0)</f>
        <v>0</v>
      </c>
      <c r="Z217" s="6">
        <f>+Tabla14[[#This Row],[Producción para venta nueva]]-Tabla14[[#This Row],[Facturación Venta nueva]]</f>
        <v>675</v>
      </c>
      <c r="AA217" s="6">
        <f>IF(AND(A217=1,Tabla14[[#This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7" s="6"/>
      <c r="AC217" s="6">
        <f>IF(Tabla14[[#This Row],[Disponible stock sin venta]]&gt;0,Tabla14[[#This Row],[Disponible stock sin venta]]+Tabla14[[#This Row],[Ajuste stock sin venta]],0)</f>
        <v>0</v>
      </c>
      <c r="AD217" s="3">
        <f>IFERROR(VLOOKUP(Tabla14[[#This Row],[Llave]],'[6]Din puerto'!$A:$D,4,FALSE),0)</f>
        <v>0</v>
      </c>
      <c r="AE21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17" s="3">
        <v>0</v>
      </c>
      <c r="AG21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17" s="87"/>
      <c r="AI217" s="3"/>
      <c r="AL217" s="7">
        <f>VLOOKUP(Tabla14[[#This Row],[Llave]],'[8]BASE PLAN MES N'!$B:$AG,32,FALSE)</f>
        <v>0</v>
      </c>
      <c r="AM217" s="3">
        <f>+Tabla14[[#This Row],[Comentario Market3]]-Tabla14[[#This Row],[Plan Ajustado]]</f>
        <v>0</v>
      </c>
    </row>
    <row r="218" spans="1:39" ht="15.5" hidden="1" x14ac:dyDescent="0.35">
      <c r="A218">
        <v>1</v>
      </c>
      <c r="B218" t="str">
        <f>Tabla14[[#This Row],[Oficina]]&amp;Tabla14[[#This Row],[Material]]</f>
        <v>Exportacion Directa1021533</v>
      </c>
      <c r="C218" t="s">
        <v>6</v>
      </c>
      <c r="D218" t="s">
        <v>88</v>
      </c>
      <c r="E218">
        <v>1021533</v>
      </c>
      <c r="F218" t="s">
        <v>124</v>
      </c>
      <c r="G218" t="s">
        <v>56</v>
      </c>
      <c r="H218" t="s">
        <v>57</v>
      </c>
      <c r="I218" s="7">
        <v>15000</v>
      </c>
      <c r="J218" s="7">
        <v>0</v>
      </c>
      <c r="K218" s="8">
        <v>0.86351453912600351</v>
      </c>
      <c r="L218" s="7">
        <v>12952.718086890052</v>
      </c>
      <c r="M218" s="7">
        <v>2060.5729999999999</v>
      </c>
      <c r="N218" s="7">
        <v>6019.8204206864348</v>
      </c>
      <c r="O218" s="7">
        <v>0</v>
      </c>
      <c r="P218" s="14">
        <v>20431.129465507845</v>
      </c>
      <c r="Q218" s="7">
        <v>20000</v>
      </c>
      <c r="R218" s="9">
        <v>4100</v>
      </c>
      <c r="S218" s="5">
        <f t="shared" si="4"/>
        <v>20000</v>
      </c>
      <c r="T218" s="63"/>
      <c r="U218" s="5">
        <f>+Tabla14[[#This Row],[Atraso a facturar]]+Tabla14[[#This Row],[Ajuste atraso]]</f>
        <v>20000</v>
      </c>
      <c r="V218" s="3">
        <f>+Tabla14[[#This Row],[Total disponible]]-Tabla14[[#This Row],[Facturación atraso]]</f>
        <v>431.12946550784545</v>
      </c>
      <c r="W218" s="6">
        <f>IFERROR(IF(AND(V218&gt;R218,J218&gt;=R218),ROUNDDOWN((Tabla14[[#This Row],[Producción para venta nueva]])/R218,0)*R218,0),0)</f>
        <v>0</v>
      </c>
      <c r="X218" s="63"/>
      <c r="Y218" s="6">
        <f>IF(Tabla14[[#This Row],[Venta del mes]]&gt;0,Tabla14[[#This Row],[Venta del mes]]+Tabla14[[#This Row],[Ajuste venta nueva]],0)</f>
        <v>0</v>
      </c>
      <c r="Z218" s="6">
        <f>+Tabla14[[#This Row],[Producción para venta nueva]]-Tabla14[[#This Row],[Facturación Venta nueva]]</f>
        <v>431.12946550784545</v>
      </c>
      <c r="AA218" s="6">
        <f>IF(AND(A218=1,Tabla14[[#This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8" s="6"/>
      <c r="AC218" s="6">
        <f>IF(Tabla14[[#This Row],[Disponible stock sin venta]]&gt;0,Tabla14[[#This Row],[Disponible stock sin venta]]+Tabla14[[#This Row],[Ajuste stock sin venta]],0)</f>
        <v>0</v>
      </c>
      <c r="AD218" s="3">
        <f>IFERROR(VLOOKUP(Tabla14[[#This Row],[Llave]],'[6]Din puerto'!$A:$D,4,FALSE),0)</f>
        <v>0</v>
      </c>
      <c r="AE21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20000</v>
      </c>
      <c r="AF218" s="3">
        <v>20000</v>
      </c>
      <c r="AG218" s="6">
        <f>IF(Tabla14[[#This Row],[Plan Irrestricto (DATO)]]&gt;0,SUM(Tabla14[[#This Row],[Facturación atraso]],Tabla14[[#This Row],[Facturación Venta nueva]],Tabla14[[#This Row],[Facturación stock]],Tabla14[[#This Row],[En puerto a facturar]]),0)</f>
        <v>20000</v>
      </c>
      <c r="AH218" s="87"/>
      <c r="AI218" s="3"/>
      <c r="AL218">
        <f>VLOOKUP(Tabla14[[#This Row],[Llave]],'[8]BASE PLAN MES N'!$B:$AG,32,FALSE)</f>
        <v>18200</v>
      </c>
      <c r="AM218" s="3">
        <f>+Tabla14[[#This Row],[Comentario Market3]]-Tabla14[[#This Row],[Plan Ajustado]]</f>
        <v>-1800</v>
      </c>
    </row>
    <row r="219" spans="1:39" ht="15.5" hidden="1" x14ac:dyDescent="0.35">
      <c r="A219">
        <v>1</v>
      </c>
      <c r="B219" t="str">
        <f>Tabla14[[#This Row],[Oficina]]&amp;Tabla14[[#This Row],[Material]]</f>
        <v>Agrosuper Asia1021470</v>
      </c>
      <c r="C219" t="s">
        <v>6</v>
      </c>
      <c r="D219" t="s">
        <v>173</v>
      </c>
      <c r="E219">
        <v>1021470</v>
      </c>
      <c r="F219" t="s">
        <v>196</v>
      </c>
      <c r="G219" t="s">
        <v>159</v>
      </c>
      <c r="H219" t="s">
        <v>160</v>
      </c>
      <c r="I219" s="7">
        <v>0</v>
      </c>
      <c r="J219" s="7">
        <v>44000</v>
      </c>
      <c r="K219" s="8">
        <v>0.5146152823243515</v>
      </c>
      <c r="L219" s="7">
        <v>0</v>
      </c>
      <c r="M219" s="7">
        <v>21952.898000000001</v>
      </c>
      <c r="N219" s="7">
        <v>2550.0360000000001</v>
      </c>
      <c r="O219" s="7">
        <v>0</v>
      </c>
      <c r="P219" s="14">
        <v>24247.930400000001</v>
      </c>
      <c r="Q219" s="7">
        <v>22000</v>
      </c>
      <c r="R219" s="9">
        <v>22000</v>
      </c>
      <c r="S219" s="5">
        <f t="shared" si="4"/>
        <v>22000</v>
      </c>
      <c r="T219" s="63"/>
      <c r="U219" s="5">
        <f>+Tabla14[[#This Row],[Atraso a facturar]]+Tabla14[[#This Row],[Ajuste atraso]]</f>
        <v>22000</v>
      </c>
      <c r="V219" s="3">
        <f>+Tabla14[[#This Row],[Total disponible]]-Tabla14[[#This Row],[Facturación atraso]]</f>
        <v>2247.9304000000011</v>
      </c>
      <c r="W219" s="6">
        <f>IFERROR(IF(AND(V219&gt;R219,J219&gt;=R219),ROUNDDOWN((Tabla14[[#This Row],[Producción para venta nueva]])/R219,0)*R219,0),0)</f>
        <v>0</v>
      </c>
      <c r="X219" s="63"/>
      <c r="Y219" s="6">
        <f>IF(Tabla14[[#This Row],[Venta del mes]]&gt;0,Tabla14[[#This Row],[Venta del mes]]+Tabla14[[#This Row],[Ajuste venta nueva]],0)</f>
        <v>0</v>
      </c>
      <c r="Z219" s="6">
        <f>+Tabla14[[#This Row],[Producción para venta nueva]]-Tabla14[[#This Row],[Facturación Venta nueva]]</f>
        <v>2247.9304000000011</v>
      </c>
      <c r="AA219" s="6">
        <f>IF(AND(A219=1,Tabla14[[#This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19" s="6"/>
      <c r="AC219" s="6">
        <f>IF(Tabla14[[#This Row],[Disponible stock sin venta]]&gt;0,Tabla14[[#This Row],[Disponible stock sin venta]]+Tabla14[[#This Row],[Ajuste stock sin venta]],0)</f>
        <v>0</v>
      </c>
      <c r="AD219" s="3">
        <f>IFERROR(VLOOKUP(Tabla14[[#This Row],[Llave]],'[6]Din puerto'!$A:$D,4,FALSE),0)</f>
        <v>0</v>
      </c>
      <c r="AE21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22000</v>
      </c>
      <c r="AF219" s="3">
        <v>22000</v>
      </c>
      <c r="AG219" s="6">
        <f>IF(Tabla14[[#This Row],[Plan Irrestricto (DATO)]]&gt;0,SUM(Tabla14[[#This Row],[Facturación atraso]],Tabla14[[#This Row],[Facturación Venta nueva]],Tabla14[[#This Row],[Facturación stock]],Tabla14[[#This Row],[En puerto a facturar]]),0)</f>
        <v>22000</v>
      </c>
      <c r="AH219" s="87"/>
      <c r="AI219" s="3"/>
      <c r="AL219">
        <f>VLOOKUP(Tabla14[[#This Row],[Llave]],'[8]BASE PLAN MES N'!$B:$AG,32,FALSE)</f>
        <v>22000</v>
      </c>
      <c r="AM219" s="3">
        <f>+Tabla14[[#This Row],[Comentario Market3]]-Tabla14[[#This Row],[Plan Ajustado]]</f>
        <v>0</v>
      </c>
    </row>
    <row r="220" spans="1:39" ht="15.5" x14ac:dyDescent="0.35">
      <c r="A220">
        <v>1</v>
      </c>
      <c r="B220" t="str">
        <f>Tabla14[[#This Row],[Oficina]]&amp;Tabla14[[#This Row],[Material]]</f>
        <v>Agro Sudamerica1030780</v>
      </c>
      <c r="C220" t="s">
        <v>204</v>
      </c>
      <c r="D220" t="s">
        <v>17</v>
      </c>
      <c r="E220">
        <v>1030780</v>
      </c>
      <c r="F220" t="s">
        <v>318</v>
      </c>
      <c r="G220" t="s">
        <v>316</v>
      </c>
      <c r="H220" t="s">
        <v>317</v>
      </c>
      <c r="I220" s="7">
        <v>0</v>
      </c>
      <c r="J220" s="7">
        <v>0</v>
      </c>
      <c r="K220" s="8">
        <v>0.5146152823243515</v>
      </c>
      <c r="L220" s="7">
        <v>0</v>
      </c>
      <c r="M220" s="7">
        <v>0</v>
      </c>
      <c r="N220" s="7">
        <v>0</v>
      </c>
      <c r="O220" s="7">
        <v>0</v>
      </c>
      <c r="P220" s="14">
        <v>0</v>
      </c>
      <c r="Q220" s="7">
        <v>0</v>
      </c>
      <c r="R220" s="9">
        <v>1400</v>
      </c>
      <c r="S220" s="5">
        <f t="shared" si="4"/>
        <v>0</v>
      </c>
      <c r="T220" s="63"/>
      <c r="U220" s="5">
        <f>+Tabla14[[#This Row],[Atraso a facturar]]+Tabla14[[#This Row],[Ajuste atraso]]</f>
        <v>0</v>
      </c>
      <c r="V220" s="3">
        <f>+Tabla14[[#This Row],[Total disponible]]-Tabla14[[#This Row],[Facturación atraso]]</f>
        <v>0</v>
      </c>
      <c r="W220" s="6">
        <f>IFERROR(IF(AND(V220&gt;R220,J220&gt;=R220),ROUNDDOWN((Tabla14[[#This Row],[Producción para venta nueva]])/R220,0)*R220,0),0)</f>
        <v>0</v>
      </c>
      <c r="X220" s="63"/>
      <c r="Y220" s="6">
        <f>IF(Tabla14[[#This Row],[Venta del mes]]&gt;0,Tabla14[[#This Row],[Venta del mes]]+Tabla14[[#This Row],[Ajuste venta nueva]],0)</f>
        <v>0</v>
      </c>
      <c r="Z220" s="6">
        <f>+Tabla14[[#This Row],[Producción para venta nueva]]-Tabla14[[#This Row],[Facturación Venta nueva]]</f>
        <v>0</v>
      </c>
      <c r="AA220" s="6">
        <f>IF(AND(A220=1,Tabla14[[#This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0" s="6"/>
      <c r="AC220" s="6">
        <f>IF(Tabla14[[#This Row],[Disponible stock sin venta]]&gt;0,Tabla14[[#This Row],[Disponible stock sin venta]]+Tabla14[[#This Row],[Ajuste stock sin venta]],0)</f>
        <v>0</v>
      </c>
      <c r="AD220" s="3">
        <f>IFERROR(VLOOKUP(Tabla14[[#This Row],[Llave]],'[6]Din puerto'!$A:$D,4,FALSE),0)</f>
        <v>0</v>
      </c>
      <c r="AE220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20" s="3" t="b">
        <v>0</v>
      </c>
      <c r="AG22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20" s="87"/>
      <c r="AI220" s="3"/>
      <c r="AL220" s="7">
        <f>VLOOKUP(Tabla14[[#This Row],[Llave]],'[8]BASE PLAN MES N'!$B:$AG,32,FALSE)</f>
        <v>0</v>
      </c>
      <c r="AM220" s="3">
        <f>+Tabla14[[#This Row],[Comentario Market3]]-Tabla14[[#This Row],[Plan Ajustado]]</f>
        <v>0</v>
      </c>
    </row>
    <row r="221" spans="1:39" ht="15.5" x14ac:dyDescent="0.35">
      <c r="A221">
        <v>1</v>
      </c>
      <c r="B221" t="str">
        <f>Tabla14[[#This Row],[Oficina]]&amp;Tabla14[[#This Row],[Material]]</f>
        <v>Agro Sudamerica1030755</v>
      </c>
      <c r="C221" t="s">
        <v>204</v>
      </c>
      <c r="D221" t="s">
        <v>17</v>
      </c>
      <c r="E221">
        <v>1030755</v>
      </c>
      <c r="F221" t="s">
        <v>613</v>
      </c>
      <c r="G221" t="s">
        <v>217</v>
      </c>
      <c r="H221" t="s">
        <v>614</v>
      </c>
      <c r="I221" s="7">
        <v>0</v>
      </c>
      <c r="J221" s="7">
        <v>0</v>
      </c>
      <c r="K221" s="8">
        <v>0.5146152823243515</v>
      </c>
      <c r="L221" s="7">
        <v>0</v>
      </c>
      <c r="M221" s="7">
        <v>0</v>
      </c>
      <c r="N221" s="7">
        <v>0</v>
      </c>
      <c r="O221" s="7">
        <v>0</v>
      </c>
      <c r="P221" s="32">
        <v>0</v>
      </c>
      <c r="Q221" s="7">
        <v>0</v>
      </c>
      <c r="R221" s="9">
        <v>24000</v>
      </c>
      <c r="S221" s="5">
        <f t="shared" si="4"/>
        <v>0</v>
      </c>
      <c r="T221" s="63"/>
      <c r="U221" s="5">
        <f>+Tabla14[[#This Row],[Atraso a facturar]]+Tabla14[[#This Row],[Ajuste atraso]]</f>
        <v>0</v>
      </c>
      <c r="V221" s="3">
        <f>+Tabla14[[#This Row],[Total disponible]]-Tabla14[[#This Row],[Facturación atraso]]</f>
        <v>0</v>
      </c>
      <c r="W221" s="6">
        <f>IFERROR(IF(AND(V221&gt;R221,J221&gt;=R221),ROUNDDOWN((Tabla14[[#This Row],[Producción para venta nueva]])/R221,0)*R221,0),0)</f>
        <v>0</v>
      </c>
      <c r="X221" s="63"/>
      <c r="Y221" s="6">
        <f>IF(Tabla14[[#This Row],[Venta del mes]]&gt;0,Tabla14[[#This Row],[Venta del mes]]+Tabla14[[#This Row],[Ajuste venta nueva]],0)</f>
        <v>0</v>
      </c>
      <c r="Z221" s="6">
        <f>+Tabla14[[#This Row],[Producción para venta nueva]]-Tabla14[[#This Row],[Facturación Venta nueva]]</f>
        <v>0</v>
      </c>
      <c r="AA221" s="6">
        <f>IF(AND(A221=1,Tabla14[[#This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1" s="6"/>
      <c r="AC221" s="6">
        <f>IF(Tabla14[[#This Row],[Disponible stock sin venta]]&gt;0,Tabla14[[#This Row],[Disponible stock sin venta]]+Tabla14[[#This Row],[Ajuste stock sin venta]],0)</f>
        <v>0</v>
      </c>
      <c r="AD221" s="3">
        <f>IFERROR(VLOOKUP(Tabla14[[#This Row],[Llave]],'[6]Din puerto'!$A:$D,4,FALSE),0)</f>
        <v>0</v>
      </c>
      <c r="AE221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21" s="3" t="b">
        <v>0</v>
      </c>
      <c r="AG22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21" s="87"/>
      <c r="AI221" s="3"/>
      <c r="AL221" s="7">
        <f>VLOOKUP(Tabla14[[#This Row],[Llave]],'[8]BASE PLAN MES N'!$B:$AG,32,FALSE)</f>
        <v>0</v>
      </c>
      <c r="AM221" s="3">
        <f>+Tabla14[[#This Row],[Comentario Market3]]-Tabla14[[#This Row],[Plan Ajustado]]</f>
        <v>0</v>
      </c>
    </row>
    <row r="222" spans="1:39" ht="15.5" x14ac:dyDescent="0.35">
      <c r="A222">
        <v>1</v>
      </c>
      <c r="B222" t="str">
        <f>Tabla14[[#This Row],[Oficina]]&amp;Tabla14[[#This Row],[Material]]</f>
        <v>Agro Sudamerica1030739</v>
      </c>
      <c r="C222" t="s">
        <v>204</v>
      </c>
      <c r="D222" t="s">
        <v>17</v>
      </c>
      <c r="E222">
        <v>1030739</v>
      </c>
      <c r="F222" t="s">
        <v>208</v>
      </c>
      <c r="G222" t="s">
        <v>205</v>
      </c>
      <c r="H222" t="s">
        <v>206</v>
      </c>
      <c r="I222" s="7">
        <v>0</v>
      </c>
      <c r="J222" s="7">
        <v>0</v>
      </c>
      <c r="K222" s="8">
        <v>0.5146152823243515</v>
      </c>
      <c r="L222" s="7">
        <v>0</v>
      </c>
      <c r="M222" s="7">
        <v>0</v>
      </c>
      <c r="N222" s="7">
        <v>0</v>
      </c>
      <c r="O222" s="7">
        <v>0</v>
      </c>
      <c r="P222" s="14">
        <v>0</v>
      </c>
      <c r="Q222" s="7">
        <v>0</v>
      </c>
      <c r="R222" s="9">
        <v>24000</v>
      </c>
      <c r="S222" s="5">
        <f t="shared" si="4"/>
        <v>0</v>
      </c>
      <c r="T222" s="63"/>
      <c r="U222" s="5">
        <f>+Tabla14[[#This Row],[Atraso a facturar]]+Tabla14[[#This Row],[Ajuste atraso]]</f>
        <v>0</v>
      </c>
      <c r="V222" s="3">
        <f>+Tabla14[[#This Row],[Total disponible]]-Tabla14[[#This Row],[Facturación atraso]]</f>
        <v>0</v>
      </c>
      <c r="W222" s="6">
        <f>IFERROR(IF(AND(V222&gt;R222,J222&gt;=R222),ROUNDDOWN((Tabla14[[#This Row],[Producción para venta nueva]])/R222,0)*R222,0),0)</f>
        <v>0</v>
      </c>
      <c r="X222" s="63"/>
      <c r="Y222" s="6">
        <f>IF(Tabla14[[#This Row],[Venta del mes]]&gt;0,Tabla14[[#This Row],[Venta del mes]]+Tabla14[[#This Row],[Ajuste venta nueva]],0)</f>
        <v>0</v>
      </c>
      <c r="Z222" s="6">
        <f>+Tabla14[[#This Row],[Producción para venta nueva]]-Tabla14[[#This Row],[Facturación Venta nueva]]</f>
        <v>0</v>
      </c>
      <c r="AA222" s="6">
        <f>IF(AND(A222=1,Tabla14[[#This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2" s="6"/>
      <c r="AC222" s="6">
        <f>IF(Tabla14[[#This Row],[Disponible stock sin venta]]&gt;0,Tabla14[[#This Row],[Disponible stock sin venta]]+Tabla14[[#This Row],[Ajuste stock sin venta]],0)</f>
        <v>0</v>
      </c>
      <c r="AD222" s="3">
        <f>IFERROR(VLOOKUP(Tabla14[[#This Row],[Llave]],'[6]Din puerto'!$A:$D,4,FALSE),0)</f>
        <v>0</v>
      </c>
      <c r="AE222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22" s="3" t="b">
        <v>0</v>
      </c>
      <c r="AG22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22" s="87"/>
      <c r="AI222" s="3"/>
      <c r="AL222" s="7">
        <f>VLOOKUP(Tabla14[[#This Row],[Llave]],'[8]BASE PLAN MES N'!$B:$AG,32,FALSE)</f>
        <v>0</v>
      </c>
      <c r="AM222" s="3">
        <f>+Tabla14[[#This Row],[Comentario Market3]]-Tabla14[[#This Row],[Plan Ajustado]]</f>
        <v>0</v>
      </c>
    </row>
    <row r="223" spans="1:39" ht="15.5" x14ac:dyDescent="0.35">
      <c r="A223">
        <v>2</v>
      </c>
      <c r="B223" t="str">
        <f>Tabla14[[#This Row],[Oficina]]&amp;Tabla14[[#This Row],[Material]]</f>
        <v>Agro Sudamerica1030736</v>
      </c>
      <c r="C223" t="s">
        <v>204</v>
      </c>
      <c r="D223" t="s">
        <v>17</v>
      </c>
      <c r="E223">
        <v>1030736</v>
      </c>
      <c r="F223" t="s">
        <v>612</v>
      </c>
      <c r="G223" t="s">
        <v>212</v>
      </c>
      <c r="H223" t="s">
        <v>319</v>
      </c>
      <c r="I223" s="7">
        <v>0</v>
      </c>
      <c r="J223" s="7">
        <v>0</v>
      </c>
      <c r="K223" s="8">
        <v>0.5146152823243515</v>
      </c>
      <c r="L223" s="7">
        <v>0</v>
      </c>
      <c r="M223" s="7">
        <v>0</v>
      </c>
      <c r="N223" s="7">
        <v>0</v>
      </c>
      <c r="O223" s="7">
        <v>0</v>
      </c>
      <c r="P223" s="32">
        <v>0</v>
      </c>
      <c r="Q223" s="7">
        <v>0</v>
      </c>
      <c r="R223" s="9">
        <v>24000</v>
      </c>
      <c r="S223" s="5">
        <f t="shared" si="4"/>
        <v>0</v>
      </c>
      <c r="T223" s="63"/>
      <c r="U223" s="5">
        <f>+Tabla14[[#This Row],[Atraso a facturar]]+Tabla14[[#This Row],[Ajuste atraso]]</f>
        <v>0</v>
      </c>
      <c r="V223" s="3">
        <f>+Tabla14[[#This Row],[Total disponible]]-Tabla14[[#This Row],[Facturación atraso]]</f>
        <v>0</v>
      </c>
      <c r="W223" s="6">
        <f>IFERROR(IF(AND(V223&gt;R223,J223&gt;=R223),ROUNDDOWN((Tabla14[[#This Row],[Producción para venta nueva]])/R223,0)*R223,0),0)</f>
        <v>0</v>
      </c>
      <c r="X223" s="63"/>
      <c r="Y223" s="6">
        <f>IF(Tabla14[[#This Row],[Venta del mes]]&gt;0,Tabla14[[#This Row],[Venta del mes]]+Tabla14[[#This Row],[Ajuste venta nueva]],0)</f>
        <v>0</v>
      </c>
      <c r="Z223" s="6">
        <f>+Tabla14[[#This Row],[Producción para venta nueva]]-Tabla14[[#This Row],[Facturación Venta nueva]]</f>
        <v>0</v>
      </c>
      <c r="AA223" s="6">
        <f>IF(AND(A223=1,Tabla14[[#This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3" s="6"/>
      <c r="AC223" s="6">
        <f>IF(Tabla14[[#This Row],[Disponible stock sin venta]]&gt;0,Tabla14[[#This Row],[Disponible stock sin venta]]+Tabla14[[#This Row],[Ajuste stock sin venta]],0)</f>
        <v>0</v>
      </c>
      <c r="AD223" s="3">
        <f>IFERROR(VLOOKUP(Tabla14[[#This Row],[Llave]],'[6]Din puerto'!$A:$D,4,FALSE),0)</f>
        <v>0</v>
      </c>
      <c r="AE223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23" s="3" t="b">
        <v>0</v>
      </c>
      <c r="AG22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23" s="87"/>
      <c r="AI223" s="3"/>
      <c r="AL223" s="7">
        <f>VLOOKUP(Tabla14[[#This Row],[Llave]],'[8]BASE PLAN MES N'!$B:$AG,32,FALSE)</f>
        <v>0</v>
      </c>
      <c r="AM223" s="3">
        <f>+Tabla14[[#This Row],[Comentario Market3]]-Tabla14[[#This Row],[Plan Ajustado]]</f>
        <v>0</v>
      </c>
    </row>
    <row r="224" spans="1:39" ht="15.5" x14ac:dyDescent="0.35">
      <c r="A224">
        <v>1</v>
      </c>
      <c r="B224" t="str">
        <f>Tabla14[[#This Row],[Oficina]]&amp;Tabla14[[#This Row],[Material]]</f>
        <v>Agro Sudamerica1030732</v>
      </c>
      <c r="C224" t="s">
        <v>204</v>
      </c>
      <c r="D224" t="s">
        <v>17</v>
      </c>
      <c r="E224">
        <v>1030732</v>
      </c>
      <c r="F224" t="s">
        <v>320</v>
      </c>
      <c r="G224" t="s">
        <v>212</v>
      </c>
      <c r="H224" t="s">
        <v>319</v>
      </c>
      <c r="I224" s="7">
        <v>0</v>
      </c>
      <c r="J224" s="7">
        <v>0</v>
      </c>
      <c r="K224" s="8">
        <v>0.5146152823243515</v>
      </c>
      <c r="L224" s="7">
        <v>0</v>
      </c>
      <c r="M224" s="7">
        <v>0</v>
      </c>
      <c r="N224" s="7">
        <v>0</v>
      </c>
      <c r="O224" s="7">
        <v>0</v>
      </c>
      <c r="P224" s="14">
        <v>0</v>
      </c>
      <c r="Q224" s="7">
        <v>0</v>
      </c>
      <c r="R224" s="9">
        <v>100</v>
      </c>
      <c r="S224" s="5">
        <f t="shared" si="4"/>
        <v>0</v>
      </c>
      <c r="T224" s="63"/>
      <c r="U224" s="5">
        <f>+Tabla14[[#This Row],[Atraso a facturar]]+Tabla14[[#This Row],[Ajuste atraso]]</f>
        <v>0</v>
      </c>
      <c r="V224" s="3">
        <f>+Tabla14[[#This Row],[Total disponible]]-Tabla14[[#This Row],[Facturación atraso]]</f>
        <v>0</v>
      </c>
      <c r="W224" s="6">
        <f>IFERROR(IF(AND(V224&gt;R224,J224&gt;=R224),ROUNDDOWN((Tabla14[[#This Row],[Producción para venta nueva]])/R224,0)*R224,0),0)</f>
        <v>0</v>
      </c>
      <c r="X224" s="63"/>
      <c r="Y224" s="6">
        <f>IF(Tabla14[[#This Row],[Venta del mes]]&gt;0,Tabla14[[#This Row],[Venta del mes]]+Tabla14[[#This Row],[Ajuste venta nueva]],0)</f>
        <v>0</v>
      </c>
      <c r="Z224" s="6">
        <f>+Tabla14[[#This Row],[Producción para venta nueva]]-Tabla14[[#This Row],[Facturación Venta nueva]]</f>
        <v>0</v>
      </c>
      <c r="AA224" s="6">
        <f>IF(AND(A224=1,Tabla14[[#This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4" s="6"/>
      <c r="AC224" s="6">
        <f>IF(Tabla14[[#This Row],[Disponible stock sin venta]]&gt;0,Tabla14[[#This Row],[Disponible stock sin venta]]+Tabla14[[#This Row],[Ajuste stock sin venta]],0)</f>
        <v>0</v>
      </c>
      <c r="AD224" s="3">
        <f>IFERROR(VLOOKUP(Tabla14[[#This Row],[Llave]],'[6]Din puerto'!$A:$D,4,FALSE),0)</f>
        <v>0</v>
      </c>
      <c r="AE224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24" s="3" t="b">
        <v>0</v>
      </c>
      <c r="AG22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24" s="87"/>
      <c r="AI224" s="3"/>
      <c r="AL224" s="7">
        <f>VLOOKUP(Tabla14[[#This Row],[Llave]],'[8]BASE PLAN MES N'!$B:$AG,32,FALSE)</f>
        <v>0</v>
      </c>
      <c r="AM224" s="3">
        <f>+Tabla14[[#This Row],[Comentario Market3]]-Tabla14[[#This Row],[Plan Ajustado]]</f>
        <v>0</v>
      </c>
    </row>
    <row r="225" spans="1:39" ht="15.5" x14ac:dyDescent="0.35">
      <c r="A225">
        <v>1</v>
      </c>
      <c r="B225" t="str">
        <f>Tabla14[[#This Row],[Oficina]]&amp;Tabla14[[#This Row],[Material]]</f>
        <v>Agro Sudamerica1030672</v>
      </c>
      <c r="C225" t="s">
        <v>204</v>
      </c>
      <c r="D225" t="s">
        <v>17</v>
      </c>
      <c r="E225">
        <v>1030672</v>
      </c>
      <c r="F225" t="s">
        <v>379</v>
      </c>
      <c r="G225" t="s">
        <v>217</v>
      </c>
      <c r="H225" t="s">
        <v>218</v>
      </c>
      <c r="I225" s="7">
        <v>0</v>
      </c>
      <c r="J225" s="7">
        <v>0</v>
      </c>
      <c r="K225" s="8">
        <v>0.5146152823243515</v>
      </c>
      <c r="L225" s="7">
        <v>0</v>
      </c>
      <c r="M225" s="7">
        <v>0</v>
      </c>
      <c r="N225" s="7">
        <v>0</v>
      </c>
      <c r="O225" s="7">
        <v>0</v>
      </c>
      <c r="P225" s="14">
        <v>0</v>
      </c>
      <c r="Q225" s="7">
        <v>0</v>
      </c>
      <c r="R225" s="9">
        <v>24000</v>
      </c>
      <c r="S225" s="5">
        <f t="shared" si="4"/>
        <v>0</v>
      </c>
      <c r="T225" s="63"/>
      <c r="U225" s="5">
        <f>+Tabla14[[#This Row],[Atraso a facturar]]+Tabla14[[#This Row],[Ajuste atraso]]</f>
        <v>0</v>
      </c>
      <c r="V225" s="3">
        <f>+Tabla14[[#This Row],[Total disponible]]-Tabla14[[#This Row],[Facturación atraso]]</f>
        <v>0</v>
      </c>
      <c r="W225" s="6">
        <f>IFERROR(IF(AND(V225&gt;R225,J225&gt;=R225),ROUNDDOWN((Tabla14[[#This Row],[Producción para venta nueva]])/R225,0)*R225,0),0)</f>
        <v>0</v>
      </c>
      <c r="X225" s="63"/>
      <c r="Y225" s="6">
        <f>IF(Tabla14[[#This Row],[Venta del mes]]&gt;0,Tabla14[[#This Row],[Venta del mes]]+Tabla14[[#This Row],[Ajuste venta nueva]],0)</f>
        <v>0</v>
      </c>
      <c r="Z225" s="6">
        <f>+Tabla14[[#This Row],[Producción para venta nueva]]-Tabla14[[#This Row],[Facturación Venta nueva]]</f>
        <v>0</v>
      </c>
      <c r="AA225" s="6">
        <f>IF(AND(A225=1,Tabla14[[#This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5" s="6"/>
      <c r="AC225" s="6">
        <f>IF(Tabla14[[#This Row],[Disponible stock sin venta]]&gt;0,Tabla14[[#This Row],[Disponible stock sin venta]]+Tabla14[[#This Row],[Ajuste stock sin venta]],0)</f>
        <v>0</v>
      </c>
      <c r="AD225" s="3">
        <f>IFERROR(VLOOKUP(Tabla14[[#This Row],[Llave]],'[6]Din puerto'!$A:$D,4,FALSE),0)</f>
        <v>0</v>
      </c>
      <c r="AE225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25" s="3" t="b">
        <v>0</v>
      </c>
      <c r="AG22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25" s="87"/>
      <c r="AI225" s="3"/>
      <c r="AL225" s="7">
        <f>VLOOKUP(Tabla14[[#This Row],[Llave]],'[8]BASE PLAN MES N'!$B:$AG,32,FALSE)</f>
        <v>0</v>
      </c>
      <c r="AM225" s="3">
        <f>+Tabla14[[#This Row],[Comentario Market3]]-Tabla14[[#This Row],[Plan Ajustado]]</f>
        <v>0</v>
      </c>
    </row>
    <row r="226" spans="1:39" ht="15.5" x14ac:dyDescent="0.35">
      <c r="A226">
        <v>1</v>
      </c>
      <c r="B226" t="str">
        <f>Tabla14[[#This Row],[Oficina]]&amp;Tabla14[[#This Row],[Material]]</f>
        <v>Agro Sudamerica1030670</v>
      </c>
      <c r="C226" t="s">
        <v>204</v>
      </c>
      <c r="D226" t="s">
        <v>17</v>
      </c>
      <c r="E226">
        <v>1030670</v>
      </c>
      <c r="F226" t="s">
        <v>214</v>
      </c>
      <c r="G226" t="s">
        <v>212</v>
      </c>
      <c r="H226" t="s">
        <v>213</v>
      </c>
      <c r="I226" s="7">
        <v>0</v>
      </c>
      <c r="J226" s="7">
        <v>0</v>
      </c>
      <c r="K226" s="8">
        <v>0.5146152823243515</v>
      </c>
      <c r="L226" s="7">
        <v>0</v>
      </c>
      <c r="M226" s="7">
        <v>23895</v>
      </c>
      <c r="N226" s="7">
        <v>0</v>
      </c>
      <c r="O226" s="7">
        <v>0</v>
      </c>
      <c r="P226" s="14">
        <v>23895</v>
      </c>
      <c r="Q226" s="7">
        <v>24000</v>
      </c>
      <c r="R226" s="9">
        <v>24000</v>
      </c>
      <c r="S226" s="5">
        <f t="shared" si="4"/>
        <v>0</v>
      </c>
      <c r="T226" s="63"/>
      <c r="U226" s="5">
        <f>+Tabla14[[#This Row],[Atraso a facturar]]+Tabla14[[#This Row],[Ajuste atraso]]</f>
        <v>0</v>
      </c>
      <c r="V226" s="3">
        <f>+Tabla14[[#This Row],[Total disponible]]-Tabla14[[#This Row],[Facturación atraso]]</f>
        <v>23895</v>
      </c>
      <c r="W226" s="6">
        <f>IFERROR(IF(AND(V226&gt;R226,J226&gt;=R226),ROUNDDOWN((Tabla14[[#This Row],[Producción para venta nueva]])/R226,0)*R226,0),0)</f>
        <v>0</v>
      </c>
      <c r="X226" s="63"/>
      <c r="Y226" s="6">
        <f>IF(Tabla14[[#This Row],[Venta del mes]]&gt;0,Tabla14[[#This Row],[Venta del mes]]+Tabla14[[#This Row],[Ajuste venta nueva]],0)</f>
        <v>0</v>
      </c>
      <c r="Z226" s="6">
        <f>+Tabla14[[#This Row],[Producción para venta nueva]]-Tabla14[[#This Row],[Facturación Venta nueva]]</f>
        <v>23895</v>
      </c>
      <c r="AA226" s="6">
        <f>IF(AND(A226=1,Tabla14[[#This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6" s="6"/>
      <c r="AC226" s="6">
        <f>IF(Tabla14[[#This Row],[Disponible stock sin venta]]&gt;0,Tabla14[[#This Row],[Disponible stock sin venta]]+Tabla14[[#This Row],[Ajuste stock sin venta]],0)</f>
        <v>0</v>
      </c>
      <c r="AD226" s="3">
        <f>IFERROR(VLOOKUP(Tabla14[[#This Row],[Llave]],'[6]Din puerto'!$A:$D,4,FALSE),0)</f>
        <v>0</v>
      </c>
      <c r="AE22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26" s="3">
        <v>0</v>
      </c>
      <c r="AG22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26" s="87"/>
      <c r="AI226" s="3"/>
      <c r="AL226" s="7">
        <f>VLOOKUP(Tabla14[[#This Row],[Llave]],'[8]BASE PLAN MES N'!$B:$AG,32,FALSE)</f>
        <v>0</v>
      </c>
      <c r="AM226" s="3">
        <f>+Tabla14[[#This Row],[Comentario Market3]]-Tabla14[[#This Row],[Plan Ajustado]]</f>
        <v>0</v>
      </c>
    </row>
    <row r="227" spans="1:39" ht="15.5" hidden="1" x14ac:dyDescent="0.35">
      <c r="A227">
        <v>1</v>
      </c>
      <c r="B227" t="str">
        <f>Tabla14[[#This Row],[Oficina]]&amp;Tabla14[[#This Row],[Material]]</f>
        <v>Agrosuper Asia1021204</v>
      </c>
      <c r="C227" t="s">
        <v>6</v>
      </c>
      <c r="D227" t="s">
        <v>173</v>
      </c>
      <c r="E227">
        <v>1021204</v>
      </c>
      <c r="F227" t="s">
        <v>49</v>
      </c>
      <c r="G227" t="s">
        <v>11</v>
      </c>
      <c r="H227" t="s">
        <v>15</v>
      </c>
      <c r="I227" s="7">
        <v>0</v>
      </c>
      <c r="J227" s="7">
        <v>48000</v>
      </c>
      <c r="K227" s="8">
        <v>0.5146152823243515</v>
      </c>
      <c r="L227" s="7">
        <v>0</v>
      </c>
      <c r="M227" s="7">
        <v>24520</v>
      </c>
      <c r="N227" s="7">
        <v>0</v>
      </c>
      <c r="O227" s="7">
        <v>0</v>
      </c>
      <c r="P227" s="14">
        <v>24520</v>
      </c>
      <c r="Q227" s="7">
        <v>24000</v>
      </c>
      <c r="R227" s="9">
        <v>24000</v>
      </c>
      <c r="S227" s="5">
        <f t="shared" si="4"/>
        <v>24000</v>
      </c>
      <c r="T227" s="63"/>
      <c r="U227" s="5">
        <f>+Tabla14[[#This Row],[Atraso a facturar]]+Tabla14[[#This Row],[Ajuste atraso]]</f>
        <v>24000</v>
      </c>
      <c r="V227" s="3">
        <f>+Tabla14[[#This Row],[Total disponible]]-Tabla14[[#This Row],[Facturación atraso]]</f>
        <v>520</v>
      </c>
      <c r="W227" s="6">
        <f>IFERROR(IF(AND(V227&gt;R227,J227&gt;=R227),ROUNDDOWN((Tabla14[[#This Row],[Producción para venta nueva]])/R227,0)*R227,0),0)</f>
        <v>0</v>
      </c>
      <c r="X227" s="63"/>
      <c r="Y227" s="6">
        <f>IF(Tabla14[[#This Row],[Venta del mes]]&gt;0,Tabla14[[#This Row],[Venta del mes]]+Tabla14[[#This Row],[Ajuste venta nueva]],0)</f>
        <v>0</v>
      </c>
      <c r="Z227" s="6">
        <f>+Tabla14[[#This Row],[Producción para venta nueva]]-Tabla14[[#This Row],[Facturación Venta nueva]]</f>
        <v>520</v>
      </c>
      <c r="AA227" s="6">
        <f>IF(AND(A227=1,Tabla14[[#This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7" s="6"/>
      <c r="AC227" s="6">
        <f>IF(Tabla14[[#This Row],[Disponible stock sin venta]]&gt;0,Tabla14[[#This Row],[Disponible stock sin venta]]+Tabla14[[#This Row],[Ajuste stock sin venta]],0)</f>
        <v>0</v>
      </c>
      <c r="AD227" s="3">
        <f>IFERROR(VLOOKUP(Tabla14[[#This Row],[Llave]],'[6]Din puerto'!$A:$D,4,FALSE),0)</f>
        <v>24000</v>
      </c>
      <c r="AE22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227" s="3">
        <v>48000</v>
      </c>
      <c r="AG227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227" s="87"/>
      <c r="AI227" s="3"/>
      <c r="AL227">
        <f>VLOOKUP(Tabla14[[#This Row],[Llave]],'[8]BASE PLAN MES N'!$B:$AG,32,FALSE)</f>
        <v>48000</v>
      </c>
      <c r="AM227" s="3">
        <f>+Tabla14[[#This Row],[Comentario Market3]]-Tabla14[[#This Row],[Plan Ajustado]]</f>
        <v>0</v>
      </c>
    </row>
    <row r="228" spans="1:39" ht="15.5" x14ac:dyDescent="0.35">
      <c r="A228">
        <v>1</v>
      </c>
      <c r="B228" t="str">
        <f>Tabla14[[#This Row],[Oficina]]&amp;Tabla14[[#This Row],[Material]]</f>
        <v>Agro Sudamerica1030661</v>
      </c>
      <c r="C228" t="s">
        <v>204</v>
      </c>
      <c r="D228" t="s">
        <v>17</v>
      </c>
      <c r="E228">
        <v>1030661</v>
      </c>
      <c r="F228" t="s">
        <v>611</v>
      </c>
      <c r="G228" t="s">
        <v>212</v>
      </c>
      <c r="H228" t="s">
        <v>319</v>
      </c>
      <c r="I228" s="7">
        <v>0</v>
      </c>
      <c r="J228" s="7">
        <v>0</v>
      </c>
      <c r="K228" s="8">
        <v>0.5146152823243515</v>
      </c>
      <c r="L228" s="7">
        <v>0</v>
      </c>
      <c r="M228" s="7">
        <v>0</v>
      </c>
      <c r="N228" s="7">
        <v>0</v>
      </c>
      <c r="O228" s="7">
        <v>0</v>
      </c>
      <c r="P228" s="32">
        <v>0</v>
      </c>
      <c r="Q228" s="7">
        <v>0</v>
      </c>
      <c r="R228" s="9">
        <v>24000</v>
      </c>
      <c r="S228" s="5">
        <f t="shared" si="4"/>
        <v>0</v>
      </c>
      <c r="T228" s="63"/>
      <c r="U228" s="5">
        <f>+Tabla14[[#This Row],[Atraso a facturar]]+Tabla14[[#This Row],[Ajuste atraso]]</f>
        <v>0</v>
      </c>
      <c r="V228" s="3">
        <f>+Tabla14[[#This Row],[Total disponible]]-Tabla14[[#This Row],[Facturación atraso]]</f>
        <v>0</v>
      </c>
      <c r="W228" s="6">
        <f>IFERROR(IF(AND(V228&gt;R228,J228&gt;=R228),ROUNDDOWN((Tabla14[[#This Row],[Producción para venta nueva]])/R228,0)*R228,0),0)</f>
        <v>0</v>
      </c>
      <c r="X228" s="63"/>
      <c r="Y228" s="6">
        <f>IF(Tabla14[[#This Row],[Venta del mes]]&gt;0,Tabla14[[#This Row],[Venta del mes]]+Tabla14[[#This Row],[Ajuste venta nueva]],0)</f>
        <v>0</v>
      </c>
      <c r="Z228" s="6">
        <f>+Tabla14[[#This Row],[Producción para venta nueva]]-Tabla14[[#This Row],[Facturación Venta nueva]]</f>
        <v>0</v>
      </c>
      <c r="AA228" s="6">
        <f>IF(AND(A228=1,Tabla14[[#This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8" s="6"/>
      <c r="AC228" s="6">
        <f>IF(Tabla14[[#This Row],[Disponible stock sin venta]]&gt;0,Tabla14[[#This Row],[Disponible stock sin venta]]+Tabla14[[#This Row],[Ajuste stock sin venta]],0)</f>
        <v>0</v>
      </c>
      <c r="AD228" s="3">
        <f>IFERROR(VLOOKUP(Tabla14[[#This Row],[Llave]],'[6]Din puerto'!$A:$D,4,FALSE),0)</f>
        <v>0</v>
      </c>
      <c r="AE228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28" s="3" t="b">
        <v>0</v>
      </c>
      <c r="AG22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28" s="87"/>
      <c r="AI228" s="3"/>
      <c r="AL228" s="7">
        <f>VLOOKUP(Tabla14[[#This Row],[Llave]],'[8]BASE PLAN MES N'!$B:$AG,32,FALSE)</f>
        <v>0</v>
      </c>
      <c r="AM228" s="3">
        <f>+Tabla14[[#This Row],[Comentario Market3]]-Tabla14[[#This Row],[Plan Ajustado]]</f>
        <v>0</v>
      </c>
    </row>
    <row r="229" spans="1:39" ht="15.5" hidden="1" x14ac:dyDescent="0.35">
      <c r="A229">
        <v>1</v>
      </c>
      <c r="B229" t="str">
        <f>Tabla14[[#This Row],[Oficina]]&amp;Tabla14[[#This Row],[Material]]</f>
        <v>Agrosuper Asia1021156</v>
      </c>
      <c r="C229" t="s">
        <v>6</v>
      </c>
      <c r="D229" t="s">
        <v>173</v>
      </c>
      <c r="E229">
        <v>1021156</v>
      </c>
      <c r="F229" t="s">
        <v>179</v>
      </c>
      <c r="G229" t="s">
        <v>92</v>
      </c>
      <c r="H229" t="s">
        <v>93</v>
      </c>
      <c r="I229" s="7">
        <v>7669</v>
      </c>
      <c r="J229" s="7">
        <v>48000</v>
      </c>
      <c r="K229" s="8">
        <v>0.5146152823243515</v>
      </c>
      <c r="L229" s="7">
        <v>3946.5846001454515</v>
      </c>
      <c r="M229" s="7">
        <v>36701.910000000003</v>
      </c>
      <c r="N229" s="7">
        <v>4992.5200000000004</v>
      </c>
      <c r="O229" s="7">
        <v>0</v>
      </c>
      <c r="P229" s="14">
        <v>45141.762600145456</v>
      </c>
      <c r="Q229" s="7">
        <v>48000</v>
      </c>
      <c r="R229" s="9">
        <v>14500</v>
      </c>
      <c r="S229" s="5">
        <f t="shared" si="4"/>
        <v>43500</v>
      </c>
      <c r="T229" s="63"/>
      <c r="U229" s="5">
        <f>+Tabla14[[#This Row],[Atraso a facturar]]+Tabla14[[#This Row],[Ajuste atraso]]</f>
        <v>43500</v>
      </c>
      <c r="V229" s="3">
        <f>+Tabla14[[#This Row],[Total disponible]]-Tabla14[[#This Row],[Facturación atraso]]</f>
        <v>1641.7626001454555</v>
      </c>
      <c r="W229" s="6">
        <f>IFERROR(IF(AND(V229&gt;R229,J229&gt;=R229),ROUNDDOWN((Tabla14[[#This Row],[Producción para venta nueva]])/R229,0)*R229,0),0)</f>
        <v>0</v>
      </c>
      <c r="X229" s="63"/>
      <c r="Y229" s="6">
        <f>IF(Tabla14[[#This Row],[Venta del mes]]&gt;0,Tabla14[[#This Row],[Venta del mes]]+Tabla14[[#This Row],[Ajuste venta nueva]],0)</f>
        <v>0</v>
      </c>
      <c r="Z229" s="6">
        <f>+Tabla14[[#This Row],[Producción para venta nueva]]-Tabla14[[#This Row],[Facturación Venta nueva]]</f>
        <v>1641.7626001454555</v>
      </c>
      <c r="AA229" s="6">
        <f>IF(AND(A229=1,Tabla14[[#This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29" s="6"/>
      <c r="AC229" s="6">
        <f>IF(Tabla14[[#This Row],[Disponible stock sin venta]]&gt;0,Tabla14[[#This Row],[Disponible stock sin venta]]+Tabla14[[#This Row],[Ajuste stock sin venta]],0)</f>
        <v>0</v>
      </c>
      <c r="AD229" s="3">
        <f>IFERROR(VLOOKUP(Tabla14[[#This Row],[Llave]],'[6]Din puerto'!$A:$D,4,FALSE),0)</f>
        <v>24000</v>
      </c>
      <c r="AE22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67500</v>
      </c>
      <c r="AF229" s="3">
        <v>67500</v>
      </c>
      <c r="AG229" s="6">
        <f>IF(Tabla14[[#This Row],[Plan Irrestricto (DATO)]]&gt;0,SUM(Tabla14[[#This Row],[Facturación atraso]],Tabla14[[#This Row],[Facturación Venta nueva]],Tabla14[[#This Row],[Facturación stock]],Tabla14[[#This Row],[En puerto a facturar]]),0)</f>
        <v>67500</v>
      </c>
      <c r="AH229" s="87"/>
      <c r="AI229" s="3"/>
      <c r="AL229">
        <f>VLOOKUP(Tabla14[[#This Row],[Llave]],'[8]BASE PLAN MES N'!$B:$AG,32,FALSE)</f>
        <v>48000</v>
      </c>
      <c r="AM229" s="3">
        <f>+Tabla14[[#This Row],[Comentario Market3]]-Tabla14[[#This Row],[Plan Ajustado]]</f>
        <v>-19500</v>
      </c>
    </row>
    <row r="230" spans="1:39" ht="15.5" hidden="1" x14ac:dyDescent="0.35">
      <c r="A230">
        <v>1</v>
      </c>
      <c r="B230" t="str">
        <f>Tabla14[[#This Row],[Oficina]]&amp;Tabla14[[#This Row],[Material]]</f>
        <v>Agrosuper Asia1021152</v>
      </c>
      <c r="C230" t="s">
        <v>6</v>
      </c>
      <c r="D230" t="s">
        <v>173</v>
      </c>
      <c r="E230">
        <v>1021152</v>
      </c>
      <c r="F230" t="s">
        <v>181</v>
      </c>
      <c r="G230" t="s">
        <v>92</v>
      </c>
      <c r="H230" t="s">
        <v>153</v>
      </c>
      <c r="I230" s="7">
        <v>26610</v>
      </c>
      <c r="J230" s="7">
        <v>36000</v>
      </c>
      <c r="K230" s="8">
        <v>0.5146152823243515</v>
      </c>
      <c r="L230" s="7">
        <v>13693.912662650993</v>
      </c>
      <c r="M230" s="7">
        <v>26824.45</v>
      </c>
      <c r="N230" s="7">
        <v>6000</v>
      </c>
      <c r="O230" s="7">
        <v>0</v>
      </c>
      <c r="P230" s="14">
        <v>45918.362662650994</v>
      </c>
      <c r="Q230" s="7">
        <v>44000</v>
      </c>
      <c r="R230" s="9">
        <v>22000</v>
      </c>
      <c r="S230" s="5">
        <f t="shared" si="4"/>
        <v>44000</v>
      </c>
      <c r="T230" s="63"/>
      <c r="U230" s="5">
        <f>+Tabla14[[#This Row],[Atraso a facturar]]+Tabla14[[#This Row],[Ajuste atraso]]</f>
        <v>44000</v>
      </c>
      <c r="V230" s="3">
        <f>+Tabla14[[#This Row],[Total disponible]]-Tabla14[[#This Row],[Facturación atraso]]</f>
        <v>1918.362662650994</v>
      </c>
      <c r="W230" s="6">
        <f>IFERROR(IF(AND(V230&gt;R230,J230&gt;=R230),ROUNDDOWN((Tabla14[[#This Row],[Producción para venta nueva]])/R230,0)*R230,0),0)</f>
        <v>0</v>
      </c>
      <c r="X230" s="63"/>
      <c r="Y230" s="6">
        <f>IF(Tabla14[[#This Row],[Venta del mes]]&gt;0,Tabla14[[#This Row],[Venta del mes]]+Tabla14[[#This Row],[Ajuste venta nueva]],0)</f>
        <v>0</v>
      </c>
      <c r="Z230" s="6">
        <f>+Tabla14[[#This Row],[Producción para venta nueva]]-Tabla14[[#This Row],[Facturación Venta nueva]]</f>
        <v>1918.362662650994</v>
      </c>
      <c r="AA230" s="6">
        <f>IF(AND(A230=1,Tabla14[[#This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0" s="6"/>
      <c r="AC230" s="6">
        <f>IF(Tabla14[[#This Row],[Disponible stock sin venta]]&gt;0,Tabla14[[#This Row],[Disponible stock sin venta]]+Tabla14[[#This Row],[Ajuste stock sin venta]],0)</f>
        <v>0</v>
      </c>
      <c r="AD230" s="3">
        <f>IFERROR(VLOOKUP(Tabla14[[#This Row],[Llave]],'[6]Din puerto'!$A:$D,4,FALSE),0)</f>
        <v>0</v>
      </c>
      <c r="AE23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44000</v>
      </c>
      <c r="AF230" s="3">
        <v>44000</v>
      </c>
      <c r="AG230" s="6">
        <f>IF(Tabla14[[#This Row],[Plan Irrestricto (DATO)]]&gt;0,SUM(Tabla14[[#This Row],[Facturación atraso]],Tabla14[[#This Row],[Facturación Venta nueva]],Tabla14[[#This Row],[Facturación stock]],Tabla14[[#This Row],[En puerto a facturar]]),0)</f>
        <v>44000</v>
      </c>
      <c r="AH230" s="87"/>
      <c r="AI230" s="3"/>
      <c r="AL230">
        <f>VLOOKUP(Tabla14[[#This Row],[Llave]],'[8]BASE PLAN MES N'!$B:$AG,32,FALSE)</f>
        <v>44000</v>
      </c>
      <c r="AM230" s="3">
        <f>+Tabla14[[#This Row],[Comentario Market3]]-Tabla14[[#This Row],[Plan Ajustado]]</f>
        <v>0</v>
      </c>
    </row>
    <row r="231" spans="1:39" ht="15.5" hidden="1" x14ac:dyDescent="0.35">
      <c r="A231">
        <v>1</v>
      </c>
      <c r="B231" t="str">
        <f>Tabla14[[#This Row],[Oficina]]&amp;Tabla14[[#This Row],[Material]]</f>
        <v>Agrosuper Asia1021151</v>
      </c>
      <c r="C231" t="s">
        <v>6</v>
      </c>
      <c r="D231" t="s">
        <v>173</v>
      </c>
      <c r="E231">
        <v>1021151</v>
      </c>
      <c r="F231" t="s">
        <v>180</v>
      </c>
      <c r="G231" t="s">
        <v>92</v>
      </c>
      <c r="H231" t="s">
        <v>153</v>
      </c>
      <c r="I231" s="7">
        <v>13772</v>
      </c>
      <c r="J231" s="7">
        <v>28442</v>
      </c>
      <c r="K231" s="8">
        <v>0.5146152823243515</v>
      </c>
      <c r="L231" s="7">
        <v>7087.2816681709692</v>
      </c>
      <c r="M231" s="7">
        <v>25152.2</v>
      </c>
      <c r="N231" s="7">
        <v>10160</v>
      </c>
      <c r="O231" s="7">
        <v>0</v>
      </c>
      <c r="P231" s="14">
        <v>41383.481668170971</v>
      </c>
      <c r="Q231" s="7">
        <v>44000</v>
      </c>
      <c r="R231" s="9">
        <v>18800</v>
      </c>
      <c r="S231" s="5">
        <f t="shared" si="4"/>
        <v>37600</v>
      </c>
      <c r="T231" s="63"/>
      <c r="U231" s="5">
        <f>+Tabla14[[#This Row],[Atraso a facturar]]+Tabla14[[#This Row],[Ajuste atraso]]</f>
        <v>37600</v>
      </c>
      <c r="V231" s="3">
        <f>+Tabla14[[#This Row],[Total disponible]]-Tabla14[[#This Row],[Facturación atraso]]</f>
        <v>3783.4816681709708</v>
      </c>
      <c r="W231" s="6">
        <f>IFERROR(IF(AND(V231&gt;R231,J231&gt;=R231),ROUNDDOWN((Tabla14[[#This Row],[Producción para venta nueva]])/R231,0)*R231,0),0)</f>
        <v>0</v>
      </c>
      <c r="X231" s="63"/>
      <c r="Y231" s="6">
        <f>IF(Tabla14[[#This Row],[Venta del mes]]&gt;0,Tabla14[[#This Row],[Venta del mes]]+Tabla14[[#This Row],[Ajuste venta nueva]],0)</f>
        <v>0</v>
      </c>
      <c r="Z231" s="6">
        <f>+Tabla14[[#This Row],[Producción para venta nueva]]-Tabla14[[#This Row],[Facturación Venta nueva]]</f>
        <v>3783.4816681709708</v>
      </c>
      <c r="AA231" s="6">
        <f>IF(AND(A231=1,Tabla14[[#This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1" s="6"/>
      <c r="AC231" s="6">
        <f>IF(Tabla14[[#This Row],[Disponible stock sin venta]]&gt;0,Tabla14[[#This Row],[Disponible stock sin venta]]+Tabla14[[#This Row],[Ajuste stock sin venta]],0)</f>
        <v>0</v>
      </c>
      <c r="AD231" s="3">
        <f>IFERROR(VLOOKUP(Tabla14[[#This Row],[Llave]],'[6]Din puerto'!$A:$D,4,FALSE),0)</f>
        <v>0</v>
      </c>
      <c r="AE23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37600</v>
      </c>
      <c r="AF231" s="3">
        <v>37600</v>
      </c>
      <c r="AG231" s="6">
        <f>IF(Tabla14[[#This Row],[Plan Irrestricto (DATO)]]&gt;0,SUM(Tabla14[[#This Row],[Facturación atraso]],Tabla14[[#This Row],[Facturación Venta nueva]],Tabla14[[#This Row],[Facturación stock]],Tabla14[[#This Row],[En puerto a facturar]]),0)</f>
        <v>37600</v>
      </c>
      <c r="AH231" s="87"/>
      <c r="AI231" s="3"/>
      <c r="AL231">
        <f>VLOOKUP(Tabla14[[#This Row],[Llave]],'[8]BASE PLAN MES N'!$B:$AG,32,FALSE)</f>
        <v>22000</v>
      </c>
      <c r="AM231" s="3">
        <f>+Tabla14[[#This Row],[Comentario Market3]]-Tabla14[[#This Row],[Plan Ajustado]]</f>
        <v>-15600</v>
      </c>
    </row>
    <row r="232" spans="1:39" ht="15.5" hidden="1" x14ac:dyDescent="0.35">
      <c r="A232">
        <v>1</v>
      </c>
      <c r="B232" t="str">
        <f>Tabla14[[#This Row],[Oficina]]&amp;Tabla14[[#This Row],[Material]]</f>
        <v>Agrosuper Asia1021150</v>
      </c>
      <c r="C232" t="s">
        <v>6</v>
      </c>
      <c r="D232" t="s">
        <v>173</v>
      </c>
      <c r="E232">
        <v>1021150</v>
      </c>
      <c r="F232" t="s">
        <v>178</v>
      </c>
      <c r="G232" t="s">
        <v>92</v>
      </c>
      <c r="H232" t="s">
        <v>93</v>
      </c>
      <c r="I232" s="7">
        <v>5796</v>
      </c>
      <c r="J232" s="7">
        <v>15768</v>
      </c>
      <c r="K232" s="8">
        <v>0.5146152823243515</v>
      </c>
      <c r="L232" s="7">
        <v>2982.7101763519413</v>
      </c>
      <c r="M232" s="7">
        <v>36867.85</v>
      </c>
      <c r="N232" s="7">
        <v>35155.9334077479</v>
      </c>
      <c r="O232" s="7">
        <v>0</v>
      </c>
      <c r="P232" s="14">
        <v>71490.900243325043</v>
      </c>
      <c r="Q232" s="7">
        <v>66000</v>
      </c>
      <c r="R232" s="9">
        <v>22000</v>
      </c>
      <c r="S232" s="5">
        <f t="shared" si="4"/>
        <v>66000</v>
      </c>
      <c r="T232" s="63"/>
      <c r="U232" s="5">
        <f>+Tabla14[[#This Row],[Atraso a facturar]]+Tabla14[[#This Row],[Ajuste atraso]]</f>
        <v>66000</v>
      </c>
      <c r="V232" s="3">
        <f>+Tabla14[[#This Row],[Total disponible]]-Tabla14[[#This Row],[Facturación atraso]]</f>
        <v>5490.9002433250425</v>
      </c>
      <c r="W232" s="6">
        <f>IFERROR(IF(AND(V232&gt;R232,J232&gt;=R232),ROUNDDOWN((Tabla14[[#This Row],[Producción para venta nueva]])/R232,0)*R232,0),0)</f>
        <v>0</v>
      </c>
      <c r="X232" s="63"/>
      <c r="Y232" s="6">
        <f>IF(Tabla14[[#This Row],[Venta del mes]]&gt;0,Tabla14[[#This Row],[Venta del mes]]+Tabla14[[#This Row],[Ajuste venta nueva]],0)</f>
        <v>0</v>
      </c>
      <c r="Z232" s="6">
        <f>+Tabla14[[#This Row],[Producción para venta nueva]]-Tabla14[[#This Row],[Facturación Venta nueva]]</f>
        <v>5490.9002433250425</v>
      </c>
      <c r="AA232" s="6">
        <f>IF(AND(A232=1,Tabla14[[#This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2" s="6"/>
      <c r="AC232" s="6">
        <f>IF(Tabla14[[#This Row],[Disponible stock sin venta]]&gt;0,Tabla14[[#This Row],[Disponible stock sin venta]]+Tabla14[[#This Row],[Ajuste stock sin venta]],0)</f>
        <v>0</v>
      </c>
      <c r="AD232" s="3">
        <f>IFERROR(VLOOKUP(Tabla14[[#This Row],[Llave]],'[6]Din puerto'!$A:$D,4,FALSE),0)</f>
        <v>22000</v>
      </c>
      <c r="AE23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88000</v>
      </c>
      <c r="AF232" s="3">
        <v>88000</v>
      </c>
      <c r="AG232" s="6">
        <f>IF(Tabla14[[#This Row],[Plan Irrestricto (DATO)]]&gt;0,SUM(Tabla14[[#This Row],[Facturación atraso]],Tabla14[[#This Row],[Facturación Venta nueva]],Tabla14[[#This Row],[Facturación stock]],Tabla14[[#This Row],[En puerto a facturar]]),0)</f>
        <v>88000</v>
      </c>
      <c r="AH232" s="87"/>
      <c r="AI232" s="3"/>
      <c r="AL232">
        <f>VLOOKUP(Tabla14[[#This Row],[Llave]],'[8]BASE PLAN MES N'!$B:$AG,32,FALSE)</f>
        <v>88000</v>
      </c>
      <c r="AM232" s="3">
        <f>+Tabla14[[#This Row],[Comentario Market3]]-Tabla14[[#This Row],[Plan Ajustado]]</f>
        <v>0</v>
      </c>
    </row>
    <row r="233" spans="1:39" ht="15.5" hidden="1" x14ac:dyDescent="0.35">
      <c r="A233">
        <v>1</v>
      </c>
      <c r="B233" t="str">
        <f>Tabla14[[#This Row],[Oficina]]&amp;Tabla14[[#This Row],[Material]]</f>
        <v>Agrosuper Asia1021149</v>
      </c>
      <c r="C233" t="s">
        <v>6</v>
      </c>
      <c r="D233" t="s">
        <v>173</v>
      </c>
      <c r="E233">
        <v>1021149</v>
      </c>
      <c r="F233" t="s">
        <v>177</v>
      </c>
      <c r="G233" t="s">
        <v>92</v>
      </c>
      <c r="H233" t="s">
        <v>93</v>
      </c>
      <c r="I233" s="7">
        <v>65786</v>
      </c>
      <c r="J233" s="7">
        <v>154000</v>
      </c>
      <c r="K233" s="8">
        <v>0.5146152823243515</v>
      </c>
      <c r="L233" s="7">
        <v>33854.480962989786</v>
      </c>
      <c r="M233" s="7">
        <v>13248</v>
      </c>
      <c r="N233" s="7">
        <v>0</v>
      </c>
      <c r="O233" s="7">
        <v>0</v>
      </c>
      <c r="P233" s="14">
        <v>47102.480962989786</v>
      </c>
      <c r="Q233" s="7">
        <v>88000</v>
      </c>
      <c r="R233" s="9">
        <v>18500</v>
      </c>
      <c r="S233" s="5">
        <f t="shared" si="4"/>
        <v>37000</v>
      </c>
      <c r="T233" s="63"/>
      <c r="U233" s="5">
        <f>+Tabla14[[#This Row],[Atraso a facturar]]+Tabla14[[#This Row],[Ajuste atraso]]</f>
        <v>37000</v>
      </c>
      <c r="V233" s="3">
        <f>+Tabla14[[#This Row],[Total disponible]]-Tabla14[[#This Row],[Facturación atraso]]</f>
        <v>10102.480962989786</v>
      </c>
      <c r="W233" s="6">
        <f>IFERROR(IF(AND(V233&gt;R233,J233&gt;=R233),ROUNDDOWN((Tabla14[[#This Row],[Producción para venta nueva]])/R233,0)*R233,0),0)</f>
        <v>0</v>
      </c>
      <c r="X233" s="63"/>
      <c r="Y233" s="6">
        <f>IF(Tabla14[[#This Row],[Venta del mes]]&gt;0,Tabla14[[#This Row],[Venta del mes]]+Tabla14[[#This Row],[Ajuste venta nueva]],0)</f>
        <v>0</v>
      </c>
      <c r="Z233" s="6">
        <f>+Tabla14[[#This Row],[Producción para venta nueva]]-Tabla14[[#This Row],[Facturación Venta nueva]]</f>
        <v>10102.480962989786</v>
      </c>
      <c r="AA233" s="6">
        <f>IF(AND(A233=1,Tabla14[[#This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3" s="6"/>
      <c r="AC233" s="6">
        <f>IF(Tabla14[[#This Row],[Disponible stock sin venta]]&gt;0,Tabla14[[#This Row],[Disponible stock sin venta]]+Tabla14[[#This Row],[Ajuste stock sin venta]],0)</f>
        <v>0</v>
      </c>
      <c r="AD233" s="3">
        <f>IFERROR(VLOOKUP(Tabla14[[#This Row],[Llave]],'[6]Din puerto'!$A:$D,4,FALSE),0)</f>
        <v>0</v>
      </c>
      <c r="AE23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37000</v>
      </c>
      <c r="AF233" s="3">
        <v>37000</v>
      </c>
      <c r="AG233" s="6">
        <f>IF(Tabla14[[#This Row],[Plan Irrestricto (DATO)]]&gt;0,SUM(Tabla14[[#This Row],[Facturación atraso]],Tabla14[[#This Row],[Facturación Venta nueva]],Tabla14[[#This Row],[Facturación stock]],Tabla14[[#This Row],[En puerto a facturar]]),0)</f>
        <v>37000</v>
      </c>
      <c r="AH233" s="87"/>
      <c r="AI233" s="3"/>
      <c r="AL233">
        <f>VLOOKUP(Tabla14[[#This Row],[Llave]],'[8]BASE PLAN MES N'!$B:$AG,32,FALSE)</f>
        <v>44000</v>
      </c>
      <c r="AM233" s="3">
        <f>+Tabla14[[#This Row],[Comentario Market3]]-Tabla14[[#This Row],[Plan Ajustado]]</f>
        <v>7000</v>
      </c>
    </row>
    <row r="234" spans="1:39" ht="15.5" hidden="1" x14ac:dyDescent="0.35">
      <c r="A234">
        <v>1</v>
      </c>
      <c r="B234" t="str">
        <f>Tabla14[[#This Row],[Oficina]]&amp;Tabla14[[#This Row],[Material]]</f>
        <v>Exportacion Directa1021136</v>
      </c>
      <c r="C234" t="s">
        <v>6</v>
      </c>
      <c r="D234" t="s">
        <v>88</v>
      </c>
      <c r="E234">
        <v>1021136</v>
      </c>
      <c r="F234" t="s">
        <v>139</v>
      </c>
      <c r="G234" t="s">
        <v>76</v>
      </c>
      <c r="H234" t="s">
        <v>84</v>
      </c>
      <c r="I234" s="7">
        <v>4500</v>
      </c>
      <c r="J234" s="7">
        <v>4500</v>
      </c>
      <c r="K234" s="8">
        <v>0.86351453912600351</v>
      </c>
      <c r="L234" s="7">
        <v>3885.8154260670158</v>
      </c>
      <c r="M234" s="7">
        <v>6120</v>
      </c>
      <c r="N234" s="7">
        <v>1061.2173913043478</v>
      </c>
      <c r="O234" s="7">
        <v>0</v>
      </c>
      <c r="P234" s="14">
        <v>10960.91107824093</v>
      </c>
      <c r="Q234" s="7">
        <v>8500</v>
      </c>
      <c r="R234" s="9">
        <v>2600</v>
      </c>
      <c r="S234" s="5">
        <f t="shared" si="4"/>
        <v>8500</v>
      </c>
      <c r="T234" s="63"/>
      <c r="U234" s="5">
        <f>+Tabla14[[#This Row],[Atraso a facturar]]+Tabla14[[#This Row],[Ajuste atraso]]</f>
        <v>8500</v>
      </c>
      <c r="V234" s="3">
        <f>+Tabla14[[#This Row],[Total disponible]]-Tabla14[[#This Row],[Facturación atraso]]</f>
        <v>2460.9110782409298</v>
      </c>
      <c r="W234" s="6">
        <f>IFERROR(IF(AND(V234&gt;R234,J234&gt;=R234),ROUNDDOWN((Tabla14[[#This Row],[Producción para venta nueva]])/R234,0)*R234,0),0)</f>
        <v>0</v>
      </c>
      <c r="X234" s="63"/>
      <c r="Y234" s="6">
        <f>IF(Tabla14[[#This Row],[Venta del mes]]&gt;0,Tabla14[[#This Row],[Venta del mes]]+Tabla14[[#This Row],[Ajuste venta nueva]],0)</f>
        <v>0</v>
      </c>
      <c r="Z234" s="6">
        <f>+Tabla14[[#This Row],[Producción para venta nueva]]-Tabla14[[#This Row],[Facturación Venta nueva]]</f>
        <v>2460.9110782409298</v>
      </c>
      <c r="AA234" s="6">
        <f>IF(AND(A234=1,Tabla14[[#This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4" s="6"/>
      <c r="AC234" s="6">
        <f>IF(Tabla14[[#This Row],[Disponible stock sin venta]]&gt;0,Tabla14[[#This Row],[Disponible stock sin venta]]+Tabla14[[#This Row],[Ajuste stock sin venta]],0)</f>
        <v>0</v>
      </c>
      <c r="AD234" s="3">
        <f>IFERROR(VLOOKUP(Tabla14[[#This Row],[Llave]],'[6]Din puerto'!$A:$D,4,FALSE),0)</f>
        <v>0</v>
      </c>
      <c r="AE23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8500</v>
      </c>
      <c r="AF234" s="3">
        <v>8500</v>
      </c>
      <c r="AG234" s="6">
        <f>IF(Tabla14[[#This Row],[Plan Irrestricto (DATO)]]&gt;0,SUM(Tabla14[[#This Row],[Facturación atraso]],Tabla14[[#This Row],[Facturación Venta nueva]],Tabla14[[#This Row],[Facturación stock]],Tabla14[[#This Row],[En puerto a facturar]]),0)</f>
        <v>8500</v>
      </c>
      <c r="AH234" s="87"/>
      <c r="AI234" s="3"/>
      <c r="AL234">
        <f>VLOOKUP(Tabla14[[#This Row],[Llave]],'[8]BASE PLAN MES N'!$B:$AG,32,FALSE)</f>
        <v>8600</v>
      </c>
      <c r="AM234" s="3">
        <f>+Tabla14[[#This Row],[Comentario Market3]]-Tabla14[[#This Row],[Plan Ajustado]]</f>
        <v>100</v>
      </c>
    </row>
    <row r="235" spans="1:39" ht="15.5" hidden="1" x14ac:dyDescent="0.35">
      <c r="A235">
        <v>1</v>
      </c>
      <c r="B235" t="str">
        <f>Tabla14[[#This Row],[Oficina]]&amp;Tabla14[[#This Row],[Material]]</f>
        <v>Agrosuper Shanghai1021115</v>
      </c>
      <c r="C235" t="s">
        <v>6</v>
      </c>
      <c r="D235" t="s">
        <v>140</v>
      </c>
      <c r="E235">
        <v>1021115</v>
      </c>
      <c r="F235" t="s">
        <v>172</v>
      </c>
      <c r="G235" t="s">
        <v>76</v>
      </c>
      <c r="H235" t="s">
        <v>84</v>
      </c>
      <c r="I235" s="7">
        <v>0</v>
      </c>
      <c r="J235" s="7">
        <v>0</v>
      </c>
      <c r="K235" s="8">
        <v>0.5146152823243515</v>
      </c>
      <c r="L235" s="7">
        <v>0</v>
      </c>
      <c r="M235" s="7">
        <v>0</v>
      </c>
      <c r="N235" s="7">
        <v>0</v>
      </c>
      <c r="O235" s="7">
        <v>0</v>
      </c>
      <c r="P235" s="14">
        <v>0</v>
      </c>
      <c r="Q235" s="7">
        <v>0</v>
      </c>
      <c r="R235" s="9">
        <v>24000</v>
      </c>
      <c r="S235" s="5">
        <f t="shared" si="4"/>
        <v>0</v>
      </c>
      <c r="T235" s="63"/>
      <c r="U235" s="5">
        <f>+Tabla14[[#This Row],[Atraso a facturar]]+Tabla14[[#This Row],[Ajuste atraso]]</f>
        <v>0</v>
      </c>
      <c r="V235" s="3">
        <f>+Tabla14[[#This Row],[Total disponible]]-Tabla14[[#This Row],[Facturación atraso]]</f>
        <v>0</v>
      </c>
      <c r="W235" s="6">
        <f>IFERROR(IF(AND(V235&gt;R235,J235&gt;=R235),ROUNDDOWN((Tabla14[[#This Row],[Producción para venta nueva]])/R235,0)*R235,0),0)</f>
        <v>0</v>
      </c>
      <c r="X235" s="63"/>
      <c r="Y235" s="6">
        <f>IF(Tabla14[[#This Row],[Venta del mes]]&gt;0,Tabla14[[#This Row],[Venta del mes]]+Tabla14[[#This Row],[Ajuste venta nueva]],0)</f>
        <v>0</v>
      </c>
      <c r="Z235" s="6">
        <f>+Tabla14[[#This Row],[Producción para venta nueva]]-Tabla14[[#This Row],[Facturación Venta nueva]]</f>
        <v>0</v>
      </c>
      <c r="AA235" s="6">
        <f>IF(AND(A235=1,Tabla14[[#This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5" s="6"/>
      <c r="AC235" s="6">
        <f>IF(Tabla14[[#This Row],[Disponible stock sin venta]]&gt;0,Tabla14[[#This Row],[Disponible stock sin venta]]+Tabla14[[#This Row],[Ajuste stock sin venta]],0)</f>
        <v>0</v>
      </c>
      <c r="AD235" s="3">
        <f>IFERROR(VLOOKUP(Tabla14[[#This Row],[Llave]],'[6]Din puerto'!$A:$D,4,FALSE),0)</f>
        <v>0</v>
      </c>
      <c r="AE23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35" s="3">
        <v>0</v>
      </c>
      <c r="AG23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35" s="87"/>
      <c r="AI235" s="3"/>
      <c r="AL235">
        <f>VLOOKUP(Tabla14[[#This Row],[Llave]],'[8]BASE PLAN MES N'!$B:$AG,32,FALSE)</f>
        <v>0</v>
      </c>
      <c r="AM235" s="3">
        <f>+Tabla14[[#This Row],[Comentario Market3]]-Tabla14[[#This Row],[Plan Ajustado]]</f>
        <v>0</v>
      </c>
    </row>
    <row r="236" spans="1:39" ht="15.5" x14ac:dyDescent="0.35">
      <c r="A236">
        <v>2</v>
      </c>
      <c r="B236" t="str">
        <f>Tabla14[[#This Row],[Oficina]]&amp;Tabla14[[#This Row],[Material]]</f>
        <v>Agro Sudamerica1030545</v>
      </c>
      <c r="C236" t="s">
        <v>204</v>
      </c>
      <c r="D236" t="s">
        <v>17</v>
      </c>
      <c r="E236">
        <v>1030545</v>
      </c>
      <c r="F236" t="s">
        <v>222</v>
      </c>
      <c r="G236" t="s">
        <v>220</v>
      </c>
      <c r="H236" t="s">
        <v>221</v>
      </c>
      <c r="I236" s="7">
        <v>16245</v>
      </c>
      <c r="J236" s="7">
        <v>0</v>
      </c>
      <c r="K236" s="8">
        <v>0.5146152823243515</v>
      </c>
      <c r="L236" s="7">
        <v>8359.9252613590907</v>
      </c>
      <c r="M236" s="7">
        <v>7755</v>
      </c>
      <c r="N236" s="7">
        <v>0</v>
      </c>
      <c r="O236" s="7">
        <v>0</v>
      </c>
      <c r="P236" s="14">
        <v>16114.925261359091</v>
      </c>
      <c r="Q236" s="7">
        <v>0</v>
      </c>
      <c r="R236" s="9">
        <v>24000</v>
      </c>
      <c r="S236" s="5">
        <f t="shared" si="4"/>
        <v>0</v>
      </c>
      <c r="T236" s="63"/>
      <c r="U236" s="5">
        <f>+Tabla14[[#This Row],[Atraso a facturar]]+Tabla14[[#This Row],[Ajuste atraso]]</f>
        <v>0</v>
      </c>
      <c r="V236" s="3">
        <f>+Tabla14[[#This Row],[Total disponible]]-Tabla14[[#This Row],[Facturación atraso]]</f>
        <v>16114.925261359091</v>
      </c>
      <c r="W236" s="6">
        <f>IFERROR(IF(AND(V236&gt;R236,J236&gt;=R236),ROUNDDOWN((Tabla14[[#This Row],[Producción para venta nueva]])/R236,0)*R236,0),0)</f>
        <v>0</v>
      </c>
      <c r="X236" s="63"/>
      <c r="Y236" s="6">
        <f>IF(Tabla14[[#This Row],[Venta del mes]]&gt;0,Tabla14[[#This Row],[Venta del mes]]+Tabla14[[#This Row],[Ajuste venta nueva]],0)</f>
        <v>0</v>
      </c>
      <c r="Z236" s="6">
        <f>+Tabla14[[#This Row],[Producción para venta nueva]]-Tabla14[[#This Row],[Facturación Venta nueva]]</f>
        <v>16114.925261359091</v>
      </c>
      <c r="AA236" s="6">
        <f>IF(AND(A236=1,Tabla14[[#This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6" s="6"/>
      <c r="AC236" s="6">
        <f>IF(Tabla14[[#This Row],[Disponible stock sin venta]]&gt;0,Tabla14[[#This Row],[Disponible stock sin venta]]+Tabla14[[#This Row],[Ajuste stock sin venta]],0)</f>
        <v>0</v>
      </c>
      <c r="AD236" s="3">
        <f>IFERROR(VLOOKUP(Tabla14[[#This Row],[Llave]],'[6]Din puerto'!$A:$D,4,FALSE),0)</f>
        <v>0</v>
      </c>
      <c r="AE23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36" s="3">
        <v>0</v>
      </c>
      <c r="AG23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36" s="87"/>
      <c r="AI236" s="3"/>
      <c r="AL236" s="7">
        <f>VLOOKUP(Tabla14[[#This Row],[Llave]],'[8]BASE PLAN MES N'!$B:$AG,32,FALSE)</f>
        <v>0</v>
      </c>
      <c r="AM236" s="3">
        <f>+Tabla14[[#This Row],[Comentario Market3]]-Tabla14[[#This Row],[Plan Ajustado]]</f>
        <v>0</v>
      </c>
    </row>
    <row r="237" spans="1:39" ht="15.5" x14ac:dyDescent="0.35">
      <c r="A237">
        <v>1</v>
      </c>
      <c r="B237" t="str">
        <f>Tabla14[[#This Row],[Oficina]]&amp;Tabla14[[#This Row],[Material]]</f>
        <v>Agro Sudamerica1030498</v>
      </c>
      <c r="C237" t="s">
        <v>204</v>
      </c>
      <c r="D237" t="s">
        <v>17</v>
      </c>
      <c r="E237">
        <v>1030498</v>
      </c>
      <c r="F237" t="s">
        <v>211</v>
      </c>
      <c r="G237" t="s">
        <v>209</v>
      </c>
      <c r="H237" t="s">
        <v>210</v>
      </c>
      <c r="I237" s="7">
        <v>0</v>
      </c>
      <c r="J237" s="7">
        <v>0</v>
      </c>
      <c r="K237" s="8">
        <v>0.5146152823243515</v>
      </c>
      <c r="L237" s="7">
        <v>0</v>
      </c>
      <c r="M237" s="7">
        <v>820</v>
      </c>
      <c r="N237" s="7">
        <v>0</v>
      </c>
      <c r="O237" s="7">
        <v>0</v>
      </c>
      <c r="P237" s="14">
        <v>820</v>
      </c>
      <c r="Q237" s="7">
        <v>0</v>
      </c>
      <c r="R237" s="9">
        <v>24000</v>
      </c>
      <c r="S237" s="5">
        <f t="shared" si="4"/>
        <v>0</v>
      </c>
      <c r="T237" s="63"/>
      <c r="U237" s="5">
        <f>+Tabla14[[#This Row],[Atraso a facturar]]+Tabla14[[#This Row],[Ajuste atraso]]</f>
        <v>0</v>
      </c>
      <c r="V237" s="3">
        <f>+Tabla14[[#This Row],[Total disponible]]-Tabla14[[#This Row],[Facturación atraso]]</f>
        <v>820</v>
      </c>
      <c r="W237" s="6">
        <f>IFERROR(IF(AND(V237&gt;R237,J237&gt;=R237),ROUNDDOWN((Tabla14[[#This Row],[Producción para venta nueva]])/R237,0)*R237,0),0)</f>
        <v>0</v>
      </c>
      <c r="X237" s="63"/>
      <c r="Y237" s="6">
        <f>IF(Tabla14[[#This Row],[Venta del mes]]&gt;0,Tabla14[[#This Row],[Venta del mes]]+Tabla14[[#This Row],[Ajuste venta nueva]],0)</f>
        <v>0</v>
      </c>
      <c r="Z237" s="6">
        <f>+Tabla14[[#This Row],[Producción para venta nueva]]-Tabla14[[#This Row],[Facturación Venta nueva]]</f>
        <v>820</v>
      </c>
      <c r="AA237" s="6">
        <f>IF(AND(A237=1,Tabla14[[#This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7" s="6"/>
      <c r="AC237" s="6">
        <f>IF(Tabla14[[#This Row],[Disponible stock sin venta]]&gt;0,Tabla14[[#This Row],[Disponible stock sin venta]]+Tabla14[[#This Row],[Ajuste stock sin venta]],0)</f>
        <v>0</v>
      </c>
      <c r="AD237" s="3">
        <f>IFERROR(VLOOKUP(Tabla14[[#This Row],[Llave]],'[6]Din puerto'!$A:$D,4,FALSE),0)</f>
        <v>0</v>
      </c>
      <c r="AE23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37" s="3">
        <v>0</v>
      </c>
      <c r="AG23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37" s="87"/>
      <c r="AI237" s="3"/>
      <c r="AL237" s="7">
        <f>VLOOKUP(Tabla14[[#This Row],[Llave]],'[8]BASE PLAN MES N'!$B:$AG,32,FALSE)</f>
        <v>0</v>
      </c>
      <c r="AM237" s="3">
        <f>+Tabla14[[#This Row],[Comentario Market3]]-Tabla14[[#This Row],[Plan Ajustado]]</f>
        <v>0</v>
      </c>
    </row>
    <row r="238" spans="1:39" ht="15.5" x14ac:dyDescent="0.35">
      <c r="A238">
        <v>2</v>
      </c>
      <c r="B238" t="str">
        <f>Tabla14[[#This Row],[Oficina]]&amp;Tabla14[[#This Row],[Material]]</f>
        <v>Agro Sudamerica1030332</v>
      </c>
      <c r="C238" t="s">
        <v>204</v>
      </c>
      <c r="D238" t="s">
        <v>17</v>
      </c>
      <c r="E238">
        <v>1030332</v>
      </c>
      <c r="F238" t="s">
        <v>207</v>
      </c>
      <c r="G238" t="s">
        <v>205</v>
      </c>
      <c r="H238" t="s">
        <v>206</v>
      </c>
      <c r="I238" s="7">
        <v>0</v>
      </c>
      <c r="J238" s="7">
        <v>0</v>
      </c>
      <c r="K238" s="8">
        <v>0.5146152823243515</v>
      </c>
      <c r="L238" s="7">
        <v>0</v>
      </c>
      <c r="M238" s="7">
        <v>0</v>
      </c>
      <c r="N238" s="7">
        <v>0</v>
      </c>
      <c r="O238" s="7">
        <v>0</v>
      </c>
      <c r="P238" s="14">
        <v>0</v>
      </c>
      <c r="Q238" s="7">
        <v>0</v>
      </c>
      <c r="R238" s="9">
        <v>24000</v>
      </c>
      <c r="S238" s="5">
        <f t="shared" si="4"/>
        <v>0</v>
      </c>
      <c r="T238" s="63"/>
      <c r="U238" s="5">
        <f>+Tabla14[[#This Row],[Atraso a facturar]]+Tabla14[[#This Row],[Ajuste atraso]]</f>
        <v>0</v>
      </c>
      <c r="V238" s="3">
        <f>+Tabla14[[#This Row],[Total disponible]]-Tabla14[[#This Row],[Facturación atraso]]</f>
        <v>0</v>
      </c>
      <c r="W238" s="6">
        <f>IFERROR(IF(AND(V238&gt;R238,J238&gt;=R238),ROUNDDOWN((Tabla14[[#This Row],[Producción para venta nueva]])/R238,0)*R238,0),0)</f>
        <v>0</v>
      </c>
      <c r="X238" s="63"/>
      <c r="Y238" s="6">
        <f>IF(Tabla14[[#This Row],[Venta del mes]]&gt;0,Tabla14[[#This Row],[Venta del mes]]+Tabla14[[#This Row],[Ajuste venta nueva]],0)</f>
        <v>0</v>
      </c>
      <c r="Z238" s="6">
        <f>+Tabla14[[#This Row],[Producción para venta nueva]]-Tabla14[[#This Row],[Facturación Venta nueva]]</f>
        <v>0</v>
      </c>
      <c r="AA238" s="6">
        <f>IF(AND(A238=1,Tabla14[[#This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8" s="6"/>
      <c r="AC238" s="6">
        <f>IF(Tabla14[[#This Row],[Disponible stock sin venta]]&gt;0,Tabla14[[#This Row],[Disponible stock sin venta]]+Tabla14[[#This Row],[Ajuste stock sin venta]],0)</f>
        <v>0</v>
      </c>
      <c r="AD238" s="3">
        <f>IFERROR(VLOOKUP(Tabla14[[#This Row],[Llave]],'[6]Din puerto'!$A:$D,4,FALSE),0)</f>
        <v>0</v>
      </c>
      <c r="AE238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38" s="3" t="b">
        <v>0</v>
      </c>
      <c r="AG23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38" s="87"/>
      <c r="AI238" s="3"/>
      <c r="AL238" s="7">
        <f>VLOOKUP(Tabla14[[#This Row],[Llave]],'[8]BASE PLAN MES N'!$B:$AG,32,FALSE)</f>
        <v>0</v>
      </c>
      <c r="AM238" s="3">
        <f>+Tabla14[[#This Row],[Comentario Market3]]-Tabla14[[#This Row],[Plan Ajustado]]</f>
        <v>0</v>
      </c>
    </row>
    <row r="239" spans="1:39" ht="15.5" x14ac:dyDescent="0.35">
      <c r="A239">
        <v>2</v>
      </c>
      <c r="B239" t="str">
        <f>Tabla14[[#This Row],[Oficina]]&amp;Tabla14[[#This Row],[Material]]</f>
        <v>Agro Sudamerica1030230</v>
      </c>
      <c r="C239" t="s">
        <v>204</v>
      </c>
      <c r="D239" t="s">
        <v>17</v>
      </c>
      <c r="E239">
        <v>1030230</v>
      </c>
      <c r="F239" t="s">
        <v>378</v>
      </c>
      <c r="G239" t="s">
        <v>71</v>
      </c>
      <c r="H239" t="s">
        <v>215</v>
      </c>
      <c r="I239" s="7">
        <v>0</v>
      </c>
      <c r="J239" s="7">
        <v>0</v>
      </c>
      <c r="K239" s="8">
        <v>0.5146152823243515</v>
      </c>
      <c r="L239" s="7">
        <v>0</v>
      </c>
      <c r="M239" s="7">
        <v>0</v>
      </c>
      <c r="N239" s="7">
        <v>0</v>
      </c>
      <c r="O239" s="7">
        <v>0</v>
      </c>
      <c r="P239" s="14">
        <v>0</v>
      </c>
      <c r="Q239" s="7">
        <v>0</v>
      </c>
      <c r="R239" s="9">
        <v>24000</v>
      </c>
      <c r="S239" s="5">
        <f t="shared" si="4"/>
        <v>0</v>
      </c>
      <c r="T239" s="63"/>
      <c r="U239" s="5">
        <f>+Tabla14[[#This Row],[Atraso a facturar]]+Tabla14[[#This Row],[Ajuste atraso]]</f>
        <v>0</v>
      </c>
      <c r="V239" s="3">
        <f>+Tabla14[[#This Row],[Total disponible]]-Tabla14[[#This Row],[Facturación atraso]]</f>
        <v>0</v>
      </c>
      <c r="W239" s="6">
        <f>IFERROR(IF(AND(V239&gt;R239,J239&gt;=R239),ROUNDDOWN((Tabla14[[#This Row],[Producción para venta nueva]])/R239,0)*R239,0),0)</f>
        <v>0</v>
      </c>
      <c r="X239" s="63"/>
      <c r="Y239" s="6">
        <f>IF(Tabla14[[#This Row],[Venta del mes]]&gt;0,Tabla14[[#This Row],[Venta del mes]]+Tabla14[[#This Row],[Ajuste venta nueva]],0)</f>
        <v>0</v>
      </c>
      <c r="Z239" s="6">
        <f>+Tabla14[[#This Row],[Producción para venta nueva]]-Tabla14[[#This Row],[Facturación Venta nueva]]</f>
        <v>0</v>
      </c>
      <c r="AA239" s="6">
        <f>IF(AND(A239=1,Tabla14[[#This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39" s="6"/>
      <c r="AC239" s="6">
        <f>IF(Tabla14[[#This Row],[Disponible stock sin venta]]&gt;0,Tabla14[[#This Row],[Disponible stock sin venta]]+Tabla14[[#This Row],[Ajuste stock sin venta]],0)</f>
        <v>0</v>
      </c>
      <c r="AD239" s="3">
        <f>IFERROR(VLOOKUP(Tabla14[[#This Row],[Llave]],'[6]Din puerto'!$A:$D,4,FALSE),0)</f>
        <v>0</v>
      </c>
      <c r="AE239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39" s="3" t="b">
        <v>0</v>
      </c>
      <c r="AG23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39" s="87"/>
      <c r="AI239" s="3"/>
      <c r="AL239" s="7">
        <f>VLOOKUP(Tabla14[[#This Row],[Llave]],'[8]BASE PLAN MES N'!$B:$AG,32,FALSE)</f>
        <v>0</v>
      </c>
      <c r="AM239" s="3">
        <f>+Tabla14[[#This Row],[Comentario Market3]]-Tabla14[[#This Row],[Plan Ajustado]]</f>
        <v>0</v>
      </c>
    </row>
    <row r="240" spans="1:39" ht="15.5" x14ac:dyDescent="0.35">
      <c r="A240">
        <v>2</v>
      </c>
      <c r="B240" t="str">
        <f>Tabla14[[#This Row],[Oficina]]&amp;Tabla14[[#This Row],[Material]]</f>
        <v>Agro Sudamerica1030224</v>
      </c>
      <c r="C240" t="s">
        <v>204</v>
      </c>
      <c r="D240" t="s">
        <v>17</v>
      </c>
      <c r="E240">
        <v>1030224</v>
      </c>
      <c r="F240" t="s">
        <v>219</v>
      </c>
      <c r="G240" t="s">
        <v>217</v>
      </c>
      <c r="H240" t="s">
        <v>218</v>
      </c>
      <c r="I240" s="7">
        <v>0</v>
      </c>
      <c r="J240" s="7">
        <v>0</v>
      </c>
      <c r="K240" s="8">
        <v>0.5146152823243515</v>
      </c>
      <c r="L240" s="7">
        <v>0</v>
      </c>
      <c r="M240" s="7">
        <v>12618.668</v>
      </c>
      <c r="N240" s="7">
        <v>0</v>
      </c>
      <c r="O240" s="7">
        <v>0</v>
      </c>
      <c r="P240" s="14">
        <v>12618.668</v>
      </c>
      <c r="Q240" s="7">
        <v>0</v>
      </c>
      <c r="R240" s="9">
        <v>23100</v>
      </c>
      <c r="S240" s="5">
        <f t="shared" si="4"/>
        <v>0</v>
      </c>
      <c r="T240" s="63"/>
      <c r="U240" s="5">
        <f>+Tabla14[[#This Row],[Atraso a facturar]]+Tabla14[[#This Row],[Ajuste atraso]]</f>
        <v>0</v>
      </c>
      <c r="V240" s="3">
        <f>+Tabla14[[#This Row],[Total disponible]]-Tabla14[[#This Row],[Facturación atraso]]</f>
        <v>12618.668</v>
      </c>
      <c r="W240" s="6">
        <f>IFERROR(IF(AND(V240&gt;R240,J240&gt;=R240),ROUNDDOWN((Tabla14[[#This Row],[Producción para venta nueva]])/R240,0)*R240,0),0)</f>
        <v>0</v>
      </c>
      <c r="X240" s="63"/>
      <c r="Y240" s="6">
        <f>IF(Tabla14[[#This Row],[Venta del mes]]&gt;0,Tabla14[[#This Row],[Venta del mes]]+Tabla14[[#This Row],[Ajuste venta nueva]],0)</f>
        <v>0</v>
      </c>
      <c r="Z240" s="6">
        <f>+Tabla14[[#This Row],[Producción para venta nueva]]-Tabla14[[#This Row],[Facturación Venta nueva]]</f>
        <v>12618.668</v>
      </c>
      <c r="AA240" s="6">
        <f>IF(AND(A240=1,Tabla14[[#This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0" s="6"/>
      <c r="AC240" s="6">
        <f>IF(Tabla14[[#This Row],[Disponible stock sin venta]]&gt;0,Tabla14[[#This Row],[Disponible stock sin venta]]+Tabla14[[#This Row],[Ajuste stock sin venta]],0)</f>
        <v>0</v>
      </c>
      <c r="AD240" s="3">
        <f>IFERROR(VLOOKUP(Tabla14[[#This Row],[Llave]],'[6]Din puerto'!$A:$D,4,FALSE),0)</f>
        <v>0</v>
      </c>
      <c r="AE24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40" s="3">
        <v>0</v>
      </c>
      <c r="AG24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40" s="87"/>
      <c r="AI240" s="3"/>
      <c r="AL240" s="7">
        <f>VLOOKUP(Tabla14[[#This Row],[Llave]],'[8]BASE PLAN MES N'!$B:$AG,32,FALSE)</f>
        <v>0</v>
      </c>
      <c r="AM240" s="3">
        <f>+Tabla14[[#This Row],[Comentario Market3]]-Tabla14[[#This Row],[Plan Ajustado]]</f>
        <v>0</v>
      </c>
    </row>
    <row r="241" spans="1:39" ht="15.5" x14ac:dyDescent="0.35">
      <c r="A241">
        <v>2</v>
      </c>
      <c r="B241" t="str">
        <f>Tabla14[[#This Row],[Oficina]]&amp;Tabla14[[#This Row],[Material]]</f>
        <v>Agro Sudamerica1023436</v>
      </c>
      <c r="C241" t="s">
        <v>6</v>
      </c>
      <c r="D241" t="s">
        <v>17</v>
      </c>
      <c r="E241">
        <v>1023436</v>
      </c>
      <c r="F241" t="s">
        <v>705</v>
      </c>
      <c r="G241" t="s">
        <v>76</v>
      </c>
      <c r="H241" t="s">
        <v>77</v>
      </c>
      <c r="I241" s="7">
        <v>5520</v>
      </c>
      <c r="J241" s="7">
        <v>0</v>
      </c>
      <c r="K241" s="8">
        <v>0.5146152823243515</v>
      </c>
      <c r="L241" s="7">
        <v>2840.6763584304204</v>
      </c>
      <c r="M241" s="7">
        <v>19120</v>
      </c>
      <c r="N241" s="7">
        <v>0</v>
      </c>
      <c r="O241" s="7">
        <v>0</v>
      </c>
      <c r="P241" s="32">
        <v>21960.676358430421</v>
      </c>
      <c r="Q241" s="15">
        <v>24000</v>
      </c>
      <c r="R241" s="9">
        <v>24000</v>
      </c>
      <c r="S241" s="5">
        <f t="shared" si="4"/>
        <v>0</v>
      </c>
      <c r="T241" s="63"/>
      <c r="U241" s="5">
        <f>+Tabla14[[#This Row],[Atraso a facturar]]+Tabla14[[#This Row],[Ajuste atraso]]</f>
        <v>0</v>
      </c>
      <c r="V241" s="3">
        <f>+Tabla14[[#This Row],[Total disponible]]-Tabla14[[#This Row],[Facturación atraso]]</f>
        <v>21960.676358430421</v>
      </c>
      <c r="W241" s="6">
        <f>IFERROR(IF(AND(V241&gt;R241,J241&gt;=R241),ROUNDDOWN((Tabla14[[#This Row],[Producción para venta nueva]])/R241,0)*R241,0),0)</f>
        <v>0</v>
      </c>
      <c r="X241" s="63"/>
      <c r="Y241" s="6">
        <f>IF(Tabla14[[#This Row],[Venta del mes]]&gt;0,Tabla14[[#This Row],[Venta del mes]]+Tabla14[[#This Row],[Ajuste venta nueva]],0)</f>
        <v>0</v>
      </c>
      <c r="Z241" s="6">
        <f>+Tabla14[[#This Row],[Producción para venta nueva]]-Tabla14[[#This Row],[Facturación Venta nueva]]</f>
        <v>21960.676358430421</v>
      </c>
      <c r="AA241" s="6">
        <f>IF(AND(A241=1,Tabla14[[#This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1" s="6"/>
      <c r="AC241" s="6">
        <f>IF(Tabla14[[#This Row],[Disponible stock sin venta]]&gt;0,Tabla14[[#This Row],[Disponible stock sin venta]]+Tabla14[[#This Row],[Ajuste stock sin venta]],0)</f>
        <v>0</v>
      </c>
      <c r="AD241" s="3">
        <f>IFERROR(VLOOKUP(Tabla14[[#This Row],[Llave]],'[6]Din puerto'!$A:$D,4,FALSE),0)</f>
        <v>0</v>
      </c>
      <c r="AE24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41" s="3">
        <v>0</v>
      </c>
      <c r="AG24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41" s="87"/>
      <c r="AI241" s="3"/>
      <c r="AL241" s="7">
        <f>VLOOKUP(Tabla14[[#This Row],[Llave]],'[8]BASE PLAN MES N'!$B:$AG,32,FALSE)</f>
        <v>0</v>
      </c>
      <c r="AM241" s="3">
        <f>+Tabla14[[#This Row],[Comentario Market3]]-Tabla14[[#This Row],[Plan Ajustado]]</f>
        <v>0</v>
      </c>
    </row>
    <row r="242" spans="1:39" ht="15.5" x14ac:dyDescent="0.35">
      <c r="A242">
        <v>2</v>
      </c>
      <c r="B242" t="str">
        <f>Tabla14[[#This Row],[Oficina]]&amp;Tabla14[[#This Row],[Material]]</f>
        <v>Agro Sudamerica1023391</v>
      </c>
      <c r="C242" t="s">
        <v>6</v>
      </c>
      <c r="D242" t="s">
        <v>17</v>
      </c>
      <c r="E242">
        <v>1023391</v>
      </c>
      <c r="F242" t="s">
        <v>730</v>
      </c>
      <c r="G242" t="str">
        <f>VLOOKUP(Tabla14[[#This Row],[Material]],'[7]Base Pedidos'!$D:$AD,25,FALSE)</f>
        <v>RECORTES NO MAGRO</v>
      </c>
      <c r="H242" t="str">
        <f>VLOOKUP(Tabla14[[#This Row],[Material]],'[7]Base Pedidos'!$D:$AD,26,FALSE)</f>
        <v>RECORTES NO MAGRO TRIMING 90/10</v>
      </c>
      <c r="I242" s="7">
        <v>0</v>
      </c>
      <c r="J242" s="15">
        <v>0</v>
      </c>
      <c r="K242" s="8">
        <v>0.5146152823243515</v>
      </c>
      <c r="L242" s="7">
        <v>0</v>
      </c>
      <c r="M242" s="15">
        <v>22240</v>
      </c>
      <c r="N242" s="7">
        <v>0</v>
      </c>
      <c r="O242" s="7">
        <v>0</v>
      </c>
      <c r="P242" s="32">
        <v>22240</v>
      </c>
      <c r="Q242" s="15">
        <v>23380</v>
      </c>
      <c r="R242" s="62">
        <v>24000</v>
      </c>
      <c r="S242" s="5">
        <f t="shared" si="4"/>
        <v>0</v>
      </c>
      <c r="T242" s="63"/>
      <c r="U242" s="5">
        <f>+Tabla14[[#This Row],[Atraso a facturar]]+Tabla14[[#This Row],[Ajuste atraso]]</f>
        <v>0</v>
      </c>
      <c r="V242" s="3">
        <f>+Tabla14[[#This Row],[Total disponible]]-Tabla14[[#This Row],[Facturación atraso]]</f>
        <v>22240</v>
      </c>
      <c r="W242" s="6">
        <f>IFERROR(IF(AND(V242&gt;R242,J242&gt;=R242),ROUNDDOWN((Tabla14[[#This Row],[Producción para venta nueva]])/R242,0)*R242,0),0)</f>
        <v>0</v>
      </c>
      <c r="X242" s="63"/>
      <c r="Y242" s="6">
        <f>IF(Tabla14[[#This Row],[Venta del mes]]&gt;0,Tabla14[[#This Row],[Venta del mes]]+Tabla14[[#This Row],[Ajuste venta nueva]],0)</f>
        <v>0</v>
      </c>
      <c r="Z242" s="6">
        <f>+Tabla14[[#This Row],[Producción para venta nueva]]-Tabla14[[#This Row],[Facturación Venta nueva]]</f>
        <v>22240</v>
      </c>
      <c r="AA242" s="6">
        <f>IF(AND(A242=1,Tabla14[[#This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2" s="6"/>
      <c r="AC242" s="6">
        <f>IF(Tabla14[[#This Row],[Disponible stock sin venta]]&gt;0,Tabla14[[#This Row],[Disponible stock sin venta]]+Tabla14[[#This Row],[Ajuste stock sin venta]],0)</f>
        <v>0</v>
      </c>
      <c r="AD242" s="3">
        <f>IFERROR(VLOOKUP(Tabla14[[#This Row],[Llave]],'[6]Din puerto'!$A:$D,4,FALSE),0)</f>
        <v>0</v>
      </c>
      <c r="AE242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42" s="3">
        <v>0</v>
      </c>
      <c r="AG24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42" s="87"/>
      <c r="AI242" s="3"/>
      <c r="AL242" s="7">
        <f>VLOOKUP(Tabla14[[#This Row],[Llave]],'[8]BASE PLAN MES N'!$B:$AG,32,FALSE)</f>
        <v>0</v>
      </c>
      <c r="AM242" s="3">
        <f>+Tabla14[[#This Row],[Comentario Market3]]-Tabla14[[#This Row],[Plan Ajustado]]</f>
        <v>0</v>
      </c>
    </row>
    <row r="243" spans="1:39" ht="15.5" x14ac:dyDescent="0.35">
      <c r="A243">
        <v>2</v>
      </c>
      <c r="B243" t="str">
        <f>Tabla14[[#This Row],[Oficina]]&amp;Tabla14[[#This Row],[Material]]</f>
        <v>Agro Sudamerica1023331</v>
      </c>
      <c r="C243" t="s">
        <v>6</v>
      </c>
      <c r="D243" t="s">
        <v>17</v>
      </c>
      <c r="E243">
        <v>1023331</v>
      </c>
      <c r="F243" t="s">
        <v>281</v>
      </c>
      <c r="G243" t="s">
        <v>50</v>
      </c>
      <c r="H243" t="s">
        <v>110</v>
      </c>
      <c r="I243" s="7">
        <v>0</v>
      </c>
      <c r="J243" s="7">
        <v>0</v>
      </c>
      <c r="K243" s="8">
        <v>0.5146152823243515</v>
      </c>
      <c r="L243" s="7">
        <v>0</v>
      </c>
      <c r="M243" s="7">
        <v>0</v>
      </c>
      <c r="N243" s="7">
        <v>0</v>
      </c>
      <c r="O243" s="7">
        <v>0</v>
      </c>
      <c r="P243" s="14">
        <v>0</v>
      </c>
      <c r="Q243" s="7">
        <v>0</v>
      </c>
      <c r="R243" s="9">
        <v>21800</v>
      </c>
      <c r="S243" s="5">
        <f t="shared" si="4"/>
        <v>0</v>
      </c>
      <c r="T243" s="63"/>
      <c r="U243" s="5">
        <f>+Tabla14[[#This Row],[Atraso a facturar]]+Tabla14[[#This Row],[Ajuste atraso]]</f>
        <v>0</v>
      </c>
      <c r="V243" s="3">
        <f>+Tabla14[[#This Row],[Total disponible]]-Tabla14[[#This Row],[Facturación atraso]]</f>
        <v>0</v>
      </c>
      <c r="W243" s="6">
        <f>IFERROR(IF(AND(V243&gt;R243,J243&gt;=R243),ROUNDDOWN((Tabla14[[#This Row],[Producción para venta nueva]])/R243,0)*R243,0),0)</f>
        <v>0</v>
      </c>
      <c r="X243" s="63"/>
      <c r="Y243" s="6">
        <f>IF(Tabla14[[#This Row],[Venta del mes]]&gt;0,Tabla14[[#This Row],[Venta del mes]]+Tabla14[[#This Row],[Ajuste venta nueva]],0)</f>
        <v>0</v>
      </c>
      <c r="Z243" s="6">
        <f>+Tabla14[[#This Row],[Producción para venta nueva]]-Tabla14[[#This Row],[Facturación Venta nueva]]</f>
        <v>0</v>
      </c>
      <c r="AA243" s="6">
        <f>IF(AND(A243=1,Tabla14[[#This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3" s="6"/>
      <c r="AC243" s="6">
        <f>IF(Tabla14[[#This Row],[Disponible stock sin venta]]&gt;0,Tabla14[[#This Row],[Disponible stock sin venta]]+Tabla14[[#This Row],[Ajuste stock sin venta]],0)</f>
        <v>0</v>
      </c>
      <c r="AD243" s="3">
        <f>IFERROR(VLOOKUP(Tabla14[[#This Row],[Llave]],'[6]Din puerto'!$A:$D,4,FALSE),0)</f>
        <v>0</v>
      </c>
      <c r="AE243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43" s="3" t="b">
        <v>0</v>
      </c>
      <c r="AG24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43" s="87"/>
      <c r="AI243" s="3"/>
      <c r="AL243" s="7">
        <f>VLOOKUP(Tabla14[[#This Row],[Llave]],'[8]BASE PLAN MES N'!$B:$AG,32,FALSE)</f>
        <v>0</v>
      </c>
      <c r="AM243" s="3">
        <f>+Tabla14[[#This Row],[Comentario Market3]]-Tabla14[[#This Row],[Plan Ajustado]]</f>
        <v>0</v>
      </c>
    </row>
    <row r="244" spans="1:39" ht="15.5" x14ac:dyDescent="0.35">
      <c r="A244">
        <v>2</v>
      </c>
      <c r="B244" t="str">
        <f>Tabla14[[#This Row],[Oficina]]&amp;Tabla14[[#This Row],[Material]]</f>
        <v>Agro Sudamerica1023318</v>
      </c>
      <c r="C244" t="s">
        <v>6</v>
      </c>
      <c r="D244" t="s">
        <v>17</v>
      </c>
      <c r="E244">
        <v>1023318</v>
      </c>
      <c r="F244" t="s">
        <v>728</v>
      </c>
      <c r="G244" t="str">
        <f>VLOOKUP(Tabla14[[#This Row],[Material]],'[7]Base Pedidos'!$D:$AD,25,FALSE)</f>
        <v>RECORTES NO MAGRO</v>
      </c>
      <c r="H244" t="str">
        <f>VLOOKUP(Tabla14[[#This Row],[Material]],'[7]Base Pedidos'!$D:$AD,26,FALSE)</f>
        <v>RECORTES NO MAGRO TRIMING 80/20</v>
      </c>
      <c r="I244" s="7">
        <v>0</v>
      </c>
      <c r="J244" s="15">
        <v>0</v>
      </c>
      <c r="K244" s="8">
        <v>0.5146152823243515</v>
      </c>
      <c r="L244" s="7">
        <v>0</v>
      </c>
      <c r="M244" s="15">
        <v>1301.8690000000001</v>
      </c>
      <c r="N244" s="7">
        <v>0</v>
      </c>
      <c r="O244" s="7">
        <v>0</v>
      </c>
      <c r="P244" s="32">
        <v>1301.8690000000001</v>
      </c>
      <c r="Q244" s="15">
        <v>1456</v>
      </c>
      <c r="R244" s="62">
        <v>24000</v>
      </c>
      <c r="S244" s="5">
        <f t="shared" si="4"/>
        <v>0</v>
      </c>
      <c r="T244" s="63"/>
      <c r="U244" s="5">
        <f>+Tabla14[[#This Row],[Atraso a facturar]]+Tabla14[[#This Row],[Ajuste atraso]]</f>
        <v>0</v>
      </c>
      <c r="V244" s="3">
        <f>+Tabla14[[#This Row],[Total disponible]]-Tabla14[[#This Row],[Facturación atraso]]</f>
        <v>1301.8690000000001</v>
      </c>
      <c r="W244" s="6">
        <f>IFERROR(IF(AND(V244&gt;R244,J244&gt;=R244),ROUNDDOWN((Tabla14[[#This Row],[Producción para venta nueva]])/R244,0)*R244,0),0)</f>
        <v>0</v>
      </c>
      <c r="X244" s="63"/>
      <c r="Y244" s="6">
        <f>IF(Tabla14[[#This Row],[Venta del mes]]&gt;0,Tabla14[[#This Row],[Venta del mes]]+Tabla14[[#This Row],[Ajuste venta nueva]],0)</f>
        <v>0</v>
      </c>
      <c r="Z244" s="6">
        <f>+Tabla14[[#This Row],[Producción para venta nueva]]-Tabla14[[#This Row],[Facturación Venta nueva]]</f>
        <v>1301.8690000000001</v>
      </c>
      <c r="AA244" s="6">
        <f>IF(AND(A244=1,Tabla14[[#This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4" s="6"/>
      <c r="AC244" s="6">
        <f>IF(Tabla14[[#This Row],[Disponible stock sin venta]]&gt;0,Tabla14[[#This Row],[Disponible stock sin venta]]+Tabla14[[#This Row],[Ajuste stock sin venta]],0)</f>
        <v>0</v>
      </c>
      <c r="AD244" s="3">
        <f>IFERROR(VLOOKUP(Tabla14[[#This Row],[Llave]],'[6]Din puerto'!$A:$D,4,FALSE),0)</f>
        <v>0</v>
      </c>
      <c r="AE244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44" s="3">
        <v>0</v>
      </c>
      <c r="AG24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44" s="87"/>
      <c r="AI244" s="3"/>
      <c r="AL244" s="7">
        <f>VLOOKUP(Tabla14[[#This Row],[Llave]],'[8]BASE PLAN MES N'!$B:$AG,32,FALSE)</f>
        <v>0</v>
      </c>
      <c r="AM244" s="3">
        <f>+Tabla14[[#This Row],[Comentario Market3]]-Tabla14[[#This Row],[Plan Ajustado]]</f>
        <v>0</v>
      </c>
    </row>
    <row r="245" spans="1:39" ht="15.5" hidden="1" x14ac:dyDescent="0.35">
      <c r="A245">
        <v>2</v>
      </c>
      <c r="B245" t="str">
        <f>Tabla14[[#This Row],[Oficina]]&amp;Tabla14[[#This Row],[Material]]</f>
        <v>Agrosuper Asia1021046</v>
      </c>
      <c r="C245" t="s">
        <v>6</v>
      </c>
      <c r="D245" t="s">
        <v>173</v>
      </c>
      <c r="E245">
        <v>1021046</v>
      </c>
      <c r="F245" t="s">
        <v>195</v>
      </c>
      <c r="G245" t="s">
        <v>159</v>
      </c>
      <c r="H245" t="s">
        <v>160</v>
      </c>
      <c r="I245" s="7">
        <v>0</v>
      </c>
      <c r="J245" s="7">
        <v>48641</v>
      </c>
      <c r="K245" s="8">
        <v>0.5146152823243515</v>
      </c>
      <c r="L245" s="7">
        <v>0</v>
      </c>
      <c r="M245" s="7">
        <v>23185.728999999999</v>
      </c>
      <c r="N245" s="7">
        <v>15373.377999999999</v>
      </c>
      <c r="O245" s="7">
        <v>0</v>
      </c>
      <c r="P245" s="14">
        <v>37021.769199999995</v>
      </c>
      <c r="Q245" s="7">
        <v>44000</v>
      </c>
      <c r="R245" s="9">
        <v>19500</v>
      </c>
      <c r="S245" s="5">
        <f t="shared" si="4"/>
        <v>19500</v>
      </c>
      <c r="T245" s="63"/>
      <c r="U245" s="5">
        <f>+Tabla14[[#This Row],[Atraso a facturar]]+Tabla14[[#This Row],[Ajuste atraso]]</f>
        <v>19500</v>
      </c>
      <c r="V245" s="3">
        <f>+Tabla14[[#This Row],[Total disponible]]-Tabla14[[#This Row],[Facturación atraso]]</f>
        <v>17521.769199999995</v>
      </c>
      <c r="W245" s="6">
        <f>IFERROR(IF(AND(V245&gt;R245,J245&gt;=R245),ROUNDDOWN((Tabla14[[#This Row],[Producción para venta nueva]])/R245,0)*R245,0),0)</f>
        <v>0</v>
      </c>
      <c r="X245" s="63"/>
      <c r="Y245" s="6">
        <f>IF(Tabla14[[#This Row],[Venta del mes]]&gt;0,Tabla14[[#This Row],[Venta del mes]]+Tabla14[[#This Row],[Ajuste venta nueva]],0)</f>
        <v>0</v>
      </c>
      <c r="Z245" s="6">
        <f>+Tabla14[[#This Row],[Producción para venta nueva]]-Tabla14[[#This Row],[Facturación Venta nueva]]</f>
        <v>17521.769199999995</v>
      </c>
      <c r="AA245" s="6">
        <f>IF(AND(A245=1,Tabla14[[#This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5" s="6"/>
      <c r="AC245" s="6">
        <f>IF(Tabla14[[#This Row],[Disponible stock sin venta]]&gt;0,Tabla14[[#This Row],[Disponible stock sin venta]]+Tabla14[[#This Row],[Ajuste stock sin venta]],0)</f>
        <v>0</v>
      </c>
      <c r="AD245" s="3">
        <f>IFERROR(VLOOKUP(Tabla14[[#This Row],[Llave]],'[6]Din puerto'!$A:$D,4,FALSE),0)</f>
        <v>0</v>
      </c>
      <c r="AE24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19500</v>
      </c>
      <c r="AF245" s="3">
        <v>19500</v>
      </c>
      <c r="AG245" s="6">
        <f>IF(Tabla14[[#This Row],[Plan Irrestricto (DATO)]]&gt;0,SUM(Tabla14[[#This Row],[Facturación atraso]],Tabla14[[#This Row],[Facturación Venta nueva]],Tabla14[[#This Row],[Facturación stock]],Tabla14[[#This Row],[En puerto a facturar]]),0)</f>
        <v>19500</v>
      </c>
      <c r="AH245" s="87"/>
      <c r="AI245" s="3"/>
      <c r="AL245">
        <f>VLOOKUP(Tabla14[[#This Row],[Llave]],'[8]BASE PLAN MES N'!$B:$AG,32,FALSE)</f>
        <v>22000</v>
      </c>
      <c r="AM245" s="3">
        <f>+Tabla14[[#This Row],[Comentario Market3]]-Tabla14[[#This Row],[Plan Ajustado]]</f>
        <v>2500</v>
      </c>
    </row>
    <row r="246" spans="1:39" ht="15.5" hidden="1" x14ac:dyDescent="0.35">
      <c r="A246">
        <v>2</v>
      </c>
      <c r="B246" t="str">
        <f>Tabla14[[#This Row],[Oficina]]&amp;Tabla14[[#This Row],[Material]]</f>
        <v>Agrosuper Asia1021045</v>
      </c>
      <c r="C246" t="s">
        <v>6</v>
      </c>
      <c r="D246" t="s">
        <v>173</v>
      </c>
      <c r="E246">
        <v>1021045</v>
      </c>
      <c r="F246" t="s">
        <v>194</v>
      </c>
      <c r="G246" t="s">
        <v>159</v>
      </c>
      <c r="H246" t="s">
        <v>160</v>
      </c>
      <c r="I246" s="7">
        <v>0</v>
      </c>
      <c r="J246" s="7">
        <v>86000</v>
      </c>
      <c r="K246" s="8">
        <v>0.5146152823243515</v>
      </c>
      <c r="L246" s="7">
        <v>0</v>
      </c>
      <c r="M246" s="7">
        <v>2981.3980000000001</v>
      </c>
      <c r="N246" s="7">
        <v>1578.5039999999999</v>
      </c>
      <c r="O246" s="7">
        <v>0</v>
      </c>
      <c r="P246" s="14">
        <v>4402.0515999999998</v>
      </c>
      <c r="Q246" s="7">
        <v>0</v>
      </c>
      <c r="R246" s="9">
        <v>19200</v>
      </c>
      <c r="S246" s="5">
        <f t="shared" si="4"/>
        <v>0</v>
      </c>
      <c r="T246" s="63"/>
      <c r="U246" s="5">
        <f>+Tabla14[[#This Row],[Atraso a facturar]]+Tabla14[[#This Row],[Ajuste atraso]]</f>
        <v>0</v>
      </c>
      <c r="V246" s="3">
        <f>+Tabla14[[#This Row],[Total disponible]]-Tabla14[[#This Row],[Facturación atraso]]</f>
        <v>4402.0515999999998</v>
      </c>
      <c r="W246" s="6">
        <f>IFERROR(IF(AND(V246&gt;R246,J246&gt;=R246),ROUNDDOWN((Tabla14[[#This Row],[Producción para venta nueva]])/R246,0)*R246,0),0)</f>
        <v>0</v>
      </c>
      <c r="X246" s="63"/>
      <c r="Y246" s="6">
        <f>IF(Tabla14[[#This Row],[Venta del mes]]&gt;0,Tabla14[[#This Row],[Venta del mes]]+Tabla14[[#This Row],[Ajuste venta nueva]],0)</f>
        <v>0</v>
      </c>
      <c r="Z246" s="6">
        <f>+Tabla14[[#This Row],[Producción para venta nueva]]-Tabla14[[#This Row],[Facturación Venta nueva]]</f>
        <v>4402.0515999999998</v>
      </c>
      <c r="AA246" s="6">
        <f>IF(AND(A246=1,Tabla14[[#This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6" s="6"/>
      <c r="AC246" s="6">
        <f>IF(Tabla14[[#This Row],[Disponible stock sin venta]]&gt;0,Tabla14[[#This Row],[Disponible stock sin venta]]+Tabla14[[#This Row],[Ajuste stock sin venta]],0)</f>
        <v>0</v>
      </c>
      <c r="AD246" s="3">
        <f>IFERROR(VLOOKUP(Tabla14[[#This Row],[Llave]],'[6]Din puerto'!$A:$D,4,FALSE),0)</f>
        <v>0</v>
      </c>
      <c r="AE24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46" s="3">
        <v>0</v>
      </c>
      <c r="AG24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46" s="87"/>
      <c r="AI246" s="3"/>
      <c r="AL246">
        <f>VLOOKUP(Tabla14[[#This Row],[Llave]],'[8]BASE PLAN MES N'!$B:$AG,32,FALSE)</f>
        <v>0</v>
      </c>
      <c r="AM246" s="3">
        <f>+Tabla14[[#This Row],[Comentario Market3]]-Tabla14[[#This Row],[Plan Ajustado]]</f>
        <v>0</v>
      </c>
    </row>
    <row r="247" spans="1:39" ht="15.5" x14ac:dyDescent="0.35">
      <c r="A247">
        <v>2</v>
      </c>
      <c r="B247" t="str">
        <f>Tabla14[[#This Row],[Oficina]]&amp;Tabla14[[#This Row],[Material]]</f>
        <v>Agro Sudamerica1023312</v>
      </c>
      <c r="C247" t="s">
        <v>6</v>
      </c>
      <c r="D247" t="s">
        <v>17</v>
      </c>
      <c r="E247">
        <v>1023312</v>
      </c>
      <c r="F247" t="s">
        <v>39</v>
      </c>
      <c r="G247" t="s">
        <v>37</v>
      </c>
      <c r="H247" t="s">
        <v>38</v>
      </c>
      <c r="I247" s="7">
        <v>0</v>
      </c>
      <c r="J247" s="7">
        <v>0</v>
      </c>
      <c r="K247" s="8">
        <v>0.5146152823243515</v>
      </c>
      <c r="L247" s="7">
        <v>0</v>
      </c>
      <c r="M247" s="7">
        <v>0</v>
      </c>
      <c r="N247" s="7">
        <v>0</v>
      </c>
      <c r="O247" s="7">
        <v>0</v>
      </c>
      <c r="P247" s="14">
        <v>0</v>
      </c>
      <c r="Q247" s="7">
        <v>0</v>
      </c>
      <c r="R247" s="9">
        <v>24000</v>
      </c>
      <c r="S247" s="5">
        <f t="shared" si="4"/>
        <v>0</v>
      </c>
      <c r="T247" s="63"/>
      <c r="U247" s="5">
        <f>+Tabla14[[#This Row],[Atraso a facturar]]+Tabla14[[#This Row],[Ajuste atraso]]</f>
        <v>0</v>
      </c>
      <c r="V247" s="3">
        <f>+Tabla14[[#This Row],[Total disponible]]-Tabla14[[#This Row],[Facturación atraso]]</f>
        <v>0</v>
      </c>
      <c r="W247" s="6">
        <f>IFERROR(IF(AND(V247&gt;R247,J247&gt;=R247),ROUNDDOWN((Tabla14[[#This Row],[Producción para venta nueva]])/R247,0)*R247,0),0)</f>
        <v>0</v>
      </c>
      <c r="X247" s="63"/>
      <c r="Y247" s="6">
        <f>IF(Tabla14[[#This Row],[Venta del mes]]&gt;0,Tabla14[[#This Row],[Venta del mes]]+Tabla14[[#This Row],[Ajuste venta nueva]],0)</f>
        <v>0</v>
      </c>
      <c r="Z247" s="6">
        <f>+Tabla14[[#This Row],[Producción para venta nueva]]-Tabla14[[#This Row],[Facturación Venta nueva]]</f>
        <v>0</v>
      </c>
      <c r="AA247" s="6">
        <f>IF(AND(A247=1,Tabla14[[#This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7" s="6"/>
      <c r="AC247" s="6">
        <f>IF(Tabla14[[#This Row],[Disponible stock sin venta]]&gt;0,Tabla14[[#This Row],[Disponible stock sin venta]]+Tabla14[[#This Row],[Ajuste stock sin venta]],0)</f>
        <v>0</v>
      </c>
      <c r="AD247" s="3">
        <f>IFERROR(VLOOKUP(Tabla14[[#This Row],[Llave]],'[6]Din puerto'!$A:$D,4,FALSE),0)</f>
        <v>0</v>
      </c>
      <c r="AE247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47" s="3" t="b">
        <v>0</v>
      </c>
      <c r="AG24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47" s="87"/>
      <c r="AI247" s="3"/>
      <c r="AL247" s="7">
        <f>VLOOKUP(Tabla14[[#This Row],[Llave]],'[8]BASE PLAN MES N'!$B:$AG,32,FALSE)</f>
        <v>0</v>
      </c>
      <c r="AM247" s="3">
        <f>+Tabla14[[#This Row],[Comentario Market3]]-Tabla14[[#This Row],[Plan Ajustado]]</f>
        <v>0</v>
      </c>
    </row>
    <row r="248" spans="1:39" ht="15.5" x14ac:dyDescent="0.35">
      <c r="A248">
        <v>1</v>
      </c>
      <c r="B248" t="str">
        <f>Tabla14[[#This Row],[Oficina]]&amp;Tabla14[[#This Row],[Material]]</f>
        <v>Agro Sudamerica1022996</v>
      </c>
      <c r="C248" t="s">
        <v>6</v>
      </c>
      <c r="D248" t="s">
        <v>17</v>
      </c>
      <c r="E248">
        <v>1022996</v>
      </c>
      <c r="F248" t="s">
        <v>46</v>
      </c>
      <c r="G248" t="s">
        <v>11</v>
      </c>
      <c r="H248" t="s">
        <v>41</v>
      </c>
      <c r="I248" s="7">
        <v>0</v>
      </c>
      <c r="J248" s="7">
        <v>0</v>
      </c>
      <c r="K248" s="8">
        <v>0.5146152823243515</v>
      </c>
      <c r="L248" s="7">
        <v>0</v>
      </c>
      <c r="M248" s="7">
        <v>0</v>
      </c>
      <c r="N248" s="7">
        <v>0</v>
      </c>
      <c r="O248" s="7">
        <v>0</v>
      </c>
      <c r="P248" s="14">
        <v>0</v>
      </c>
      <c r="Q248" s="7">
        <v>0</v>
      </c>
      <c r="R248" s="9">
        <v>24000</v>
      </c>
      <c r="S248" s="5">
        <f t="shared" si="4"/>
        <v>0</v>
      </c>
      <c r="T248" s="63"/>
      <c r="U248" s="5">
        <f>+Tabla14[[#This Row],[Atraso a facturar]]+Tabla14[[#This Row],[Ajuste atraso]]</f>
        <v>0</v>
      </c>
      <c r="V248" s="3">
        <f>+Tabla14[[#This Row],[Total disponible]]-Tabla14[[#This Row],[Facturación atraso]]</f>
        <v>0</v>
      </c>
      <c r="W248" s="6">
        <f>IFERROR(IF(AND(V248&gt;R248,J248&gt;=R248),ROUNDDOWN((Tabla14[[#This Row],[Producción para venta nueva]])/R248,0)*R248,0),0)</f>
        <v>0</v>
      </c>
      <c r="X248" s="63"/>
      <c r="Y248" s="6">
        <f>IF(Tabla14[[#This Row],[Venta del mes]]&gt;0,Tabla14[[#This Row],[Venta del mes]]+Tabla14[[#This Row],[Ajuste venta nueva]],0)</f>
        <v>0</v>
      </c>
      <c r="Z248" s="6">
        <f>+Tabla14[[#This Row],[Producción para venta nueva]]-Tabla14[[#This Row],[Facturación Venta nueva]]</f>
        <v>0</v>
      </c>
      <c r="AA248" s="6">
        <f>IF(AND(A248=1,Tabla14[[#This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8" s="6"/>
      <c r="AC248" s="6">
        <f>IF(Tabla14[[#This Row],[Disponible stock sin venta]]&gt;0,Tabla14[[#This Row],[Disponible stock sin venta]]+Tabla14[[#This Row],[Ajuste stock sin venta]],0)</f>
        <v>0</v>
      </c>
      <c r="AD248" s="3">
        <f>IFERROR(VLOOKUP(Tabla14[[#This Row],[Llave]],'[6]Din puerto'!$A:$D,4,FALSE),0)</f>
        <v>0</v>
      </c>
      <c r="AE248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48" s="3" t="b">
        <v>0</v>
      </c>
      <c r="AG24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48" s="87"/>
      <c r="AI248" s="3"/>
      <c r="AL248" s="7">
        <f>VLOOKUP(Tabla14[[#This Row],[Llave]],'[8]BASE PLAN MES N'!$B:$AG,32,FALSE)</f>
        <v>0</v>
      </c>
      <c r="AM248" s="3">
        <f>+Tabla14[[#This Row],[Comentario Market3]]-Tabla14[[#This Row],[Plan Ajustado]]</f>
        <v>0</v>
      </c>
    </row>
    <row r="249" spans="1:39" ht="15.5" hidden="1" x14ac:dyDescent="0.35">
      <c r="A249">
        <v>2</v>
      </c>
      <c r="B249" t="str">
        <f>Tabla14[[#This Row],[Oficina]]&amp;Tabla14[[#This Row],[Material]]</f>
        <v>Agrosuper Asia1021012</v>
      </c>
      <c r="C249" t="s">
        <v>6</v>
      </c>
      <c r="D249" t="s">
        <v>173</v>
      </c>
      <c r="E249">
        <v>1021012</v>
      </c>
      <c r="F249" t="s">
        <v>197</v>
      </c>
      <c r="G249" t="s">
        <v>67</v>
      </c>
      <c r="H249" t="s">
        <v>68</v>
      </c>
      <c r="I249" s="7">
        <v>86414</v>
      </c>
      <c r="J249" s="7">
        <v>198000</v>
      </c>
      <c r="K249" s="8">
        <v>0.5146152823243515</v>
      </c>
      <c r="L249" s="7">
        <v>44469.965006776511</v>
      </c>
      <c r="M249" s="7">
        <v>65504.205000000024</v>
      </c>
      <c r="N249" s="7">
        <v>0</v>
      </c>
      <c r="O249" s="7">
        <v>0</v>
      </c>
      <c r="P249" s="14">
        <v>109974.17000677653</v>
      </c>
      <c r="Q249" s="7">
        <v>66000</v>
      </c>
      <c r="R249" s="9">
        <v>20600</v>
      </c>
      <c r="S249" s="5">
        <f t="shared" si="4"/>
        <v>66000</v>
      </c>
      <c r="T249" s="63"/>
      <c r="U249" s="5">
        <f>+Tabla14[[#This Row],[Atraso a facturar]]+Tabla14[[#This Row],[Ajuste atraso]]</f>
        <v>66000</v>
      </c>
      <c r="V249" s="3">
        <f>+Tabla14[[#This Row],[Total disponible]]-Tabla14[[#This Row],[Facturación atraso]]</f>
        <v>43974.170006776534</v>
      </c>
      <c r="W249" s="6">
        <f>IFERROR(IF(AND(V249&gt;R249,J249&gt;=R249),ROUNDDOWN((Tabla14[[#This Row],[Producción para venta nueva]])/R249,0)*R249,0),0)</f>
        <v>41200</v>
      </c>
      <c r="X249" s="63"/>
      <c r="Y249" s="6">
        <f>IF(Tabla14[[#This Row],[Venta del mes]]&gt;0,Tabla14[[#This Row],[Venta del mes]]+Tabla14[[#This Row],[Ajuste venta nueva]],0)</f>
        <v>41200</v>
      </c>
      <c r="Z249" s="6">
        <f>+Tabla14[[#This Row],[Producción para venta nueva]]-Tabla14[[#This Row],[Facturación Venta nueva]]</f>
        <v>2774.1700067765341</v>
      </c>
      <c r="AA249" s="6">
        <f>IF(AND(A249=1,Tabla14[[#This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49" s="6"/>
      <c r="AC249" s="6">
        <f>IF(Tabla14[[#This Row],[Disponible stock sin venta]]&gt;0,Tabla14[[#This Row],[Disponible stock sin venta]]+Tabla14[[#This Row],[Ajuste stock sin venta]],0)</f>
        <v>0</v>
      </c>
      <c r="AD249" s="3">
        <f>IFERROR(VLOOKUP(Tabla14[[#This Row],[Llave]],'[6]Din puerto'!$A:$D,4,FALSE),0)</f>
        <v>0</v>
      </c>
      <c r="AE24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107200</v>
      </c>
      <c r="AF249" s="3">
        <v>107200</v>
      </c>
      <c r="AG249" s="6">
        <f>IF(Tabla14[[#This Row],[Plan Irrestricto (DATO)]]&gt;0,SUM(Tabla14[[#This Row],[Facturación atraso]],Tabla14[[#This Row],[Facturación Venta nueva]],Tabla14[[#This Row],[Facturación stock]],Tabla14[[#This Row],[En puerto a facturar]]),0)</f>
        <v>107200</v>
      </c>
      <c r="AH249" s="87"/>
      <c r="AI249" s="3"/>
      <c r="AL249">
        <f>VLOOKUP(Tabla14[[#This Row],[Llave]],'[8]BASE PLAN MES N'!$B:$AG,32,FALSE)</f>
        <v>88000</v>
      </c>
      <c r="AM249" s="3">
        <f>+Tabla14[[#This Row],[Comentario Market3]]-Tabla14[[#This Row],[Plan Ajustado]]</f>
        <v>-19200</v>
      </c>
    </row>
    <row r="250" spans="1:39" ht="15.5" x14ac:dyDescent="0.35">
      <c r="A250">
        <v>1</v>
      </c>
      <c r="B250" t="str">
        <f>Tabla14[[#This Row],[Oficina]]&amp;Tabla14[[#This Row],[Material]]</f>
        <v>Agro Sudamerica1022922</v>
      </c>
      <c r="C250" t="s">
        <v>6</v>
      </c>
      <c r="D250" t="s">
        <v>17</v>
      </c>
      <c r="E250">
        <v>1022922</v>
      </c>
      <c r="F250" t="s">
        <v>314</v>
      </c>
      <c r="G250" t="s">
        <v>71</v>
      </c>
      <c r="H250" t="s">
        <v>72</v>
      </c>
      <c r="I250" s="7">
        <v>0</v>
      </c>
      <c r="J250" s="7">
        <v>0</v>
      </c>
      <c r="K250" s="8">
        <v>0.5146152823243515</v>
      </c>
      <c r="L250" s="7">
        <v>0</v>
      </c>
      <c r="M250" s="7">
        <v>0</v>
      </c>
      <c r="N250" s="7">
        <v>0</v>
      </c>
      <c r="O250" s="7">
        <v>0</v>
      </c>
      <c r="P250" s="14">
        <v>0</v>
      </c>
      <c r="Q250" s="7">
        <v>0</v>
      </c>
      <c r="R250" s="9">
        <v>600</v>
      </c>
      <c r="S250" s="5">
        <f t="shared" si="4"/>
        <v>0</v>
      </c>
      <c r="T250" s="63"/>
      <c r="U250" s="5">
        <f>+Tabla14[[#This Row],[Atraso a facturar]]+Tabla14[[#This Row],[Ajuste atraso]]</f>
        <v>0</v>
      </c>
      <c r="V250" s="3">
        <f>+Tabla14[[#This Row],[Total disponible]]-Tabla14[[#This Row],[Facturación atraso]]</f>
        <v>0</v>
      </c>
      <c r="W250" s="6">
        <f>IFERROR(IF(AND(V250&gt;R250,J250&gt;=R250),ROUNDDOWN((Tabla14[[#This Row],[Producción para venta nueva]])/R250,0)*R250,0),0)</f>
        <v>0</v>
      </c>
      <c r="X250" s="63"/>
      <c r="Y250" s="6">
        <f>IF(Tabla14[[#This Row],[Venta del mes]]&gt;0,Tabla14[[#This Row],[Venta del mes]]+Tabla14[[#This Row],[Ajuste venta nueva]],0)</f>
        <v>0</v>
      </c>
      <c r="Z250" s="6">
        <f>+Tabla14[[#This Row],[Producción para venta nueva]]-Tabla14[[#This Row],[Facturación Venta nueva]]</f>
        <v>0</v>
      </c>
      <c r="AA250" s="6">
        <f>IF(AND(A250=1,Tabla14[[#This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0" s="6"/>
      <c r="AC250" s="6">
        <f>IF(Tabla14[[#This Row],[Disponible stock sin venta]]&gt;0,Tabla14[[#This Row],[Disponible stock sin venta]]+Tabla14[[#This Row],[Ajuste stock sin venta]],0)</f>
        <v>0</v>
      </c>
      <c r="AD250" s="3">
        <f>IFERROR(VLOOKUP(Tabla14[[#This Row],[Llave]],'[6]Din puerto'!$A:$D,4,FALSE),0)</f>
        <v>0</v>
      </c>
      <c r="AE250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50" s="3" t="b">
        <v>0</v>
      </c>
      <c r="AG25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50" s="87"/>
      <c r="AI250" s="3"/>
      <c r="AL250" s="7">
        <f>VLOOKUP(Tabla14[[#This Row],[Llave]],'[8]BASE PLAN MES N'!$B:$AG,32,FALSE)</f>
        <v>0</v>
      </c>
      <c r="AM250" s="3">
        <f>+Tabla14[[#This Row],[Comentario Market3]]-Tabla14[[#This Row],[Plan Ajustado]]</f>
        <v>0</v>
      </c>
    </row>
    <row r="251" spans="1:39" ht="15.5" x14ac:dyDescent="0.35">
      <c r="A251">
        <v>1</v>
      </c>
      <c r="B251" t="str">
        <f>Tabla14[[#This Row],[Oficina]]&amp;Tabla14[[#This Row],[Material]]</f>
        <v>Agro Sudamerica1022847</v>
      </c>
      <c r="C251" t="s">
        <v>6</v>
      </c>
      <c r="D251" t="s">
        <v>17</v>
      </c>
      <c r="E251">
        <v>1022847</v>
      </c>
      <c r="F251" t="s">
        <v>58</v>
      </c>
      <c r="G251" t="s">
        <v>56</v>
      </c>
      <c r="H251" t="s">
        <v>57</v>
      </c>
      <c r="I251" s="7">
        <v>32023</v>
      </c>
      <c r="J251" s="7">
        <v>24000</v>
      </c>
      <c r="K251" s="8">
        <v>0.5146152823243515</v>
      </c>
      <c r="L251" s="7">
        <v>16479.52518587271</v>
      </c>
      <c r="M251" s="7">
        <v>5851.6059999999989</v>
      </c>
      <c r="N251" s="7">
        <v>0</v>
      </c>
      <c r="O251" s="7">
        <v>0</v>
      </c>
      <c r="P251" s="14">
        <v>22331.131185872709</v>
      </c>
      <c r="Q251" s="7">
        <v>0</v>
      </c>
      <c r="R251" s="9">
        <v>24000</v>
      </c>
      <c r="S251" s="5">
        <f t="shared" si="4"/>
        <v>0</v>
      </c>
      <c r="T251" s="63"/>
      <c r="U251" s="5">
        <f>+Tabla14[[#This Row],[Atraso a facturar]]+Tabla14[[#This Row],[Ajuste atraso]]</f>
        <v>0</v>
      </c>
      <c r="V251" s="3">
        <f>+Tabla14[[#This Row],[Total disponible]]-Tabla14[[#This Row],[Facturación atraso]]</f>
        <v>22331.131185872709</v>
      </c>
      <c r="W251" s="6">
        <f>IFERROR(IF(AND(V251&gt;R251,J251&gt;=R251),ROUNDDOWN((Tabla14[[#This Row],[Producción para venta nueva]])/R251,0)*R251,0),0)</f>
        <v>0</v>
      </c>
      <c r="X251" s="63"/>
      <c r="Y251" s="6">
        <f>IF(Tabla14[[#This Row],[Venta del mes]]&gt;0,Tabla14[[#This Row],[Venta del mes]]+Tabla14[[#This Row],[Ajuste venta nueva]],0)</f>
        <v>0</v>
      </c>
      <c r="Z251" s="6">
        <f>+Tabla14[[#This Row],[Producción para venta nueva]]-Tabla14[[#This Row],[Facturación Venta nueva]]</f>
        <v>22331.131185872709</v>
      </c>
      <c r="AA251" s="6">
        <f>IF(AND(A251=1,Tabla14[[#This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1" s="6"/>
      <c r="AC251" s="6">
        <f>IF(Tabla14[[#This Row],[Disponible stock sin venta]]&gt;0,Tabla14[[#This Row],[Disponible stock sin venta]]+Tabla14[[#This Row],[Ajuste stock sin venta]],0)</f>
        <v>0</v>
      </c>
      <c r="AD251" s="3">
        <f>IFERROR(VLOOKUP(Tabla14[[#This Row],[Llave]],'[6]Din puerto'!$A:$D,4,FALSE),0)</f>
        <v>0</v>
      </c>
      <c r="AE25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51" s="3">
        <v>0</v>
      </c>
      <c r="AG25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51" s="87"/>
      <c r="AI251" s="3"/>
      <c r="AL251" s="7">
        <f>VLOOKUP(Tabla14[[#This Row],[Llave]],'[8]BASE PLAN MES N'!$B:$AG,32,FALSE)</f>
        <v>0</v>
      </c>
      <c r="AM251" s="3">
        <f>+Tabla14[[#This Row],[Comentario Market3]]-Tabla14[[#This Row],[Plan Ajustado]]</f>
        <v>0</v>
      </c>
    </row>
    <row r="252" spans="1:39" ht="15.5" hidden="1" x14ac:dyDescent="0.35">
      <c r="A252">
        <v>2</v>
      </c>
      <c r="B252" t="str">
        <f>Tabla14[[#This Row],[Oficina]]&amp;Tabla14[[#This Row],[Material]]</f>
        <v>Exportacion Directa1020991</v>
      </c>
      <c r="C252" t="s">
        <v>6</v>
      </c>
      <c r="D252" t="s">
        <v>88</v>
      </c>
      <c r="E252">
        <v>1020991</v>
      </c>
      <c r="F252" t="s">
        <v>133</v>
      </c>
      <c r="G252" t="s">
        <v>59</v>
      </c>
      <c r="H252" t="s">
        <v>65</v>
      </c>
      <c r="I252" s="7">
        <v>5000</v>
      </c>
      <c r="J252" s="7">
        <v>9000</v>
      </c>
      <c r="K252" s="8">
        <v>0.86351453912600351</v>
      </c>
      <c r="L252" s="7">
        <v>4317.5726956300177</v>
      </c>
      <c r="M252" s="7">
        <v>12748.244999999999</v>
      </c>
      <c r="N252" s="7">
        <v>2250.71</v>
      </c>
      <c r="O252" s="7">
        <v>6000</v>
      </c>
      <c r="P252" s="14">
        <v>13091.456695630015</v>
      </c>
      <c r="Q252" s="7">
        <v>7000</v>
      </c>
      <c r="R252" s="9">
        <v>3400</v>
      </c>
      <c r="S252" s="5">
        <f t="shared" si="4"/>
        <v>7000</v>
      </c>
      <c r="T252" s="63"/>
      <c r="U252" s="5">
        <f>+Tabla14[[#This Row],[Atraso a facturar]]+Tabla14[[#This Row],[Ajuste atraso]]</f>
        <v>7000</v>
      </c>
      <c r="V252" s="3">
        <f>+Tabla14[[#This Row],[Total disponible]]-Tabla14[[#This Row],[Facturación atraso]]</f>
        <v>6091.456695630015</v>
      </c>
      <c r="W252" s="6">
        <f>IFERROR(IF(AND(V252&gt;R252,J252&gt;=R252),ROUNDDOWN((Tabla14[[#This Row],[Producción para venta nueva]])/R252,0)*R252,0),0)</f>
        <v>3400</v>
      </c>
      <c r="X252" s="63"/>
      <c r="Y252" s="6">
        <f>IF(Tabla14[[#This Row],[Venta del mes]]&gt;0,Tabla14[[#This Row],[Venta del mes]]+Tabla14[[#This Row],[Ajuste venta nueva]],0)</f>
        <v>3400</v>
      </c>
      <c r="Z252" s="6">
        <f>+Tabla14[[#This Row],[Producción para venta nueva]]-Tabla14[[#This Row],[Facturación Venta nueva]]</f>
        <v>2691.456695630015</v>
      </c>
      <c r="AA252" s="6">
        <f>IF(AND(A252=1,Tabla14[[#This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2" s="6"/>
      <c r="AC252" s="6">
        <f>IF(Tabla14[[#This Row],[Disponible stock sin venta]]&gt;0,Tabla14[[#This Row],[Disponible stock sin venta]]+Tabla14[[#This Row],[Ajuste stock sin venta]],0)</f>
        <v>0</v>
      </c>
      <c r="AD252" s="3">
        <f>IFERROR(VLOOKUP(Tabla14[[#This Row],[Llave]],'[6]Din puerto'!$A:$D,4,FALSE),0)</f>
        <v>0</v>
      </c>
      <c r="AE25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10400</v>
      </c>
      <c r="AF252" s="3">
        <v>10400</v>
      </c>
      <c r="AG252" s="6">
        <f>IF(Tabla14[[#This Row],[Plan Irrestricto (DATO)]]&gt;0,SUM(Tabla14[[#This Row],[Facturación atraso]],Tabla14[[#This Row],[Facturación Venta nueva]],Tabla14[[#This Row],[Facturación stock]],Tabla14[[#This Row],[En puerto a facturar]]),0)</f>
        <v>10400</v>
      </c>
      <c r="AH252" s="87"/>
      <c r="AI252" s="3"/>
      <c r="AL252">
        <f>VLOOKUP(Tabla14[[#This Row],[Llave]],'[8]BASE PLAN MES N'!$B:$AG,32,FALSE)</f>
        <v>6800</v>
      </c>
      <c r="AM252" s="3">
        <f>+Tabla14[[#This Row],[Comentario Market3]]-Tabla14[[#This Row],[Plan Ajustado]]</f>
        <v>-3600</v>
      </c>
    </row>
    <row r="253" spans="1:39" ht="15.5" hidden="1" x14ac:dyDescent="0.35">
      <c r="A253">
        <v>2</v>
      </c>
      <c r="B253" t="str">
        <f>Tabla14[[#This Row],[Oficina]]&amp;Tabla14[[#This Row],[Material]]</f>
        <v>Exportacion Directa1020990</v>
      </c>
      <c r="C253" t="s">
        <v>6</v>
      </c>
      <c r="D253" t="s">
        <v>88</v>
      </c>
      <c r="E253">
        <v>1020990</v>
      </c>
      <c r="F253" t="s">
        <v>132</v>
      </c>
      <c r="G253" t="s">
        <v>59</v>
      </c>
      <c r="H253" t="s">
        <v>65</v>
      </c>
      <c r="I253" s="7">
        <v>5000</v>
      </c>
      <c r="J253" s="7">
        <v>9000</v>
      </c>
      <c r="K253" s="8">
        <v>0.86351453912600351</v>
      </c>
      <c r="L253" s="7">
        <v>4317.5726956300177</v>
      </c>
      <c r="M253" s="7">
        <v>6328.8819999999996</v>
      </c>
      <c r="N253" s="7">
        <v>0</v>
      </c>
      <c r="O253" s="7">
        <v>0</v>
      </c>
      <c r="P253" s="14">
        <v>10646.454695630018</v>
      </c>
      <c r="Q253" s="7">
        <v>3000</v>
      </c>
      <c r="R253" s="9">
        <v>2900</v>
      </c>
      <c r="S253" s="5">
        <f t="shared" si="4"/>
        <v>3000</v>
      </c>
      <c r="T253" s="63"/>
      <c r="U253" s="5">
        <f>+Tabla14[[#This Row],[Atraso a facturar]]+Tabla14[[#This Row],[Ajuste atraso]]</f>
        <v>3000</v>
      </c>
      <c r="V253" s="3">
        <f>+Tabla14[[#This Row],[Total disponible]]-Tabla14[[#This Row],[Facturación atraso]]</f>
        <v>7646.4546956300183</v>
      </c>
      <c r="W253" s="6">
        <f>IFERROR(IF(AND(V253&gt;R253,J253&gt;=R253),ROUNDDOWN((Tabla14[[#This Row],[Producción para venta nueva]])/R253,0)*R253,0),0)</f>
        <v>5800</v>
      </c>
      <c r="X253" s="63"/>
      <c r="Y253" s="6">
        <f>IF(Tabla14[[#This Row],[Venta del mes]]&gt;0,Tabla14[[#This Row],[Venta del mes]]+Tabla14[[#This Row],[Ajuste venta nueva]],0)</f>
        <v>5800</v>
      </c>
      <c r="Z253" s="6">
        <f>+Tabla14[[#This Row],[Producción para venta nueva]]-Tabla14[[#This Row],[Facturación Venta nueva]]</f>
        <v>1846.4546956300183</v>
      </c>
      <c r="AA253" s="6">
        <f>IF(AND(A253=1,Tabla14[[#This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3" s="6"/>
      <c r="AC253" s="6">
        <f>IF(Tabla14[[#This Row],[Disponible stock sin venta]]&gt;0,Tabla14[[#This Row],[Disponible stock sin venta]]+Tabla14[[#This Row],[Ajuste stock sin venta]],0)</f>
        <v>0</v>
      </c>
      <c r="AD253" s="3">
        <f>IFERROR(VLOOKUP(Tabla14[[#This Row],[Llave]],'[6]Din puerto'!$A:$D,4,FALSE),0)</f>
        <v>0</v>
      </c>
      <c r="AE25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8800</v>
      </c>
      <c r="AF253" s="3">
        <v>8800</v>
      </c>
      <c r="AG253" s="6">
        <f>IF(Tabla14[[#This Row],[Plan Irrestricto (DATO)]]&gt;0,SUM(Tabla14[[#This Row],[Facturación atraso]],Tabla14[[#This Row],[Facturación Venta nueva]],Tabla14[[#This Row],[Facturación stock]],Tabla14[[#This Row],[En puerto a facturar]]),0)</f>
        <v>8800</v>
      </c>
      <c r="AH253" s="87"/>
      <c r="AI253" s="3"/>
      <c r="AL253">
        <f>VLOOKUP(Tabla14[[#This Row],[Llave]],'[8]BASE PLAN MES N'!$B:$AG,32,FALSE)</f>
        <v>5800</v>
      </c>
      <c r="AM253" s="3">
        <f>+Tabla14[[#This Row],[Comentario Market3]]-Tabla14[[#This Row],[Plan Ajustado]]</f>
        <v>-3000</v>
      </c>
    </row>
    <row r="254" spans="1:39" ht="15.5" x14ac:dyDescent="0.35">
      <c r="A254">
        <v>2</v>
      </c>
      <c r="B254" t="str">
        <f>Tabla14[[#This Row],[Oficina]]&amp;Tabla14[[#This Row],[Material]]</f>
        <v>Agro Sudamerica1022844</v>
      </c>
      <c r="C254" t="s">
        <v>6</v>
      </c>
      <c r="D254" t="s">
        <v>17</v>
      </c>
      <c r="E254">
        <v>1022844</v>
      </c>
      <c r="F254" t="s">
        <v>406</v>
      </c>
      <c r="G254" t="s">
        <v>71</v>
      </c>
      <c r="H254" t="s">
        <v>72</v>
      </c>
      <c r="I254" s="7">
        <v>0</v>
      </c>
      <c r="J254" s="7">
        <v>0</v>
      </c>
      <c r="K254" s="8">
        <v>0.5146152823243515</v>
      </c>
      <c r="L254" s="7">
        <v>0</v>
      </c>
      <c r="M254" s="7">
        <v>8313.6520000000019</v>
      </c>
      <c r="N254" s="7">
        <v>0</v>
      </c>
      <c r="O254" s="7">
        <v>0</v>
      </c>
      <c r="P254" s="14">
        <v>8313.6520000000019</v>
      </c>
      <c r="Q254" s="7">
        <v>0</v>
      </c>
      <c r="R254" s="9">
        <v>24000</v>
      </c>
      <c r="S254" s="5">
        <f t="shared" si="4"/>
        <v>0</v>
      </c>
      <c r="T254" s="63"/>
      <c r="U254" s="5">
        <f>+Tabla14[[#This Row],[Atraso a facturar]]+Tabla14[[#This Row],[Ajuste atraso]]</f>
        <v>0</v>
      </c>
      <c r="V254" s="3">
        <f>+Tabla14[[#This Row],[Total disponible]]-Tabla14[[#This Row],[Facturación atraso]]</f>
        <v>8313.6520000000019</v>
      </c>
      <c r="W254" s="6">
        <f>IFERROR(IF(AND(V254&gt;R254,J254&gt;=R254),ROUNDDOWN((Tabla14[[#This Row],[Producción para venta nueva]])/R254,0)*R254,0),0)</f>
        <v>0</v>
      </c>
      <c r="X254" s="63"/>
      <c r="Y254" s="6">
        <f>IF(Tabla14[[#This Row],[Venta del mes]]&gt;0,Tabla14[[#This Row],[Venta del mes]]+Tabla14[[#This Row],[Ajuste venta nueva]],0)</f>
        <v>0</v>
      </c>
      <c r="Z254" s="6">
        <f>+Tabla14[[#This Row],[Producción para venta nueva]]-Tabla14[[#This Row],[Facturación Venta nueva]]</f>
        <v>8313.6520000000019</v>
      </c>
      <c r="AA254" s="6">
        <f>IF(AND(A254=1,Tabla14[[#This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4" s="6"/>
      <c r="AC254" s="6">
        <f>IF(Tabla14[[#This Row],[Disponible stock sin venta]]&gt;0,Tabla14[[#This Row],[Disponible stock sin venta]]+Tabla14[[#This Row],[Ajuste stock sin venta]],0)</f>
        <v>0</v>
      </c>
      <c r="AD254" s="3">
        <f>IFERROR(VLOOKUP(Tabla14[[#This Row],[Llave]],'[6]Din puerto'!$A:$D,4,FALSE),0)</f>
        <v>0</v>
      </c>
      <c r="AE25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54" s="3">
        <v>0</v>
      </c>
      <c r="AG25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54" s="87"/>
      <c r="AI254" s="3"/>
      <c r="AL254" s="7">
        <f>VLOOKUP(Tabla14[[#This Row],[Llave]],'[8]BASE PLAN MES N'!$B:$AG,32,FALSE)</f>
        <v>0</v>
      </c>
      <c r="AM254" s="3">
        <f>+Tabla14[[#This Row],[Comentario Market3]]-Tabla14[[#This Row],[Plan Ajustado]]</f>
        <v>0</v>
      </c>
    </row>
    <row r="255" spans="1:39" ht="15.5" x14ac:dyDescent="0.35">
      <c r="A255">
        <v>1</v>
      </c>
      <c r="B255" t="str">
        <f>Tabla14[[#This Row],[Oficina]]&amp;Tabla14[[#This Row],[Material]]</f>
        <v>Agro Sudamerica1022786</v>
      </c>
      <c r="C255" t="s">
        <v>6</v>
      </c>
      <c r="D255" t="s">
        <v>17</v>
      </c>
      <c r="E255">
        <v>1022786</v>
      </c>
      <c r="F255" t="s">
        <v>288</v>
      </c>
      <c r="G255" t="s">
        <v>76</v>
      </c>
      <c r="H255" t="s">
        <v>79</v>
      </c>
      <c r="I255" s="7">
        <v>2075</v>
      </c>
      <c r="J255" s="7">
        <v>300</v>
      </c>
      <c r="K255" s="8">
        <v>0.5146152823243515</v>
      </c>
      <c r="L255" s="7">
        <v>1067.8267108230293</v>
      </c>
      <c r="M255" s="7">
        <v>0</v>
      </c>
      <c r="N255" s="7">
        <v>0</v>
      </c>
      <c r="O255" s="7">
        <v>0</v>
      </c>
      <c r="P255" s="32">
        <v>1067.8267108230293</v>
      </c>
      <c r="Q255" s="15">
        <v>1774.5</v>
      </c>
      <c r="R255" s="9">
        <v>1300</v>
      </c>
      <c r="S255" s="5">
        <f t="shared" si="4"/>
        <v>0</v>
      </c>
      <c r="T255" s="63"/>
      <c r="U255" s="5">
        <f>+Tabla14[[#This Row],[Atraso a facturar]]+Tabla14[[#This Row],[Ajuste atraso]]</f>
        <v>0</v>
      </c>
      <c r="V255" s="3">
        <f>+Tabla14[[#This Row],[Total disponible]]-Tabla14[[#This Row],[Facturación atraso]]</f>
        <v>1067.8267108230293</v>
      </c>
      <c r="W255" s="6">
        <f>IFERROR(IF(AND(V255&gt;R255,J255&gt;=R255),ROUNDDOWN((Tabla14[[#This Row],[Producción para venta nueva]])/R255,0)*R255,0),0)</f>
        <v>0</v>
      </c>
      <c r="X255" s="63"/>
      <c r="Y255" s="6">
        <f>IF(Tabla14[[#This Row],[Venta del mes]]&gt;0,Tabla14[[#This Row],[Venta del mes]]+Tabla14[[#This Row],[Ajuste venta nueva]],0)</f>
        <v>0</v>
      </c>
      <c r="Z255" s="6">
        <f>+Tabla14[[#This Row],[Producción para venta nueva]]-Tabla14[[#This Row],[Facturación Venta nueva]]</f>
        <v>1067.8267108230293</v>
      </c>
      <c r="AA255" s="6">
        <f>IF(AND(A255=1,Tabla14[[#This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5" s="6"/>
      <c r="AC255" s="6">
        <f>IF(Tabla14[[#This Row],[Disponible stock sin venta]]&gt;0,Tabla14[[#This Row],[Disponible stock sin venta]]+Tabla14[[#This Row],[Ajuste stock sin venta]],0)</f>
        <v>0</v>
      </c>
      <c r="AD255" s="3">
        <f>IFERROR(VLOOKUP(Tabla14[[#This Row],[Llave]],'[6]Din puerto'!$A:$D,4,FALSE),0)</f>
        <v>0</v>
      </c>
      <c r="AE25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55" s="3">
        <v>0</v>
      </c>
      <c r="AG25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55" s="87"/>
      <c r="AI255" s="3"/>
      <c r="AL255" s="7">
        <f>VLOOKUP(Tabla14[[#This Row],[Llave]],'[8]BASE PLAN MES N'!$B:$AG,32,FALSE)</f>
        <v>0</v>
      </c>
      <c r="AM255" s="3">
        <f>+Tabla14[[#This Row],[Comentario Market3]]-Tabla14[[#This Row],[Plan Ajustado]]</f>
        <v>0</v>
      </c>
    </row>
    <row r="256" spans="1:39" ht="15.5" x14ac:dyDescent="0.35">
      <c r="A256">
        <v>1</v>
      </c>
      <c r="B256" t="str">
        <f>Tabla14[[#This Row],[Oficina]]&amp;Tabla14[[#This Row],[Material]]</f>
        <v>Agro Sudamerica1022784</v>
      </c>
      <c r="C256" t="s">
        <v>6</v>
      </c>
      <c r="D256" t="s">
        <v>17</v>
      </c>
      <c r="E256">
        <v>1022784</v>
      </c>
      <c r="F256" t="s">
        <v>650</v>
      </c>
      <c r="G256" t="s">
        <v>76</v>
      </c>
      <c r="H256" t="s">
        <v>79</v>
      </c>
      <c r="I256" s="7">
        <v>0</v>
      </c>
      <c r="J256" s="7">
        <v>0</v>
      </c>
      <c r="K256" s="8">
        <v>0.5146152823243515</v>
      </c>
      <c r="L256" s="7">
        <v>0</v>
      </c>
      <c r="M256" s="7">
        <v>0</v>
      </c>
      <c r="N256" s="7">
        <v>0</v>
      </c>
      <c r="O256" s="7">
        <v>0</v>
      </c>
      <c r="P256" s="32">
        <v>0</v>
      </c>
      <c r="Q256" s="15">
        <v>6091.5</v>
      </c>
      <c r="R256" s="9">
        <v>1100</v>
      </c>
      <c r="S256" s="5">
        <f t="shared" si="4"/>
        <v>0</v>
      </c>
      <c r="T256" s="63"/>
      <c r="U256" s="5">
        <f>+Tabla14[[#This Row],[Atraso a facturar]]+Tabla14[[#This Row],[Ajuste atraso]]</f>
        <v>0</v>
      </c>
      <c r="V256" s="3">
        <f>+Tabla14[[#This Row],[Total disponible]]-Tabla14[[#This Row],[Facturación atraso]]</f>
        <v>0</v>
      </c>
      <c r="W256" s="6">
        <f>IFERROR(IF(AND(V256&gt;R256,J256&gt;=R256),ROUNDDOWN((Tabla14[[#This Row],[Producción para venta nueva]])/R256,0)*R256,0),0)</f>
        <v>0</v>
      </c>
      <c r="X256" s="63"/>
      <c r="Y256" s="6">
        <f>IF(Tabla14[[#This Row],[Venta del mes]]&gt;0,Tabla14[[#This Row],[Venta del mes]]+Tabla14[[#This Row],[Ajuste venta nueva]],0)</f>
        <v>0</v>
      </c>
      <c r="Z256" s="6">
        <f>+Tabla14[[#This Row],[Producción para venta nueva]]-Tabla14[[#This Row],[Facturación Venta nueva]]</f>
        <v>0</v>
      </c>
      <c r="AA256" s="6">
        <f>IF(AND(A256=1,Tabla14[[#This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6" s="6"/>
      <c r="AC256" s="6">
        <f>IF(Tabla14[[#This Row],[Disponible stock sin venta]]&gt;0,Tabla14[[#This Row],[Disponible stock sin venta]]+Tabla14[[#This Row],[Ajuste stock sin venta]],0)</f>
        <v>0</v>
      </c>
      <c r="AD256" s="3">
        <f>IFERROR(VLOOKUP(Tabla14[[#This Row],[Llave]],'[6]Din puerto'!$A:$D,4,FALSE),0)</f>
        <v>0</v>
      </c>
      <c r="AE256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56" s="3" t="b">
        <v>0</v>
      </c>
      <c r="AG25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56" s="87"/>
      <c r="AI256" s="3"/>
      <c r="AL256" s="7">
        <f>VLOOKUP(Tabla14[[#This Row],[Llave]],'[8]BASE PLAN MES N'!$B:$AG,32,FALSE)</f>
        <v>0</v>
      </c>
      <c r="AM256" s="3">
        <f>+Tabla14[[#This Row],[Comentario Market3]]-Tabla14[[#This Row],[Plan Ajustado]]</f>
        <v>0</v>
      </c>
    </row>
    <row r="257" spans="1:39" ht="15.5" hidden="1" x14ac:dyDescent="0.35">
      <c r="A257">
        <v>1</v>
      </c>
      <c r="B257" t="str">
        <f>Tabla14[[#This Row],[Oficina]]&amp;Tabla14[[#This Row],[Material]]</f>
        <v>Exportacion Directa1020914</v>
      </c>
      <c r="C257" t="s">
        <v>6</v>
      </c>
      <c r="D257" t="s">
        <v>88</v>
      </c>
      <c r="E257">
        <v>1020914</v>
      </c>
      <c r="F257" t="s">
        <v>120</v>
      </c>
      <c r="G257" t="s">
        <v>56</v>
      </c>
      <c r="H257" t="s">
        <v>118</v>
      </c>
      <c r="I257" s="7">
        <v>1000</v>
      </c>
      <c r="J257" s="7">
        <v>0</v>
      </c>
      <c r="K257" s="8">
        <v>0.86351453912600351</v>
      </c>
      <c r="L257" s="7">
        <v>863.51453912600346</v>
      </c>
      <c r="M257" s="7">
        <v>5261.8</v>
      </c>
      <c r="N257" s="7">
        <v>4000</v>
      </c>
      <c r="O257" s="7">
        <v>2000</v>
      </c>
      <c r="P257" s="14">
        <v>7725.3145391260041</v>
      </c>
      <c r="Q257" s="7">
        <v>8000</v>
      </c>
      <c r="R257" s="9">
        <v>1600</v>
      </c>
      <c r="S257" s="5">
        <f t="shared" si="4"/>
        <v>6400</v>
      </c>
      <c r="T257" s="63"/>
      <c r="U257" s="5">
        <f>+Tabla14[[#This Row],[Atraso a facturar]]+Tabla14[[#This Row],[Ajuste atraso]]</f>
        <v>6400</v>
      </c>
      <c r="V257" s="3">
        <f>+Tabla14[[#This Row],[Total disponible]]-Tabla14[[#This Row],[Facturación atraso]]</f>
        <v>1325.3145391260041</v>
      </c>
      <c r="W257" s="6">
        <f>IFERROR(IF(AND(V257&gt;R257,J257&gt;=R257),ROUNDDOWN((Tabla14[[#This Row],[Producción para venta nueva]])/R257,0)*R257,0),0)</f>
        <v>0</v>
      </c>
      <c r="X257" s="63"/>
      <c r="Y257" s="6">
        <f>IF(Tabla14[[#This Row],[Venta del mes]]&gt;0,Tabla14[[#This Row],[Venta del mes]]+Tabla14[[#This Row],[Ajuste venta nueva]],0)</f>
        <v>0</v>
      </c>
      <c r="Z257" s="6">
        <f>+Tabla14[[#This Row],[Producción para venta nueva]]-Tabla14[[#This Row],[Facturación Venta nueva]]</f>
        <v>1325.3145391260041</v>
      </c>
      <c r="AA257" s="6">
        <f>IF(AND(A257=1,Tabla14[[#This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7" s="6"/>
      <c r="AC257" s="6">
        <f>IF(Tabla14[[#This Row],[Disponible stock sin venta]]&gt;0,Tabla14[[#This Row],[Disponible stock sin venta]]+Tabla14[[#This Row],[Ajuste stock sin venta]],0)</f>
        <v>0</v>
      </c>
      <c r="AD257" s="3">
        <f>IFERROR(VLOOKUP(Tabla14[[#This Row],[Llave]],'[6]Din puerto'!$A:$D,4,FALSE),0)</f>
        <v>0</v>
      </c>
      <c r="AE25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6400</v>
      </c>
      <c r="AF257" s="3">
        <v>6400</v>
      </c>
      <c r="AG257" s="6">
        <f>IF(Tabla14[[#This Row],[Plan Irrestricto (DATO)]]&gt;0,SUM(Tabla14[[#This Row],[Facturación atraso]],Tabla14[[#This Row],[Facturación Venta nueva]],Tabla14[[#This Row],[Facturación stock]],Tabla14[[#This Row],[En puerto a facturar]]),0)</f>
        <v>6400</v>
      </c>
      <c r="AH257" s="87"/>
      <c r="AI257" s="3"/>
      <c r="AL257">
        <f>VLOOKUP(Tabla14[[#This Row],[Llave]],'[8]BASE PLAN MES N'!$B:$AG,32,FALSE)</f>
        <v>4400</v>
      </c>
      <c r="AM257" s="3">
        <f>+Tabla14[[#This Row],[Comentario Market3]]-Tabla14[[#This Row],[Plan Ajustado]]</f>
        <v>-2000</v>
      </c>
    </row>
    <row r="258" spans="1:39" ht="15.5" hidden="1" x14ac:dyDescent="0.35">
      <c r="A258">
        <v>2</v>
      </c>
      <c r="B258" t="str">
        <f>Tabla14[[#This Row],[Oficina]]&amp;Tabla14[[#This Row],[Material]]</f>
        <v>Agrosuper Asia1020905</v>
      </c>
      <c r="C258" t="s">
        <v>6</v>
      </c>
      <c r="D258" t="s">
        <v>173</v>
      </c>
      <c r="E258">
        <v>1020905</v>
      </c>
      <c r="F258" t="s">
        <v>187</v>
      </c>
      <c r="G258" t="s">
        <v>56</v>
      </c>
      <c r="H258" t="s">
        <v>118</v>
      </c>
      <c r="I258" s="7">
        <v>10475</v>
      </c>
      <c r="J258" s="7">
        <v>8517</v>
      </c>
      <c r="K258" s="8">
        <v>0.5146152823243515</v>
      </c>
      <c r="L258" s="7">
        <v>5390.5950823475823</v>
      </c>
      <c r="M258" s="7">
        <v>42096.506999999976</v>
      </c>
      <c r="N258" s="7">
        <v>19035.652030962854</v>
      </c>
      <c r="O258" s="7">
        <v>0</v>
      </c>
      <c r="P258" s="14">
        <v>64619.188910214129</v>
      </c>
      <c r="Q258" s="7">
        <v>110000</v>
      </c>
      <c r="R258" s="9">
        <v>22000</v>
      </c>
      <c r="S258" s="5">
        <f t="shared" si="4"/>
        <v>44000</v>
      </c>
      <c r="T258" s="63"/>
      <c r="U258" s="5">
        <f>+Tabla14[[#This Row],[Atraso a facturar]]+Tabla14[[#This Row],[Ajuste atraso]]</f>
        <v>44000</v>
      </c>
      <c r="V258" s="3">
        <f>+Tabla14[[#This Row],[Total disponible]]-Tabla14[[#This Row],[Facturación atraso]]</f>
        <v>20619.188910214129</v>
      </c>
      <c r="W258" s="6">
        <f>IFERROR(IF(AND(V258&gt;R258,J258&gt;=R258),ROUNDDOWN((Tabla14[[#This Row],[Producción para venta nueva]])/R258,0)*R258,0),0)</f>
        <v>0</v>
      </c>
      <c r="X258" s="63"/>
      <c r="Y258" s="6">
        <f>IF(Tabla14[[#This Row],[Venta del mes]]&gt;0,Tabla14[[#This Row],[Venta del mes]]+Tabla14[[#This Row],[Ajuste venta nueva]],0)</f>
        <v>0</v>
      </c>
      <c r="Z258" s="6">
        <f>+Tabla14[[#This Row],[Producción para venta nueva]]-Tabla14[[#This Row],[Facturación Venta nueva]]</f>
        <v>20619.188910214129</v>
      </c>
      <c r="AA258" s="6">
        <f>IF(AND(A258=1,Tabla14[[#This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8" s="6"/>
      <c r="AC258" s="6">
        <f>IF(Tabla14[[#This Row],[Disponible stock sin venta]]&gt;0,Tabla14[[#This Row],[Disponible stock sin venta]]+Tabla14[[#This Row],[Ajuste stock sin venta]],0)</f>
        <v>0</v>
      </c>
      <c r="AD258" s="3">
        <f>IFERROR(VLOOKUP(Tabla14[[#This Row],[Llave]],'[6]Din puerto'!$A:$D,4,FALSE),0)</f>
        <v>0</v>
      </c>
      <c r="AE25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44000</v>
      </c>
      <c r="AF258" s="3">
        <v>44000</v>
      </c>
      <c r="AG258" s="6">
        <f>IF(Tabla14[[#This Row],[Plan Irrestricto (DATO)]]&gt;0,SUM(Tabla14[[#This Row],[Facturación atraso]],Tabla14[[#This Row],[Facturación Venta nueva]],Tabla14[[#This Row],[Facturación stock]],Tabla14[[#This Row],[En puerto a facturar]]),0)</f>
        <v>44000</v>
      </c>
      <c r="AH258" s="87"/>
      <c r="AI258" s="3"/>
      <c r="AL258">
        <f>VLOOKUP(Tabla14[[#This Row],[Llave]],'[8]BASE PLAN MES N'!$B:$AG,32,FALSE)</f>
        <v>44000</v>
      </c>
      <c r="AM258" s="3">
        <f>+Tabla14[[#This Row],[Comentario Market3]]-Tabla14[[#This Row],[Plan Ajustado]]</f>
        <v>0</v>
      </c>
    </row>
    <row r="259" spans="1:39" ht="15.5" hidden="1" x14ac:dyDescent="0.35">
      <c r="A259">
        <v>2</v>
      </c>
      <c r="B259" t="str">
        <f>Tabla14[[#This Row],[Oficina]]&amp;Tabla14[[#This Row],[Material]]</f>
        <v>Agrosuper Asia1020904</v>
      </c>
      <c r="C259" t="s">
        <v>6</v>
      </c>
      <c r="D259" t="s">
        <v>173</v>
      </c>
      <c r="E259">
        <v>1020904</v>
      </c>
      <c r="F259" t="s">
        <v>186</v>
      </c>
      <c r="G259" t="s">
        <v>56</v>
      </c>
      <c r="H259" t="s">
        <v>118</v>
      </c>
      <c r="I259" s="7">
        <v>79375</v>
      </c>
      <c r="J259" s="7">
        <v>9371</v>
      </c>
      <c r="K259" s="8">
        <v>0.5146152823243515</v>
      </c>
      <c r="L259" s="7">
        <v>40847.588034495398</v>
      </c>
      <c r="M259" s="7">
        <v>3420.3980000000001</v>
      </c>
      <c r="N259" s="7">
        <v>28948.824851239118</v>
      </c>
      <c r="O259" s="7">
        <v>0</v>
      </c>
      <c r="P259" s="14">
        <v>70321.928400610603</v>
      </c>
      <c r="Q259" s="7">
        <v>154000</v>
      </c>
      <c r="R259" s="9">
        <v>22000</v>
      </c>
      <c r="S259" s="5">
        <f t="shared" si="4"/>
        <v>66000</v>
      </c>
      <c r="T259" s="63"/>
      <c r="U259" s="5">
        <f>+Tabla14[[#This Row],[Atraso a facturar]]+Tabla14[[#This Row],[Ajuste atraso]]</f>
        <v>66000</v>
      </c>
      <c r="V259" s="3">
        <f>+Tabla14[[#This Row],[Total disponible]]-Tabla14[[#This Row],[Facturación atraso]]</f>
        <v>4321.9284006106027</v>
      </c>
      <c r="W259" s="6">
        <f>IFERROR(IF(AND(V259&gt;R259,J259&gt;=R259),ROUNDDOWN((Tabla14[[#This Row],[Producción para venta nueva]])/R259,0)*R259,0),0)</f>
        <v>0</v>
      </c>
      <c r="X259" s="63"/>
      <c r="Y259" s="6">
        <f>IF(Tabla14[[#This Row],[Venta del mes]]&gt;0,Tabla14[[#This Row],[Venta del mes]]+Tabla14[[#This Row],[Ajuste venta nueva]],0)</f>
        <v>0</v>
      </c>
      <c r="Z259" s="6">
        <f>+Tabla14[[#This Row],[Producción para venta nueva]]-Tabla14[[#This Row],[Facturación Venta nueva]]</f>
        <v>4321.9284006106027</v>
      </c>
      <c r="AA259" s="6">
        <f>IF(AND(A259=1,Tabla14[[#This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59" s="6"/>
      <c r="AC259" s="6">
        <f>IF(Tabla14[[#This Row],[Disponible stock sin venta]]&gt;0,Tabla14[[#This Row],[Disponible stock sin venta]]+Tabla14[[#This Row],[Ajuste stock sin venta]],0)</f>
        <v>0</v>
      </c>
      <c r="AD259" s="3">
        <f>IFERROR(VLOOKUP(Tabla14[[#This Row],[Llave]],'[6]Din puerto'!$A:$D,4,FALSE),0)</f>
        <v>0</v>
      </c>
      <c r="AE25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66000</v>
      </c>
      <c r="AF259" s="3">
        <v>66000</v>
      </c>
      <c r="AG259" s="6">
        <f>IF(Tabla14[[#This Row],[Plan Irrestricto (DATO)]]&gt;0,SUM(Tabla14[[#This Row],[Facturación atraso]],Tabla14[[#This Row],[Facturación Venta nueva]],Tabla14[[#This Row],[Facturación stock]],Tabla14[[#This Row],[En puerto a facturar]]),0)</f>
        <v>66000</v>
      </c>
      <c r="AH259" s="87"/>
      <c r="AI259" s="3"/>
      <c r="AL259">
        <f>VLOOKUP(Tabla14[[#This Row],[Llave]],'[8]BASE PLAN MES N'!$B:$AG,32,FALSE)</f>
        <v>66000</v>
      </c>
      <c r="AM259" s="3">
        <f>+Tabla14[[#This Row],[Comentario Market3]]-Tabla14[[#This Row],[Plan Ajustado]]</f>
        <v>0</v>
      </c>
    </row>
    <row r="260" spans="1:39" ht="15.5" x14ac:dyDescent="0.35">
      <c r="A260">
        <v>2</v>
      </c>
      <c r="B260" t="str">
        <f>Tabla14[[#This Row],[Oficina]]&amp;Tabla14[[#This Row],[Material]]</f>
        <v>Agro Sudamerica1022782</v>
      </c>
      <c r="C260" t="s">
        <v>6</v>
      </c>
      <c r="D260" t="s">
        <v>17</v>
      </c>
      <c r="E260">
        <v>1022782</v>
      </c>
      <c r="F260" t="s">
        <v>648</v>
      </c>
      <c r="G260" t="s">
        <v>76</v>
      </c>
      <c r="H260" t="s">
        <v>79</v>
      </c>
      <c r="I260" s="7">
        <v>0</v>
      </c>
      <c r="J260" s="7">
        <v>10973</v>
      </c>
      <c r="K260" s="8">
        <v>0.5146152823243515</v>
      </c>
      <c r="L260" s="7">
        <v>0</v>
      </c>
      <c r="M260" s="7">
        <v>0</v>
      </c>
      <c r="N260" s="7">
        <v>0</v>
      </c>
      <c r="O260" s="7">
        <v>0</v>
      </c>
      <c r="P260" s="32">
        <v>0</v>
      </c>
      <c r="Q260" s="15">
        <v>21640.799999999999</v>
      </c>
      <c r="R260" s="9">
        <v>14600</v>
      </c>
      <c r="S260" s="5">
        <f t="shared" si="4"/>
        <v>0</v>
      </c>
      <c r="T260" s="63"/>
      <c r="U260" s="5">
        <f>+Tabla14[[#This Row],[Atraso a facturar]]+Tabla14[[#This Row],[Ajuste atraso]]</f>
        <v>0</v>
      </c>
      <c r="V260" s="3">
        <f>+Tabla14[[#This Row],[Total disponible]]-Tabla14[[#This Row],[Facturación atraso]]</f>
        <v>0</v>
      </c>
      <c r="W260" s="6">
        <f>IFERROR(IF(AND(V260&gt;R260,J260&gt;=R260),ROUNDDOWN((Tabla14[[#This Row],[Producción para venta nueva]])/R260,0)*R260,0),0)</f>
        <v>0</v>
      </c>
      <c r="X260" s="63"/>
      <c r="Y260" s="6">
        <f>IF(Tabla14[[#This Row],[Venta del mes]]&gt;0,Tabla14[[#This Row],[Venta del mes]]+Tabla14[[#This Row],[Ajuste venta nueva]],0)</f>
        <v>0</v>
      </c>
      <c r="Z260" s="6">
        <f>+Tabla14[[#This Row],[Producción para venta nueva]]-Tabla14[[#This Row],[Facturación Venta nueva]]</f>
        <v>0</v>
      </c>
      <c r="AA260" s="6">
        <f>IF(AND(A260=1,Tabla14[[#This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0" s="6"/>
      <c r="AC260" s="6">
        <f>IF(Tabla14[[#This Row],[Disponible stock sin venta]]&gt;0,Tabla14[[#This Row],[Disponible stock sin venta]]+Tabla14[[#This Row],[Ajuste stock sin venta]],0)</f>
        <v>0</v>
      </c>
      <c r="AD260" s="3">
        <f>IFERROR(VLOOKUP(Tabla14[[#This Row],[Llave]],'[6]Din puerto'!$A:$D,4,FALSE),0)</f>
        <v>0</v>
      </c>
      <c r="AE260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60" s="3" t="b">
        <v>0</v>
      </c>
      <c r="AG26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60" s="87"/>
      <c r="AI260" s="3"/>
      <c r="AL260" s="7">
        <f>VLOOKUP(Tabla14[[#This Row],[Llave]],'[8]BASE PLAN MES N'!$B:$AG,32,FALSE)</f>
        <v>0</v>
      </c>
      <c r="AM260" s="3">
        <f>+Tabla14[[#This Row],[Comentario Market3]]-Tabla14[[#This Row],[Plan Ajustado]]</f>
        <v>0</v>
      </c>
    </row>
    <row r="261" spans="1:39" ht="15.5" x14ac:dyDescent="0.35">
      <c r="A261">
        <v>1</v>
      </c>
      <c r="B261" t="str">
        <f>Tabla14[[#This Row],[Oficina]]&amp;Tabla14[[#This Row],[Material]]</f>
        <v>Agro Sudamerica1022654</v>
      </c>
      <c r="C261" t="s">
        <v>6</v>
      </c>
      <c r="D261" t="s">
        <v>17</v>
      </c>
      <c r="E261">
        <v>1022654</v>
      </c>
      <c r="F261" t="s">
        <v>286</v>
      </c>
      <c r="G261" t="s">
        <v>71</v>
      </c>
      <c r="H261" t="s">
        <v>72</v>
      </c>
      <c r="I261" s="7">
        <v>0</v>
      </c>
      <c r="J261" s="7">
        <v>0</v>
      </c>
      <c r="K261" s="8">
        <v>0.5146152823243515</v>
      </c>
      <c r="L261" s="7">
        <v>0</v>
      </c>
      <c r="M261" s="7">
        <v>0</v>
      </c>
      <c r="N261" s="7">
        <v>0</v>
      </c>
      <c r="O261" s="7">
        <v>0</v>
      </c>
      <c r="P261" s="14">
        <v>0</v>
      </c>
      <c r="Q261" s="7">
        <v>0</v>
      </c>
      <c r="R261" s="9">
        <v>3300</v>
      </c>
      <c r="S261" s="5">
        <f t="shared" si="4"/>
        <v>0</v>
      </c>
      <c r="T261" s="63"/>
      <c r="U261" s="5">
        <f>+Tabla14[[#This Row],[Atraso a facturar]]+Tabla14[[#This Row],[Ajuste atraso]]</f>
        <v>0</v>
      </c>
      <c r="V261" s="3">
        <f>+Tabla14[[#This Row],[Total disponible]]-Tabla14[[#This Row],[Facturación atraso]]</f>
        <v>0</v>
      </c>
      <c r="W261" s="6">
        <f>IFERROR(IF(AND(V261&gt;R261,J261&gt;=R261),ROUNDDOWN((Tabla14[[#This Row],[Producción para venta nueva]])/R261,0)*R261,0),0)</f>
        <v>0</v>
      </c>
      <c r="X261" s="63"/>
      <c r="Y261" s="6">
        <f>IF(Tabla14[[#This Row],[Venta del mes]]&gt;0,Tabla14[[#This Row],[Venta del mes]]+Tabla14[[#This Row],[Ajuste venta nueva]],0)</f>
        <v>0</v>
      </c>
      <c r="Z261" s="6">
        <f>+Tabla14[[#This Row],[Producción para venta nueva]]-Tabla14[[#This Row],[Facturación Venta nueva]]</f>
        <v>0</v>
      </c>
      <c r="AA261" s="6">
        <f>IF(AND(A261=1,Tabla14[[#This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1" s="6"/>
      <c r="AC261" s="6">
        <f>IF(Tabla14[[#This Row],[Disponible stock sin venta]]&gt;0,Tabla14[[#This Row],[Disponible stock sin venta]]+Tabla14[[#This Row],[Ajuste stock sin venta]],0)</f>
        <v>0</v>
      </c>
      <c r="AD261" s="3">
        <f>IFERROR(VLOOKUP(Tabla14[[#This Row],[Llave]],'[6]Din puerto'!$A:$D,4,FALSE),0)</f>
        <v>0</v>
      </c>
      <c r="AE261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61" s="3" t="b">
        <v>0</v>
      </c>
      <c r="AG26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61" s="87"/>
      <c r="AI261" s="3"/>
      <c r="AL261" s="7">
        <f>VLOOKUP(Tabla14[[#This Row],[Llave]],'[8]BASE PLAN MES N'!$B:$AG,32,FALSE)</f>
        <v>0</v>
      </c>
      <c r="AM261" s="3">
        <f>+Tabla14[[#This Row],[Comentario Market3]]-Tabla14[[#This Row],[Plan Ajustado]]</f>
        <v>0</v>
      </c>
    </row>
    <row r="262" spans="1:39" ht="15.5" hidden="1" x14ac:dyDescent="0.35">
      <c r="A262">
        <v>1</v>
      </c>
      <c r="B262" t="str">
        <f>Tabla14[[#This Row],[Oficina]]&amp;Tabla14[[#This Row],[Material]]</f>
        <v>Agrosuper Asia1020861</v>
      </c>
      <c r="C262" t="s">
        <v>6</v>
      </c>
      <c r="D262" t="s">
        <v>173</v>
      </c>
      <c r="E262">
        <v>1020861</v>
      </c>
      <c r="F262" t="s">
        <v>183</v>
      </c>
      <c r="G262" t="s">
        <v>50</v>
      </c>
      <c r="H262" t="s">
        <v>110</v>
      </c>
      <c r="I262" s="7">
        <v>47020</v>
      </c>
      <c r="J262" s="7">
        <v>110000</v>
      </c>
      <c r="K262" s="8">
        <v>0.5146152823243515</v>
      </c>
      <c r="L262" s="7">
        <v>24197.210574891007</v>
      </c>
      <c r="M262" s="7">
        <v>55962.222000000002</v>
      </c>
      <c r="N262" s="7">
        <v>58514.584540702366</v>
      </c>
      <c r="O262" s="7">
        <v>0</v>
      </c>
      <c r="P262" s="14">
        <v>132822.55866152313</v>
      </c>
      <c r="Q262" s="7">
        <v>166000</v>
      </c>
      <c r="R262" s="9">
        <v>19100</v>
      </c>
      <c r="S262" s="5">
        <f t="shared" si="4"/>
        <v>114600</v>
      </c>
      <c r="T262" s="63"/>
      <c r="U262" s="5">
        <f>+Tabla14[[#This Row],[Atraso a facturar]]+Tabla14[[#This Row],[Ajuste atraso]]</f>
        <v>114600</v>
      </c>
      <c r="V262" s="3">
        <f>+Tabla14[[#This Row],[Total disponible]]-Tabla14[[#This Row],[Facturación atraso]]</f>
        <v>18222.55866152313</v>
      </c>
      <c r="W262" s="6">
        <f>IFERROR(IF(AND(V262&gt;R262,J262&gt;=R262),ROUNDDOWN((Tabla14[[#This Row],[Producción para venta nueva]])/R262,0)*R262,0),0)</f>
        <v>0</v>
      </c>
      <c r="X262" s="63"/>
      <c r="Y262" s="6">
        <f>IF(Tabla14[[#This Row],[Venta del mes]]&gt;0,Tabla14[[#This Row],[Venta del mes]]+Tabla14[[#This Row],[Ajuste venta nueva]],0)</f>
        <v>0</v>
      </c>
      <c r="Z262" s="6">
        <f>+Tabla14[[#This Row],[Producción para venta nueva]]-Tabla14[[#This Row],[Facturación Venta nueva]]</f>
        <v>18222.55866152313</v>
      </c>
      <c r="AA262" s="6">
        <f>IF(AND(A262=1,Tabla14[[#This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2" s="6"/>
      <c r="AC262" s="6">
        <f>IF(Tabla14[[#This Row],[Disponible stock sin venta]]&gt;0,Tabla14[[#This Row],[Disponible stock sin venta]]+Tabla14[[#This Row],[Ajuste stock sin venta]],0)</f>
        <v>0</v>
      </c>
      <c r="AD262" s="3">
        <f>IFERROR(VLOOKUP(Tabla14[[#This Row],[Llave]],'[6]Din puerto'!$A:$D,4,FALSE),0)</f>
        <v>33012.01</v>
      </c>
      <c r="AE26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147612.01</v>
      </c>
      <c r="AF262" s="3">
        <v>147612.01</v>
      </c>
      <c r="AG262" s="6">
        <f>IF(Tabla14[[#This Row],[Plan Irrestricto (DATO)]]&gt;0,SUM(Tabla14[[#This Row],[Facturación atraso]],Tabla14[[#This Row],[Facturación Venta nueva]],Tabla14[[#This Row],[Facturación stock]],Tabla14[[#This Row],[En puerto a facturar]]),0)</f>
        <v>147612.01</v>
      </c>
      <c r="AH262" s="87"/>
      <c r="AI262" s="3"/>
      <c r="AL262">
        <f>VLOOKUP(Tabla14[[#This Row],[Llave]],'[8]BASE PLAN MES N'!$B:$AG,32,FALSE)</f>
        <v>147612.01</v>
      </c>
      <c r="AM262" s="3">
        <f>+Tabla14[[#This Row],[Comentario Market3]]-Tabla14[[#This Row],[Plan Ajustado]]</f>
        <v>0</v>
      </c>
    </row>
    <row r="263" spans="1:39" ht="15.5" hidden="1" x14ac:dyDescent="0.35">
      <c r="A263">
        <v>1</v>
      </c>
      <c r="B263" t="str">
        <f>Tabla14[[#This Row],[Oficina]]&amp;Tabla14[[#This Row],[Material]]</f>
        <v>Agrosuper Asia1020860</v>
      </c>
      <c r="C263" t="s">
        <v>6</v>
      </c>
      <c r="D263" t="s">
        <v>173</v>
      </c>
      <c r="E263">
        <v>1020860</v>
      </c>
      <c r="F263" t="s">
        <v>182</v>
      </c>
      <c r="G263" t="s">
        <v>50</v>
      </c>
      <c r="H263" t="s">
        <v>110</v>
      </c>
      <c r="I263" s="7">
        <v>26900</v>
      </c>
      <c r="J263" s="7">
        <v>57474</v>
      </c>
      <c r="K263" s="8">
        <v>0.5146152823243515</v>
      </c>
      <c r="L263" s="7">
        <v>13843.151094525056</v>
      </c>
      <c r="M263" s="7">
        <v>28848.090999999997</v>
      </c>
      <c r="N263" s="7">
        <v>21680.986140785317</v>
      </c>
      <c r="O263" s="7">
        <v>0</v>
      </c>
      <c r="P263" s="14">
        <v>62204.129621231834</v>
      </c>
      <c r="Q263" s="7">
        <v>66000</v>
      </c>
      <c r="R263" s="9">
        <v>19300</v>
      </c>
      <c r="S263" s="5">
        <f t="shared" si="4"/>
        <v>57900</v>
      </c>
      <c r="T263" s="63"/>
      <c r="U263" s="5">
        <f>+Tabla14[[#This Row],[Atraso a facturar]]+Tabla14[[#This Row],[Ajuste atraso]]</f>
        <v>57900</v>
      </c>
      <c r="V263" s="3">
        <f>+Tabla14[[#This Row],[Total disponible]]-Tabla14[[#This Row],[Facturación atraso]]</f>
        <v>4304.1296212318339</v>
      </c>
      <c r="W263" s="6">
        <f>IFERROR(IF(AND(V263&gt;R263,J263&gt;=R263),ROUNDDOWN((Tabla14[[#This Row],[Producción para venta nueva]])/R263,0)*R263,0),0)</f>
        <v>0</v>
      </c>
      <c r="X263" s="63"/>
      <c r="Y263" s="6">
        <f>IF(Tabla14[[#This Row],[Venta del mes]]&gt;0,Tabla14[[#This Row],[Venta del mes]]+Tabla14[[#This Row],[Ajuste venta nueva]],0)</f>
        <v>0</v>
      </c>
      <c r="Z263" s="6">
        <f>+Tabla14[[#This Row],[Producción para venta nueva]]-Tabla14[[#This Row],[Facturación Venta nueva]]</f>
        <v>4304.1296212318339</v>
      </c>
      <c r="AA263" s="6">
        <f>IF(AND(A263=1,Tabla14[[#This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3" s="6"/>
      <c r="AC263" s="6">
        <f>IF(Tabla14[[#This Row],[Disponible stock sin venta]]&gt;0,Tabla14[[#This Row],[Disponible stock sin venta]]+Tabla14[[#This Row],[Ajuste stock sin venta]],0)</f>
        <v>0</v>
      </c>
      <c r="AD263" s="3">
        <f>IFERROR(VLOOKUP(Tabla14[[#This Row],[Llave]],'[6]Din puerto'!$A:$D,4,FALSE),0)</f>
        <v>44010.8</v>
      </c>
      <c r="AE26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101910.8</v>
      </c>
      <c r="AF263" s="3">
        <v>101910.8</v>
      </c>
      <c r="AG263" s="6">
        <f>IF(Tabla14[[#This Row],[Plan Irrestricto (DATO)]]&gt;0,SUM(Tabla14[[#This Row],[Facturación atraso]],Tabla14[[#This Row],[Facturación Venta nueva]],Tabla14[[#This Row],[Facturación stock]],Tabla14[[#This Row],[En puerto a facturar]]),0)</f>
        <v>101910.8</v>
      </c>
      <c r="AH263" s="88"/>
      <c r="AI263" s="63"/>
      <c r="AL263">
        <f>VLOOKUP(Tabla14[[#This Row],[Llave]],'[8]BASE PLAN MES N'!$B:$AG,32,FALSE)</f>
        <v>101910.8</v>
      </c>
      <c r="AM263" s="3">
        <f>+Tabla14[[#This Row],[Comentario Market3]]-Tabla14[[#This Row],[Plan Ajustado]]</f>
        <v>0</v>
      </c>
    </row>
    <row r="264" spans="1:39" ht="15.5" x14ac:dyDescent="0.35">
      <c r="A264">
        <v>1</v>
      </c>
      <c r="B264" t="str">
        <f>Tabla14[[#This Row],[Oficina]]&amp;Tabla14[[#This Row],[Material]]</f>
        <v>Agro Sudamerica1022569</v>
      </c>
      <c r="C264" t="s">
        <v>6</v>
      </c>
      <c r="D264" t="s">
        <v>17</v>
      </c>
      <c r="E264">
        <v>1022569</v>
      </c>
      <c r="F264" t="s">
        <v>277</v>
      </c>
      <c r="G264" t="s">
        <v>18</v>
      </c>
      <c r="H264" t="s">
        <v>21</v>
      </c>
      <c r="I264" s="7">
        <v>0</v>
      </c>
      <c r="J264" s="7">
        <v>0</v>
      </c>
      <c r="K264" s="8">
        <v>0.5146152823243515</v>
      </c>
      <c r="L264" s="7">
        <v>0</v>
      </c>
      <c r="M264" s="7">
        <v>0</v>
      </c>
      <c r="N264" s="7">
        <v>0</v>
      </c>
      <c r="O264" s="7">
        <v>0</v>
      </c>
      <c r="P264" s="14">
        <v>0</v>
      </c>
      <c r="Q264" s="7">
        <v>0</v>
      </c>
      <c r="R264" s="9">
        <v>5000</v>
      </c>
      <c r="S264" s="5">
        <f t="shared" si="4"/>
        <v>0</v>
      </c>
      <c r="T264" s="63"/>
      <c r="U264" s="5">
        <f>+Tabla14[[#This Row],[Atraso a facturar]]+Tabla14[[#This Row],[Ajuste atraso]]</f>
        <v>0</v>
      </c>
      <c r="V264" s="3">
        <f>+Tabla14[[#This Row],[Total disponible]]-Tabla14[[#This Row],[Facturación atraso]]</f>
        <v>0</v>
      </c>
      <c r="W264" s="6">
        <f>IFERROR(IF(AND(V264&gt;R264,J264&gt;=R264),ROUNDDOWN((Tabla14[[#This Row],[Producción para venta nueva]])/R264,0)*R264,0),0)</f>
        <v>0</v>
      </c>
      <c r="X264" s="63"/>
      <c r="Y264" s="6">
        <f>IF(Tabla14[[#This Row],[Venta del mes]]&gt;0,Tabla14[[#This Row],[Venta del mes]]+Tabla14[[#This Row],[Ajuste venta nueva]],0)</f>
        <v>0</v>
      </c>
      <c r="Z264" s="6">
        <f>+Tabla14[[#This Row],[Producción para venta nueva]]-Tabla14[[#This Row],[Facturación Venta nueva]]</f>
        <v>0</v>
      </c>
      <c r="AA264" s="6">
        <f>IF(AND(A264=1,Tabla14[[#This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4" s="6"/>
      <c r="AC264" s="6">
        <f>IF(Tabla14[[#This Row],[Disponible stock sin venta]]&gt;0,Tabla14[[#This Row],[Disponible stock sin venta]]+Tabla14[[#This Row],[Ajuste stock sin venta]],0)</f>
        <v>0</v>
      </c>
      <c r="AD264" s="3">
        <f>IFERROR(VLOOKUP(Tabla14[[#This Row],[Llave]],'[6]Din puerto'!$A:$D,4,FALSE),0)</f>
        <v>0</v>
      </c>
      <c r="AE264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64" s="3" t="b">
        <v>0</v>
      </c>
      <c r="AG26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64" s="87"/>
      <c r="AI264" s="3"/>
      <c r="AL264" s="7">
        <f>VLOOKUP(Tabla14[[#This Row],[Llave]],'[8]BASE PLAN MES N'!$B:$AG,32,FALSE)</f>
        <v>0</v>
      </c>
      <c r="AM264" s="3">
        <f>+Tabla14[[#This Row],[Comentario Market3]]-Tabla14[[#This Row],[Plan Ajustado]]</f>
        <v>0</v>
      </c>
    </row>
    <row r="265" spans="1:39" ht="15.5" hidden="1" x14ac:dyDescent="0.35">
      <c r="A265">
        <v>1</v>
      </c>
      <c r="B265" t="str">
        <f>Tabla14[[#This Row],[Oficina]]&amp;Tabla14[[#This Row],[Material]]</f>
        <v>Exportacion Directa1020810</v>
      </c>
      <c r="C265" t="s">
        <v>6</v>
      </c>
      <c r="D265" t="s">
        <v>88</v>
      </c>
      <c r="E265">
        <v>1020810</v>
      </c>
      <c r="F265" t="s">
        <v>138</v>
      </c>
      <c r="G265" t="s">
        <v>76</v>
      </c>
      <c r="H265" t="s">
        <v>79</v>
      </c>
      <c r="I265" s="7">
        <v>0</v>
      </c>
      <c r="J265" s="7">
        <v>5000</v>
      </c>
      <c r="K265" s="8">
        <v>0.86351453912600351</v>
      </c>
      <c r="L265" s="7">
        <v>0</v>
      </c>
      <c r="M265" s="7">
        <v>2510.16</v>
      </c>
      <c r="N265" s="7">
        <v>0</v>
      </c>
      <c r="O265" s="7">
        <v>0</v>
      </c>
      <c r="P265" s="14">
        <v>2510.16</v>
      </c>
      <c r="Q265" s="7">
        <v>1000</v>
      </c>
      <c r="R265" s="9">
        <v>1100</v>
      </c>
      <c r="S265" s="5">
        <f t="shared" si="4"/>
        <v>1000</v>
      </c>
      <c r="T265" s="63"/>
      <c r="U265" s="5">
        <f>+Tabla14[[#This Row],[Atraso a facturar]]+Tabla14[[#This Row],[Ajuste atraso]]</f>
        <v>1000</v>
      </c>
      <c r="V265" s="3">
        <f>+Tabla14[[#This Row],[Total disponible]]-Tabla14[[#This Row],[Facturación atraso]]</f>
        <v>1510.1599999999999</v>
      </c>
      <c r="W265" s="6">
        <f>IFERROR(IF(AND(V265&gt;R265,J265&gt;=R265),ROUNDDOWN((Tabla14[[#This Row],[Producción para venta nueva]])/R265,0)*R265,0),0)</f>
        <v>1100</v>
      </c>
      <c r="X265" s="63"/>
      <c r="Y265" s="6">
        <f>IF(Tabla14[[#This Row],[Venta del mes]]&gt;0,Tabla14[[#This Row],[Venta del mes]]+Tabla14[[#This Row],[Ajuste venta nueva]],0)</f>
        <v>1100</v>
      </c>
      <c r="Z265" s="6">
        <f>+Tabla14[[#This Row],[Producción para venta nueva]]-Tabla14[[#This Row],[Facturación Venta nueva]]</f>
        <v>410.15999999999985</v>
      </c>
      <c r="AA265" s="6">
        <f>IF(AND(A265=1,Tabla14[[#This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5" s="6"/>
      <c r="AC265" s="6">
        <f>IF(Tabla14[[#This Row],[Disponible stock sin venta]]&gt;0,Tabla14[[#This Row],[Disponible stock sin venta]]+Tabla14[[#This Row],[Ajuste stock sin venta]],0)</f>
        <v>0</v>
      </c>
      <c r="AD265" s="3">
        <f>IFERROR(VLOOKUP(Tabla14[[#This Row],[Llave]],'[6]Din puerto'!$A:$D,4,FALSE),0)</f>
        <v>0</v>
      </c>
      <c r="AE26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2100</v>
      </c>
      <c r="AF265" s="3">
        <v>2100</v>
      </c>
      <c r="AG265" s="6">
        <f>IF(Tabla14[[#This Row],[Plan Irrestricto (DATO)]]&gt;0,SUM(Tabla14[[#This Row],[Facturación atraso]],Tabla14[[#This Row],[Facturación Venta nueva]],Tabla14[[#This Row],[Facturación stock]],Tabla14[[#This Row],[En puerto a facturar]]),0)</f>
        <v>2100</v>
      </c>
      <c r="AH265" s="87"/>
      <c r="AI265" s="3"/>
      <c r="AL265">
        <f>VLOOKUP(Tabla14[[#This Row],[Llave]],'[8]BASE PLAN MES N'!$B:$AG,32,FALSE)</f>
        <v>2100</v>
      </c>
      <c r="AM265" s="3">
        <f>+Tabla14[[#This Row],[Comentario Market3]]-Tabla14[[#This Row],[Plan Ajustado]]</f>
        <v>0</v>
      </c>
    </row>
    <row r="266" spans="1:39" ht="15.5" hidden="1" x14ac:dyDescent="0.35">
      <c r="A266">
        <v>1</v>
      </c>
      <c r="B266" t="str">
        <f>Tabla14[[#This Row],[Oficina]]&amp;Tabla14[[#This Row],[Material]]</f>
        <v>Exportacion Directa1020802</v>
      </c>
      <c r="C266" t="s">
        <v>6</v>
      </c>
      <c r="D266" t="s">
        <v>88</v>
      </c>
      <c r="E266">
        <v>1020802</v>
      </c>
      <c r="F266" t="s">
        <v>123</v>
      </c>
      <c r="G266" t="s">
        <v>56</v>
      </c>
      <c r="H266" t="s">
        <v>57</v>
      </c>
      <c r="I266" s="7">
        <v>45000</v>
      </c>
      <c r="J266" s="7">
        <v>45000</v>
      </c>
      <c r="K266" s="8">
        <v>0.86351453912600351</v>
      </c>
      <c r="L266" s="7">
        <v>38858.154260670155</v>
      </c>
      <c r="M266" s="7">
        <v>48497.851000000031</v>
      </c>
      <c r="N266" s="7">
        <v>0</v>
      </c>
      <c r="O266" s="7">
        <v>1000</v>
      </c>
      <c r="P266" s="14">
        <v>86356.005260670179</v>
      </c>
      <c r="Q266" s="7">
        <v>45500</v>
      </c>
      <c r="R266" s="9">
        <v>3600</v>
      </c>
      <c r="S266" s="5">
        <f t="shared" ref="S266:S329" si="5">IF(AND(P266&gt;Q266,Q266&gt;0),Q266,IF(AND(P266&lt;Q266,Q266&gt;0),(ROUNDDOWN(P266/R266,0)*R266),0))</f>
        <v>45500</v>
      </c>
      <c r="T266" s="63"/>
      <c r="U266" s="5">
        <f>+Tabla14[[#This Row],[Atraso a facturar]]+Tabla14[[#This Row],[Ajuste atraso]]</f>
        <v>45500</v>
      </c>
      <c r="V266" s="3">
        <f>+Tabla14[[#This Row],[Total disponible]]-Tabla14[[#This Row],[Facturación atraso]]</f>
        <v>40856.005260670179</v>
      </c>
      <c r="W266" s="6">
        <f>IFERROR(IF(AND(V266&gt;R266,J266&gt;=R266),ROUNDDOWN((Tabla14[[#This Row],[Producción para venta nueva]])/R266,0)*R266,0),0)</f>
        <v>39600</v>
      </c>
      <c r="X266" s="63"/>
      <c r="Y266" s="6">
        <f>IF(Tabla14[[#This Row],[Venta del mes]]&gt;0,Tabla14[[#This Row],[Venta del mes]]+Tabla14[[#This Row],[Ajuste venta nueva]],0)</f>
        <v>39600</v>
      </c>
      <c r="Z266" s="6">
        <f>+Tabla14[[#This Row],[Producción para venta nueva]]-Tabla14[[#This Row],[Facturación Venta nueva]]</f>
        <v>1256.0052606701793</v>
      </c>
      <c r="AA266" s="6">
        <f>IF(AND(A266=1,Tabla14[[#This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6" s="6"/>
      <c r="AC266" s="6">
        <f>IF(Tabla14[[#This Row],[Disponible stock sin venta]]&gt;0,Tabla14[[#This Row],[Disponible stock sin venta]]+Tabla14[[#This Row],[Ajuste stock sin venta]],0)</f>
        <v>0</v>
      </c>
      <c r="AD266" s="3">
        <f>IFERROR(VLOOKUP(Tabla14[[#This Row],[Llave]],'[6]Din puerto'!$A:$D,4,FALSE),0)</f>
        <v>0</v>
      </c>
      <c r="AE26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85100</v>
      </c>
      <c r="AF266" s="3">
        <v>85100</v>
      </c>
      <c r="AG266" s="6">
        <f>IF(Tabla14[[#This Row],[Plan Irrestricto (DATO)]]&gt;0,SUM(Tabla14[[#This Row],[Facturación atraso]],Tabla14[[#This Row],[Facturación Venta nueva]],Tabla14[[#This Row],[Facturación stock]],Tabla14[[#This Row],[En puerto a facturar]]),0)</f>
        <v>85100</v>
      </c>
      <c r="AH266" s="87"/>
      <c r="AI266" s="3"/>
      <c r="AL266">
        <f>VLOOKUP(Tabla14[[#This Row],[Llave]],'[8]BASE PLAN MES N'!$B:$AG,32,FALSE)</f>
        <v>55900</v>
      </c>
      <c r="AM266" s="3">
        <f>+Tabla14[[#This Row],[Comentario Market3]]-Tabla14[[#This Row],[Plan Ajustado]]</f>
        <v>-29200</v>
      </c>
    </row>
    <row r="267" spans="1:39" ht="15.5" hidden="1" x14ac:dyDescent="0.35">
      <c r="A267">
        <v>2</v>
      </c>
      <c r="B267" t="str">
        <f>Tabla14[[#This Row],[Oficina]]&amp;Tabla14[[#This Row],[Material]]</f>
        <v>Exportacion Directa1020774</v>
      </c>
      <c r="C267" t="s">
        <v>6</v>
      </c>
      <c r="D267" t="s">
        <v>88</v>
      </c>
      <c r="E267">
        <v>1020774</v>
      </c>
      <c r="F267" t="s">
        <v>136</v>
      </c>
      <c r="G267" t="s">
        <v>134</v>
      </c>
      <c r="H267" t="s">
        <v>135</v>
      </c>
      <c r="I267" s="7">
        <v>7000</v>
      </c>
      <c r="J267" s="7">
        <v>4000</v>
      </c>
      <c r="K267" s="8">
        <v>0.86351453912600351</v>
      </c>
      <c r="L267" s="7">
        <v>6044.6017738820246</v>
      </c>
      <c r="M267" s="7">
        <v>8320</v>
      </c>
      <c r="N267" s="7">
        <v>1739</v>
      </c>
      <c r="O267" s="7">
        <v>2000</v>
      </c>
      <c r="P267" s="14">
        <v>13929.701773882025</v>
      </c>
      <c r="Q267" s="7">
        <v>7000</v>
      </c>
      <c r="R267" s="9">
        <v>1100</v>
      </c>
      <c r="S267" s="5">
        <f t="shared" si="5"/>
        <v>7000</v>
      </c>
      <c r="T267" s="63"/>
      <c r="U267" s="5">
        <f>+Tabla14[[#This Row],[Atraso a facturar]]+Tabla14[[#This Row],[Ajuste atraso]]</f>
        <v>7000</v>
      </c>
      <c r="V267" s="3">
        <f>+Tabla14[[#This Row],[Total disponible]]-Tabla14[[#This Row],[Facturación atraso]]</f>
        <v>6929.701773882025</v>
      </c>
      <c r="W267" s="6">
        <f>IFERROR(IF(AND(V267&gt;R267,J267&gt;=R267),ROUNDDOWN((Tabla14[[#This Row],[Producción para venta nueva]])/R267,0)*R267,0),0)</f>
        <v>6600</v>
      </c>
      <c r="X267" s="63"/>
      <c r="Y267" s="6">
        <f>IF(Tabla14[[#This Row],[Venta del mes]]&gt;0,Tabla14[[#This Row],[Venta del mes]]+Tabla14[[#This Row],[Ajuste venta nueva]],0)</f>
        <v>6600</v>
      </c>
      <c r="Z267" s="6">
        <f>+Tabla14[[#This Row],[Producción para venta nueva]]-Tabla14[[#This Row],[Facturación Venta nueva]]</f>
        <v>329.70177388202501</v>
      </c>
      <c r="AA267" s="6">
        <f>IF(AND(A267=1,Tabla14[[#This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7" s="6"/>
      <c r="AC267" s="6">
        <f>IF(Tabla14[[#This Row],[Disponible stock sin venta]]&gt;0,Tabla14[[#This Row],[Disponible stock sin venta]]+Tabla14[[#This Row],[Ajuste stock sin venta]],0)</f>
        <v>0</v>
      </c>
      <c r="AD267" s="3">
        <f>IFERROR(VLOOKUP(Tabla14[[#This Row],[Llave]],'[6]Din puerto'!$A:$D,4,FALSE),0)</f>
        <v>0</v>
      </c>
      <c r="AE26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13600</v>
      </c>
      <c r="AF267" s="3">
        <v>13600</v>
      </c>
      <c r="AG267" s="6">
        <f>IF(Tabla14[[#This Row],[Plan Irrestricto (DATO)]]&gt;0,SUM(Tabla14[[#This Row],[Facturación atraso]],Tabla14[[#This Row],[Facturación Venta nueva]],Tabla14[[#This Row],[Facturación stock]],Tabla14[[#This Row],[En puerto a facturar]]),0)</f>
        <v>13600</v>
      </c>
      <c r="AH267" s="87"/>
      <c r="AI267" s="3"/>
      <c r="AL267">
        <f>VLOOKUP(Tabla14[[#This Row],[Llave]],'[8]BASE PLAN MES N'!$B:$AG,32,FALSE)</f>
        <v>9600</v>
      </c>
      <c r="AM267" s="3">
        <f>+Tabla14[[#This Row],[Comentario Market3]]-Tabla14[[#This Row],[Plan Ajustado]]</f>
        <v>-4000</v>
      </c>
    </row>
    <row r="268" spans="1:39" ht="15.5" hidden="1" x14ac:dyDescent="0.35">
      <c r="A268">
        <v>2</v>
      </c>
      <c r="B268" t="str">
        <f>Tabla14[[#This Row],[Oficina]]&amp;Tabla14[[#This Row],[Material]]</f>
        <v>Exportacion Directa1020758</v>
      </c>
      <c r="C268" t="s">
        <v>6</v>
      </c>
      <c r="D268" t="s">
        <v>88</v>
      </c>
      <c r="E268">
        <v>1020758</v>
      </c>
      <c r="F268" t="s">
        <v>113</v>
      </c>
      <c r="G268" t="s">
        <v>50</v>
      </c>
      <c r="H268" t="s">
        <v>110</v>
      </c>
      <c r="I268" s="7">
        <v>7000</v>
      </c>
      <c r="J268" s="7">
        <v>4500</v>
      </c>
      <c r="K268" s="8">
        <v>0.86351453912600351</v>
      </c>
      <c r="L268" s="7">
        <v>6044.6017738820246</v>
      </c>
      <c r="M268" s="7">
        <v>4205.8050000000003</v>
      </c>
      <c r="N268" s="7">
        <v>2580.1153881170212</v>
      </c>
      <c r="O268" s="7">
        <v>3000</v>
      </c>
      <c r="P268" s="14">
        <v>9572.5106231873433</v>
      </c>
      <c r="Q268" s="7">
        <v>7000</v>
      </c>
      <c r="R268" s="9">
        <v>3000</v>
      </c>
      <c r="S268" s="5">
        <f t="shared" si="5"/>
        <v>7000</v>
      </c>
      <c r="T268" s="63"/>
      <c r="U268" s="5">
        <f>+Tabla14[[#This Row],[Atraso a facturar]]+Tabla14[[#This Row],[Ajuste atraso]]</f>
        <v>7000</v>
      </c>
      <c r="V268" s="3">
        <f>+Tabla14[[#This Row],[Total disponible]]-Tabla14[[#This Row],[Facturación atraso]]</f>
        <v>2572.5106231873433</v>
      </c>
      <c r="W268" s="6">
        <f>IFERROR(IF(AND(V268&gt;R268,J268&gt;=R268),ROUNDDOWN((Tabla14[[#This Row],[Producción para venta nueva]])/R268,0)*R268,0),0)</f>
        <v>0</v>
      </c>
      <c r="X268" s="63"/>
      <c r="Y268" s="6">
        <f>IF(Tabla14[[#This Row],[Venta del mes]]&gt;0,Tabla14[[#This Row],[Venta del mes]]+Tabla14[[#This Row],[Ajuste venta nueva]],0)</f>
        <v>0</v>
      </c>
      <c r="Z268" s="6">
        <f>+Tabla14[[#This Row],[Producción para venta nueva]]-Tabla14[[#This Row],[Facturación Venta nueva]]</f>
        <v>2572.5106231873433</v>
      </c>
      <c r="AA268" s="6">
        <f>IF(AND(A268=1,Tabla14[[#This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8" s="6"/>
      <c r="AC268" s="6">
        <f>IF(Tabla14[[#This Row],[Disponible stock sin venta]]&gt;0,Tabla14[[#This Row],[Disponible stock sin venta]]+Tabla14[[#This Row],[Ajuste stock sin venta]],0)</f>
        <v>0</v>
      </c>
      <c r="AD268" s="3">
        <f>IFERROR(VLOOKUP(Tabla14[[#This Row],[Llave]],'[6]Din puerto'!$A:$D,4,FALSE),0)</f>
        <v>0</v>
      </c>
      <c r="AE26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7000</v>
      </c>
      <c r="AF268" s="3">
        <v>7000</v>
      </c>
      <c r="AG268" s="6">
        <f>IF(Tabla14[[#This Row],[Plan Irrestricto (DATO)]]&gt;0,SUM(Tabla14[[#This Row],[Facturación atraso]],Tabla14[[#This Row],[Facturación Venta nueva]],Tabla14[[#This Row],[Facturación stock]],Tabla14[[#This Row],[En puerto a facturar]]),0)</f>
        <v>7000</v>
      </c>
      <c r="AH268" s="87"/>
      <c r="AI268" s="3"/>
      <c r="AL268">
        <f>VLOOKUP(Tabla14[[#This Row],[Llave]],'[8]BASE PLAN MES N'!$B:$AG,32,FALSE)</f>
        <v>7000</v>
      </c>
      <c r="AM268" s="3">
        <f>+Tabla14[[#This Row],[Comentario Market3]]-Tabla14[[#This Row],[Plan Ajustado]]</f>
        <v>0</v>
      </c>
    </row>
    <row r="269" spans="1:39" ht="15.5" hidden="1" x14ac:dyDescent="0.35">
      <c r="A269">
        <v>2</v>
      </c>
      <c r="B269" t="str">
        <f>Tabla14[[#This Row],[Oficina]]&amp;Tabla14[[#This Row],[Material]]</f>
        <v>Exportacion Directa1020731</v>
      </c>
      <c r="C269" t="s">
        <v>6</v>
      </c>
      <c r="D269" t="s">
        <v>88</v>
      </c>
      <c r="E269">
        <v>1020731</v>
      </c>
      <c r="F269" t="s">
        <v>122</v>
      </c>
      <c r="G269" t="s">
        <v>56</v>
      </c>
      <c r="H269" t="s">
        <v>57</v>
      </c>
      <c r="I269" s="7">
        <v>17000</v>
      </c>
      <c r="J269" s="7">
        <v>18000</v>
      </c>
      <c r="K269" s="8">
        <v>0.86351453912600351</v>
      </c>
      <c r="L269" s="7">
        <v>14679.74716514206</v>
      </c>
      <c r="M269" s="7">
        <v>3933.8729999999996</v>
      </c>
      <c r="N269" s="7">
        <v>9168.7365352914312</v>
      </c>
      <c r="O269" s="7">
        <v>3500</v>
      </c>
      <c r="P269" s="14">
        <v>23365.483046904348</v>
      </c>
      <c r="Q269" s="7">
        <v>38500</v>
      </c>
      <c r="R269" s="9">
        <v>2600</v>
      </c>
      <c r="S269" s="5">
        <f t="shared" si="5"/>
        <v>20800</v>
      </c>
      <c r="T269" s="63"/>
      <c r="U269" s="5">
        <f>+Tabla14[[#This Row],[Atraso a facturar]]+Tabla14[[#This Row],[Ajuste atraso]]</f>
        <v>20800</v>
      </c>
      <c r="V269" s="3">
        <f>+Tabla14[[#This Row],[Total disponible]]-Tabla14[[#This Row],[Facturación atraso]]</f>
        <v>2565.4830469043482</v>
      </c>
      <c r="W269" s="6">
        <f>IFERROR(IF(AND(V269&gt;R269,J269&gt;=R269),ROUNDDOWN((Tabla14[[#This Row],[Producción para venta nueva]])/R269,0)*R269,0),0)</f>
        <v>0</v>
      </c>
      <c r="X269" s="63"/>
      <c r="Y269" s="6">
        <f>IF(Tabla14[[#This Row],[Venta del mes]]&gt;0,Tabla14[[#This Row],[Venta del mes]]+Tabla14[[#This Row],[Ajuste venta nueva]],0)</f>
        <v>0</v>
      </c>
      <c r="Z269" s="6">
        <f>+Tabla14[[#This Row],[Producción para venta nueva]]-Tabla14[[#This Row],[Facturación Venta nueva]]</f>
        <v>2565.4830469043482</v>
      </c>
      <c r="AA269" s="6">
        <f>IF(AND(A269=1,Tabla14[[#This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69" s="6"/>
      <c r="AC269" s="6">
        <f>IF(Tabla14[[#This Row],[Disponible stock sin venta]]&gt;0,Tabla14[[#This Row],[Disponible stock sin venta]]+Tabla14[[#This Row],[Ajuste stock sin venta]],0)</f>
        <v>0</v>
      </c>
      <c r="AD269" s="3">
        <f>IFERROR(VLOOKUP(Tabla14[[#This Row],[Llave]],'[6]Din puerto'!$A:$D,4,FALSE),0)</f>
        <v>0</v>
      </c>
      <c r="AE26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20800</v>
      </c>
      <c r="AF269" s="3">
        <v>20800</v>
      </c>
      <c r="AG269" s="6">
        <f>IF(Tabla14[[#This Row],[Plan Irrestricto (DATO)]]&gt;0,SUM(Tabla14[[#This Row],[Facturación atraso]],Tabla14[[#This Row],[Facturación Venta nueva]],Tabla14[[#This Row],[Facturación stock]],Tabla14[[#This Row],[En puerto a facturar]]),0)</f>
        <v>20800</v>
      </c>
      <c r="AH269" s="87"/>
      <c r="AI269" s="3"/>
      <c r="AL269">
        <f>VLOOKUP(Tabla14[[#This Row],[Llave]],'[8]BASE PLAN MES N'!$B:$AG,32,FALSE)</f>
        <v>19000</v>
      </c>
      <c r="AM269" s="3">
        <f>+Tabla14[[#This Row],[Comentario Market3]]-Tabla14[[#This Row],[Plan Ajustado]]</f>
        <v>-1800</v>
      </c>
    </row>
    <row r="270" spans="1:39" ht="15.5" hidden="1" x14ac:dyDescent="0.35">
      <c r="A270">
        <v>1</v>
      </c>
      <c r="B270" t="str">
        <f>Tabla14[[#This Row],[Oficina]]&amp;Tabla14[[#This Row],[Material]]</f>
        <v>Exportacion Directa1020715</v>
      </c>
      <c r="C270" t="s">
        <v>6</v>
      </c>
      <c r="D270" t="s">
        <v>88</v>
      </c>
      <c r="E270">
        <v>1020715</v>
      </c>
      <c r="F270" t="s">
        <v>119</v>
      </c>
      <c r="G270" t="s">
        <v>56</v>
      </c>
      <c r="H270" t="s">
        <v>118</v>
      </c>
      <c r="I270" s="7">
        <v>1000</v>
      </c>
      <c r="J270" s="7">
        <v>1800</v>
      </c>
      <c r="K270" s="8">
        <v>0.86351453912600351</v>
      </c>
      <c r="L270" s="7">
        <v>863.51453912600346</v>
      </c>
      <c r="M270" s="7">
        <v>1405.203</v>
      </c>
      <c r="N270" s="7">
        <v>1326.325237284145</v>
      </c>
      <c r="O270" s="7">
        <v>0</v>
      </c>
      <c r="P270" s="14">
        <v>3462.4102526817342</v>
      </c>
      <c r="Q270" s="7">
        <v>3000</v>
      </c>
      <c r="R270" s="9">
        <v>2000</v>
      </c>
      <c r="S270" s="5">
        <f t="shared" si="5"/>
        <v>3000</v>
      </c>
      <c r="T270" s="63"/>
      <c r="U270" s="5">
        <f>+Tabla14[[#This Row],[Atraso a facturar]]+Tabla14[[#This Row],[Ajuste atraso]]</f>
        <v>3000</v>
      </c>
      <c r="V270" s="3">
        <f>+Tabla14[[#This Row],[Total disponible]]-Tabla14[[#This Row],[Facturación atraso]]</f>
        <v>462.41025268173416</v>
      </c>
      <c r="W270" s="6">
        <f>IFERROR(IF(AND(V270&gt;R270,J270&gt;=R270),ROUNDDOWN((Tabla14[[#This Row],[Producción para venta nueva]])/R270,0)*R270,0),0)</f>
        <v>0</v>
      </c>
      <c r="X270" s="63"/>
      <c r="Y270" s="6">
        <f>IF(Tabla14[[#This Row],[Venta del mes]]&gt;0,Tabla14[[#This Row],[Venta del mes]]+Tabla14[[#This Row],[Ajuste venta nueva]],0)</f>
        <v>0</v>
      </c>
      <c r="Z270" s="6">
        <f>+Tabla14[[#This Row],[Producción para venta nueva]]-Tabla14[[#This Row],[Facturación Venta nueva]]</f>
        <v>462.41025268173416</v>
      </c>
      <c r="AA270" s="6">
        <f>IF(AND(A270=1,Tabla14[[#This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0" s="6"/>
      <c r="AC270" s="6">
        <f>IF(Tabla14[[#This Row],[Disponible stock sin venta]]&gt;0,Tabla14[[#This Row],[Disponible stock sin venta]]+Tabla14[[#This Row],[Ajuste stock sin venta]],0)</f>
        <v>0</v>
      </c>
      <c r="AD270" s="3">
        <f>IFERROR(VLOOKUP(Tabla14[[#This Row],[Llave]],'[6]Din puerto'!$A:$D,4,FALSE),0)</f>
        <v>0</v>
      </c>
      <c r="AE27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3000</v>
      </c>
      <c r="AF270" s="3">
        <v>3000</v>
      </c>
      <c r="AG270" s="6">
        <f>IF(Tabla14[[#This Row],[Plan Irrestricto (DATO)]]&gt;0,SUM(Tabla14[[#This Row],[Facturación atraso]],Tabla14[[#This Row],[Facturación Venta nueva]],Tabla14[[#This Row],[Facturación stock]],Tabla14[[#This Row],[En puerto a facturar]]),0)</f>
        <v>3000</v>
      </c>
      <c r="AH270" s="87"/>
      <c r="AI270" s="3"/>
      <c r="AL270">
        <f>VLOOKUP(Tabla14[[#This Row],[Llave]],'[8]BASE PLAN MES N'!$B:$AG,32,FALSE)</f>
        <v>3000</v>
      </c>
      <c r="AM270" s="3">
        <f>+Tabla14[[#This Row],[Comentario Market3]]-Tabla14[[#This Row],[Plan Ajustado]]</f>
        <v>0</v>
      </c>
    </row>
    <row r="271" spans="1:39" ht="15.5" hidden="1" x14ac:dyDescent="0.35">
      <c r="A271">
        <v>1</v>
      </c>
      <c r="B271" t="str">
        <f>Tabla14[[#This Row],[Oficina]]&amp;Tabla14[[#This Row],[Material]]</f>
        <v>Exportacion Directa1020704</v>
      </c>
      <c r="C271" t="s">
        <v>6</v>
      </c>
      <c r="D271" t="s">
        <v>88</v>
      </c>
      <c r="E271">
        <v>1020704</v>
      </c>
      <c r="F271" t="s">
        <v>290</v>
      </c>
      <c r="G271" t="s">
        <v>37</v>
      </c>
      <c r="H271" t="s">
        <v>38</v>
      </c>
      <c r="I271" s="7">
        <v>1000</v>
      </c>
      <c r="J271" s="7">
        <v>900</v>
      </c>
      <c r="K271" s="8">
        <v>0.86351453912600351</v>
      </c>
      <c r="L271" s="7">
        <v>863.51453912600346</v>
      </c>
      <c r="M271" s="7">
        <v>100</v>
      </c>
      <c r="N271" s="7">
        <v>0</v>
      </c>
      <c r="O271" s="7">
        <v>0</v>
      </c>
      <c r="P271" s="14">
        <v>963.51453912600346</v>
      </c>
      <c r="Q271" s="7">
        <v>0</v>
      </c>
      <c r="R271" s="9">
        <v>800</v>
      </c>
      <c r="S271" s="5">
        <f t="shared" si="5"/>
        <v>0</v>
      </c>
      <c r="T271" s="63"/>
      <c r="U271" s="5">
        <f>+Tabla14[[#This Row],[Atraso a facturar]]+Tabla14[[#This Row],[Ajuste atraso]]</f>
        <v>0</v>
      </c>
      <c r="V271" s="3">
        <f>+Tabla14[[#This Row],[Total disponible]]-Tabla14[[#This Row],[Facturación atraso]]</f>
        <v>963.51453912600346</v>
      </c>
      <c r="W271" s="6">
        <f>IFERROR(IF(AND(V271&gt;R271,J271&gt;=R271),ROUNDDOWN((Tabla14[[#This Row],[Producción para venta nueva]])/R271,0)*R271,0),0)</f>
        <v>800</v>
      </c>
      <c r="X271" s="63"/>
      <c r="Y271" s="6">
        <f>IF(Tabla14[[#This Row],[Venta del mes]]&gt;0,Tabla14[[#This Row],[Venta del mes]]+Tabla14[[#This Row],[Ajuste venta nueva]],0)</f>
        <v>800</v>
      </c>
      <c r="Z271" s="6">
        <f>+Tabla14[[#This Row],[Producción para venta nueva]]-Tabla14[[#This Row],[Facturación Venta nueva]]</f>
        <v>163.51453912600346</v>
      </c>
      <c r="AA271" s="6">
        <f>IF(AND(A271=1,Tabla14[[#This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1" s="6"/>
      <c r="AC271" s="6">
        <f>IF(Tabla14[[#This Row],[Disponible stock sin venta]]&gt;0,Tabla14[[#This Row],[Disponible stock sin venta]]+Tabla14[[#This Row],[Ajuste stock sin venta]],0)</f>
        <v>0</v>
      </c>
      <c r="AD271" s="3">
        <f>IFERROR(VLOOKUP(Tabla14[[#This Row],[Llave]],'[6]Din puerto'!$A:$D,4,FALSE),0)</f>
        <v>0</v>
      </c>
      <c r="AE27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800</v>
      </c>
      <c r="AF271" s="3">
        <v>800</v>
      </c>
      <c r="AG271" s="6">
        <f>IF(Tabla14[[#This Row],[Plan Irrestricto (DATO)]]&gt;0,SUM(Tabla14[[#This Row],[Facturación atraso]],Tabla14[[#This Row],[Facturación Venta nueva]],Tabla14[[#This Row],[Facturación stock]],Tabla14[[#This Row],[En puerto a facturar]]),0)</f>
        <v>800</v>
      </c>
      <c r="AH271" s="87"/>
      <c r="AI271" s="3"/>
      <c r="AL271">
        <f>VLOOKUP(Tabla14[[#This Row],[Llave]],'[8]BASE PLAN MES N'!$B:$AG,32,FALSE)</f>
        <v>800</v>
      </c>
      <c r="AM271" s="3">
        <f>+Tabla14[[#This Row],[Comentario Market3]]-Tabla14[[#This Row],[Plan Ajustado]]</f>
        <v>0</v>
      </c>
    </row>
    <row r="272" spans="1:39" ht="15.5" hidden="1" x14ac:dyDescent="0.35">
      <c r="A272">
        <v>1</v>
      </c>
      <c r="B272" t="str">
        <f>Tabla14[[#This Row],[Oficina]]&amp;Tabla14[[#This Row],[Material]]</f>
        <v>Exportacion Directa1020681</v>
      </c>
      <c r="C272" t="s">
        <v>6</v>
      </c>
      <c r="D272" t="s">
        <v>88</v>
      </c>
      <c r="E272">
        <v>1020681</v>
      </c>
      <c r="F272" t="s">
        <v>106</v>
      </c>
      <c r="G272" t="s">
        <v>50</v>
      </c>
      <c r="H272" t="s">
        <v>103</v>
      </c>
      <c r="I272" s="7">
        <v>10000</v>
      </c>
      <c r="J272" s="7">
        <v>9000</v>
      </c>
      <c r="K272" s="8">
        <v>0.86351453912600351</v>
      </c>
      <c r="L272" s="7">
        <v>8635.1453912600355</v>
      </c>
      <c r="M272" s="7">
        <v>12782.039000000012</v>
      </c>
      <c r="N272" s="7">
        <v>1567.5739742201288</v>
      </c>
      <c r="O272" s="7">
        <v>5000</v>
      </c>
      <c r="P272" s="14">
        <v>17828.000968058161</v>
      </c>
      <c r="Q272" s="7">
        <v>12500</v>
      </c>
      <c r="R272" s="9">
        <v>3100</v>
      </c>
      <c r="S272" s="5">
        <f t="shared" si="5"/>
        <v>12500</v>
      </c>
      <c r="T272" s="63"/>
      <c r="U272" s="5">
        <f>+Tabla14[[#This Row],[Atraso a facturar]]+Tabla14[[#This Row],[Ajuste atraso]]</f>
        <v>12500</v>
      </c>
      <c r="V272" s="3">
        <f>+Tabla14[[#This Row],[Total disponible]]-Tabla14[[#This Row],[Facturación atraso]]</f>
        <v>5328.0009680581607</v>
      </c>
      <c r="W272" s="6">
        <f>IFERROR(IF(AND(V272&gt;R272,J272&gt;=R272),ROUNDDOWN((Tabla14[[#This Row],[Producción para venta nueva]])/R272,0)*R272,0),0)</f>
        <v>3100</v>
      </c>
      <c r="X272" s="63"/>
      <c r="Y272" s="6">
        <f>IF(Tabla14[[#This Row],[Venta del mes]]&gt;0,Tabla14[[#This Row],[Venta del mes]]+Tabla14[[#This Row],[Ajuste venta nueva]],0)</f>
        <v>3100</v>
      </c>
      <c r="Z272" s="6">
        <f>+Tabla14[[#This Row],[Producción para venta nueva]]-Tabla14[[#This Row],[Facturación Venta nueva]]</f>
        <v>2228.0009680581607</v>
      </c>
      <c r="AA272" s="6">
        <f>IF(AND(A272=1,Tabla14[[#This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2" s="6"/>
      <c r="AC272" s="6">
        <f>IF(Tabla14[[#This Row],[Disponible stock sin venta]]&gt;0,Tabla14[[#This Row],[Disponible stock sin venta]]+Tabla14[[#This Row],[Ajuste stock sin venta]],0)</f>
        <v>0</v>
      </c>
      <c r="AD272" s="3">
        <f>IFERROR(VLOOKUP(Tabla14[[#This Row],[Llave]],'[6]Din puerto'!$A:$D,4,FALSE),0)</f>
        <v>0</v>
      </c>
      <c r="AE27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15600</v>
      </c>
      <c r="AF272" s="3">
        <v>15600</v>
      </c>
      <c r="AG272" s="6">
        <f>IF(Tabla14[[#This Row],[Plan Irrestricto (DATO)]]&gt;0,SUM(Tabla14[[#This Row],[Facturación atraso]],Tabla14[[#This Row],[Facturación Venta nueva]],Tabla14[[#This Row],[Facturación stock]],Tabla14[[#This Row],[En puerto a facturar]]),0)</f>
        <v>15600</v>
      </c>
      <c r="AH272" s="87"/>
      <c r="AI272" s="3"/>
      <c r="AL272">
        <f>VLOOKUP(Tabla14[[#This Row],[Llave]],'[8]BASE PLAN MES N'!$B:$AG,32,FALSE)</f>
        <v>12700</v>
      </c>
      <c r="AM272" s="3">
        <f>+Tabla14[[#This Row],[Comentario Market3]]-Tabla14[[#This Row],[Plan Ajustado]]</f>
        <v>-2900</v>
      </c>
    </row>
    <row r="273" spans="1:39" ht="15.5" hidden="1" x14ac:dyDescent="0.35">
      <c r="A273">
        <v>1</v>
      </c>
      <c r="B273" t="str">
        <f>Tabla14[[#This Row],[Oficina]]&amp;Tabla14[[#This Row],[Material]]</f>
        <v>Exportacion Directa1020678</v>
      </c>
      <c r="C273" t="s">
        <v>6</v>
      </c>
      <c r="D273" t="s">
        <v>88</v>
      </c>
      <c r="E273">
        <v>1020678</v>
      </c>
      <c r="F273" t="s">
        <v>291</v>
      </c>
      <c r="G273" t="s">
        <v>50</v>
      </c>
      <c r="H273" t="s">
        <v>51</v>
      </c>
      <c r="I273" s="7">
        <v>0</v>
      </c>
      <c r="J273" s="7">
        <v>450</v>
      </c>
      <c r="K273" s="8">
        <v>0.86351453912600351</v>
      </c>
      <c r="L273" s="7">
        <v>0</v>
      </c>
      <c r="M273" s="7">
        <v>0</v>
      </c>
      <c r="N273" s="7">
        <v>0</v>
      </c>
      <c r="O273" s="7">
        <v>0</v>
      </c>
      <c r="P273" s="14">
        <v>0</v>
      </c>
      <c r="Q273" s="7">
        <v>300</v>
      </c>
      <c r="R273" s="9">
        <v>500</v>
      </c>
      <c r="S273" s="5">
        <f t="shared" si="5"/>
        <v>0</v>
      </c>
      <c r="T273" s="63"/>
      <c r="U273" s="5">
        <f>+Tabla14[[#This Row],[Atraso a facturar]]+Tabla14[[#This Row],[Ajuste atraso]]</f>
        <v>0</v>
      </c>
      <c r="V273" s="3">
        <f>+Tabla14[[#This Row],[Total disponible]]-Tabla14[[#This Row],[Facturación atraso]]</f>
        <v>0</v>
      </c>
      <c r="W273" s="6">
        <f>IFERROR(IF(AND(V273&gt;R273,J273&gt;=R273),ROUNDDOWN((Tabla14[[#This Row],[Producción para venta nueva]])/R273,0)*R273,0),0)</f>
        <v>0</v>
      </c>
      <c r="X273" s="63"/>
      <c r="Y273" s="6">
        <f>IF(Tabla14[[#This Row],[Venta del mes]]&gt;0,Tabla14[[#This Row],[Venta del mes]]+Tabla14[[#This Row],[Ajuste venta nueva]],0)</f>
        <v>0</v>
      </c>
      <c r="Z273" s="6">
        <f>+Tabla14[[#This Row],[Producción para venta nueva]]-Tabla14[[#This Row],[Facturación Venta nueva]]</f>
        <v>0</v>
      </c>
      <c r="AA273" s="6">
        <f>IF(AND(A273=1,Tabla14[[#This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3" s="6"/>
      <c r="AC273" s="6">
        <f>IF(Tabla14[[#This Row],[Disponible stock sin venta]]&gt;0,Tabla14[[#This Row],[Disponible stock sin venta]]+Tabla14[[#This Row],[Ajuste stock sin venta]],0)</f>
        <v>0</v>
      </c>
      <c r="AD273" s="3">
        <f>IFERROR(VLOOKUP(Tabla14[[#This Row],[Llave]],'[6]Din puerto'!$A:$D,4,FALSE),0)</f>
        <v>0</v>
      </c>
      <c r="AE273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73" s="3" t="b">
        <v>0</v>
      </c>
      <c r="AG27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73" s="87"/>
      <c r="AI273" s="3"/>
      <c r="AL273">
        <f>VLOOKUP(Tabla14[[#This Row],[Llave]],'[8]BASE PLAN MES N'!$B:$AG,32,FALSE)</f>
        <v>0</v>
      </c>
      <c r="AM273" s="3">
        <f>+Tabla14[[#This Row],[Comentario Market3]]-Tabla14[[#This Row],[Plan Ajustado]]</f>
        <v>0</v>
      </c>
    </row>
    <row r="274" spans="1:39" ht="15.5" hidden="1" x14ac:dyDescent="0.35">
      <c r="A274">
        <v>2</v>
      </c>
      <c r="B274" t="str">
        <f>Tabla14[[#This Row],[Oficina]]&amp;Tabla14[[#This Row],[Material]]</f>
        <v>Exportacion Directa1020665</v>
      </c>
      <c r="C274" t="s">
        <v>6</v>
      </c>
      <c r="D274" t="s">
        <v>88</v>
      </c>
      <c r="E274">
        <v>1020665</v>
      </c>
      <c r="F274" t="s">
        <v>131</v>
      </c>
      <c r="G274" t="s">
        <v>59</v>
      </c>
      <c r="H274" t="s">
        <v>65</v>
      </c>
      <c r="I274" s="7">
        <v>12457</v>
      </c>
      <c r="J274" s="7">
        <v>9000</v>
      </c>
      <c r="K274" s="8">
        <v>0.86351453912600351</v>
      </c>
      <c r="L274" s="7">
        <v>10756.800613892627</v>
      </c>
      <c r="M274" s="7">
        <v>7263.1460000000006</v>
      </c>
      <c r="N274" s="7">
        <v>6416.0999999999995</v>
      </c>
      <c r="O274" s="7">
        <v>5000</v>
      </c>
      <c r="P274" s="14">
        <v>18794.436613892627</v>
      </c>
      <c r="Q274" s="7">
        <v>12000</v>
      </c>
      <c r="R274" s="9">
        <v>2500</v>
      </c>
      <c r="S274" s="5">
        <f t="shared" si="5"/>
        <v>12000</v>
      </c>
      <c r="T274" s="63"/>
      <c r="U274" s="5">
        <f>+Tabla14[[#This Row],[Atraso a facturar]]+Tabla14[[#This Row],[Ajuste atraso]]</f>
        <v>12000</v>
      </c>
      <c r="V274" s="3">
        <f>+Tabla14[[#This Row],[Total disponible]]-Tabla14[[#This Row],[Facturación atraso]]</f>
        <v>6794.4366138926271</v>
      </c>
      <c r="W274" s="6">
        <f>IFERROR(IF(AND(V274&gt;R274,J274&gt;=R274),ROUNDDOWN((Tabla14[[#This Row],[Producción para venta nueva]])/R274,0)*R274,0),0)</f>
        <v>5000</v>
      </c>
      <c r="X274" s="63"/>
      <c r="Y274" s="6">
        <f>IF(Tabla14[[#This Row],[Venta del mes]]&gt;0,Tabla14[[#This Row],[Venta del mes]]+Tabla14[[#This Row],[Ajuste venta nueva]],0)</f>
        <v>5000</v>
      </c>
      <c r="Z274" s="6">
        <f>+Tabla14[[#This Row],[Producción para venta nueva]]-Tabla14[[#This Row],[Facturación Venta nueva]]</f>
        <v>1794.4366138926271</v>
      </c>
      <c r="AA274" s="6">
        <f>IF(AND(A274=1,Tabla14[[#This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4" s="6"/>
      <c r="AC274" s="6">
        <f>IF(Tabla14[[#This Row],[Disponible stock sin venta]]&gt;0,Tabla14[[#This Row],[Disponible stock sin venta]]+Tabla14[[#This Row],[Ajuste stock sin venta]],0)</f>
        <v>0</v>
      </c>
      <c r="AD274" s="3">
        <f>IFERROR(VLOOKUP(Tabla14[[#This Row],[Llave]],'[6]Din puerto'!$A:$D,4,FALSE),0)</f>
        <v>0</v>
      </c>
      <c r="AE27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17000</v>
      </c>
      <c r="AF274" s="3">
        <v>17000</v>
      </c>
      <c r="AG274" s="6">
        <f>IF(Tabla14[[#This Row],[Plan Irrestricto (DATO)]]&gt;0,SUM(Tabla14[[#This Row],[Facturación atraso]],Tabla14[[#This Row],[Facturación Venta nueva]],Tabla14[[#This Row],[Facturación stock]],Tabla14[[#This Row],[En puerto a facturar]]),0)</f>
        <v>17000</v>
      </c>
      <c r="AH274" s="87"/>
      <c r="AI274" s="3"/>
      <c r="AL274">
        <f>VLOOKUP(Tabla14[[#This Row],[Llave]],'[8]BASE PLAN MES N'!$B:$AG,32,FALSE)</f>
        <v>13000</v>
      </c>
      <c r="AM274" s="3">
        <f>+Tabla14[[#This Row],[Comentario Market3]]-Tabla14[[#This Row],[Plan Ajustado]]</f>
        <v>-4000</v>
      </c>
    </row>
    <row r="275" spans="1:39" ht="15.5" hidden="1" x14ac:dyDescent="0.35">
      <c r="A275">
        <v>2</v>
      </c>
      <c r="B275" t="str">
        <f>Tabla14[[#This Row],[Oficina]]&amp;Tabla14[[#This Row],[Material]]</f>
        <v>Exportacion Directa1020664</v>
      </c>
      <c r="C275" t="s">
        <v>6</v>
      </c>
      <c r="D275" t="s">
        <v>88</v>
      </c>
      <c r="E275">
        <v>1020664</v>
      </c>
      <c r="F275" t="s">
        <v>294</v>
      </c>
      <c r="G275" t="s">
        <v>59</v>
      </c>
      <c r="H275" t="s">
        <v>65</v>
      </c>
      <c r="I275" s="7">
        <v>9000</v>
      </c>
      <c r="J275" s="7">
        <v>4500</v>
      </c>
      <c r="K275" s="8">
        <v>0.86351453912600351</v>
      </c>
      <c r="L275" s="7">
        <v>7771.6308521340316</v>
      </c>
      <c r="M275" s="7">
        <v>3121.4340000000002</v>
      </c>
      <c r="N275" s="7">
        <v>440.16</v>
      </c>
      <c r="O275" s="7">
        <v>0</v>
      </c>
      <c r="P275" s="14">
        <v>11289.208852134032</v>
      </c>
      <c r="Q275" s="7">
        <v>11000</v>
      </c>
      <c r="R275" s="9">
        <v>2400</v>
      </c>
      <c r="S275" s="5">
        <f t="shared" si="5"/>
        <v>11000</v>
      </c>
      <c r="T275" s="63"/>
      <c r="U275" s="5">
        <f>+Tabla14[[#This Row],[Atraso a facturar]]+Tabla14[[#This Row],[Ajuste atraso]]</f>
        <v>11000</v>
      </c>
      <c r="V275" s="3">
        <f>+Tabla14[[#This Row],[Total disponible]]-Tabla14[[#This Row],[Facturación atraso]]</f>
        <v>289.20885213403199</v>
      </c>
      <c r="W275" s="6">
        <f>IFERROR(IF(AND(V275&gt;R275,J275&gt;=R275),ROUNDDOWN((Tabla14[[#This Row],[Producción para venta nueva]])/R275,0)*R275,0),0)</f>
        <v>0</v>
      </c>
      <c r="X275" s="63"/>
      <c r="Y275" s="6">
        <f>IF(Tabla14[[#This Row],[Venta del mes]]&gt;0,Tabla14[[#This Row],[Venta del mes]]+Tabla14[[#This Row],[Ajuste venta nueva]],0)</f>
        <v>0</v>
      </c>
      <c r="Z275" s="6">
        <f>+Tabla14[[#This Row],[Producción para venta nueva]]-Tabla14[[#This Row],[Facturación Venta nueva]]</f>
        <v>289.20885213403199</v>
      </c>
      <c r="AA275" s="6">
        <f>IF(AND(A275=1,Tabla14[[#This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5" s="6"/>
      <c r="AC275" s="6">
        <f>IF(Tabla14[[#This Row],[Disponible stock sin venta]]&gt;0,Tabla14[[#This Row],[Disponible stock sin venta]]+Tabla14[[#This Row],[Ajuste stock sin venta]],0)</f>
        <v>0</v>
      </c>
      <c r="AD275" s="3">
        <f>IFERROR(VLOOKUP(Tabla14[[#This Row],[Llave]],'[6]Din puerto'!$A:$D,4,FALSE),0)</f>
        <v>0</v>
      </c>
      <c r="AE27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11000</v>
      </c>
      <c r="AF275" s="3">
        <v>11000</v>
      </c>
      <c r="AG275" s="6">
        <f>IF(Tabla14[[#This Row],[Plan Irrestricto (DATO)]]&gt;0,SUM(Tabla14[[#This Row],[Facturación atraso]],Tabla14[[#This Row],[Facturación Venta nueva]],Tabla14[[#This Row],[Facturación stock]],Tabla14[[#This Row],[En puerto a facturar]]),0)</f>
        <v>11000</v>
      </c>
      <c r="AH275" s="87"/>
      <c r="AI275" s="3"/>
      <c r="AL275">
        <f>VLOOKUP(Tabla14[[#This Row],[Llave]],'[8]BASE PLAN MES N'!$B:$AG,32,FALSE)</f>
        <v>9400</v>
      </c>
      <c r="AM275" s="3">
        <f>+Tabla14[[#This Row],[Comentario Market3]]-Tabla14[[#This Row],[Plan Ajustado]]</f>
        <v>-1600</v>
      </c>
    </row>
    <row r="276" spans="1:39" ht="15.5" hidden="1" x14ac:dyDescent="0.35">
      <c r="A276">
        <v>2</v>
      </c>
      <c r="B276" t="str">
        <f>Tabla14[[#This Row],[Oficina]]&amp;Tabla14[[#This Row],[Material]]</f>
        <v>Exportacion Directa1020662</v>
      </c>
      <c r="C276" t="s">
        <v>6</v>
      </c>
      <c r="D276" t="s">
        <v>88</v>
      </c>
      <c r="E276">
        <v>1020662</v>
      </c>
      <c r="F276" t="s">
        <v>130</v>
      </c>
      <c r="G276" t="s">
        <v>59</v>
      </c>
      <c r="H276" t="s">
        <v>65</v>
      </c>
      <c r="I276" s="7">
        <v>27000</v>
      </c>
      <c r="J276" s="7">
        <v>13500</v>
      </c>
      <c r="K276" s="8">
        <v>0.86351453912600351</v>
      </c>
      <c r="L276" s="7">
        <v>23314.892556402094</v>
      </c>
      <c r="M276" s="7">
        <v>2762.2359999999994</v>
      </c>
      <c r="N276" s="7">
        <v>5478.42</v>
      </c>
      <c r="O276" s="7">
        <v>0</v>
      </c>
      <c r="P276" s="14">
        <v>31007.706556402096</v>
      </c>
      <c r="Q276" s="7">
        <v>20000</v>
      </c>
      <c r="R276" s="9">
        <v>5000</v>
      </c>
      <c r="S276" s="5">
        <f t="shared" si="5"/>
        <v>20000</v>
      </c>
      <c r="T276" s="63"/>
      <c r="U276" s="5">
        <f>+Tabla14[[#This Row],[Atraso a facturar]]+Tabla14[[#This Row],[Ajuste atraso]]</f>
        <v>20000</v>
      </c>
      <c r="V276" s="3">
        <f>+Tabla14[[#This Row],[Total disponible]]-Tabla14[[#This Row],[Facturación atraso]]</f>
        <v>11007.706556402096</v>
      </c>
      <c r="W276" s="6">
        <f>IFERROR(IF(AND(V276&gt;R276,J276&gt;=R276),ROUNDDOWN((Tabla14[[#This Row],[Producción para venta nueva]])/R276,0)*R276,0),0)</f>
        <v>10000</v>
      </c>
      <c r="X276" s="63"/>
      <c r="Y276" s="6">
        <f>IF(Tabla14[[#This Row],[Venta del mes]]&gt;0,Tabla14[[#This Row],[Venta del mes]]+Tabla14[[#This Row],[Ajuste venta nueva]],0)</f>
        <v>10000</v>
      </c>
      <c r="Z276" s="6">
        <f>+Tabla14[[#This Row],[Producción para venta nueva]]-Tabla14[[#This Row],[Facturación Venta nueva]]</f>
        <v>1007.7065564020959</v>
      </c>
      <c r="AA276" s="6">
        <f>IF(AND(A276=1,Tabla14[[#This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6" s="6"/>
      <c r="AC276" s="6">
        <f>IF(Tabla14[[#This Row],[Disponible stock sin venta]]&gt;0,Tabla14[[#This Row],[Disponible stock sin venta]]+Tabla14[[#This Row],[Ajuste stock sin venta]],0)</f>
        <v>0</v>
      </c>
      <c r="AD276" s="3">
        <f>IFERROR(VLOOKUP(Tabla14[[#This Row],[Llave]],'[6]Din puerto'!$A:$D,4,FALSE),0)</f>
        <v>0</v>
      </c>
      <c r="AE27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30000</v>
      </c>
      <c r="AF276" s="3">
        <v>30000</v>
      </c>
      <c r="AG276" s="6">
        <f>IF(Tabla14[[#This Row],[Plan Irrestricto (DATO)]]&gt;0,SUM(Tabla14[[#This Row],[Facturación atraso]],Tabla14[[#This Row],[Facturación Venta nueva]],Tabla14[[#This Row],[Facturación stock]],Tabla14[[#This Row],[En puerto a facturar]]),0)</f>
        <v>30000</v>
      </c>
      <c r="AH276" s="87"/>
      <c r="AI276" s="3"/>
      <c r="AL276">
        <f>VLOOKUP(Tabla14[[#This Row],[Llave]],'[8]BASE PLAN MES N'!$B:$AG,32,FALSE)</f>
        <v>20000</v>
      </c>
      <c r="AM276" s="3">
        <f>+Tabla14[[#This Row],[Comentario Market3]]-Tabla14[[#This Row],[Plan Ajustado]]</f>
        <v>-10000</v>
      </c>
    </row>
    <row r="277" spans="1:39" ht="15.5" x14ac:dyDescent="0.35">
      <c r="A277">
        <v>2</v>
      </c>
      <c r="B277" t="str">
        <f>Tabla14[[#This Row],[Oficina]]&amp;Tabla14[[#This Row],[Material]]</f>
        <v>Agro Sudamerica1022384</v>
      </c>
      <c r="C277" t="s">
        <v>6</v>
      </c>
      <c r="D277" t="s">
        <v>17</v>
      </c>
      <c r="E277">
        <v>1022384</v>
      </c>
      <c r="F277" t="s">
        <v>24</v>
      </c>
      <c r="G277" t="s">
        <v>18</v>
      </c>
      <c r="H277" t="s">
        <v>21</v>
      </c>
      <c r="I277" s="7">
        <v>0</v>
      </c>
      <c r="J277" s="7">
        <v>0</v>
      </c>
      <c r="K277" s="8">
        <v>0.5146152823243515</v>
      </c>
      <c r="L277" s="7">
        <v>0</v>
      </c>
      <c r="M277" s="7">
        <v>0</v>
      </c>
      <c r="N277" s="7">
        <v>0</v>
      </c>
      <c r="O277" s="7">
        <v>0</v>
      </c>
      <c r="P277" s="14">
        <v>0</v>
      </c>
      <c r="Q277" s="7">
        <v>0</v>
      </c>
      <c r="R277" s="9">
        <v>1000</v>
      </c>
      <c r="S277" s="5">
        <f t="shared" si="5"/>
        <v>0</v>
      </c>
      <c r="T277" s="63"/>
      <c r="U277" s="5">
        <f>+Tabla14[[#This Row],[Atraso a facturar]]+Tabla14[[#This Row],[Ajuste atraso]]</f>
        <v>0</v>
      </c>
      <c r="V277" s="3">
        <f>+Tabla14[[#This Row],[Total disponible]]-Tabla14[[#This Row],[Facturación atraso]]</f>
        <v>0</v>
      </c>
      <c r="W277" s="6">
        <f>IFERROR(IF(AND(V277&gt;R277,J277&gt;=R277),ROUNDDOWN((Tabla14[[#This Row],[Producción para venta nueva]])/R277,0)*R277,0),0)</f>
        <v>0</v>
      </c>
      <c r="X277" s="63"/>
      <c r="Y277" s="6">
        <f>IF(Tabla14[[#This Row],[Venta del mes]]&gt;0,Tabla14[[#This Row],[Venta del mes]]+Tabla14[[#This Row],[Ajuste venta nueva]],0)</f>
        <v>0</v>
      </c>
      <c r="Z277" s="6">
        <f>+Tabla14[[#This Row],[Producción para venta nueva]]-Tabla14[[#This Row],[Facturación Venta nueva]]</f>
        <v>0</v>
      </c>
      <c r="AA277" s="6">
        <f>IF(AND(A277=1,Tabla14[[#This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7" s="6"/>
      <c r="AC277" s="6">
        <f>IF(Tabla14[[#This Row],[Disponible stock sin venta]]&gt;0,Tabla14[[#This Row],[Disponible stock sin venta]]+Tabla14[[#This Row],[Ajuste stock sin venta]],0)</f>
        <v>0</v>
      </c>
      <c r="AD277" s="3">
        <f>IFERROR(VLOOKUP(Tabla14[[#This Row],[Llave]],'[6]Din puerto'!$A:$D,4,FALSE),0)</f>
        <v>0</v>
      </c>
      <c r="AE277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77" s="3" t="b">
        <v>0</v>
      </c>
      <c r="AG27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77" s="87"/>
      <c r="AI277" s="3"/>
      <c r="AL277" s="7">
        <f>VLOOKUP(Tabla14[[#This Row],[Llave]],'[8]BASE PLAN MES N'!$B:$AG,32,FALSE)</f>
        <v>0</v>
      </c>
      <c r="AM277" s="3">
        <f>+Tabla14[[#This Row],[Comentario Market3]]-Tabla14[[#This Row],[Plan Ajustado]]</f>
        <v>0</v>
      </c>
    </row>
    <row r="278" spans="1:39" ht="15.5" hidden="1" x14ac:dyDescent="0.35">
      <c r="A278">
        <v>2</v>
      </c>
      <c r="B278" t="str">
        <f>Tabla14[[#This Row],[Oficina]]&amp;Tabla14[[#This Row],[Material]]</f>
        <v>Exportacion Directa1020637</v>
      </c>
      <c r="C278" t="s">
        <v>6</v>
      </c>
      <c r="D278" t="s">
        <v>88</v>
      </c>
      <c r="E278">
        <v>1020637</v>
      </c>
      <c r="F278" t="s">
        <v>121</v>
      </c>
      <c r="G278" t="s">
        <v>56</v>
      </c>
      <c r="H278" t="s">
        <v>57</v>
      </c>
      <c r="I278" s="7">
        <v>220000</v>
      </c>
      <c r="J278" s="7">
        <v>225000</v>
      </c>
      <c r="K278" s="8">
        <v>0.86351453912600351</v>
      </c>
      <c r="L278" s="7">
        <v>189973.19860772078</v>
      </c>
      <c r="M278" s="7">
        <v>184773.61000000004</v>
      </c>
      <c r="N278" s="7">
        <v>64522.089019105973</v>
      </c>
      <c r="O278" s="7">
        <v>40450</v>
      </c>
      <c r="P278" s="14">
        <v>392366.6887249162</v>
      </c>
      <c r="Q278" s="7">
        <v>197960</v>
      </c>
      <c r="R278" s="9">
        <v>1800</v>
      </c>
      <c r="S278" s="5">
        <f t="shared" si="5"/>
        <v>197960</v>
      </c>
      <c r="T278" s="63"/>
      <c r="U278" s="5">
        <f>+Tabla14[[#This Row],[Atraso a facturar]]+Tabla14[[#This Row],[Ajuste atraso]]</f>
        <v>197960</v>
      </c>
      <c r="V278" s="3">
        <f>+Tabla14[[#This Row],[Total disponible]]-Tabla14[[#This Row],[Facturación atraso]]</f>
        <v>194406.6887249162</v>
      </c>
      <c r="W278" s="6">
        <f>IFERROR(IF(AND(V278&gt;R278,J278&gt;=R278),ROUNDDOWN((Tabla14[[#This Row],[Producción para venta nueva]])/R278,0)*R278,0),0)</f>
        <v>194400</v>
      </c>
      <c r="X278" s="63"/>
      <c r="Y278" s="6">
        <f>IF(Tabla14[[#This Row],[Venta del mes]]&gt;0,Tabla14[[#This Row],[Venta del mes]]+Tabla14[[#This Row],[Ajuste venta nueva]],0)</f>
        <v>194400</v>
      </c>
      <c r="Z278" s="6">
        <f>+Tabla14[[#This Row],[Producción para venta nueva]]-Tabla14[[#This Row],[Facturación Venta nueva]]</f>
        <v>6.6887249161954969</v>
      </c>
      <c r="AA278" s="6">
        <f>IF(AND(A278=1,Tabla14[[#This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8" s="6"/>
      <c r="AC278" s="6">
        <f>IF(Tabla14[[#This Row],[Disponible stock sin venta]]&gt;0,Tabla14[[#This Row],[Disponible stock sin venta]]+Tabla14[[#This Row],[Ajuste stock sin venta]],0)</f>
        <v>0</v>
      </c>
      <c r="AD278" s="3">
        <f>IFERROR(VLOOKUP(Tabla14[[#This Row],[Llave]],'[6]Din puerto'!$A:$D,4,FALSE),0)</f>
        <v>0</v>
      </c>
      <c r="AE27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392360</v>
      </c>
      <c r="AF278" s="3">
        <v>392360</v>
      </c>
      <c r="AG278" s="6">
        <f>IF(Tabla14[[#This Row],[Plan Irrestricto (DATO)]]&gt;0,SUM(Tabla14[[#This Row],[Facturación atraso]],Tabla14[[#This Row],[Facturación Venta nueva]],Tabla14[[#This Row],[Facturación stock]],Tabla14[[#This Row],[En puerto a facturar]]),0)</f>
        <v>392360</v>
      </c>
      <c r="AH278" s="87"/>
      <c r="AI278" s="3"/>
      <c r="AL278">
        <f>VLOOKUP(Tabla14[[#This Row],[Llave]],'[8]BASE PLAN MES N'!$B:$AG,32,FALSE)</f>
        <v>290760</v>
      </c>
      <c r="AM278" s="3">
        <f>+Tabla14[[#This Row],[Comentario Market3]]-Tabla14[[#This Row],[Plan Ajustado]]</f>
        <v>-101600</v>
      </c>
    </row>
    <row r="279" spans="1:39" ht="15.5" hidden="1" x14ac:dyDescent="0.35">
      <c r="A279">
        <v>2</v>
      </c>
      <c r="B279" t="str">
        <f>Tabla14[[#This Row],[Oficina]]&amp;Tabla14[[#This Row],[Material]]</f>
        <v>Exportacion Directa1020636</v>
      </c>
      <c r="C279" t="s">
        <v>6</v>
      </c>
      <c r="D279" t="s">
        <v>88</v>
      </c>
      <c r="E279">
        <v>1020636</v>
      </c>
      <c r="F279" t="s">
        <v>89</v>
      </c>
      <c r="G279" t="s">
        <v>37</v>
      </c>
      <c r="H279" t="s">
        <v>38</v>
      </c>
      <c r="I279" s="7">
        <v>21000</v>
      </c>
      <c r="J279" s="7">
        <v>13500</v>
      </c>
      <c r="K279" s="8">
        <v>0.86351453912600351</v>
      </c>
      <c r="L279" s="7">
        <v>18133.805321646072</v>
      </c>
      <c r="M279" s="7">
        <v>5571.65</v>
      </c>
      <c r="N279" s="7">
        <v>3611.1550241278296</v>
      </c>
      <c r="O279" s="7">
        <v>2500</v>
      </c>
      <c r="P279" s="14">
        <v>24455.494843361117</v>
      </c>
      <c r="Q279" s="7">
        <v>13000</v>
      </c>
      <c r="R279" s="9">
        <v>300</v>
      </c>
      <c r="S279" s="5">
        <f t="shared" si="5"/>
        <v>13000</v>
      </c>
      <c r="T279" s="63"/>
      <c r="U279" s="5">
        <f>+Tabla14[[#This Row],[Atraso a facturar]]+Tabla14[[#This Row],[Ajuste atraso]]</f>
        <v>13000</v>
      </c>
      <c r="V279" s="3">
        <f>+Tabla14[[#This Row],[Total disponible]]-Tabla14[[#This Row],[Facturación atraso]]</f>
        <v>11455.494843361117</v>
      </c>
      <c r="W279" s="6">
        <f>IFERROR(IF(AND(V279&gt;R279,J279&gt;=R279),ROUNDDOWN((Tabla14[[#This Row],[Producción para venta nueva]])/R279,0)*R279,0),0)</f>
        <v>11400</v>
      </c>
      <c r="X279" s="63"/>
      <c r="Y279" s="6">
        <f>IF(Tabla14[[#This Row],[Venta del mes]]&gt;0,Tabla14[[#This Row],[Venta del mes]]+Tabla14[[#This Row],[Ajuste venta nueva]],0)</f>
        <v>11400</v>
      </c>
      <c r="Z279" s="6">
        <f>+Tabla14[[#This Row],[Producción para venta nueva]]-Tabla14[[#This Row],[Facturación Venta nueva]]</f>
        <v>55.494843361117091</v>
      </c>
      <c r="AA279" s="6">
        <f>IF(AND(A279=1,Tabla14[[#This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79" s="6"/>
      <c r="AC279" s="6">
        <f>IF(Tabla14[[#This Row],[Disponible stock sin venta]]&gt;0,Tabla14[[#This Row],[Disponible stock sin venta]]+Tabla14[[#This Row],[Ajuste stock sin venta]],0)</f>
        <v>0</v>
      </c>
      <c r="AD279" s="3">
        <f>IFERROR(VLOOKUP(Tabla14[[#This Row],[Llave]],'[6]Din puerto'!$A:$D,4,FALSE),0)</f>
        <v>0</v>
      </c>
      <c r="AE27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24400</v>
      </c>
      <c r="AF279" s="3">
        <v>24400</v>
      </c>
      <c r="AG279" s="6">
        <f>IF(Tabla14[[#This Row],[Plan Irrestricto (DATO)]]&gt;0,SUM(Tabla14[[#This Row],[Facturación atraso]],Tabla14[[#This Row],[Facturación Venta nueva]],Tabla14[[#This Row],[Facturación stock]],Tabla14[[#This Row],[En puerto a facturar]]),0)</f>
        <v>24400</v>
      </c>
      <c r="AH279" s="87"/>
      <c r="AI279" s="3"/>
      <c r="AL279">
        <f>VLOOKUP(Tabla14[[#This Row],[Llave]],'[8]BASE PLAN MES N'!$B:$AG,32,FALSE)</f>
        <v>24400</v>
      </c>
      <c r="AM279" s="3">
        <f>+Tabla14[[#This Row],[Comentario Market3]]-Tabla14[[#This Row],[Plan Ajustado]]</f>
        <v>0</v>
      </c>
    </row>
    <row r="280" spans="1:39" ht="15.5" hidden="1" x14ac:dyDescent="0.35">
      <c r="A280">
        <v>2</v>
      </c>
      <c r="B280" t="str">
        <f>Tabla14[[#This Row],[Oficina]]&amp;Tabla14[[#This Row],[Material]]</f>
        <v>Exportacion Directa1020620</v>
      </c>
      <c r="C280" t="s">
        <v>6</v>
      </c>
      <c r="D280" t="s">
        <v>88</v>
      </c>
      <c r="E280">
        <v>1020620</v>
      </c>
      <c r="F280" t="s">
        <v>112</v>
      </c>
      <c r="G280" t="s">
        <v>50</v>
      </c>
      <c r="H280" t="s">
        <v>110</v>
      </c>
      <c r="I280" s="7">
        <v>104321</v>
      </c>
      <c r="J280" s="7">
        <v>27000</v>
      </c>
      <c r="K280" s="8">
        <v>0.86351453912600351</v>
      </c>
      <c r="L280" s="7">
        <v>90082.700236163815</v>
      </c>
      <c r="M280" s="7">
        <v>12342.550999999992</v>
      </c>
      <c r="N280" s="7">
        <v>22650.475138416143</v>
      </c>
      <c r="O280" s="7">
        <v>2500</v>
      </c>
      <c r="P280" s="14">
        <v>120310.67886073834</v>
      </c>
      <c r="Q280" s="7">
        <v>82700</v>
      </c>
      <c r="R280" s="9">
        <v>2700</v>
      </c>
      <c r="S280" s="5">
        <f t="shared" si="5"/>
        <v>82700</v>
      </c>
      <c r="T280" s="63"/>
      <c r="U280" s="5">
        <f>+Tabla14[[#This Row],[Atraso a facturar]]+Tabla14[[#This Row],[Ajuste atraso]]</f>
        <v>82700</v>
      </c>
      <c r="V280" s="3">
        <f>+Tabla14[[#This Row],[Total disponible]]-Tabla14[[#This Row],[Facturación atraso]]</f>
        <v>37610.678860738335</v>
      </c>
      <c r="W280" s="6">
        <f>IFERROR(IF(AND(V280&gt;R280,J280&gt;=R280),ROUNDDOWN((Tabla14[[#This Row],[Producción para venta nueva]])/R280,0)*R280,0),0)</f>
        <v>35100</v>
      </c>
      <c r="X280" s="63"/>
      <c r="Y280" s="6">
        <f>IF(Tabla14[[#This Row],[Venta del mes]]&gt;0,Tabla14[[#This Row],[Venta del mes]]+Tabla14[[#This Row],[Ajuste venta nueva]],0)</f>
        <v>35100</v>
      </c>
      <c r="Z280" s="6">
        <f>+Tabla14[[#This Row],[Producción para venta nueva]]-Tabla14[[#This Row],[Facturación Venta nueva]]</f>
        <v>2510.6788607383351</v>
      </c>
      <c r="AA280" s="6">
        <f>IF(AND(A280=1,Tabla14[[#This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0" s="6"/>
      <c r="AC280" s="6">
        <f>IF(Tabla14[[#This Row],[Disponible stock sin venta]]&gt;0,Tabla14[[#This Row],[Disponible stock sin venta]]+Tabla14[[#This Row],[Ajuste stock sin venta]],0)</f>
        <v>0</v>
      </c>
      <c r="AD280" s="3">
        <f>IFERROR(VLOOKUP(Tabla14[[#This Row],[Llave]],'[6]Din puerto'!$A:$D,4,FALSE),0)</f>
        <v>0</v>
      </c>
      <c r="AE28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117800</v>
      </c>
      <c r="AF280" s="3">
        <v>117800</v>
      </c>
      <c r="AG280" s="6">
        <f>IF(Tabla14[[#This Row],[Plan Irrestricto (DATO)]]&gt;0,SUM(Tabla14[[#This Row],[Facturación atraso]],Tabla14[[#This Row],[Facturación Venta nueva]],Tabla14[[#This Row],[Facturación stock]],Tabla14[[#This Row],[En puerto a facturar]]),0)</f>
        <v>117800</v>
      </c>
      <c r="AH280" s="87"/>
      <c r="AI280" s="3"/>
      <c r="AL280">
        <f>VLOOKUP(Tabla14[[#This Row],[Llave]],'[8]BASE PLAN MES N'!$B:$AG,32,FALSE)</f>
        <v>99000</v>
      </c>
      <c r="AM280" s="3">
        <f>+Tabla14[[#This Row],[Comentario Market3]]-Tabla14[[#This Row],[Plan Ajustado]]</f>
        <v>-18800</v>
      </c>
    </row>
    <row r="281" spans="1:39" ht="15.5" hidden="1" x14ac:dyDescent="0.35">
      <c r="A281">
        <v>2</v>
      </c>
      <c r="B281" t="str">
        <f>Tabla14[[#This Row],[Oficina]]&amp;Tabla14[[#This Row],[Material]]</f>
        <v>Exportacion Directa1020592</v>
      </c>
      <c r="C281" t="s">
        <v>6</v>
      </c>
      <c r="D281" t="s">
        <v>88</v>
      </c>
      <c r="E281">
        <v>1020592</v>
      </c>
      <c r="F281" t="s">
        <v>111</v>
      </c>
      <c r="G281" t="s">
        <v>50</v>
      </c>
      <c r="H281" t="s">
        <v>110</v>
      </c>
      <c r="I281" s="7">
        <v>208239</v>
      </c>
      <c r="J281" s="7">
        <v>150000</v>
      </c>
      <c r="K281" s="8">
        <v>0.86351453912600351</v>
      </c>
      <c r="L281" s="7">
        <v>179817.40411305983</v>
      </c>
      <c r="M281" s="7">
        <v>32560.561999999994</v>
      </c>
      <c r="N281" s="7">
        <v>33301.565031401959</v>
      </c>
      <c r="O281" s="7">
        <v>18850</v>
      </c>
      <c r="P281" s="14">
        <v>223499.3746413216</v>
      </c>
      <c r="Q281" s="7">
        <v>179500</v>
      </c>
      <c r="R281" s="9">
        <v>2300</v>
      </c>
      <c r="S281" s="5">
        <f t="shared" si="5"/>
        <v>179500</v>
      </c>
      <c r="T281" s="63"/>
      <c r="U281" s="5">
        <f>+Tabla14[[#This Row],[Atraso a facturar]]+Tabla14[[#This Row],[Ajuste atraso]]</f>
        <v>179500</v>
      </c>
      <c r="V281" s="3">
        <f>+Tabla14[[#This Row],[Total disponible]]-Tabla14[[#This Row],[Facturación atraso]]</f>
        <v>43999.374641321599</v>
      </c>
      <c r="W281" s="6">
        <f>IFERROR(IF(AND(V281&gt;R281,J281&gt;=R281),ROUNDDOWN((Tabla14[[#This Row],[Producción para venta nueva]])/R281,0)*R281,0),0)</f>
        <v>43700</v>
      </c>
      <c r="X281" s="63"/>
      <c r="Y281" s="6">
        <f>IF(Tabla14[[#This Row],[Venta del mes]]&gt;0,Tabla14[[#This Row],[Venta del mes]]+Tabla14[[#This Row],[Ajuste venta nueva]],0)</f>
        <v>43700</v>
      </c>
      <c r="Z281" s="6">
        <f>+Tabla14[[#This Row],[Producción para venta nueva]]-Tabla14[[#This Row],[Facturación Venta nueva]]</f>
        <v>299.37464132159948</v>
      </c>
      <c r="AA281" s="6">
        <f>IF(AND(A281=1,Tabla14[[#This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1" s="6"/>
      <c r="AC281" s="6">
        <f>IF(Tabla14[[#This Row],[Disponible stock sin venta]]&gt;0,Tabla14[[#This Row],[Disponible stock sin venta]]+Tabla14[[#This Row],[Ajuste stock sin venta]],0)</f>
        <v>0</v>
      </c>
      <c r="AD281" s="3">
        <f>IFERROR(VLOOKUP(Tabla14[[#This Row],[Llave]],'[6]Din puerto'!$A:$D,4,FALSE),0)</f>
        <v>0</v>
      </c>
      <c r="AE28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223200</v>
      </c>
      <c r="AF281" s="3">
        <v>223200</v>
      </c>
      <c r="AG281" s="6">
        <f>IF(Tabla14[[#This Row],[Plan Irrestricto (DATO)]]&gt;0,SUM(Tabla14[[#This Row],[Facturación atraso]],Tabla14[[#This Row],[Facturación Venta nueva]],Tabla14[[#This Row],[Facturación stock]],Tabla14[[#This Row],[En puerto a facturar]]),0)</f>
        <v>223200</v>
      </c>
      <c r="AH281" s="87"/>
      <c r="AI281" s="3"/>
      <c r="AL281">
        <f>VLOOKUP(Tabla14[[#This Row],[Llave]],'[8]BASE PLAN MES N'!$B:$AG,32,FALSE)</f>
        <v>213100</v>
      </c>
      <c r="AM281" s="3">
        <f>+Tabla14[[#This Row],[Comentario Market3]]-Tabla14[[#This Row],[Plan Ajustado]]</f>
        <v>-10100</v>
      </c>
    </row>
    <row r="282" spans="1:39" ht="15.5" hidden="1" x14ac:dyDescent="0.35">
      <c r="A282">
        <v>2</v>
      </c>
      <c r="B282" t="str">
        <f>Tabla14[[#This Row],[Oficina]]&amp;Tabla14[[#This Row],[Material]]</f>
        <v>Exportacion Directa1020589</v>
      </c>
      <c r="C282" t="s">
        <v>6</v>
      </c>
      <c r="D282" t="s">
        <v>88</v>
      </c>
      <c r="E282">
        <v>1020589</v>
      </c>
      <c r="F282" t="s">
        <v>105</v>
      </c>
      <c r="G282" t="s">
        <v>50</v>
      </c>
      <c r="H282" t="s">
        <v>103</v>
      </c>
      <c r="I282" s="7">
        <v>130000</v>
      </c>
      <c r="J282" s="7">
        <v>108000</v>
      </c>
      <c r="K282" s="8">
        <v>0.86351453912600351</v>
      </c>
      <c r="L282" s="7">
        <v>112256.89008638046</v>
      </c>
      <c r="M282" s="7">
        <v>19144.508000000005</v>
      </c>
      <c r="N282" s="7">
        <v>34743.125911394789</v>
      </c>
      <c r="O282" s="7">
        <v>10000</v>
      </c>
      <c r="P282" s="14">
        <v>152670.21140663579</v>
      </c>
      <c r="Q282" s="7">
        <v>112000</v>
      </c>
      <c r="R282" s="9">
        <v>18400</v>
      </c>
      <c r="S282" s="5">
        <f t="shared" si="5"/>
        <v>112000</v>
      </c>
      <c r="T282" s="63"/>
      <c r="U282" s="5">
        <f>+Tabla14[[#This Row],[Atraso a facturar]]+Tabla14[[#This Row],[Ajuste atraso]]</f>
        <v>112000</v>
      </c>
      <c r="V282" s="3">
        <f>+Tabla14[[#This Row],[Total disponible]]-Tabla14[[#This Row],[Facturación atraso]]</f>
        <v>40670.21140663579</v>
      </c>
      <c r="W282" s="6">
        <f>IFERROR(IF(AND(V282&gt;R282,J282&gt;=R282),ROUNDDOWN((Tabla14[[#This Row],[Producción para venta nueva]])/R282,0)*R282,0),0)</f>
        <v>36800</v>
      </c>
      <c r="X282" s="63"/>
      <c r="Y282" s="6">
        <f>IF(Tabla14[[#This Row],[Venta del mes]]&gt;0,Tabla14[[#This Row],[Venta del mes]]+Tabla14[[#This Row],[Ajuste venta nueva]],0)</f>
        <v>36800</v>
      </c>
      <c r="Z282" s="6">
        <f>+Tabla14[[#This Row],[Producción para venta nueva]]-Tabla14[[#This Row],[Facturación Venta nueva]]</f>
        <v>3870.2114066357899</v>
      </c>
      <c r="AA282" s="6">
        <f>IF(AND(A282=1,Tabla14[[#This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2" s="6"/>
      <c r="AC282" s="6">
        <f>IF(Tabla14[[#This Row],[Disponible stock sin venta]]&gt;0,Tabla14[[#This Row],[Disponible stock sin venta]]+Tabla14[[#This Row],[Ajuste stock sin venta]],0)</f>
        <v>0</v>
      </c>
      <c r="AD282" s="3">
        <f>IFERROR(VLOOKUP(Tabla14[[#This Row],[Llave]],'[6]Din puerto'!$A:$D,4,FALSE),0)</f>
        <v>0</v>
      </c>
      <c r="AE28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148800</v>
      </c>
      <c r="AF282" s="3">
        <v>148800</v>
      </c>
      <c r="AG282" s="6">
        <f>IF(Tabla14[[#This Row],[Plan Irrestricto (DATO)]]&gt;0,SUM(Tabla14[[#This Row],[Facturación atraso]],Tabla14[[#This Row],[Facturación Venta nueva]],Tabla14[[#This Row],[Facturación stock]],Tabla14[[#This Row],[En puerto a facturar]]),0)</f>
        <v>148800</v>
      </c>
      <c r="AH282" s="87"/>
      <c r="AI282" s="3"/>
      <c r="AL282">
        <f>VLOOKUP(Tabla14[[#This Row],[Llave]],'[8]BASE PLAN MES N'!$B:$AG,32,FALSE)</f>
        <v>124800</v>
      </c>
      <c r="AM282" s="3">
        <f>+Tabla14[[#This Row],[Comentario Market3]]-Tabla14[[#This Row],[Plan Ajustado]]</f>
        <v>-24000</v>
      </c>
    </row>
    <row r="283" spans="1:39" ht="15.5" x14ac:dyDescent="0.35">
      <c r="A283">
        <v>2</v>
      </c>
      <c r="B283" t="str">
        <f>Tabla14[[#This Row],[Oficina]]&amp;Tabla14[[#This Row],[Material]]</f>
        <v>Agro Sudamerica1022247</v>
      </c>
      <c r="C283" t="s">
        <v>6</v>
      </c>
      <c r="D283" t="s">
        <v>17</v>
      </c>
      <c r="E283">
        <v>1022247</v>
      </c>
      <c r="F283" t="s">
        <v>315</v>
      </c>
      <c r="G283" t="s">
        <v>71</v>
      </c>
      <c r="H283" t="s">
        <v>72</v>
      </c>
      <c r="I283" s="7">
        <v>0</v>
      </c>
      <c r="J283" s="7">
        <v>0</v>
      </c>
      <c r="K283" s="8">
        <v>0.5146152823243515</v>
      </c>
      <c r="L283" s="7">
        <v>0</v>
      </c>
      <c r="M283" s="7">
        <v>0</v>
      </c>
      <c r="N283" s="7">
        <v>0</v>
      </c>
      <c r="O283" s="7">
        <v>0</v>
      </c>
      <c r="P283" s="14">
        <v>0</v>
      </c>
      <c r="Q283" s="7">
        <v>0</v>
      </c>
      <c r="R283" s="9">
        <v>24000</v>
      </c>
      <c r="S283" s="5">
        <f t="shared" si="5"/>
        <v>0</v>
      </c>
      <c r="T283" s="63"/>
      <c r="U283" s="5">
        <f>+Tabla14[[#This Row],[Atraso a facturar]]+Tabla14[[#This Row],[Ajuste atraso]]</f>
        <v>0</v>
      </c>
      <c r="V283" s="3">
        <f>+Tabla14[[#This Row],[Total disponible]]-Tabla14[[#This Row],[Facturación atraso]]</f>
        <v>0</v>
      </c>
      <c r="W283" s="6">
        <f>IFERROR(IF(AND(V283&gt;R283,J283&gt;=R283),ROUNDDOWN((Tabla14[[#This Row],[Producción para venta nueva]])/R283,0)*R283,0),0)</f>
        <v>0</v>
      </c>
      <c r="X283" s="63"/>
      <c r="Y283" s="6">
        <f>IF(Tabla14[[#This Row],[Venta del mes]]&gt;0,Tabla14[[#This Row],[Venta del mes]]+Tabla14[[#This Row],[Ajuste venta nueva]],0)</f>
        <v>0</v>
      </c>
      <c r="Z283" s="6">
        <f>+Tabla14[[#This Row],[Producción para venta nueva]]-Tabla14[[#This Row],[Facturación Venta nueva]]</f>
        <v>0</v>
      </c>
      <c r="AA283" s="6">
        <f>IF(AND(A283=1,Tabla14[[#This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3" s="6"/>
      <c r="AC283" s="6">
        <f>IF(Tabla14[[#This Row],[Disponible stock sin venta]]&gt;0,Tabla14[[#This Row],[Disponible stock sin venta]]+Tabla14[[#This Row],[Ajuste stock sin venta]],0)</f>
        <v>0</v>
      </c>
      <c r="AD283" s="3">
        <f>IFERROR(VLOOKUP(Tabla14[[#This Row],[Llave]],'[6]Din puerto'!$A:$D,4,FALSE),0)</f>
        <v>0</v>
      </c>
      <c r="AE283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83" s="3" t="b">
        <v>0</v>
      </c>
      <c r="AG28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83" s="87"/>
      <c r="AI283" s="3"/>
      <c r="AL283" s="7">
        <f>VLOOKUP(Tabla14[[#This Row],[Llave]],'[8]BASE PLAN MES N'!$B:$AG,32,FALSE)</f>
        <v>0</v>
      </c>
      <c r="AM283" s="3">
        <f>+Tabla14[[#This Row],[Comentario Market3]]-Tabla14[[#This Row],[Plan Ajustado]]</f>
        <v>0</v>
      </c>
    </row>
    <row r="284" spans="1:39" ht="15.5" x14ac:dyDescent="0.35">
      <c r="A284">
        <v>1</v>
      </c>
      <c r="B284" t="str">
        <f>Tabla14[[#This Row],[Oficina]]&amp;Tabla14[[#This Row],[Material]]</f>
        <v>Agro Sudamerica1022197</v>
      </c>
      <c r="C284" t="s">
        <v>6</v>
      </c>
      <c r="D284" t="s">
        <v>17</v>
      </c>
      <c r="E284">
        <v>1022197</v>
      </c>
      <c r="F284" t="s">
        <v>300</v>
      </c>
      <c r="G284" t="s">
        <v>8</v>
      </c>
      <c r="H284" t="s">
        <v>30</v>
      </c>
      <c r="I284" s="7">
        <v>0</v>
      </c>
      <c r="J284" s="7">
        <v>0</v>
      </c>
      <c r="K284" s="8">
        <v>0.5146152823243515</v>
      </c>
      <c r="L284" s="7">
        <v>0</v>
      </c>
      <c r="M284" s="7">
        <v>0</v>
      </c>
      <c r="N284" s="7">
        <v>0</v>
      </c>
      <c r="O284" s="7">
        <v>0</v>
      </c>
      <c r="P284" s="14">
        <v>0</v>
      </c>
      <c r="Q284" s="7">
        <v>0</v>
      </c>
      <c r="R284" s="9">
        <v>4700</v>
      </c>
      <c r="S284" s="5">
        <f t="shared" si="5"/>
        <v>0</v>
      </c>
      <c r="T284" s="63"/>
      <c r="U284" s="5">
        <f>+Tabla14[[#This Row],[Atraso a facturar]]+Tabla14[[#This Row],[Ajuste atraso]]</f>
        <v>0</v>
      </c>
      <c r="V284" s="3">
        <f>+Tabla14[[#This Row],[Total disponible]]-Tabla14[[#This Row],[Facturación atraso]]</f>
        <v>0</v>
      </c>
      <c r="W284" s="6">
        <f>IFERROR(IF(AND(V284&gt;R284,J284&gt;=R284),ROUNDDOWN((Tabla14[[#This Row],[Producción para venta nueva]])/R284,0)*R284,0),0)</f>
        <v>0</v>
      </c>
      <c r="X284" s="63"/>
      <c r="Y284" s="6">
        <f>IF(Tabla14[[#This Row],[Venta del mes]]&gt;0,Tabla14[[#This Row],[Venta del mes]]+Tabla14[[#This Row],[Ajuste venta nueva]],0)</f>
        <v>0</v>
      </c>
      <c r="Z284" s="6">
        <f>+Tabla14[[#This Row],[Producción para venta nueva]]-Tabla14[[#This Row],[Facturación Venta nueva]]</f>
        <v>0</v>
      </c>
      <c r="AA284" s="6">
        <f>IF(AND(A284=1,Tabla14[[#This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4" s="6"/>
      <c r="AC284" s="6">
        <f>IF(Tabla14[[#This Row],[Disponible stock sin venta]]&gt;0,Tabla14[[#This Row],[Disponible stock sin venta]]+Tabla14[[#This Row],[Ajuste stock sin venta]],0)</f>
        <v>0</v>
      </c>
      <c r="AD284" s="3">
        <f>IFERROR(VLOOKUP(Tabla14[[#This Row],[Llave]],'[6]Din puerto'!$A:$D,4,FALSE),0)</f>
        <v>0</v>
      </c>
      <c r="AE284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84" s="3" t="b">
        <v>0</v>
      </c>
      <c r="AG28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84" s="87"/>
      <c r="AI284" s="3"/>
      <c r="AL284" s="7">
        <f>VLOOKUP(Tabla14[[#This Row],[Llave]],'[8]BASE PLAN MES N'!$B:$AG,32,FALSE)</f>
        <v>0</v>
      </c>
      <c r="AM284" s="3">
        <f>+Tabla14[[#This Row],[Comentario Market3]]-Tabla14[[#This Row],[Plan Ajustado]]</f>
        <v>0</v>
      </c>
    </row>
    <row r="285" spans="1:39" ht="15.5" x14ac:dyDescent="0.35">
      <c r="A285">
        <v>1</v>
      </c>
      <c r="B285" t="str">
        <f>Tabla14[[#This Row],[Oficina]]&amp;Tabla14[[#This Row],[Material]]</f>
        <v>Agro Sudamerica1022047</v>
      </c>
      <c r="C285" t="s">
        <v>6</v>
      </c>
      <c r="D285" t="s">
        <v>17</v>
      </c>
      <c r="E285">
        <v>1022047</v>
      </c>
      <c r="F285" t="s">
        <v>314</v>
      </c>
      <c r="G285" t="s">
        <v>71</v>
      </c>
      <c r="H285" t="s">
        <v>72</v>
      </c>
      <c r="I285" s="7">
        <v>0</v>
      </c>
      <c r="J285" s="7">
        <v>0</v>
      </c>
      <c r="K285" s="8">
        <v>0.5146152823243515</v>
      </c>
      <c r="L285" s="7">
        <v>0</v>
      </c>
      <c r="M285" s="7">
        <v>20048.732000000004</v>
      </c>
      <c r="N285" s="7">
        <v>0</v>
      </c>
      <c r="O285" s="7">
        <v>0</v>
      </c>
      <c r="P285" s="14">
        <v>20048.732000000004</v>
      </c>
      <c r="Q285" s="7">
        <v>24000</v>
      </c>
      <c r="R285" s="9">
        <v>24000</v>
      </c>
      <c r="S285" s="5">
        <f t="shared" si="5"/>
        <v>0</v>
      </c>
      <c r="T285" s="63"/>
      <c r="U285" s="5">
        <f>+Tabla14[[#This Row],[Atraso a facturar]]+Tabla14[[#This Row],[Ajuste atraso]]</f>
        <v>0</v>
      </c>
      <c r="V285" s="3">
        <f>+Tabla14[[#This Row],[Total disponible]]-Tabla14[[#This Row],[Facturación atraso]]</f>
        <v>20048.732000000004</v>
      </c>
      <c r="W285" s="6">
        <f>IFERROR(IF(AND(V285&gt;R285,J285&gt;=R285),ROUNDDOWN((Tabla14[[#This Row],[Producción para venta nueva]])/R285,0)*R285,0),0)</f>
        <v>0</v>
      </c>
      <c r="X285" s="63"/>
      <c r="Y285" s="6">
        <f>IF(Tabla14[[#This Row],[Venta del mes]]&gt;0,Tabla14[[#This Row],[Venta del mes]]+Tabla14[[#This Row],[Ajuste venta nueva]],0)</f>
        <v>0</v>
      </c>
      <c r="Z285" s="6">
        <f>+Tabla14[[#This Row],[Producción para venta nueva]]-Tabla14[[#This Row],[Facturación Venta nueva]]</f>
        <v>20048.732000000004</v>
      </c>
      <c r="AA285" s="6">
        <f>IF(AND(A285=1,Tabla14[[#This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5" s="6"/>
      <c r="AC285" s="6">
        <f>IF(Tabla14[[#This Row],[Disponible stock sin venta]]&gt;0,Tabla14[[#This Row],[Disponible stock sin venta]]+Tabla14[[#This Row],[Ajuste stock sin venta]],0)</f>
        <v>0</v>
      </c>
      <c r="AD285" s="3">
        <f>IFERROR(VLOOKUP(Tabla14[[#This Row],[Llave]],'[6]Din puerto'!$A:$D,4,FALSE),0)</f>
        <v>0</v>
      </c>
      <c r="AE28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85" s="3">
        <v>0</v>
      </c>
      <c r="AG28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85" s="87"/>
      <c r="AI285" s="3"/>
      <c r="AL285" s="7">
        <f>VLOOKUP(Tabla14[[#This Row],[Llave]],'[8]BASE PLAN MES N'!$B:$AG,32,FALSE)</f>
        <v>0</v>
      </c>
      <c r="AM285" s="3">
        <f>+Tabla14[[#This Row],[Comentario Market3]]-Tabla14[[#This Row],[Plan Ajustado]]</f>
        <v>0</v>
      </c>
    </row>
    <row r="286" spans="1:39" ht="15.5" x14ac:dyDescent="0.35">
      <c r="A286">
        <v>1</v>
      </c>
      <c r="B286" t="str">
        <f>Tabla14[[#This Row],[Oficina]]&amp;Tabla14[[#This Row],[Material]]</f>
        <v>Agro Sudamerica1021980</v>
      </c>
      <c r="C286" t="s">
        <v>6</v>
      </c>
      <c r="D286" t="s">
        <v>17</v>
      </c>
      <c r="E286">
        <v>1021980</v>
      </c>
      <c r="F286" t="s">
        <v>657</v>
      </c>
      <c r="G286" t="s">
        <v>18</v>
      </c>
      <c r="H286" t="s">
        <v>21</v>
      </c>
      <c r="I286" s="7">
        <v>0</v>
      </c>
      <c r="J286" s="7">
        <v>0</v>
      </c>
      <c r="K286" s="8">
        <v>0.5146152823243515</v>
      </c>
      <c r="L286" s="7">
        <v>0</v>
      </c>
      <c r="M286" s="7">
        <v>4535.12</v>
      </c>
      <c r="N286" s="7">
        <v>0</v>
      </c>
      <c r="O286" s="7">
        <v>0</v>
      </c>
      <c r="P286" s="14">
        <v>4535.12</v>
      </c>
      <c r="Q286" s="7">
        <v>0</v>
      </c>
      <c r="R286" s="9">
        <v>24000</v>
      </c>
      <c r="S286" s="5">
        <f t="shared" si="5"/>
        <v>0</v>
      </c>
      <c r="T286" s="63"/>
      <c r="U286" s="5">
        <f>+Tabla14[[#This Row],[Atraso a facturar]]+Tabla14[[#This Row],[Ajuste atraso]]</f>
        <v>0</v>
      </c>
      <c r="V286" s="3">
        <f>+Tabla14[[#This Row],[Total disponible]]-Tabla14[[#This Row],[Facturación atraso]]</f>
        <v>4535.12</v>
      </c>
      <c r="W286" s="6">
        <f>IFERROR(IF(AND(V286&gt;R286,J286&gt;=R286),ROUNDDOWN((Tabla14[[#This Row],[Producción para venta nueva]])/R286,0)*R286,0),0)</f>
        <v>0</v>
      </c>
      <c r="X286" s="63"/>
      <c r="Y286" s="6">
        <f>IF(Tabla14[[#This Row],[Venta del mes]]&gt;0,Tabla14[[#This Row],[Venta del mes]]+Tabla14[[#This Row],[Ajuste venta nueva]],0)</f>
        <v>0</v>
      </c>
      <c r="Z286" s="6">
        <f>+Tabla14[[#This Row],[Producción para venta nueva]]-Tabla14[[#This Row],[Facturación Venta nueva]]</f>
        <v>4535.12</v>
      </c>
      <c r="AA286" s="6">
        <f>IF(AND(A286=1,Tabla14[[#This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6" s="6"/>
      <c r="AC286" s="6">
        <f>IF(Tabla14[[#This Row],[Disponible stock sin venta]]&gt;0,Tabla14[[#This Row],[Disponible stock sin venta]]+Tabla14[[#This Row],[Ajuste stock sin venta]],0)</f>
        <v>0</v>
      </c>
      <c r="AD286" s="3">
        <f>IFERROR(VLOOKUP(Tabla14[[#This Row],[Llave]],'[6]Din puerto'!$A:$D,4,FALSE),0)</f>
        <v>0</v>
      </c>
      <c r="AE28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86" s="3">
        <v>0</v>
      </c>
      <c r="AG28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86" s="87"/>
      <c r="AI286" s="3"/>
      <c r="AL286" s="7">
        <f>VLOOKUP(Tabla14[[#This Row],[Llave]],'[8]BASE PLAN MES N'!$B:$AG,32,FALSE)</f>
        <v>0</v>
      </c>
      <c r="AM286" s="3">
        <f>+Tabla14[[#This Row],[Comentario Market3]]-Tabla14[[#This Row],[Plan Ajustado]]</f>
        <v>0</v>
      </c>
    </row>
    <row r="287" spans="1:39" ht="15.5" x14ac:dyDescent="0.35">
      <c r="A287">
        <v>1</v>
      </c>
      <c r="B287" t="str">
        <f>Tabla14[[#This Row],[Oficina]]&amp;Tabla14[[#This Row],[Material]]</f>
        <v>Agro Sudamerica1021903</v>
      </c>
      <c r="C287" t="s">
        <v>6</v>
      </c>
      <c r="D287" t="s">
        <v>17</v>
      </c>
      <c r="E287">
        <v>1021903</v>
      </c>
      <c r="F287" t="s">
        <v>298</v>
      </c>
      <c r="G287" t="s">
        <v>76</v>
      </c>
      <c r="H287" t="s">
        <v>84</v>
      </c>
      <c r="I287" s="7">
        <v>0</v>
      </c>
      <c r="J287" s="7">
        <v>0</v>
      </c>
      <c r="K287" s="8">
        <v>0.5146152823243515</v>
      </c>
      <c r="L287" s="7">
        <v>0</v>
      </c>
      <c r="M287" s="7">
        <v>0</v>
      </c>
      <c r="N287" s="7">
        <v>0</v>
      </c>
      <c r="O287" s="7">
        <v>0</v>
      </c>
      <c r="P287" s="14">
        <v>0</v>
      </c>
      <c r="Q287" s="7">
        <v>0</v>
      </c>
      <c r="R287" s="9">
        <v>24000</v>
      </c>
      <c r="S287" s="5">
        <f t="shared" si="5"/>
        <v>0</v>
      </c>
      <c r="T287" s="63"/>
      <c r="U287" s="5">
        <f>+Tabla14[[#This Row],[Atraso a facturar]]+Tabla14[[#This Row],[Ajuste atraso]]</f>
        <v>0</v>
      </c>
      <c r="V287" s="3">
        <f>+Tabla14[[#This Row],[Total disponible]]-Tabla14[[#This Row],[Facturación atraso]]</f>
        <v>0</v>
      </c>
      <c r="W287" s="6">
        <f>IFERROR(IF(AND(V287&gt;R287,J287&gt;=R287),ROUNDDOWN((Tabla14[[#This Row],[Producción para venta nueva]])/R287,0)*R287,0),0)</f>
        <v>0</v>
      </c>
      <c r="X287" s="63"/>
      <c r="Y287" s="6">
        <f>IF(Tabla14[[#This Row],[Venta del mes]]&gt;0,Tabla14[[#This Row],[Venta del mes]]+Tabla14[[#This Row],[Ajuste venta nueva]],0)</f>
        <v>0</v>
      </c>
      <c r="Z287" s="6">
        <f>+Tabla14[[#This Row],[Producción para venta nueva]]-Tabla14[[#This Row],[Facturación Venta nueva]]</f>
        <v>0</v>
      </c>
      <c r="AA287" s="6">
        <f>IF(AND(A287=1,Tabla14[[#This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7" s="6"/>
      <c r="AC287" s="6">
        <f>IF(Tabla14[[#This Row],[Disponible stock sin venta]]&gt;0,Tabla14[[#This Row],[Disponible stock sin venta]]+Tabla14[[#This Row],[Ajuste stock sin venta]],0)</f>
        <v>0</v>
      </c>
      <c r="AD287" s="3">
        <f>IFERROR(VLOOKUP(Tabla14[[#This Row],[Llave]],'[6]Din puerto'!$A:$D,4,FALSE),0)</f>
        <v>0</v>
      </c>
      <c r="AE287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87" s="3" t="b">
        <v>0</v>
      </c>
      <c r="AG28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87" s="87"/>
      <c r="AI287" s="3"/>
      <c r="AL287" s="7">
        <f>VLOOKUP(Tabla14[[#This Row],[Llave]],'[8]BASE PLAN MES N'!$B:$AG,32,FALSE)</f>
        <v>0</v>
      </c>
      <c r="AM287" s="3">
        <f>+Tabla14[[#This Row],[Comentario Market3]]-Tabla14[[#This Row],[Plan Ajustado]]</f>
        <v>0</v>
      </c>
    </row>
    <row r="288" spans="1:39" ht="15.5" hidden="1" x14ac:dyDescent="0.35">
      <c r="A288">
        <v>1</v>
      </c>
      <c r="B288" t="str">
        <f>Tabla14[[#This Row],[Oficina]]&amp;Tabla14[[#This Row],[Material]]</f>
        <v>Exportacion Directa1020326</v>
      </c>
      <c r="C288" t="s">
        <v>6</v>
      </c>
      <c r="D288" t="s">
        <v>88</v>
      </c>
      <c r="E288">
        <v>1020326</v>
      </c>
      <c r="F288" t="s">
        <v>117</v>
      </c>
      <c r="G288" t="s">
        <v>53</v>
      </c>
      <c r="H288" t="s">
        <v>54</v>
      </c>
      <c r="I288" s="7">
        <v>120000</v>
      </c>
      <c r="J288" s="7">
        <v>259200</v>
      </c>
      <c r="K288" s="8">
        <v>0.86351453912600351</v>
      </c>
      <c r="L288" s="7">
        <v>103621.74469512042</v>
      </c>
      <c r="M288" s="7">
        <v>20890.38</v>
      </c>
      <c r="N288" s="7">
        <v>0</v>
      </c>
      <c r="O288" s="7">
        <v>0</v>
      </c>
      <c r="P288" s="14">
        <v>124512.12469512042</v>
      </c>
      <c r="Q288" s="7">
        <v>24000</v>
      </c>
      <c r="R288" s="9">
        <v>23800</v>
      </c>
      <c r="S288" s="5">
        <f t="shared" si="5"/>
        <v>24000</v>
      </c>
      <c r="T288" s="63"/>
      <c r="U288" s="5">
        <f>+Tabla14[[#This Row],[Atraso a facturar]]+Tabla14[[#This Row],[Ajuste atraso]]</f>
        <v>24000</v>
      </c>
      <c r="V288" s="3">
        <f>+Tabla14[[#This Row],[Total disponible]]-Tabla14[[#This Row],[Facturación atraso]]</f>
        <v>100512.12469512042</v>
      </c>
      <c r="W288" s="6">
        <f>IFERROR(IF(AND(V288&gt;R288,J288&gt;=R288),ROUNDDOWN((Tabla14[[#This Row],[Producción para venta nueva]])/R288,0)*R288,0),0)</f>
        <v>95200</v>
      </c>
      <c r="X288" s="63"/>
      <c r="Y288" s="6">
        <f>IF(Tabla14[[#This Row],[Venta del mes]]&gt;0,Tabla14[[#This Row],[Venta del mes]]+Tabla14[[#This Row],[Ajuste venta nueva]],0)</f>
        <v>95200</v>
      </c>
      <c r="Z288" s="6">
        <f>+Tabla14[[#This Row],[Producción para venta nueva]]-Tabla14[[#This Row],[Facturación Venta nueva]]</f>
        <v>5312.124695120423</v>
      </c>
      <c r="AA288" s="6">
        <f>IF(AND(A288=1,Tabla14[[#This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8" s="6"/>
      <c r="AC288" s="6">
        <f>IF(Tabla14[[#This Row],[Disponible stock sin venta]]&gt;0,Tabla14[[#This Row],[Disponible stock sin venta]]+Tabla14[[#This Row],[Ajuste stock sin venta]],0)</f>
        <v>0</v>
      </c>
      <c r="AD288" s="3">
        <f>IFERROR(VLOOKUP(Tabla14[[#This Row],[Llave]],'[6]Din puerto'!$A:$D,4,FALSE),0)</f>
        <v>0</v>
      </c>
      <c r="AE28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119200</v>
      </c>
      <c r="AF288" s="3">
        <v>119200</v>
      </c>
      <c r="AG288" s="6">
        <f>IF(Tabla14[[#This Row],[Plan Irrestricto (DATO)]]&gt;0,SUM(Tabla14[[#This Row],[Facturación atraso]],Tabla14[[#This Row],[Facturación Venta nueva]],Tabla14[[#This Row],[Facturación stock]],Tabla14[[#This Row],[En puerto a facturar]]),0)</f>
        <v>119200</v>
      </c>
      <c r="AH288" s="87"/>
      <c r="AI288" s="3"/>
      <c r="AL288">
        <f>VLOOKUP(Tabla14[[#This Row],[Llave]],'[8]BASE PLAN MES N'!$B:$AG,32,FALSE)</f>
        <v>119200</v>
      </c>
      <c r="AM288" s="3">
        <f>+Tabla14[[#This Row],[Comentario Market3]]-Tabla14[[#This Row],[Plan Ajustado]]</f>
        <v>0</v>
      </c>
    </row>
    <row r="289" spans="1:39" ht="15.5" hidden="1" x14ac:dyDescent="0.35">
      <c r="A289">
        <v>1</v>
      </c>
      <c r="B289" t="str">
        <f>Tabla14[[#This Row],[Oficina]]&amp;Tabla14[[#This Row],[Material]]</f>
        <v>Exportacion Directa1020284</v>
      </c>
      <c r="C289" t="s">
        <v>6</v>
      </c>
      <c r="D289" t="s">
        <v>88</v>
      </c>
      <c r="E289">
        <v>1020284</v>
      </c>
      <c r="F289" t="s">
        <v>129</v>
      </c>
      <c r="G289" t="s">
        <v>59</v>
      </c>
      <c r="H289" t="s">
        <v>65</v>
      </c>
      <c r="I289" s="7">
        <v>10236</v>
      </c>
      <c r="J289" s="7">
        <v>9000</v>
      </c>
      <c r="K289" s="8">
        <v>0.86351453912600351</v>
      </c>
      <c r="L289" s="7">
        <v>8838.9348224937712</v>
      </c>
      <c r="M289" s="7">
        <v>3889.2619999999997</v>
      </c>
      <c r="N289" s="7">
        <v>8432.9</v>
      </c>
      <c r="O289" s="7">
        <v>5000</v>
      </c>
      <c r="P289" s="14">
        <v>15317.806822493771</v>
      </c>
      <c r="Q289" s="7">
        <v>10000</v>
      </c>
      <c r="R289" s="9">
        <v>2500</v>
      </c>
      <c r="S289" s="5">
        <f t="shared" si="5"/>
        <v>10000</v>
      </c>
      <c r="T289" s="63"/>
      <c r="U289" s="5">
        <f>+Tabla14[[#This Row],[Atraso a facturar]]+Tabla14[[#This Row],[Ajuste atraso]]</f>
        <v>10000</v>
      </c>
      <c r="V289" s="3">
        <f>+Tabla14[[#This Row],[Total disponible]]-Tabla14[[#This Row],[Facturación atraso]]</f>
        <v>5317.8068224937706</v>
      </c>
      <c r="W289" s="6">
        <f>IFERROR(IF(AND(V289&gt;R289,J289&gt;=R289),ROUNDDOWN((Tabla14[[#This Row],[Producción para venta nueva]])/R289,0)*R289,0),0)</f>
        <v>5000</v>
      </c>
      <c r="X289" s="63"/>
      <c r="Y289" s="6">
        <f>IF(Tabla14[[#This Row],[Venta del mes]]&gt;0,Tabla14[[#This Row],[Venta del mes]]+Tabla14[[#This Row],[Ajuste venta nueva]],0)</f>
        <v>5000</v>
      </c>
      <c r="Z289" s="6">
        <f>+Tabla14[[#This Row],[Producción para venta nueva]]-Tabla14[[#This Row],[Facturación Venta nueva]]</f>
        <v>317.8068224937706</v>
      </c>
      <c r="AA289" s="6">
        <f>IF(AND(A289=1,Tabla14[[#This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89" s="6"/>
      <c r="AC289" s="6">
        <f>IF(Tabla14[[#This Row],[Disponible stock sin venta]]&gt;0,Tabla14[[#This Row],[Disponible stock sin venta]]+Tabla14[[#This Row],[Ajuste stock sin venta]],0)</f>
        <v>0</v>
      </c>
      <c r="AD289" s="3">
        <f>IFERROR(VLOOKUP(Tabla14[[#This Row],[Llave]],'[6]Din puerto'!$A:$D,4,FALSE),0)</f>
        <v>0</v>
      </c>
      <c r="AE28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15000</v>
      </c>
      <c r="AF289" s="3">
        <v>15000</v>
      </c>
      <c r="AG289" s="6">
        <f>IF(Tabla14[[#This Row],[Plan Irrestricto (DATO)]]&gt;0,SUM(Tabla14[[#This Row],[Facturación atraso]],Tabla14[[#This Row],[Facturación Venta nueva]],Tabla14[[#This Row],[Facturación stock]],Tabla14[[#This Row],[En puerto a facturar]]),0)</f>
        <v>15000</v>
      </c>
      <c r="AH289" s="87"/>
      <c r="AI289" s="3"/>
      <c r="AL289">
        <f>VLOOKUP(Tabla14[[#This Row],[Llave]],'[8]BASE PLAN MES N'!$B:$AG,32,FALSE)</f>
        <v>10000</v>
      </c>
      <c r="AM289" s="3">
        <f>+Tabla14[[#This Row],[Comentario Market3]]-Tabla14[[#This Row],[Plan Ajustado]]</f>
        <v>-5000</v>
      </c>
    </row>
    <row r="290" spans="1:39" ht="15.5" hidden="1" x14ac:dyDescent="0.35">
      <c r="A290">
        <v>1</v>
      </c>
      <c r="B290" t="str">
        <f>Tabla14[[#This Row],[Oficina]]&amp;Tabla14[[#This Row],[Material]]</f>
        <v>Exportacion Directa1020110</v>
      </c>
      <c r="C290" t="s">
        <v>6</v>
      </c>
      <c r="D290" t="s">
        <v>88</v>
      </c>
      <c r="E290">
        <v>1020110</v>
      </c>
      <c r="F290" t="s">
        <v>104</v>
      </c>
      <c r="G290" t="s">
        <v>50</v>
      </c>
      <c r="H290" t="s">
        <v>103</v>
      </c>
      <c r="I290" s="7">
        <v>370000</v>
      </c>
      <c r="J290" s="7">
        <v>360000</v>
      </c>
      <c r="K290" s="8">
        <v>0.86351453912600351</v>
      </c>
      <c r="L290" s="7">
        <v>319500.37947662128</v>
      </c>
      <c r="M290" s="7">
        <v>234856.34899999981</v>
      </c>
      <c r="N290" s="7">
        <v>102961.57878791685</v>
      </c>
      <c r="O290" s="7">
        <v>18600</v>
      </c>
      <c r="P290" s="14">
        <v>628422.14938574622</v>
      </c>
      <c r="Q290" s="7">
        <v>344740</v>
      </c>
      <c r="R290" s="9">
        <v>10000</v>
      </c>
      <c r="S290" s="5">
        <f t="shared" si="5"/>
        <v>344740</v>
      </c>
      <c r="T290" s="63"/>
      <c r="U290" s="5">
        <f>+Tabla14[[#This Row],[Atraso a facturar]]+Tabla14[[#This Row],[Ajuste atraso]]</f>
        <v>344740</v>
      </c>
      <c r="V290" s="3">
        <f>+Tabla14[[#This Row],[Total disponible]]-Tabla14[[#This Row],[Facturación atraso]]</f>
        <v>283682.14938574622</v>
      </c>
      <c r="W290" s="6">
        <f>IFERROR(IF(AND(V290&gt;R290,J290&gt;=R290),ROUNDDOWN((Tabla14[[#This Row],[Producción para venta nueva]])/R290,0)*R290,0),0)</f>
        <v>280000</v>
      </c>
      <c r="X290" s="63"/>
      <c r="Y290" s="6">
        <f>IF(Tabla14[[#This Row],[Venta del mes]]&gt;0,Tabla14[[#This Row],[Venta del mes]]+Tabla14[[#This Row],[Ajuste venta nueva]],0)</f>
        <v>280000</v>
      </c>
      <c r="Z290" s="6">
        <f>+Tabla14[[#This Row],[Producción para venta nueva]]-Tabla14[[#This Row],[Facturación Venta nueva]]</f>
        <v>3682.1493857462192</v>
      </c>
      <c r="AA290" s="6">
        <f>IF(AND(A290=1,Tabla14[[#This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0" s="6"/>
      <c r="AC290" s="6">
        <f>IF(Tabla14[[#This Row],[Disponible stock sin venta]]&gt;0,Tabla14[[#This Row],[Disponible stock sin venta]]+Tabla14[[#This Row],[Ajuste stock sin venta]],0)</f>
        <v>0</v>
      </c>
      <c r="AD290" s="3">
        <f>IFERROR(VLOOKUP(Tabla14[[#This Row],[Llave]],'[6]Din puerto'!$A:$D,4,FALSE),0)</f>
        <v>0</v>
      </c>
      <c r="AE29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624740</v>
      </c>
      <c r="AF290" s="3">
        <v>624740</v>
      </c>
      <c r="AG290" s="6">
        <f>IF(Tabla14[[#This Row],[Plan Irrestricto (DATO)]]&gt;0,SUM(Tabla14[[#This Row],[Facturación atraso]],Tabla14[[#This Row],[Facturación Venta nueva]],Tabla14[[#This Row],[Facturación stock]],Tabla14[[#This Row],[En puerto a facturar]]),0)</f>
        <v>624740</v>
      </c>
      <c r="AH290" s="87"/>
      <c r="AI290" s="3"/>
      <c r="AL290">
        <f>VLOOKUP(Tabla14[[#This Row],[Llave]],'[8]BASE PLAN MES N'!$B:$AG,32,FALSE)</f>
        <v>514740</v>
      </c>
      <c r="AM290" s="3">
        <f>+Tabla14[[#This Row],[Comentario Market3]]-Tabla14[[#This Row],[Plan Ajustado]]</f>
        <v>-110000</v>
      </c>
    </row>
    <row r="291" spans="1:39" ht="15.5" hidden="1" x14ac:dyDescent="0.35">
      <c r="A291">
        <v>1</v>
      </c>
      <c r="B291" t="str">
        <f>Tabla14[[#This Row],[Oficina]]&amp;Tabla14[[#This Row],[Material]]</f>
        <v>Exportacion Directa1020105</v>
      </c>
      <c r="C291" t="s">
        <v>6</v>
      </c>
      <c r="D291" t="s">
        <v>88</v>
      </c>
      <c r="E291">
        <v>1020105</v>
      </c>
      <c r="F291" t="s">
        <v>101</v>
      </c>
      <c r="G291" t="s">
        <v>50</v>
      </c>
      <c r="H291" t="s">
        <v>51</v>
      </c>
      <c r="I291" s="7">
        <v>70000</v>
      </c>
      <c r="J291" s="7">
        <v>45000</v>
      </c>
      <c r="K291" s="8">
        <v>0.86351453912600351</v>
      </c>
      <c r="L291" s="7">
        <v>60446.017738820243</v>
      </c>
      <c r="M291" s="7">
        <v>16190.404999999997</v>
      </c>
      <c r="N291" s="7">
        <v>0</v>
      </c>
      <c r="O291" s="7">
        <v>6000</v>
      </c>
      <c r="P291" s="14">
        <v>70636.422738820242</v>
      </c>
      <c r="Q291" s="7">
        <v>55000</v>
      </c>
      <c r="R291" s="9">
        <v>2500</v>
      </c>
      <c r="S291" s="5">
        <f t="shared" si="5"/>
        <v>55000</v>
      </c>
      <c r="T291" s="63"/>
      <c r="U291" s="5">
        <f>+Tabla14[[#This Row],[Atraso a facturar]]+Tabla14[[#This Row],[Ajuste atraso]]</f>
        <v>55000</v>
      </c>
      <c r="V291" s="3">
        <f>+Tabla14[[#This Row],[Total disponible]]-Tabla14[[#This Row],[Facturación atraso]]</f>
        <v>15636.422738820242</v>
      </c>
      <c r="W291" s="6">
        <f>IFERROR(IF(AND(V291&gt;R291,J291&gt;=R291),ROUNDDOWN((Tabla14[[#This Row],[Producción para venta nueva]])/R291,0)*R291,0),0)</f>
        <v>15000</v>
      </c>
      <c r="X291" s="63"/>
      <c r="Y291" s="6">
        <f>IF(Tabla14[[#This Row],[Venta del mes]]&gt;0,Tabla14[[#This Row],[Venta del mes]]+Tabla14[[#This Row],[Ajuste venta nueva]],0)</f>
        <v>15000</v>
      </c>
      <c r="Z291" s="6">
        <f>+Tabla14[[#This Row],[Producción para venta nueva]]-Tabla14[[#This Row],[Facturación Venta nueva]]</f>
        <v>636.42273882024165</v>
      </c>
      <c r="AA291" s="6">
        <f>IF(AND(A291=1,Tabla14[[#This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1" s="6"/>
      <c r="AC291" s="6">
        <f>IF(Tabla14[[#This Row],[Disponible stock sin venta]]&gt;0,Tabla14[[#This Row],[Disponible stock sin venta]]+Tabla14[[#This Row],[Ajuste stock sin venta]],0)</f>
        <v>0</v>
      </c>
      <c r="AD291" s="3">
        <f>IFERROR(VLOOKUP(Tabla14[[#This Row],[Llave]],'[6]Din puerto'!$A:$D,4,FALSE),0)</f>
        <v>0</v>
      </c>
      <c r="AE29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70000</v>
      </c>
      <c r="AF291" s="3">
        <v>70000</v>
      </c>
      <c r="AG291" s="6">
        <f>IF(Tabla14[[#This Row],[Plan Irrestricto (DATO)]]&gt;0,SUM(Tabla14[[#This Row],[Facturación atraso]],Tabla14[[#This Row],[Facturación Venta nueva]],Tabla14[[#This Row],[Facturación stock]],Tabla14[[#This Row],[En puerto a facturar]]),0)</f>
        <v>70000</v>
      </c>
      <c r="AH291" s="87"/>
      <c r="AI291" s="3"/>
      <c r="AL291">
        <f>VLOOKUP(Tabla14[[#This Row],[Llave]],'[8]BASE PLAN MES N'!$B:$AG,32,FALSE)</f>
        <v>55000</v>
      </c>
      <c r="AM291" s="3">
        <f>+Tabla14[[#This Row],[Comentario Market3]]-Tabla14[[#This Row],[Plan Ajustado]]</f>
        <v>-15000</v>
      </c>
    </row>
    <row r="292" spans="1:39" ht="15.5" x14ac:dyDescent="0.35">
      <c r="A292">
        <v>1</v>
      </c>
      <c r="B292" t="str">
        <f>Tabla14[[#This Row],[Oficina]]&amp;Tabla14[[#This Row],[Material]]</f>
        <v>Agro Sudamerica1021820</v>
      </c>
      <c r="C292" t="s">
        <v>6</v>
      </c>
      <c r="D292" t="s">
        <v>17</v>
      </c>
      <c r="E292">
        <v>1021820</v>
      </c>
      <c r="F292" t="s">
        <v>312</v>
      </c>
      <c r="G292" t="s">
        <v>50</v>
      </c>
      <c r="H292" t="s">
        <v>110</v>
      </c>
      <c r="I292" s="7">
        <v>0</v>
      </c>
      <c r="J292" s="7">
        <v>0</v>
      </c>
      <c r="K292" s="8">
        <v>0.5146152823243515</v>
      </c>
      <c r="L292" s="7">
        <v>0</v>
      </c>
      <c r="M292" s="7">
        <v>0</v>
      </c>
      <c r="N292" s="7">
        <v>0</v>
      </c>
      <c r="O292" s="7">
        <v>0</v>
      </c>
      <c r="P292" s="14">
        <v>0</v>
      </c>
      <c r="Q292" s="7">
        <v>0</v>
      </c>
      <c r="R292" s="9">
        <v>3500</v>
      </c>
      <c r="S292" s="5">
        <f t="shared" si="5"/>
        <v>0</v>
      </c>
      <c r="T292" s="63"/>
      <c r="U292" s="5">
        <f>+Tabla14[[#This Row],[Atraso a facturar]]+Tabla14[[#This Row],[Ajuste atraso]]</f>
        <v>0</v>
      </c>
      <c r="V292" s="3">
        <f>+Tabla14[[#This Row],[Total disponible]]-Tabla14[[#This Row],[Facturación atraso]]</f>
        <v>0</v>
      </c>
      <c r="W292" s="6">
        <f>IFERROR(IF(AND(V292&gt;R292,J292&gt;=R292),ROUNDDOWN((Tabla14[[#This Row],[Producción para venta nueva]])/R292,0)*R292,0),0)</f>
        <v>0</v>
      </c>
      <c r="X292" s="63"/>
      <c r="Y292" s="6">
        <f>IF(Tabla14[[#This Row],[Venta del mes]]&gt;0,Tabla14[[#This Row],[Venta del mes]]+Tabla14[[#This Row],[Ajuste venta nueva]],0)</f>
        <v>0</v>
      </c>
      <c r="Z292" s="6">
        <f>+Tabla14[[#This Row],[Producción para venta nueva]]-Tabla14[[#This Row],[Facturación Venta nueva]]</f>
        <v>0</v>
      </c>
      <c r="AA292" s="6">
        <f>IF(AND(A292=1,Tabla14[[#This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2" s="6"/>
      <c r="AC292" s="6">
        <f>IF(Tabla14[[#This Row],[Disponible stock sin venta]]&gt;0,Tabla14[[#This Row],[Disponible stock sin venta]]+Tabla14[[#This Row],[Ajuste stock sin venta]],0)</f>
        <v>0</v>
      </c>
      <c r="AD292" s="3">
        <f>IFERROR(VLOOKUP(Tabla14[[#This Row],[Llave]],'[6]Din puerto'!$A:$D,4,FALSE),0)</f>
        <v>0</v>
      </c>
      <c r="AE292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92" s="3" t="b">
        <v>0</v>
      </c>
      <c r="AG29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92" s="87"/>
      <c r="AI292" s="3"/>
      <c r="AL292" s="7">
        <f>VLOOKUP(Tabla14[[#This Row],[Llave]],'[8]BASE PLAN MES N'!$B:$AG,32,FALSE)</f>
        <v>0</v>
      </c>
      <c r="AM292" s="3">
        <f>+Tabla14[[#This Row],[Comentario Market3]]-Tabla14[[#This Row],[Plan Ajustado]]</f>
        <v>0</v>
      </c>
    </row>
    <row r="293" spans="1:39" ht="15.5" x14ac:dyDescent="0.35">
      <c r="A293">
        <v>1</v>
      </c>
      <c r="B293" t="str">
        <f>Tabla14[[#This Row],[Oficina]]&amp;Tabla14[[#This Row],[Material]]</f>
        <v>Agro Sudamerica1021819</v>
      </c>
      <c r="C293" t="s">
        <v>6</v>
      </c>
      <c r="D293" t="s">
        <v>17</v>
      </c>
      <c r="E293">
        <v>1021819</v>
      </c>
      <c r="F293" t="s">
        <v>311</v>
      </c>
      <c r="G293" t="s">
        <v>50</v>
      </c>
      <c r="H293" t="s">
        <v>51</v>
      </c>
      <c r="I293" s="7">
        <v>0</v>
      </c>
      <c r="J293" s="7">
        <v>0</v>
      </c>
      <c r="K293" s="8">
        <v>0.5146152823243515</v>
      </c>
      <c r="L293" s="7">
        <v>0</v>
      </c>
      <c r="M293" s="7">
        <v>0</v>
      </c>
      <c r="N293" s="7">
        <v>0</v>
      </c>
      <c r="O293" s="7">
        <v>0</v>
      </c>
      <c r="P293" s="14">
        <v>0</v>
      </c>
      <c r="Q293" s="7">
        <v>0</v>
      </c>
      <c r="R293" s="9">
        <v>24000</v>
      </c>
      <c r="S293" s="5">
        <f t="shared" si="5"/>
        <v>0</v>
      </c>
      <c r="T293" s="63"/>
      <c r="U293" s="5">
        <f>+Tabla14[[#This Row],[Atraso a facturar]]+Tabla14[[#This Row],[Ajuste atraso]]</f>
        <v>0</v>
      </c>
      <c r="V293" s="3">
        <f>+Tabla14[[#This Row],[Total disponible]]-Tabla14[[#This Row],[Facturación atraso]]</f>
        <v>0</v>
      </c>
      <c r="W293" s="6">
        <f>IFERROR(IF(AND(V293&gt;R293,J293&gt;=R293),ROUNDDOWN((Tabla14[[#This Row],[Producción para venta nueva]])/R293,0)*R293,0),0)</f>
        <v>0</v>
      </c>
      <c r="X293" s="63"/>
      <c r="Y293" s="6">
        <f>IF(Tabla14[[#This Row],[Venta del mes]]&gt;0,Tabla14[[#This Row],[Venta del mes]]+Tabla14[[#This Row],[Ajuste venta nueva]],0)</f>
        <v>0</v>
      </c>
      <c r="Z293" s="6">
        <f>+Tabla14[[#This Row],[Producción para venta nueva]]-Tabla14[[#This Row],[Facturación Venta nueva]]</f>
        <v>0</v>
      </c>
      <c r="AA293" s="6">
        <f>IF(AND(A293=1,Tabla14[[#This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3" s="6"/>
      <c r="AC293" s="6">
        <f>IF(Tabla14[[#This Row],[Disponible stock sin venta]]&gt;0,Tabla14[[#This Row],[Disponible stock sin venta]]+Tabla14[[#This Row],[Ajuste stock sin venta]],0)</f>
        <v>0</v>
      </c>
      <c r="AD293" s="3">
        <f>IFERROR(VLOOKUP(Tabla14[[#This Row],[Llave]],'[6]Din puerto'!$A:$D,4,FALSE),0)</f>
        <v>0</v>
      </c>
      <c r="AE293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93" s="3" t="b">
        <v>0</v>
      </c>
      <c r="AG29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93" s="87"/>
      <c r="AI293" s="3"/>
      <c r="AL293" s="7">
        <f>VLOOKUP(Tabla14[[#This Row],[Llave]],'[8]BASE PLAN MES N'!$B:$AG,32,FALSE)</f>
        <v>0</v>
      </c>
      <c r="AM293" s="3">
        <f>+Tabla14[[#This Row],[Comentario Market3]]-Tabla14[[#This Row],[Plan Ajustado]]</f>
        <v>0</v>
      </c>
    </row>
    <row r="294" spans="1:39" ht="15.5" x14ac:dyDescent="0.35">
      <c r="A294">
        <v>2</v>
      </c>
      <c r="B294" t="str">
        <f>Tabla14[[#This Row],[Oficina]]&amp;Tabla14[[#This Row],[Material]]</f>
        <v>Agro Sudamerica1021639</v>
      </c>
      <c r="C294" t="s">
        <v>6</v>
      </c>
      <c r="D294" t="s">
        <v>17</v>
      </c>
      <c r="E294">
        <v>1021639</v>
      </c>
      <c r="F294" t="s">
        <v>278</v>
      </c>
      <c r="G294" t="s">
        <v>37</v>
      </c>
      <c r="H294" t="s">
        <v>38</v>
      </c>
      <c r="I294" s="7">
        <v>0</v>
      </c>
      <c r="J294" s="7">
        <v>0</v>
      </c>
      <c r="K294" s="8">
        <v>0.5146152823243515</v>
      </c>
      <c r="L294" s="7">
        <v>0</v>
      </c>
      <c r="M294" s="7">
        <v>0</v>
      </c>
      <c r="N294" s="7">
        <v>0</v>
      </c>
      <c r="O294" s="7">
        <v>0</v>
      </c>
      <c r="P294" s="14">
        <v>0</v>
      </c>
      <c r="Q294" s="7">
        <v>0</v>
      </c>
      <c r="R294" s="9">
        <v>16200</v>
      </c>
      <c r="S294" s="5">
        <f t="shared" si="5"/>
        <v>0</v>
      </c>
      <c r="T294" s="63"/>
      <c r="U294" s="5">
        <f>+Tabla14[[#This Row],[Atraso a facturar]]+Tabla14[[#This Row],[Ajuste atraso]]</f>
        <v>0</v>
      </c>
      <c r="V294" s="3">
        <f>+Tabla14[[#This Row],[Total disponible]]-Tabla14[[#This Row],[Facturación atraso]]</f>
        <v>0</v>
      </c>
      <c r="W294" s="6">
        <f>IFERROR(IF(AND(V294&gt;R294,J294&gt;=R294),ROUNDDOWN((Tabla14[[#This Row],[Producción para venta nueva]])/R294,0)*R294,0),0)</f>
        <v>0</v>
      </c>
      <c r="X294" s="63"/>
      <c r="Y294" s="6">
        <f>IF(Tabla14[[#This Row],[Venta del mes]]&gt;0,Tabla14[[#This Row],[Venta del mes]]+Tabla14[[#This Row],[Ajuste venta nueva]],0)</f>
        <v>0</v>
      </c>
      <c r="Z294" s="6">
        <f>+Tabla14[[#This Row],[Producción para venta nueva]]-Tabla14[[#This Row],[Facturación Venta nueva]]</f>
        <v>0</v>
      </c>
      <c r="AA294" s="6">
        <f>IF(AND(A294=1,Tabla14[[#This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4" s="6"/>
      <c r="AC294" s="6">
        <f>IF(Tabla14[[#This Row],[Disponible stock sin venta]]&gt;0,Tabla14[[#This Row],[Disponible stock sin venta]]+Tabla14[[#This Row],[Ajuste stock sin venta]],0)</f>
        <v>0</v>
      </c>
      <c r="AD294" s="3">
        <f>IFERROR(VLOOKUP(Tabla14[[#This Row],[Llave]],'[6]Din puerto'!$A:$D,4,FALSE),0)</f>
        <v>0</v>
      </c>
      <c r="AE294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94" s="3" t="b">
        <v>0</v>
      </c>
      <c r="AG29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94" s="87"/>
      <c r="AI294" s="3"/>
      <c r="AL294" s="7">
        <f>VLOOKUP(Tabla14[[#This Row],[Llave]],'[8]BASE PLAN MES N'!$B:$AG,32,FALSE)</f>
        <v>0</v>
      </c>
      <c r="AM294" s="3">
        <f>+Tabla14[[#This Row],[Comentario Market3]]-Tabla14[[#This Row],[Plan Ajustado]]</f>
        <v>0</v>
      </c>
    </row>
    <row r="295" spans="1:39" ht="15.5" x14ac:dyDescent="0.35">
      <c r="A295">
        <v>1</v>
      </c>
      <c r="B295" t="str">
        <f>Tabla14[[#This Row],[Oficina]]&amp;Tabla14[[#This Row],[Material]]</f>
        <v>Agro Sudamerica1021623</v>
      </c>
      <c r="C295" t="s">
        <v>6</v>
      </c>
      <c r="D295" t="s">
        <v>17</v>
      </c>
      <c r="E295">
        <v>1021623</v>
      </c>
      <c r="F295" t="s">
        <v>23</v>
      </c>
      <c r="G295" t="s">
        <v>18</v>
      </c>
      <c r="H295" t="s">
        <v>21</v>
      </c>
      <c r="I295" s="7">
        <v>0</v>
      </c>
      <c r="J295" s="7">
        <v>0</v>
      </c>
      <c r="K295" s="8">
        <v>0.5146152823243515</v>
      </c>
      <c r="L295" s="7">
        <v>0</v>
      </c>
      <c r="M295" s="7">
        <v>0</v>
      </c>
      <c r="N295" s="7">
        <v>0</v>
      </c>
      <c r="O295" s="7">
        <v>0</v>
      </c>
      <c r="P295" s="14">
        <v>0</v>
      </c>
      <c r="Q295" s="7">
        <v>0</v>
      </c>
      <c r="R295" s="9">
        <v>500</v>
      </c>
      <c r="S295" s="5">
        <f t="shared" si="5"/>
        <v>0</v>
      </c>
      <c r="T295" s="63"/>
      <c r="U295" s="5">
        <f>+Tabla14[[#This Row],[Atraso a facturar]]+Tabla14[[#This Row],[Ajuste atraso]]</f>
        <v>0</v>
      </c>
      <c r="V295" s="3">
        <f>+Tabla14[[#This Row],[Total disponible]]-Tabla14[[#This Row],[Facturación atraso]]</f>
        <v>0</v>
      </c>
      <c r="W295" s="6">
        <f>IFERROR(IF(AND(V295&gt;R295,J295&gt;=R295),ROUNDDOWN((Tabla14[[#This Row],[Producción para venta nueva]])/R295,0)*R295,0),0)</f>
        <v>0</v>
      </c>
      <c r="X295" s="63"/>
      <c r="Y295" s="6">
        <f>IF(Tabla14[[#This Row],[Venta del mes]]&gt;0,Tabla14[[#This Row],[Venta del mes]]+Tabla14[[#This Row],[Ajuste venta nueva]],0)</f>
        <v>0</v>
      </c>
      <c r="Z295" s="6">
        <f>+Tabla14[[#This Row],[Producción para venta nueva]]-Tabla14[[#This Row],[Facturación Venta nueva]]</f>
        <v>0</v>
      </c>
      <c r="AA295" s="6">
        <f>IF(AND(A295=1,Tabla14[[#This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5" s="6"/>
      <c r="AC295" s="6">
        <f>IF(Tabla14[[#This Row],[Disponible stock sin venta]]&gt;0,Tabla14[[#This Row],[Disponible stock sin venta]]+Tabla14[[#This Row],[Ajuste stock sin venta]],0)</f>
        <v>0</v>
      </c>
      <c r="AD295" s="3">
        <f>IFERROR(VLOOKUP(Tabla14[[#This Row],[Llave]],'[6]Din puerto'!$A:$D,4,FALSE),0)</f>
        <v>0</v>
      </c>
      <c r="AE295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95" s="3" t="b">
        <v>0</v>
      </c>
      <c r="AG29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95" s="87"/>
      <c r="AI295" s="3"/>
      <c r="AL295" s="7">
        <f>VLOOKUP(Tabla14[[#This Row],[Llave]],'[8]BASE PLAN MES N'!$B:$AG,32,FALSE)</f>
        <v>0</v>
      </c>
      <c r="AM295" s="3">
        <f>+Tabla14[[#This Row],[Comentario Market3]]-Tabla14[[#This Row],[Plan Ajustado]]</f>
        <v>0</v>
      </c>
    </row>
    <row r="296" spans="1:39" ht="15.5" x14ac:dyDescent="0.35">
      <c r="A296">
        <v>2</v>
      </c>
      <c r="B296" t="str">
        <f>Tabla14[[#This Row],[Oficina]]&amp;Tabla14[[#This Row],[Material]]</f>
        <v>Agro Sudamerica1021550</v>
      </c>
      <c r="C296" t="s">
        <v>6</v>
      </c>
      <c r="D296" t="s">
        <v>17</v>
      </c>
      <c r="E296">
        <v>1021550</v>
      </c>
      <c r="F296" t="s">
        <v>284</v>
      </c>
      <c r="G296" t="s">
        <v>71</v>
      </c>
      <c r="H296" t="s">
        <v>72</v>
      </c>
      <c r="I296" s="7">
        <v>0</v>
      </c>
      <c r="J296" s="7">
        <v>0</v>
      </c>
      <c r="K296" s="8">
        <v>0.5146152823243515</v>
      </c>
      <c r="L296" s="7">
        <v>0</v>
      </c>
      <c r="M296" s="7">
        <v>0</v>
      </c>
      <c r="N296" s="7">
        <v>0</v>
      </c>
      <c r="O296" s="7">
        <v>0</v>
      </c>
      <c r="P296" s="14">
        <v>0</v>
      </c>
      <c r="Q296" s="7">
        <v>0</v>
      </c>
      <c r="R296" s="9">
        <v>10500</v>
      </c>
      <c r="S296" s="5">
        <f t="shared" si="5"/>
        <v>0</v>
      </c>
      <c r="T296" s="63"/>
      <c r="U296" s="5">
        <f>+Tabla14[[#This Row],[Atraso a facturar]]+Tabla14[[#This Row],[Ajuste atraso]]</f>
        <v>0</v>
      </c>
      <c r="V296" s="3">
        <f>+Tabla14[[#This Row],[Total disponible]]-Tabla14[[#This Row],[Facturación atraso]]</f>
        <v>0</v>
      </c>
      <c r="W296" s="6">
        <f>IFERROR(IF(AND(V296&gt;R296,J296&gt;=R296),ROUNDDOWN((Tabla14[[#This Row],[Producción para venta nueva]])/R296,0)*R296,0),0)</f>
        <v>0</v>
      </c>
      <c r="X296" s="63"/>
      <c r="Y296" s="6">
        <f>IF(Tabla14[[#This Row],[Venta del mes]]&gt;0,Tabla14[[#This Row],[Venta del mes]]+Tabla14[[#This Row],[Ajuste venta nueva]],0)</f>
        <v>0</v>
      </c>
      <c r="Z296" s="6">
        <f>+Tabla14[[#This Row],[Producción para venta nueva]]-Tabla14[[#This Row],[Facturación Venta nueva]]</f>
        <v>0</v>
      </c>
      <c r="AA296" s="6">
        <f>IF(AND(A296=1,Tabla14[[#This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6" s="6"/>
      <c r="AC296" s="6">
        <f>IF(Tabla14[[#This Row],[Disponible stock sin venta]]&gt;0,Tabla14[[#This Row],[Disponible stock sin venta]]+Tabla14[[#This Row],[Ajuste stock sin venta]],0)</f>
        <v>0</v>
      </c>
      <c r="AD296" s="3">
        <f>IFERROR(VLOOKUP(Tabla14[[#This Row],[Llave]],'[6]Din puerto'!$A:$D,4,FALSE),0)</f>
        <v>0</v>
      </c>
      <c r="AE296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96" s="3" t="b">
        <v>0</v>
      </c>
      <c r="AG29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96" s="87"/>
      <c r="AI296" s="3"/>
      <c r="AL296" s="7">
        <f>VLOOKUP(Tabla14[[#This Row],[Llave]],'[8]BASE PLAN MES N'!$B:$AG,32,FALSE)</f>
        <v>0</v>
      </c>
      <c r="AM296" s="3">
        <f>+Tabla14[[#This Row],[Comentario Market3]]-Tabla14[[#This Row],[Plan Ajustado]]</f>
        <v>0</v>
      </c>
    </row>
    <row r="297" spans="1:39" ht="15.5" x14ac:dyDescent="0.35">
      <c r="A297">
        <v>2</v>
      </c>
      <c r="B297" t="str">
        <f>Tabla14[[#This Row],[Oficina]]&amp;Tabla14[[#This Row],[Material]]</f>
        <v>Agro Sudamerica1021435</v>
      </c>
      <c r="C297" t="s">
        <v>6</v>
      </c>
      <c r="D297" t="s">
        <v>17</v>
      </c>
      <c r="E297">
        <v>1021435</v>
      </c>
      <c r="F297" t="s">
        <v>279</v>
      </c>
      <c r="G297" t="s">
        <v>11</v>
      </c>
      <c r="H297" t="s">
        <v>41</v>
      </c>
      <c r="I297" s="7">
        <v>0</v>
      </c>
      <c r="J297" s="7">
        <v>0</v>
      </c>
      <c r="K297" s="8">
        <v>0.5146152823243515</v>
      </c>
      <c r="L297" s="7">
        <v>0</v>
      </c>
      <c r="M297" s="7">
        <v>0</v>
      </c>
      <c r="N297" s="7">
        <v>0</v>
      </c>
      <c r="O297" s="7">
        <v>0</v>
      </c>
      <c r="P297" s="14">
        <v>0</v>
      </c>
      <c r="Q297" s="7">
        <v>0</v>
      </c>
      <c r="R297" s="9">
        <v>18000</v>
      </c>
      <c r="S297" s="5">
        <f t="shared" si="5"/>
        <v>0</v>
      </c>
      <c r="T297" s="63"/>
      <c r="U297" s="5">
        <f>+Tabla14[[#This Row],[Atraso a facturar]]+Tabla14[[#This Row],[Ajuste atraso]]</f>
        <v>0</v>
      </c>
      <c r="V297" s="3">
        <f>+Tabla14[[#This Row],[Total disponible]]-Tabla14[[#This Row],[Facturación atraso]]</f>
        <v>0</v>
      </c>
      <c r="W297" s="6">
        <f>IFERROR(IF(AND(V297&gt;R297,J297&gt;=R297),ROUNDDOWN((Tabla14[[#This Row],[Producción para venta nueva]])/R297,0)*R297,0),0)</f>
        <v>0</v>
      </c>
      <c r="X297" s="63"/>
      <c r="Y297" s="6">
        <f>IF(Tabla14[[#This Row],[Venta del mes]]&gt;0,Tabla14[[#This Row],[Venta del mes]]+Tabla14[[#This Row],[Ajuste venta nueva]],0)</f>
        <v>0</v>
      </c>
      <c r="Z297" s="6">
        <f>+Tabla14[[#This Row],[Producción para venta nueva]]-Tabla14[[#This Row],[Facturación Venta nueva]]</f>
        <v>0</v>
      </c>
      <c r="AA297" s="6">
        <f>IF(AND(A297=1,Tabla14[[#This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7" s="6"/>
      <c r="AC297" s="6">
        <f>IF(Tabla14[[#This Row],[Disponible stock sin venta]]&gt;0,Tabla14[[#This Row],[Disponible stock sin venta]]+Tabla14[[#This Row],[Ajuste stock sin venta]],0)</f>
        <v>0</v>
      </c>
      <c r="AD297" s="3">
        <f>IFERROR(VLOOKUP(Tabla14[[#This Row],[Llave]],'[6]Din puerto'!$A:$D,4,FALSE),0)</f>
        <v>0</v>
      </c>
      <c r="AE297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97" s="3" t="b">
        <v>0</v>
      </c>
      <c r="AG29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97" s="87"/>
      <c r="AI297" s="3"/>
      <c r="AL297" s="7">
        <f>VLOOKUP(Tabla14[[#This Row],[Llave]],'[8]BASE PLAN MES N'!$B:$AG,32,FALSE)</f>
        <v>0</v>
      </c>
      <c r="AM297" s="3">
        <f>+Tabla14[[#This Row],[Comentario Market3]]-Tabla14[[#This Row],[Plan Ajustado]]</f>
        <v>0</v>
      </c>
    </row>
    <row r="298" spans="1:39" ht="15.5" hidden="1" x14ac:dyDescent="0.35">
      <c r="A298">
        <v>2</v>
      </c>
      <c r="B298" t="str">
        <f>Tabla14[[#This Row],[Oficina]]&amp;Tabla14[[#This Row],[Material]]</f>
        <v>Agro Mexico1012764</v>
      </c>
      <c r="C298" t="s">
        <v>227</v>
      </c>
      <c r="D298" t="s">
        <v>370</v>
      </c>
      <c r="E298">
        <v>1012764</v>
      </c>
      <c r="F298" t="s">
        <v>369</v>
      </c>
      <c r="G298" t="s">
        <v>233</v>
      </c>
      <c r="H298" t="s">
        <v>371</v>
      </c>
      <c r="I298" s="7">
        <v>0</v>
      </c>
      <c r="J298" s="7">
        <v>120000</v>
      </c>
      <c r="K298" s="8">
        <v>0.5146152823243515</v>
      </c>
      <c r="L298" s="7">
        <v>0</v>
      </c>
      <c r="M298" s="7">
        <v>23994.505999999998</v>
      </c>
      <c r="N298" s="7">
        <v>0</v>
      </c>
      <c r="O298" s="7">
        <v>0</v>
      </c>
      <c r="P298" s="14">
        <v>23994.505999999998</v>
      </c>
      <c r="Q298" s="7">
        <v>24000</v>
      </c>
      <c r="R298" s="9">
        <v>24000</v>
      </c>
      <c r="S298" s="5">
        <f t="shared" si="5"/>
        <v>0</v>
      </c>
      <c r="T298" s="63"/>
      <c r="U298" s="5">
        <f>+Tabla14[[#This Row],[Atraso a facturar]]+Tabla14[[#This Row],[Ajuste atraso]]</f>
        <v>0</v>
      </c>
      <c r="V298" s="3">
        <f>+Tabla14[[#This Row],[Total disponible]]-Tabla14[[#This Row],[Facturación atraso]]</f>
        <v>23994.505999999998</v>
      </c>
      <c r="W298" s="6">
        <f>IFERROR(IF(AND(V298&gt;R298,J298&gt;=R298),ROUNDDOWN((Tabla14[[#This Row],[Producción para venta nueva]])/R298,0)*R298,0),0)</f>
        <v>0</v>
      </c>
      <c r="X298" s="63"/>
      <c r="Y298" s="6">
        <f>IF(Tabla14[[#This Row],[Venta del mes]]&gt;0,Tabla14[[#This Row],[Venta del mes]]+Tabla14[[#This Row],[Ajuste venta nueva]],0)</f>
        <v>0</v>
      </c>
      <c r="Z298" s="6">
        <f>+Tabla14[[#This Row],[Producción para venta nueva]]-Tabla14[[#This Row],[Facturación Venta nueva]]</f>
        <v>23994.505999999998</v>
      </c>
      <c r="AA298" s="6">
        <f>IF(AND(A298=1,Tabla14[[#This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8" s="6"/>
      <c r="AC298" s="6">
        <f>IF(Tabla14[[#This Row],[Disponible stock sin venta]]&gt;0,Tabla14[[#This Row],[Disponible stock sin venta]]+Tabla14[[#This Row],[Ajuste stock sin venta]],0)</f>
        <v>0</v>
      </c>
      <c r="AD298" s="3">
        <f>IFERROR(VLOOKUP(Tabla14[[#This Row],[Llave]],'[6]Din puerto'!$A:$D,4,FALSE),0)</f>
        <v>24005.13</v>
      </c>
      <c r="AE29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24005.13</v>
      </c>
      <c r="AF298" s="3">
        <v>24005.13</v>
      </c>
      <c r="AG298" s="6">
        <f>IF(Tabla14[[#This Row],[Plan Irrestricto (DATO)]]&gt;0,SUM(Tabla14[[#This Row],[Facturación atraso]],Tabla14[[#This Row],[Facturación Venta nueva]],Tabla14[[#This Row],[Facturación stock]],Tabla14[[#This Row],[En puerto a facturar]]),0)</f>
        <v>24005.13</v>
      </c>
      <c r="AH298" s="87"/>
      <c r="AI298" s="3"/>
      <c r="AL298">
        <f>VLOOKUP(Tabla14[[#This Row],[Llave]],'[8]BASE PLAN MES N'!$B:$AG,32,FALSE)</f>
        <v>24005.13</v>
      </c>
      <c r="AM298" s="3">
        <f>+Tabla14[[#This Row],[Comentario Market3]]-Tabla14[[#This Row],[Plan Ajustado]]</f>
        <v>0</v>
      </c>
    </row>
    <row r="299" spans="1:39" ht="15.5" x14ac:dyDescent="0.35">
      <c r="A299">
        <v>2</v>
      </c>
      <c r="B299" t="str">
        <f>Tabla14[[#This Row],[Oficina]]&amp;Tabla14[[#This Row],[Material]]</f>
        <v>Agro Sudamerica1021287</v>
      </c>
      <c r="C299" t="s">
        <v>6</v>
      </c>
      <c r="D299" t="s">
        <v>17</v>
      </c>
      <c r="E299">
        <v>1021287</v>
      </c>
      <c r="F299" t="s">
        <v>280</v>
      </c>
      <c r="G299" t="s">
        <v>11</v>
      </c>
      <c r="H299" t="s">
        <v>15</v>
      </c>
      <c r="I299" s="7">
        <v>0</v>
      </c>
      <c r="J299" s="7">
        <v>0</v>
      </c>
      <c r="K299" s="8">
        <v>0.5146152823243515</v>
      </c>
      <c r="L299" s="7">
        <v>0</v>
      </c>
      <c r="M299" s="7">
        <v>0</v>
      </c>
      <c r="N299" s="7">
        <v>0</v>
      </c>
      <c r="O299" s="7">
        <v>0</v>
      </c>
      <c r="P299" s="14">
        <v>0</v>
      </c>
      <c r="Q299" s="7">
        <v>0</v>
      </c>
      <c r="R299" s="9">
        <v>5000</v>
      </c>
      <c r="S299" s="5">
        <f t="shared" si="5"/>
        <v>0</v>
      </c>
      <c r="T299" s="63"/>
      <c r="U299" s="5">
        <f>+Tabla14[[#This Row],[Atraso a facturar]]+Tabla14[[#This Row],[Ajuste atraso]]</f>
        <v>0</v>
      </c>
      <c r="V299" s="3">
        <f>+Tabla14[[#This Row],[Total disponible]]-Tabla14[[#This Row],[Facturación atraso]]</f>
        <v>0</v>
      </c>
      <c r="W299" s="6">
        <f>IFERROR(IF(AND(V299&gt;R299,J299&gt;=R299),ROUNDDOWN((Tabla14[[#This Row],[Producción para venta nueva]])/R299,0)*R299,0),0)</f>
        <v>0</v>
      </c>
      <c r="X299" s="63"/>
      <c r="Y299" s="6">
        <f>IF(Tabla14[[#This Row],[Venta del mes]]&gt;0,Tabla14[[#This Row],[Venta del mes]]+Tabla14[[#This Row],[Ajuste venta nueva]],0)</f>
        <v>0</v>
      </c>
      <c r="Z299" s="6">
        <f>+Tabla14[[#This Row],[Producción para venta nueva]]-Tabla14[[#This Row],[Facturación Venta nueva]]</f>
        <v>0</v>
      </c>
      <c r="AA299" s="6">
        <f>IF(AND(A299=1,Tabla14[[#This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299" s="6"/>
      <c r="AC299" s="6">
        <f>IF(Tabla14[[#This Row],[Disponible stock sin venta]]&gt;0,Tabla14[[#This Row],[Disponible stock sin venta]]+Tabla14[[#This Row],[Ajuste stock sin venta]],0)</f>
        <v>0</v>
      </c>
      <c r="AD299" s="3">
        <f>IFERROR(VLOOKUP(Tabla14[[#This Row],[Llave]],'[6]Din puerto'!$A:$D,4,FALSE),0)</f>
        <v>0</v>
      </c>
      <c r="AE299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299" s="3" t="b">
        <v>0</v>
      </c>
      <c r="AG29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299" s="87"/>
      <c r="AI299" s="3"/>
      <c r="AL299" s="7">
        <f>VLOOKUP(Tabla14[[#This Row],[Llave]],'[8]BASE PLAN MES N'!$B:$AG,32,FALSE)</f>
        <v>0</v>
      </c>
      <c r="AM299" s="3">
        <f>+Tabla14[[#This Row],[Comentario Market3]]-Tabla14[[#This Row],[Plan Ajustado]]</f>
        <v>0</v>
      </c>
    </row>
    <row r="300" spans="1:39" ht="15.5" x14ac:dyDescent="0.35">
      <c r="A300">
        <v>2</v>
      </c>
      <c r="B300" t="str">
        <f>Tabla14[[#This Row],[Oficina]]&amp;Tabla14[[#This Row],[Material]]</f>
        <v>Agro Sudamerica1021279</v>
      </c>
      <c r="C300" t="s">
        <v>6</v>
      </c>
      <c r="D300" t="s">
        <v>17</v>
      </c>
      <c r="E300">
        <v>1021279</v>
      </c>
      <c r="F300" t="s">
        <v>655</v>
      </c>
      <c r="G300" t="s">
        <v>92</v>
      </c>
      <c r="H300" t="s">
        <v>93</v>
      </c>
      <c r="I300" s="7">
        <v>0</v>
      </c>
      <c r="J300" s="7">
        <v>24000</v>
      </c>
      <c r="K300" s="8">
        <v>0.5146152823243515</v>
      </c>
      <c r="L300" s="7">
        <v>0</v>
      </c>
      <c r="M300" s="7">
        <v>18015.965</v>
      </c>
      <c r="N300" s="7">
        <v>4542</v>
      </c>
      <c r="O300" s="7">
        <v>0</v>
      </c>
      <c r="P300" s="14">
        <v>22103.764999999999</v>
      </c>
      <c r="Q300" s="7">
        <v>24000</v>
      </c>
      <c r="R300" s="9">
        <v>24000</v>
      </c>
      <c r="S300" s="5">
        <f t="shared" si="5"/>
        <v>0</v>
      </c>
      <c r="T300" s="63"/>
      <c r="U300" s="5">
        <f>+Tabla14[[#This Row],[Atraso a facturar]]+Tabla14[[#This Row],[Ajuste atraso]]</f>
        <v>0</v>
      </c>
      <c r="V300" s="3">
        <f>+Tabla14[[#This Row],[Total disponible]]-Tabla14[[#This Row],[Facturación atraso]]</f>
        <v>22103.764999999999</v>
      </c>
      <c r="W300" s="6">
        <f>IFERROR(IF(AND(V300&gt;R300,J300&gt;=R300),ROUNDDOWN((Tabla14[[#This Row],[Producción para venta nueva]])/R300,0)*R300,0),0)</f>
        <v>0</v>
      </c>
      <c r="X300" s="63"/>
      <c r="Y300" s="6">
        <f>IF(Tabla14[[#This Row],[Venta del mes]]&gt;0,Tabla14[[#This Row],[Venta del mes]]+Tabla14[[#This Row],[Ajuste venta nueva]],0)</f>
        <v>0</v>
      </c>
      <c r="Z300" s="6">
        <f>+Tabla14[[#This Row],[Producción para venta nueva]]-Tabla14[[#This Row],[Facturación Venta nueva]]</f>
        <v>22103.764999999999</v>
      </c>
      <c r="AA300" s="6">
        <f>IF(AND(A300=1,Tabla14[[#This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0" s="6"/>
      <c r="AC300" s="6">
        <f>IF(Tabla14[[#This Row],[Disponible stock sin venta]]&gt;0,Tabla14[[#This Row],[Disponible stock sin venta]]+Tabla14[[#This Row],[Ajuste stock sin venta]],0)</f>
        <v>0</v>
      </c>
      <c r="AD300" s="3">
        <f>IFERROR(VLOOKUP(Tabla14[[#This Row],[Llave]],'[6]Din puerto'!$A:$D,4,FALSE),0)</f>
        <v>0</v>
      </c>
      <c r="AE30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00" s="3">
        <v>0</v>
      </c>
      <c r="AG30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00" s="87"/>
      <c r="AI300" s="3"/>
      <c r="AL300" s="7">
        <f>VLOOKUP(Tabla14[[#This Row],[Llave]],'[8]BASE PLAN MES N'!$B:$AG,32,FALSE)</f>
        <v>0</v>
      </c>
      <c r="AM300" s="3">
        <f>+Tabla14[[#This Row],[Comentario Market3]]-Tabla14[[#This Row],[Plan Ajustado]]</f>
        <v>0</v>
      </c>
    </row>
    <row r="301" spans="1:39" ht="15.5" x14ac:dyDescent="0.35">
      <c r="A301">
        <v>2</v>
      </c>
      <c r="B301" t="str">
        <f>Tabla14[[#This Row],[Oficina]]&amp;Tabla14[[#This Row],[Material]]</f>
        <v>Agro Sudamerica1021263</v>
      </c>
      <c r="C301" t="s">
        <v>6</v>
      </c>
      <c r="D301" t="s">
        <v>17</v>
      </c>
      <c r="E301">
        <v>1021263</v>
      </c>
      <c r="F301" t="s">
        <v>63</v>
      </c>
      <c r="G301" t="s">
        <v>59</v>
      </c>
      <c r="H301" t="s">
        <v>62</v>
      </c>
      <c r="I301" s="7">
        <v>0</v>
      </c>
      <c r="J301" s="7">
        <v>0</v>
      </c>
      <c r="K301" s="8">
        <v>0.5146152823243515</v>
      </c>
      <c r="L301" s="7">
        <v>0</v>
      </c>
      <c r="M301" s="7">
        <v>0</v>
      </c>
      <c r="N301" s="7">
        <v>0</v>
      </c>
      <c r="O301" s="7">
        <v>0</v>
      </c>
      <c r="P301" s="14">
        <v>0</v>
      </c>
      <c r="Q301" s="7">
        <v>0</v>
      </c>
      <c r="R301" s="9">
        <v>19800</v>
      </c>
      <c r="S301" s="5">
        <f t="shared" si="5"/>
        <v>0</v>
      </c>
      <c r="T301" s="63"/>
      <c r="U301" s="5">
        <f>+Tabla14[[#This Row],[Atraso a facturar]]+Tabla14[[#This Row],[Ajuste atraso]]</f>
        <v>0</v>
      </c>
      <c r="V301" s="3">
        <f>+Tabla14[[#This Row],[Total disponible]]-Tabla14[[#This Row],[Facturación atraso]]</f>
        <v>0</v>
      </c>
      <c r="W301" s="6">
        <f>IFERROR(IF(AND(V301&gt;R301,J301&gt;=R301),ROUNDDOWN((Tabla14[[#This Row],[Producción para venta nueva]])/R301,0)*R301,0),0)</f>
        <v>0</v>
      </c>
      <c r="X301" s="63"/>
      <c r="Y301" s="6">
        <f>IF(Tabla14[[#This Row],[Venta del mes]]&gt;0,Tabla14[[#This Row],[Venta del mes]]+Tabla14[[#This Row],[Ajuste venta nueva]],0)</f>
        <v>0</v>
      </c>
      <c r="Z301" s="6">
        <f>+Tabla14[[#This Row],[Producción para venta nueva]]-Tabla14[[#This Row],[Facturación Venta nueva]]</f>
        <v>0</v>
      </c>
      <c r="AA301" s="6">
        <f>IF(AND(A301=1,Tabla14[[#This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1" s="6"/>
      <c r="AC301" s="6">
        <f>IF(Tabla14[[#This Row],[Disponible stock sin venta]]&gt;0,Tabla14[[#This Row],[Disponible stock sin venta]]+Tabla14[[#This Row],[Ajuste stock sin venta]],0)</f>
        <v>0</v>
      </c>
      <c r="AD301" s="3">
        <f>IFERROR(VLOOKUP(Tabla14[[#This Row],[Llave]],'[6]Din puerto'!$A:$D,4,FALSE),0)</f>
        <v>0</v>
      </c>
      <c r="AE301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01" s="3" t="b">
        <v>0</v>
      </c>
      <c r="AG30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01" s="87"/>
      <c r="AI301" s="3"/>
      <c r="AL301" s="7">
        <f>VLOOKUP(Tabla14[[#This Row],[Llave]],'[8]BASE PLAN MES N'!$B:$AG,32,FALSE)</f>
        <v>0</v>
      </c>
      <c r="AM301" s="3">
        <f>+Tabla14[[#This Row],[Comentario Market3]]-Tabla14[[#This Row],[Plan Ajustado]]</f>
        <v>0</v>
      </c>
    </row>
    <row r="302" spans="1:39" ht="15.5" x14ac:dyDescent="0.35">
      <c r="A302">
        <v>1</v>
      </c>
      <c r="B302" t="str">
        <f>Tabla14[[#This Row],[Oficina]]&amp;Tabla14[[#This Row],[Material]]</f>
        <v>Agro Sudamerica1021237</v>
      </c>
      <c r="C302" t="s">
        <v>6</v>
      </c>
      <c r="D302" t="s">
        <v>17</v>
      </c>
      <c r="E302">
        <v>1021237</v>
      </c>
      <c r="F302" t="s">
        <v>313</v>
      </c>
      <c r="G302" t="s">
        <v>71</v>
      </c>
      <c r="H302" t="s">
        <v>72</v>
      </c>
      <c r="I302" s="7">
        <v>0</v>
      </c>
      <c r="J302" s="7">
        <v>0</v>
      </c>
      <c r="K302" s="8">
        <v>0.5146152823243515</v>
      </c>
      <c r="L302" s="7">
        <v>0</v>
      </c>
      <c r="M302" s="7">
        <v>0</v>
      </c>
      <c r="N302" s="7">
        <v>0</v>
      </c>
      <c r="O302" s="7">
        <v>0</v>
      </c>
      <c r="P302" s="14">
        <v>0</v>
      </c>
      <c r="Q302" s="7">
        <v>0</v>
      </c>
      <c r="R302" s="9">
        <v>20300</v>
      </c>
      <c r="S302" s="5">
        <f t="shared" si="5"/>
        <v>0</v>
      </c>
      <c r="T302" s="63"/>
      <c r="U302" s="5">
        <f>+Tabla14[[#This Row],[Atraso a facturar]]+Tabla14[[#This Row],[Ajuste atraso]]</f>
        <v>0</v>
      </c>
      <c r="V302" s="3">
        <f>+Tabla14[[#This Row],[Total disponible]]-Tabla14[[#This Row],[Facturación atraso]]</f>
        <v>0</v>
      </c>
      <c r="W302" s="6">
        <f>IFERROR(IF(AND(V302&gt;R302,J302&gt;=R302),ROUNDDOWN((Tabla14[[#This Row],[Producción para venta nueva]])/R302,0)*R302,0),0)</f>
        <v>0</v>
      </c>
      <c r="X302" s="63"/>
      <c r="Y302" s="6">
        <f>IF(Tabla14[[#This Row],[Venta del mes]]&gt;0,Tabla14[[#This Row],[Venta del mes]]+Tabla14[[#This Row],[Ajuste venta nueva]],0)</f>
        <v>0</v>
      </c>
      <c r="Z302" s="6">
        <f>+Tabla14[[#This Row],[Producción para venta nueva]]-Tabla14[[#This Row],[Facturación Venta nueva]]</f>
        <v>0</v>
      </c>
      <c r="AA302" s="6">
        <f>IF(AND(A302=1,Tabla14[[#This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2" s="6"/>
      <c r="AC302" s="6">
        <f>IF(Tabla14[[#This Row],[Disponible stock sin venta]]&gt;0,Tabla14[[#This Row],[Disponible stock sin venta]]+Tabla14[[#This Row],[Ajuste stock sin venta]],0)</f>
        <v>0</v>
      </c>
      <c r="AD302" s="3">
        <f>IFERROR(VLOOKUP(Tabla14[[#This Row],[Llave]],'[6]Din puerto'!$A:$D,4,FALSE),0)</f>
        <v>0</v>
      </c>
      <c r="AE302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02" s="3" t="b">
        <v>0</v>
      </c>
      <c r="AG30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02" s="87"/>
      <c r="AI302" s="3"/>
      <c r="AL302" s="7">
        <f>VLOOKUP(Tabla14[[#This Row],[Llave]],'[8]BASE PLAN MES N'!$B:$AG,32,FALSE)</f>
        <v>0</v>
      </c>
      <c r="AM302" s="3">
        <f>+Tabla14[[#This Row],[Comentario Market3]]-Tabla14[[#This Row],[Plan Ajustado]]</f>
        <v>0</v>
      </c>
    </row>
    <row r="303" spans="1:39" ht="15.5" x14ac:dyDescent="0.35">
      <c r="A303">
        <v>1</v>
      </c>
      <c r="B303" t="str">
        <f>Tabla14[[#This Row],[Oficina]]&amp;Tabla14[[#This Row],[Material]]</f>
        <v>Agro Sudamerica1021085</v>
      </c>
      <c r="C303" t="s">
        <v>6</v>
      </c>
      <c r="D303" t="s">
        <v>17</v>
      </c>
      <c r="E303">
        <v>1021085</v>
      </c>
      <c r="F303" t="s">
        <v>44</v>
      </c>
      <c r="G303" t="s">
        <v>11</v>
      </c>
      <c r="H303" t="s">
        <v>41</v>
      </c>
      <c r="I303" s="7">
        <v>45101</v>
      </c>
      <c r="J303" s="7">
        <v>0</v>
      </c>
      <c r="K303" s="8">
        <v>0.5146152823243515</v>
      </c>
      <c r="L303" s="7">
        <v>23209.663848110577</v>
      </c>
      <c r="M303" s="7">
        <v>2899.0160000000001</v>
      </c>
      <c r="N303" s="7">
        <v>0</v>
      </c>
      <c r="O303" s="7">
        <v>0</v>
      </c>
      <c r="P303" s="14">
        <v>26108.679848110576</v>
      </c>
      <c r="Q303" s="7">
        <v>0</v>
      </c>
      <c r="R303" s="9">
        <v>14200</v>
      </c>
      <c r="S303" s="5">
        <f t="shared" si="5"/>
        <v>0</v>
      </c>
      <c r="T303" s="63"/>
      <c r="U303" s="5">
        <f>+Tabla14[[#This Row],[Atraso a facturar]]+Tabla14[[#This Row],[Ajuste atraso]]</f>
        <v>0</v>
      </c>
      <c r="V303" s="3">
        <f>+Tabla14[[#This Row],[Total disponible]]-Tabla14[[#This Row],[Facturación atraso]]</f>
        <v>26108.679848110576</v>
      </c>
      <c r="W303" s="6">
        <f>IFERROR(IF(AND(V303&gt;R303,J303&gt;=R303),ROUNDDOWN((Tabla14[[#This Row],[Producción para venta nueva]])/R303,0)*R303,0),0)</f>
        <v>0</v>
      </c>
      <c r="X303" s="63"/>
      <c r="Y303" s="6">
        <f>IF(Tabla14[[#This Row],[Venta del mes]]&gt;0,Tabla14[[#This Row],[Venta del mes]]+Tabla14[[#This Row],[Ajuste venta nueva]],0)</f>
        <v>0</v>
      </c>
      <c r="Z303" s="6">
        <f>+Tabla14[[#This Row],[Producción para venta nueva]]-Tabla14[[#This Row],[Facturación Venta nueva]]</f>
        <v>26108.679848110576</v>
      </c>
      <c r="AA303" s="6">
        <f>IF(AND(A303=1,Tabla14[[#This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14200</v>
      </c>
      <c r="AB303" s="6"/>
      <c r="AC303" s="6">
        <f>IF(Tabla14[[#This Row],[Disponible stock sin venta]]&gt;0,Tabla14[[#This Row],[Disponible stock sin venta]]+Tabla14[[#This Row],[Ajuste stock sin venta]],0)</f>
        <v>14200</v>
      </c>
      <c r="AD303" s="3">
        <f>IFERROR(VLOOKUP(Tabla14[[#This Row],[Llave]],'[6]Din puerto'!$A:$D,4,FALSE),0)</f>
        <v>0</v>
      </c>
      <c r="AE30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14200</v>
      </c>
      <c r="AF303" s="3">
        <v>0</v>
      </c>
      <c r="AG30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03" s="87"/>
      <c r="AI303" s="3"/>
      <c r="AL303" s="7">
        <f>VLOOKUP(Tabla14[[#This Row],[Llave]],'[8]BASE PLAN MES N'!$B:$AG,32,FALSE)</f>
        <v>0</v>
      </c>
      <c r="AM303" s="3">
        <f>+Tabla14[[#This Row],[Comentario Market3]]-Tabla14[[#This Row],[Plan Ajustado]]</f>
        <v>0</v>
      </c>
    </row>
    <row r="304" spans="1:39" ht="15.5" hidden="1" x14ac:dyDescent="0.35">
      <c r="A304">
        <v>1</v>
      </c>
      <c r="B304" t="str">
        <f>Tabla14[[#This Row],[Oficina]]&amp;Tabla14[[#This Row],[Material]]</f>
        <v>Agrosuper Brasil1012674</v>
      </c>
      <c r="C304" t="s">
        <v>227</v>
      </c>
      <c r="D304" t="s">
        <v>7</v>
      </c>
      <c r="E304">
        <v>1012674</v>
      </c>
      <c r="F304" t="s">
        <v>230</v>
      </c>
      <c r="G304" t="s">
        <v>209</v>
      </c>
      <c r="H304" t="s">
        <v>228</v>
      </c>
      <c r="I304" s="7">
        <v>53480</v>
      </c>
      <c r="J304" s="7">
        <v>0</v>
      </c>
      <c r="K304" s="8">
        <v>0.71181248753751014</v>
      </c>
      <c r="L304" s="7">
        <v>38067.731833506041</v>
      </c>
      <c r="M304" s="7">
        <v>48552.602000000006</v>
      </c>
      <c r="N304" s="7">
        <v>12000</v>
      </c>
      <c r="O304" s="7">
        <v>47990</v>
      </c>
      <c r="P304" s="14">
        <v>49430.33383350604</v>
      </c>
      <c r="Q304" s="7">
        <v>24000</v>
      </c>
      <c r="R304" s="83">
        <v>24000</v>
      </c>
      <c r="S304" s="5">
        <f t="shared" si="5"/>
        <v>24000</v>
      </c>
      <c r="T304" s="63"/>
      <c r="U304" s="5">
        <f>+Tabla14[[#This Row],[Atraso a facturar]]+Tabla14[[#This Row],[Ajuste atraso]]</f>
        <v>24000</v>
      </c>
      <c r="V304" s="3">
        <f>+Tabla14[[#This Row],[Total disponible]]-Tabla14[[#This Row],[Facturación atraso]]</f>
        <v>25430.33383350604</v>
      </c>
      <c r="W304" s="6">
        <f>IFERROR(IF(AND(V304&gt;R304,J304&gt;=R304),ROUNDDOWN((Tabla14[[#This Row],[Producción para venta nueva]])/R304,0)*R304,0),0)</f>
        <v>0</v>
      </c>
      <c r="X304" s="63"/>
      <c r="Y304" s="6">
        <f>IF(Tabla14[[#This Row],[Venta del mes]]&gt;0,Tabla14[[#This Row],[Venta del mes]]+Tabla14[[#This Row],[Ajuste venta nueva]],0)</f>
        <v>0</v>
      </c>
      <c r="Z304" s="6">
        <f>+Tabla14[[#This Row],[Producción para venta nueva]]-Tabla14[[#This Row],[Facturación Venta nueva]]</f>
        <v>25430.33383350604</v>
      </c>
      <c r="AA304" s="6">
        <f>IF(AND(A304=1,Tabla14[[#This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24000</v>
      </c>
      <c r="AB304" s="6"/>
      <c r="AC304" s="6">
        <f>IF(Tabla14[[#This Row],[Disponible stock sin venta]]&gt;0,Tabla14[[#This Row],[Disponible stock sin venta]]+Tabla14[[#This Row],[Ajuste stock sin venta]],0)</f>
        <v>24000</v>
      </c>
      <c r="AD304" s="3">
        <f>IFERROR(VLOOKUP(Tabla14[[#This Row],[Llave]],'[6]Din puerto'!$A:$D,4,FALSE),0)</f>
        <v>0</v>
      </c>
      <c r="AE30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48000</v>
      </c>
      <c r="AF304" s="3">
        <v>48000</v>
      </c>
      <c r="AG304" s="6">
        <f>IF(Tabla14[[#This Row],[Plan Irrestricto (DATO)]]&gt;0,SUM(Tabla14[[#This Row],[Facturación atraso]],Tabla14[[#This Row],[Facturación Venta nueva]],Tabla14[[#This Row],[Facturación stock]],Tabla14[[#This Row],[En puerto a facturar]]),0)</f>
        <v>48000</v>
      </c>
      <c r="AH304" s="87"/>
      <c r="AI304" s="3"/>
      <c r="AL304">
        <f>VLOOKUP(Tabla14[[#This Row],[Llave]],'[8]BASE PLAN MES N'!$B:$AG,32,FALSE)</f>
        <v>24000</v>
      </c>
      <c r="AM304" s="3">
        <f>+Tabla14[[#This Row],[Comentario Market3]]-Tabla14[[#This Row],[Plan Ajustado]]</f>
        <v>-24000</v>
      </c>
    </row>
    <row r="305" spans="1:39" ht="15.5" hidden="1" x14ac:dyDescent="0.35">
      <c r="A305">
        <v>2</v>
      </c>
      <c r="B305" t="str">
        <f>Tabla14[[#This Row],[Oficina]]&amp;Tabla14[[#This Row],[Material]]</f>
        <v>Agrosuper Asia1012612</v>
      </c>
      <c r="C305" t="s">
        <v>227</v>
      </c>
      <c r="D305" t="s">
        <v>173</v>
      </c>
      <c r="E305">
        <v>1012612</v>
      </c>
      <c r="F305" t="s">
        <v>275</v>
      </c>
      <c r="G305" t="s">
        <v>233</v>
      </c>
      <c r="H305" t="s">
        <v>237</v>
      </c>
      <c r="I305" s="7">
        <v>1178133</v>
      </c>
      <c r="J305" s="7">
        <v>902558</v>
      </c>
      <c r="K305" s="8">
        <v>0.5146152823243515</v>
      </c>
      <c r="L305" s="7">
        <v>606285.24641063518</v>
      </c>
      <c r="M305" s="7">
        <v>156410.50700000004</v>
      </c>
      <c r="N305" s="7">
        <v>300574</v>
      </c>
      <c r="O305" s="7">
        <v>0</v>
      </c>
      <c r="P305" s="14">
        <v>1033212.3534106354</v>
      </c>
      <c r="Q305" s="7">
        <v>400000</v>
      </c>
      <c r="R305" s="9">
        <v>25000</v>
      </c>
      <c r="S305" s="5">
        <f t="shared" si="5"/>
        <v>400000</v>
      </c>
      <c r="T305" s="63"/>
      <c r="U305" s="5">
        <f>+Tabla14[[#This Row],[Atraso a facturar]]+Tabla14[[#This Row],[Ajuste atraso]]</f>
        <v>400000</v>
      </c>
      <c r="V305" s="3">
        <f>+Tabla14[[#This Row],[Total disponible]]-Tabla14[[#This Row],[Facturación atraso]]</f>
        <v>633212.35341063538</v>
      </c>
      <c r="W305" s="6">
        <f>IFERROR(IF(AND(V305&gt;R305,J305&gt;=R305),ROUNDDOWN((Tabla14[[#This Row],[Producción para venta nueva]])/R305,0)*R305,0),0)</f>
        <v>625000</v>
      </c>
      <c r="X305" s="63"/>
      <c r="Y305" s="6">
        <f>IF(Tabla14[[#This Row],[Venta del mes]]&gt;0,Tabla14[[#This Row],[Venta del mes]]+Tabla14[[#This Row],[Ajuste venta nueva]],0)</f>
        <v>625000</v>
      </c>
      <c r="Z305" s="6">
        <f>+Tabla14[[#This Row],[Producción para venta nueva]]-Tabla14[[#This Row],[Facturación Venta nueva]]</f>
        <v>8212.3534106353763</v>
      </c>
      <c r="AA305" s="6">
        <f>IF(AND(A305=1,Tabla14[[#This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5" s="6"/>
      <c r="AC305" s="6">
        <f>IF(Tabla14[[#This Row],[Disponible stock sin venta]]&gt;0,Tabla14[[#This Row],[Disponible stock sin venta]]+Tabla14[[#This Row],[Ajuste stock sin venta]],0)</f>
        <v>0</v>
      </c>
      <c r="AD305" s="3">
        <f>IFERROR(VLOOKUP(Tabla14[[#This Row],[Llave]],'[6]Din puerto'!$A:$D,4,FALSE),0)</f>
        <v>221977.08000000002</v>
      </c>
      <c r="AE30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1246977.08</v>
      </c>
      <c r="AF305" s="3">
        <v>1246977.08</v>
      </c>
      <c r="AG305" s="6">
        <f>IF(Tabla14[[#This Row],[Plan Irrestricto (DATO)]]&gt;0,SUM(Tabla14[[#This Row],[Facturación atraso]],Tabla14[[#This Row],[Facturación Venta nueva]],Tabla14[[#This Row],[Facturación stock]],Tabla14[[#This Row],[En puerto a facturar]]),0)</f>
        <v>1246977.08</v>
      </c>
      <c r="AH305" s="87"/>
      <c r="AI305" s="3"/>
      <c r="AL305">
        <f>VLOOKUP(Tabla14[[#This Row],[Llave]],'[8]BASE PLAN MES N'!$B:$AG,32,FALSE)</f>
        <v>946977.08000000007</v>
      </c>
      <c r="AM305" s="3">
        <f>+Tabla14[[#This Row],[Comentario Market3]]-Tabla14[[#This Row],[Plan Ajustado]]</f>
        <v>-300000</v>
      </c>
    </row>
    <row r="306" spans="1:39" ht="15.5" x14ac:dyDescent="0.35">
      <c r="A306">
        <v>1</v>
      </c>
      <c r="B306" t="str">
        <f>Tabla14[[#This Row],[Oficina]]&amp;Tabla14[[#This Row],[Material]]</f>
        <v>Agro Sudamerica1021082</v>
      </c>
      <c r="C306" t="s">
        <v>6</v>
      </c>
      <c r="D306" t="s">
        <v>17</v>
      </c>
      <c r="E306">
        <v>1021082</v>
      </c>
      <c r="F306" t="s">
        <v>283</v>
      </c>
      <c r="G306" t="s">
        <v>71</v>
      </c>
      <c r="H306" t="s">
        <v>72</v>
      </c>
      <c r="I306" s="7">
        <v>0</v>
      </c>
      <c r="J306" s="7">
        <v>0</v>
      </c>
      <c r="K306" s="8">
        <v>0.5146152823243515</v>
      </c>
      <c r="L306" s="7">
        <v>0</v>
      </c>
      <c r="M306" s="7">
        <v>1100.19</v>
      </c>
      <c r="N306" s="7">
        <v>5575</v>
      </c>
      <c r="O306" s="7">
        <v>0</v>
      </c>
      <c r="P306" s="14">
        <v>6117.6900000000005</v>
      </c>
      <c r="Q306" s="7">
        <v>35351</v>
      </c>
      <c r="R306" s="9">
        <v>21800</v>
      </c>
      <c r="S306" s="5">
        <f t="shared" si="5"/>
        <v>0</v>
      </c>
      <c r="T306" s="63"/>
      <c r="U306" s="5">
        <f>+Tabla14[[#This Row],[Atraso a facturar]]+Tabla14[[#This Row],[Ajuste atraso]]</f>
        <v>0</v>
      </c>
      <c r="V306" s="3">
        <f>+Tabla14[[#This Row],[Total disponible]]-Tabla14[[#This Row],[Facturación atraso]]</f>
        <v>6117.6900000000005</v>
      </c>
      <c r="W306" s="6">
        <f>IFERROR(IF(AND(V306&gt;R306,J306&gt;=R306),ROUNDDOWN((Tabla14[[#This Row],[Producción para venta nueva]])/R306,0)*R306,0),0)</f>
        <v>0</v>
      </c>
      <c r="X306" s="63"/>
      <c r="Y306" s="6">
        <f>IF(Tabla14[[#This Row],[Venta del mes]]&gt;0,Tabla14[[#This Row],[Venta del mes]]+Tabla14[[#This Row],[Ajuste venta nueva]],0)</f>
        <v>0</v>
      </c>
      <c r="Z306" s="6">
        <f>+Tabla14[[#This Row],[Producción para venta nueva]]-Tabla14[[#This Row],[Facturación Venta nueva]]</f>
        <v>6117.6900000000005</v>
      </c>
      <c r="AA306" s="6">
        <f>IF(AND(A306=1,Tabla14[[#This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6" s="6"/>
      <c r="AC306" s="6">
        <f>IF(Tabla14[[#This Row],[Disponible stock sin venta]]&gt;0,Tabla14[[#This Row],[Disponible stock sin venta]]+Tabla14[[#This Row],[Ajuste stock sin venta]],0)</f>
        <v>0</v>
      </c>
      <c r="AD306" s="3">
        <f>IFERROR(VLOOKUP(Tabla14[[#This Row],[Llave]],'[6]Din puerto'!$A:$D,4,FALSE),0)</f>
        <v>0</v>
      </c>
      <c r="AE30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06" s="3">
        <v>0</v>
      </c>
      <c r="AG30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06" s="87"/>
      <c r="AI306" s="3"/>
      <c r="AL306" s="7">
        <f>VLOOKUP(Tabla14[[#This Row],[Llave]],'[8]BASE PLAN MES N'!$B:$AG,32,FALSE)</f>
        <v>0</v>
      </c>
      <c r="AM306" s="3">
        <f>+Tabla14[[#This Row],[Comentario Market3]]-Tabla14[[#This Row],[Plan Ajustado]]</f>
        <v>0</v>
      </c>
    </row>
    <row r="307" spans="1:39" ht="15.5" x14ac:dyDescent="0.35">
      <c r="A307">
        <v>1</v>
      </c>
      <c r="B307" t="str">
        <f>Tabla14[[#This Row],[Oficina]]&amp;Tabla14[[#This Row],[Material]]</f>
        <v>Agro Sudamerica1021005</v>
      </c>
      <c r="C307" t="s">
        <v>6</v>
      </c>
      <c r="D307" t="s">
        <v>17</v>
      </c>
      <c r="E307">
        <v>1021005</v>
      </c>
      <c r="F307" t="s">
        <v>592</v>
      </c>
      <c r="G307" t="s">
        <v>53</v>
      </c>
      <c r="H307" t="s">
        <v>54</v>
      </c>
      <c r="I307" s="7">
        <v>0</v>
      </c>
      <c r="J307" s="7">
        <v>0</v>
      </c>
      <c r="K307" s="8">
        <v>0.5146152823243515</v>
      </c>
      <c r="L307" s="7">
        <v>0</v>
      </c>
      <c r="M307" s="7">
        <v>0</v>
      </c>
      <c r="N307" s="7">
        <v>0</v>
      </c>
      <c r="O307" s="7">
        <v>0</v>
      </c>
      <c r="P307" s="32">
        <v>0</v>
      </c>
      <c r="Q307" s="7">
        <v>0</v>
      </c>
      <c r="R307" s="9">
        <v>24000</v>
      </c>
      <c r="S307" s="5">
        <f t="shared" si="5"/>
        <v>0</v>
      </c>
      <c r="T307" s="63"/>
      <c r="U307" s="5">
        <f>+Tabla14[[#This Row],[Atraso a facturar]]+Tabla14[[#This Row],[Ajuste atraso]]</f>
        <v>0</v>
      </c>
      <c r="V307" s="3">
        <f>+Tabla14[[#This Row],[Total disponible]]-Tabla14[[#This Row],[Facturación atraso]]</f>
        <v>0</v>
      </c>
      <c r="W307" s="6">
        <f>IFERROR(IF(AND(V307&gt;R307,J307&gt;=R307),ROUNDDOWN((Tabla14[[#This Row],[Producción para venta nueva]])/R307,0)*R307,0),0)</f>
        <v>0</v>
      </c>
      <c r="X307" s="63"/>
      <c r="Y307" s="6">
        <f>IF(Tabla14[[#This Row],[Venta del mes]]&gt;0,Tabla14[[#This Row],[Venta del mes]]+Tabla14[[#This Row],[Ajuste venta nueva]],0)</f>
        <v>0</v>
      </c>
      <c r="Z307" s="6">
        <f>+Tabla14[[#This Row],[Producción para venta nueva]]-Tabla14[[#This Row],[Facturación Venta nueva]]</f>
        <v>0</v>
      </c>
      <c r="AA307" s="6">
        <f>IF(AND(A307=1,Tabla14[[#This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7" s="6"/>
      <c r="AC307" s="6">
        <f>IF(Tabla14[[#This Row],[Disponible stock sin venta]]&gt;0,Tabla14[[#This Row],[Disponible stock sin venta]]+Tabla14[[#This Row],[Ajuste stock sin venta]],0)</f>
        <v>0</v>
      </c>
      <c r="AD307" s="3">
        <f>IFERROR(VLOOKUP(Tabla14[[#This Row],[Llave]],'[6]Din puerto'!$A:$D,4,FALSE),0)</f>
        <v>0</v>
      </c>
      <c r="AE307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07" s="3" t="b">
        <v>0</v>
      </c>
      <c r="AG30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07" s="87"/>
      <c r="AI307" s="3"/>
      <c r="AL307" s="7">
        <f>VLOOKUP(Tabla14[[#This Row],[Llave]],'[8]BASE PLAN MES N'!$B:$AG,32,FALSE)</f>
        <v>0</v>
      </c>
      <c r="AM307" s="3">
        <f>+Tabla14[[#This Row],[Comentario Market3]]-Tabla14[[#This Row],[Plan Ajustado]]</f>
        <v>0</v>
      </c>
    </row>
    <row r="308" spans="1:39" ht="15.5" hidden="1" x14ac:dyDescent="0.35">
      <c r="B308" t="str">
        <f>Tabla14[[#This Row],[Oficina]]&amp;Tabla14[[#This Row],[Material]]</f>
        <v>Agrosuper Shanghai1012598</v>
      </c>
      <c r="C308" t="s">
        <v>227</v>
      </c>
      <c r="D308" t="s">
        <v>140</v>
      </c>
      <c r="E308">
        <v>1012598</v>
      </c>
      <c r="F308" t="s">
        <v>273</v>
      </c>
      <c r="G308" t="s">
        <v>268</v>
      </c>
      <c r="H308" t="s">
        <v>269</v>
      </c>
      <c r="I308" s="7">
        <v>0</v>
      </c>
      <c r="J308" s="7">
        <v>0</v>
      </c>
      <c r="K308" s="8">
        <v>0.5146152823243515</v>
      </c>
      <c r="L308" s="7">
        <v>0</v>
      </c>
      <c r="M308" s="7">
        <v>0</v>
      </c>
      <c r="N308" s="7">
        <v>0</v>
      </c>
      <c r="O308" s="7">
        <v>0</v>
      </c>
      <c r="P308" s="14">
        <v>0</v>
      </c>
      <c r="Q308" s="7">
        <v>0</v>
      </c>
      <c r="R308" s="9">
        <v>6500</v>
      </c>
      <c r="S308" s="5">
        <f t="shared" si="5"/>
        <v>0</v>
      </c>
      <c r="T308" s="63"/>
      <c r="U308" s="5">
        <f>+Tabla14[[#This Row],[Atraso a facturar]]+Tabla14[[#This Row],[Ajuste atraso]]</f>
        <v>0</v>
      </c>
      <c r="V308" s="3">
        <f>+Tabla14[[#This Row],[Total disponible]]-Tabla14[[#This Row],[Facturación atraso]]</f>
        <v>0</v>
      </c>
      <c r="W308" s="6">
        <f>IFERROR(IF(AND(V308&gt;R308,J308&gt;=R308),ROUNDDOWN((Tabla14[[#This Row],[Producción para venta nueva]])/R308,0)*R308,0),0)</f>
        <v>0</v>
      </c>
      <c r="X308" s="63"/>
      <c r="Y308" s="6">
        <f>IF(Tabla14[[#This Row],[Venta del mes]]&gt;0,Tabla14[[#This Row],[Venta del mes]]+Tabla14[[#This Row],[Ajuste venta nueva]],0)</f>
        <v>0</v>
      </c>
      <c r="Z308" s="6">
        <f>+Tabla14[[#This Row],[Producción para venta nueva]]-Tabla14[[#This Row],[Facturación Venta nueva]]</f>
        <v>0</v>
      </c>
      <c r="AA308" s="6">
        <f>IF(AND(A308=1,Tabla14[[#This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8" s="6"/>
      <c r="AC308" s="6">
        <f>IF(Tabla14[[#This Row],[Disponible stock sin venta]]&gt;0,Tabla14[[#This Row],[Disponible stock sin venta]]+Tabla14[[#This Row],[Ajuste stock sin venta]],0)</f>
        <v>0</v>
      </c>
      <c r="AD308" s="3">
        <f>IFERROR(VLOOKUP(Tabla14[[#This Row],[Llave]],'[6]Din puerto'!$A:$D,4,FALSE),0)</f>
        <v>0</v>
      </c>
      <c r="AE30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08" s="3">
        <v>0</v>
      </c>
      <c r="AG30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08" s="87"/>
      <c r="AI308" s="3"/>
      <c r="AL308">
        <f>VLOOKUP(Tabla14[[#This Row],[Llave]],'[8]BASE PLAN MES N'!$B:$AG,32,FALSE)</f>
        <v>0</v>
      </c>
      <c r="AM308" s="3">
        <f>+Tabla14[[#This Row],[Comentario Market3]]-Tabla14[[#This Row],[Plan Ajustado]]</f>
        <v>0</v>
      </c>
    </row>
    <row r="309" spans="1:39" ht="15.5" x14ac:dyDescent="0.35">
      <c r="B309" t="str">
        <f>Tabla14[[#This Row],[Oficina]]&amp;Tabla14[[#This Row],[Material]]</f>
        <v>Agro Sudamerica1020993</v>
      </c>
      <c r="C309" t="s">
        <v>6</v>
      </c>
      <c r="D309" t="s">
        <v>17</v>
      </c>
      <c r="E309">
        <v>1020993</v>
      </c>
      <c r="F309" t="s">
        <v>157</v>
      </c>
      <c r="G309" t="s">
        <v>53</v>
      </c>
      <c r="H309" t="s">
        <v>156</v>
      </c>
      <c r="I309" s="7">
        <v>0</v>
      </c>
      <c r="J309" s="7">
        <v>0</v>
      </c>
      <c r="K309" s="8">
        <v>0.5146152823243515</v>
      </c>
      <c r="L309" s="7">
        <v>0</v>
      </c>
      <c r="M309" s="7">
        <v>0</v>
      </c>
      <c r="N309" s="7">
        <v>0</v>
      </c>
      <c r="O309" s="7">
        <v>0</v>
      </c>
      <c r="P309" s="32">
        <v>0</v>
      </c>
      <c r="Q309" s="7">
        <v>0</v>
      </c>
      <c r="R309" s="9">
        <v>1000</v>
      </c>
      <c r="S309" s="5">
        <f t="shared" si="5"/>
        <v>0</v>
      </c>
      <c r="T309" s="63"/>
      <c r="U309" s="5">
        <f>+Tabla14[[#This Row],[Atraso a facturar]]+Tabla14[[#This Row],[Ajuste atraso]]</f>
        <v>0</v>
      </c>
      <c r="V309" s="3">
        <f>+Tabla14[[#This Row],[Total disponible]]-Tabla14[[#This Row],[Facturación atraso]]</f>
        <v>0</v>
      </c>
      <c r="W309" s="6">
        <f>IFERROR(IF(AND(V309&gt;R309,J309&gt;=R309),ROUNDDOWN((Tabla14[[#This Row],[Producción para venta nueva]])/R309,0)*R309,0),0)</f>
        <v>0</v>
      </c>
      <c r="X309" s="63"/>
      <c r="Y309" s="6">
        <f>IF(Tabla14[[#This Row],[Venta del mes]]&gt;0,Tabla14[[#This Row],[Venta del mes]]+Tabla14[[#This Row],[Ajuste venta nueva]],0)</f>
        <v>0</v>
      </c>
      <c r="Z309" s="6">
        <f>+Tabla14[[#This Row],[Producción para venta nueva]]-Tabla14[[#This Row],[Facturación Venta nueva]]</f>
        <v>0</v>
      </c>
      <c r="AA309" s="6">
        <f>IF(AND(A309=1,Tabla14[[#This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09" s="6"/>
      <c r="AC309" s="6">
        <f>IF(Tabla14[[#This Row],[Disponible stock sin venta]]&gt;0,Tabla14[[#This Row],[Disponible stock sin venta]]+Tabla14[[#This Row],[Ajuste stock sin venta]],0)</f>
        <v>0</v>
      </c>
      <c r="AD309" s="3">
        <f>IFERROR(VLOOKUP(Tabla14[[#This Row],[Llave]],'[6]Din puerto'!$A:$D,4,FALSE),0)</f>
        <v>0</v>
      </c>
      <c r="AE309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09" s="3" t="b">
        <v>0</v>
      </c>
      <c r="AG30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09" s="87"/>
      <c r="AI309" s="3"/>
      <c r="AL309" s="7">
        <f>VLOOKUP(Tabla14[[#This Row],[Llave]],'[8]BASE PLAN MES N'!$B:$AG,32,FALSE)</f>
        <v>0</v>
      </c>
      <c r="AM309" s="3">
        <f>+Tabla14[[#This Row],[Comentario Market3]]-Tabla14[[#This Row],[Plan Ajustado]]</f>
        <v>0</v>
      </c>
    </row>
    <row r="310" spans="1:39" ht="15.5" x14ac:dyDescent="0.35">
      <c r="A310">
        <v>1</v>
      </c>
      <c r="B310" t="str">
        <f>Tabla14[[#This Row],[Oficina]]&amp;Tabla14[[#This Row],[Material]]</f>
        <v>Agro Sudamerica1020915</v>
      </c>
      <c r="C310" t="s">
        <v>6</v>
      </c>
      <c r="D310" t="s">
        <v>17</v>
      </c>
      <c r="E310">
        <v>1020915</v>
      </c>
      <c r="F310" t="s">
        <v>61</v>
      </c>
      <c r="G310" t="s">
        <v>59</v>
      </c>
      <c r="H310" t="s">
        <v>60</v>
      </c>
      <c r="I310" s="7">
        <v>0</v>
      </c>
      <c r="J310" s="7">
        <v>0</v>
      </c>
      <c r="K310" s="8">
        <v>0.5146152823243515</v>
      </c>
      <c r="L310" s="7">
        <v>0</v>
      </c>
      <c r="M310" s="7">
        <v>54.92</v>
      </c>
      <c r="N310" s="7">
        <v>0</v>
      </c>
      <c r="O310" s="7">
        <v>0</v>
      </c>
      <c r="P310" s="14">
        <v>54.92</v>
      </c>
      <c r="Q310" s="7">
        <v>0</v>
      </c>
      <c r="R310" s="9">
        <v>2000</v>
      </c>
      <c r="S310" s="5">
        <f t="shared" si="5"/>
        <v>0</v>
      </c>
      <c r="T310" s="63"/>
      <c r="U310" s="5">
        <f>+Tabla14[[#This Row],[Atraso a facturar]]+Tabla14[[#This Row],[Ajuste atraso]]</f>
        <v>0</v>
      </c>
      <c r="V310" s="3">
        <f>+Tabla14[[#This Row],[Total disponible]]-Tabla14[[#This Row],[Facturación atraso]]</f>
        <v>54.92</v>
      </c>
      <c r="W310" s="6">
        <f>IFERROR(IF(AND(V310&gt;R310,J310&gt;=R310),ROUNDDOWN((Tabla14[[#This Row],[Producción para venta nueva]])/R310,0)*R310,0),0)</f>
        <v>0</v>
      </c>
      <c r="X310" s="63"/>
      <c r="Y310" s="6">
        <f>IF(Tabla14[[#This Row],[Venta del mes]]&gt;0,Tabla14[[#This Row],[Venta del mes]]+Tabla14[[#This Row],[Ajuste venta nueva]],0)</f>
        <v>0</v>
      </c>
      <c r="Z310" s="6">
        <f>+Tabla14[[#This Row],[Producción para venta nueva]]-Tabla14[[#This Row],[Facturación Venta nueva]]</f>
        <v>54.92</v>
      </c>
      <c r="AA310" s="6">
        <f>IF(AND(A310=1,Tabla14[[#This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0" s="6"/>
      <c r="AC310" s="6">
        <f>IF(Tabla14[[#This Row],[Disponible stock sin venta]]&gt;0,Tabla14[[#This Row],[Disponible stock sin venta]]+Tabla14[[#This Row],[Ajuste stock sin venta]],0)</f>
        <v>0</v>
      </c>
      <c r="AD310" s="3">
        <f>IFERROR(VLOOKUP(Tabla14[[#This Row],[Llave]],'[6]Din puerto'!$A:$D,4,FALSE),0)</f>
        <v>0</v>
      </c>
      <c r="AE31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0" s="3">
        <v>0</v>
      </c>
      <c r="AG31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0" s="87"/>
      <c r="AI310" s="3"/>
      <c r="AL310" s="7">
        <f>VLOOKUP(Tabla14[[#This Row],[Llave]],'[8]BASE PLAN MES N'!$B:$AG,32,FALSE)</f>
        <v>0</v>
      </c>
      <c r="AM310" s="3">
        <f>+Tabla14[[#This Row],[Comentario Market3]]-Tabla14[[#This Row],[Plan Ajustado]]</f>
        <v>0</v>
      </c>
    </row>
    <row r="311" spans="1:39" ht="15.5" hidden="1" x14ac:dyDescent="0.35">
      <c r="A311">
        <v>1</v>
      </c>
      <c r="B311" t="str">
        <f>Tabla14[[#This Row],[Oficina]]&amp;Tabla14[[#This Row],[Material]]</f>
        <v>Agrosuper Shanghai1012504</v>
      </c>
      <c r="C311" t="s">
        <v>227</v>
      </c>
      <c r="D311" t="s">
        <v>140</v>
      </c>
      <c r="E311">
        <v>1012504</v>
      </c>
      <c r="F311" t="s">
        <v>271</v>
      </c>
      <c r="G311" t="s">
        <v>268</v>
      </c>
      <c r="H311" t="s">
        <v>269</v>
      </c>
      <c r="I311" s="7">
        <v>0</v>
      </c>
      <c r="J311" s="7">
        <v>0</v>
      </c>
      <c r="K311" s="8">
        <v>0.5146152823243515</v>
      </c>
      <c r="L311" s="7">
        <v>0</v>
      </c>
      <c r="M311" s="7">
        <v>0</v>
      </c>
      <c r="N311" s="7">
        <v>0</v>
      </c>
      <c r="O311" s="7">
        <v>0</v>
      </c>
      <c r="P311" s="14">
        <v>0</v>
      </c>
      <c r="Q311" s="7">
        <v>0</v>
      </c>
      <c r="R311" s="9">
        <v>21700</v>
      </c>
      <c r="S311" s="5">
        <f t="shared" si="5"/>
        <v>0</v>
      </c>
      <c r="T311" s="63"/>
      <c r="U311" s="5">
        <f>+Tabla14[[#This Row],[Atraso a facturar]]+Tabla14[[#This Row],[Ajuste atraso]]</f>
        <v>0</v>
      </c>
      <c r="V311" s="3">
        <f>+Tabla14[[#This Row],[Total disponible]]-Tabla14[[#This Row],[Facturación atraso]]</f>
        <v>0</v>
      </c>
      <c r="W311" s="6">
        <f>IFERROR(IF(AND(V311&gt;R311,J311&gt;=R311),ROUNDDOWN((Tabla14[[#This Row],[Producción para venta nueva]])/R311,0)*R311,0),0)</f>
        <v>0</v>
      </c>
      <c r="X311" s="63"/>
      <c r="Y311" s="6">
        <f>IF(Tabla14[[#This Row],[Venta del mes]]&gt;0,Tabla14[[#This Row],[Venta del mes]]+Tabla14[[#This Row],[Ajuste venta nueva]],0)</f>
        <v>0</v>
      </c>
      <c r="Z311" s="6">
        <f>+Tabla14[[#This Row],[Producción para venta nueva]]-Tabla14[[#This Row],[Facturación Venta nueva]]</f>
        <v>0</v>
      </c>
      <c r="AA311" s="6">
        <f>IF(AND(A311=1,Tabla14[[#This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1" s="6"/>
      <c r="AC311" s="6">
        <f>IF(Tabla14[[#This Row],[Disponible stock sin venta]]&gt;0,Tabla14[[#This Row],[Disponible stock sin venta]]+Tabla14[[#This Row],[Ajuste stock sin venta]],0)</f>
        <v>0</v>
      </c>
      <c r="AD311" s="3">
        <f>IFERROR(VLOOKUP(Tabla14[[#This Row],[Llave]],'[6]Din puerto'!$A:$D,4,FALSE),0)</f>
        <v>0</v>
      </c>
      <c r="AE31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1" s="3">
        <v>0</v>
      </c>
      <c r="AG31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1" s="87"/>
      <c r="AI311" s="3"/>
      <c r="AL311">
        <f>VLOOKUP(Tabla14[[#This Row],[Llave]],'[8]BASE PLAN MES N'!$B:$AG,32,FALSE)</f>
        <v>0</v>
      </c>
      <c r="AM311" s="3">
        <f>+Tabla14[[#This Row],[Comentario Market3]]-Tabla14[[#This Row],[Plan Ajustado]]</f>
        <v>0</v>
      </c>
    </row>
    <row r="312" spans="1:39" ht="15.5" hidden="1" x14ac:dyDescent="0.35">
      <c r="A312">
        <v>1</v>
      </c>
      <c r="B312" t="str">
        <f>Tabla14[[#This Row],[Oficina]]&amp;Tabla14[[#This Row],[Material]]</f>
        <v>Agrosuper Shanghai1012503</v>
      </c>
      <c r="C312" t="s">
        <v>227</v>
      </c>
      <c r="D312" t="s">
        <v>140</v>
      </c>
      <c r="E312">
        <v>1012503</v>
      </c>
      <c r="F312" t="s">
        <v>272</v>
      </c>
      <c r="G312" t="s">
        <v>268</v>
      </c>
      <c r="H312" t="s">
        <v>269</v>
      </c>
      <c r="I312" s="7">
        <v>0</v>
      </c>
      <c r="J312" s="7">
        <v>0</v>
      </c>
      <c r="K312" s="8">
        <v>0.5146152823243515</v>
      </c>
      <c r="L312" s="7">
        <v>0</v>
      </c>
      <c r="M312" s="7">
        <v>0</v>
      </c>
      <c r="N312" s="7">
        <v>0</v>
      </c>
      <c r="O312" s="7">
        <v>0</v>
      </c>
      <c r="P312" s="14">
        <v>0</v>
      </c>
      <c r="Q312" s="7">
        <v>0</v>
      </c>
      <c r="R312" s="9">
        <v>22500</v>
      </c>
      <c r="S312" s="5">
        <f t="shared" si="5"/>
        <v>0</v>
      </c>
      <c r="T312" s="63"/>
      <c r="U312" s="5">
        <f>+Tabla14[[#This Row],[Atraso a facturar]]+Tabla14[[#This Row],[Ajuste atraso]]</f>
        <v>0</v>
      </c>
      <c r="V312" s="3">
        <f>+Tabla14[[#This Row],[Total disponible]]-Tabla14[[#This Row],[Facturación atraso]]</f>
        <v>0</v>
      </c>
      <c r="W312" s="6">
        <f>IFERROR(IF(AND(V312&gt;R312,J312&gt;=R312),ROUNDDOWN((Tabla14[[#This Row],[Producción para venta nueva]])/R312,0)*R312,0),0)</f>
        <v>0</v>
      </c>
      <c r="X312" s="63"/>
      <c r="Y312" s="6">
        <f>IF(Tabla14[[#This Row],[Venta del mes]]&gt;0,Tabla14[[#This Row],[Venta del mes]]+Tabla14[[#This Row],[Ajuste venta nueva]],0)</f>
        <v>0</v>
      </c>
      <c r="Z312" s="6">
        <f>+Tabla14[[#This Row],[Producción para venta nueva]]-Tabla14[[#This Row],[Facturación Venta nueva]]</f>
        <v>0</v>
      </c>
      <c r="AA312" s="6">
        <f>IF(AND(A312=1,Tabla14[[#This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2" s="6"/>
      <c r="AC312" s="6">
        <f>IF(Tabla14[[#This Row],[Disponible stock sin venta]]&gt;0,Tabla14[[#This Row],[Disponible stock sin venta]]+Tabla14[[#This Row],[Ajuste stock sin venta]],0)</f>
        <v>0</v>
      </c>
      <c r="AD312" s="3">
        <f>IFERROR(VLOOKUP(Tabla14[[#This Row],[Llave]],'[6]Din puerto'!$A:$D,4,FALSE),0)</f>
        <v>0</v>
      </c>
      <c r="AE31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2" s="3">
        <v>0</v>
      </c>
      <c r="AG31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2" s="87"/>
      <c r="AI312" s="3"/>
      <c r="AL312">
        <f>VLOOKUP(Tabla14[[#This Row],[Llave]],'[8]BASE PLAN MES N'!$B:$AG,32,FALSE)</f>
        <v>0</v>
      </c>
      <c r="AM312" s="3">
        <f>+Tabla14[[#This Row],[Comentario Market3]]-Tabla14[[#This Row],[Plan Ajustado]]</f>
        <v>0</v>
      </c>
    </row>
    <row r="313" spans="1:39" ht="15.5" hidden="1" x14ac:dyDescent="0.35">
      <c r="A313">
        <v>1</v>
      </c>
      <c r="B313" t="str">
        <f>Tabla14[[#This Row],[Oficina]]&amp;Tabla14[[#This Row],[Material]]</f>
        <v>Agrosuper Shanghai1012502</v>
      </c>
      <c r="C313" t="s">
        <v>227</v>
      </c>
      <c r="D313" t="s">
        <v>140</v>
      </c>
      <c r="E313">
        <v>1012502</v>
      </c>
      <c r="F313" t="s">
        <v>328</v>
      </c>
      <c r="G313" t="s">
        <v>268</v>
      </c>
      <c r="H313" t="s">
        <v>269</v>
      </c>
      <c r="I313" s="7">
        <v>0</v>
      </c>
      <c r="J313" s="7">
        <v>0</v>
      </c>
      <c r="K313" s="8">
        <v>0.5146152823243515</v>
      </c>
      <c r="L313" s="7">
        <v>0</v>
      </c>
      <c r="M313" s="7">
        <v>0</v>
      </c>
      <c r="N313" s="7">
        <v>0</v>
      </c>
      <c r="O313" s="7">
        <v>0</v>
      </c>
      <c r="P313" s="14">
        <v>0</v>
      </c>
      <c r="Q313" s="7">
        <v>0</v>
      </c>
      <c r="R313" s="9">
        <v>14000</v>
      </c>
      <c r="S313" s="5">
        <f t="shared" si="5"/>
        <v>0</v>
      </c>
      <c r="T313" s="63"/>
      <c r="U313" s="5">
        <f>+Tabla14[[#This Row],[Atraso a facturar]]+Tabla14[[#This Row],[Ajuste atraso]]</f>
        <v>0</v>
      </c>
      <c r="V313" s="3">
        <f>+Tabla14[[#This Row],[Total disponible]]-Tabla14[[#This Row],[Facturación atraso]]</f>
        <v>0</v>
      </c>
      <c r="W313" s="6">
        <f>IFERROR(IF(AND(V313&gt;R313,J313&gt;=R313),ROUNDDOWN((Tabla14[[#This Row],[Producción para venta nueva]])/R313,0)*R313,0),0)</f>
        <v>0</v>
      </c>
      <c r="X313" s="63"/>
      <c r="Y313" s="6">
        <f>IF(Tabla14[[#This Row],[Venta del mes]]&gt;0,Tabla14[[#This Row],[Venta del mes]]+Tabla14[[#This Row],[Ajuste venta nueva]],0)</f>
        <v>0</v>
      </c>
      <c r="Z313" s="6">
        <f>+Tabla14[[#This Row],[Producción para venta nueva]]-Tabla14[[#This Row],[Facturación Venta nueva]]</f>
        <v>0</v>
      </c>
      <c r="AA313" s="6">
        <f>IF(AND(A313=1,Tabla14[[#This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3" s="6"/>
      <c r="AC313" s="6">
        <f>IF(Tabla14[[#This Row],[Disponible stock sin venta]]&gt;0,Tabla14[[#This Row],[Disponible stock sin venta]]+Tabla14[[#This Row],[Ajuste stock sin venta]],0)</f>
        <v>0</v>
      </c>
      <c r="AD313" s="3">
        <f>IFERROR(VLOOKUP(Tabla14[[#This Row],[Llave]],'[6]Din puerto'!$A:$D,4,FALSE),0)</f>
        <v>0</v>
      </c>
      <c r="AE31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3" s="3">
        <v>0</v>
      </c>
      <c r="AG31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3" s="87"/>
      <c r="AI313" s="3"/>
      <c r="AL313">
        <f>VLOOKUP(Tabla14[[#This Row],[Llave]],'[8]BASE PLAN MES N'!$B:$AG,32,FALSE)</f>
        <v>0</v>
      </c>
      <c r="AM313" s="3">
        <f>+Tabla14[[#This Row],[Comentario Market3]]-Tabla14[[#This Row],[Plan Ajustado]]</f>
        <v>0</v>
      </c>
    </row>
    <row r="314" spans="1:39" ht="15.5" hidden="1" x14ac:dyDescent="0.35">
      <c r="B314" t="str">
        <f>Tabla14[[#This Row],[Oficina]]&amp;Tabla14[[#This Row],[Material]]</f>
        <v>Agrosuper Asia1012469</v>
      </c>
      <c r="C314" t="s">
        <v>227</v>
      </c>
      <c r="D314" t="s">
        <v>173</v>
      </c>
      <c r="E314">
        <v>1012469</v>
      </c>
      <c r="F314" t="s">
        <v>716</v>
      </c>
      <c r="G314" t="s">
        <v>205</v>
      </c>
      <c r="H314" t="s">
        <v>718</v>
      </c>
      <c r="I314" s="7">
        <v>0</v>
      </c>
      <c r="J314" s="15">
        <v>0</v>
      </c>
      <c r="K314" s="8">
        <v>0.5146152823243515</v>
      </c>
      <c r="L314" s="7">
        <v>0</v>
      </c>
      <c r="M314" s="7">
        <v>0</v>
      </c>
      <c r="N314" s="7">
        <v>0</v>
      </c>
      <c r="O314" s="7">
        <v>0</v>
      </c>
      <c r="P314" s="32">
        <v>0</v>
      </c>
      <c r="Q314" s="15">
        <v>0</v>
      </c>
      <c r="R314" s="9">
        <v>24000</v>
      </c>
      <c r="S314" s="5">
        <f t="shared" si="5"/>
        <v>0</v>
      </c>
      <c r="T314" s="63"/>
      <c r="U314" s="5">
        <f>+Tabla14[[#This Row],[Atraso a facturar]]+Tabla14[[#This Row],[Ajuste atraso]]</f>
        <v>0</v>
      </c>
      <c r="V314" s="3">
        <f>+Tabla14[[#This Row],[Total disponible]]-Tabla14[[#This Row],[Facturación atraso]]</f>
        <v>0</v>
      </c>
      <c r="W314" s="6">
        <f>IFERROR(IF(AND(V314&gt;R314,J314&gt;=R314),ROUNDDOWN((Tabla14[[#This Row],[Producción para venta nueva]])/R314,0)*R314,0),0)</f>
        <v>0</v>
      </c>
      <c r="X314" s="63"/>
      <c r="Y314" s="6">
        <f>IF(Tabla14[[#This Row],[Venta del mes]]&gt;0,Tabla14[[#This Row],[Venta del mes]]+Tabla14[[#This Row],[Ajuste venta nueva]],0)</f>
        <v>0</v>
      </c>
      <c r="Z314" s="6">
        <f>+Tabla14[[#This Row],[Producción para venta nueva]]-Tabla14[[#This Row],[Facturación Venta nueva]]</f>
        <v>0</v>
      </c>
      <c r="AA314" s="6">
        <f>IF(AND(A314=1,Tabla14[[#This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4" s="6"/>
      <c r="AC314" s="6">
        <f>IF(Tabla14[[#This Row],[Disponible stock sin venta]]&gt;0,Tabla14[[#This Row],[Disponible stock sin venta]]+Tabla14[[#This Row],[Ajuste stock sin venta]],0)</f>
        <v>0</v>
      </c>
      <c r="AD314" s="3">
        <f>IFERROR(VLOOKUP(Tabla14[[#This Row],[Llave]],'[6]Din puerto'!$A:$D,4,FALSE),0)</f>
        <v>0</v>
      </c>
      <c r="AE314" s="15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4" s="3" t="b">
        <v>0</v>
      </c>
      <c r="AG31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4" s="87"/>
      <c r="AI314" s="3"/>
      <c r="AL314">
        <f>VLOOKUP(Tabla14[[#This Row],[Llave]],'[8]BASE PLAN MES N'!$B:$AG,32,FALSE)</f>
        <v>0</v>
      </c>
      <c r="AM314" s="3">
        <f>+Tabla14[[#This Row],[Comentario Market3]]-Tabla14[[#This Row],[Plan Ajustado]]</f>
        <v>0</v>
      </c>
    </row>
    <row r="315" spans="1:39" ht="15.5" hidden="1" x14ac:dyDescent="0.35">
      <c r="B315" t="str">
        <f>Tabla14[[#This Row],[Oficina]]&amp;Tabla14[[#This Row],[Material]]</f>
        <v>Agrosuper Shanghai1012455</v>
      </c>
      <c r="C315" t="s">
        <v>227</v>
      </c>
      <c r="D315" t="s">
        <v>140</v>
      </c>
      <c r="E315">
        <v>1012455</v>
      </c>
      <c r="F315" t="s">
        <v>265</v>
      </c>
      <c r="G315" t="s">
        <v>205</v>
      </c>
      <c r="H315" t="s">
        <v>264</v>
      </c>
      <c r="I315" s="7">
        <v>0</v>
      </c>
      <c r="J315" s="7">
        <v>0</v>
      </c>
      <c r="K315" s="8">
        <v>0.5146152823243515</v>
      </c>
      <c r="L315" s="7">
        <v>0</v>
      </c>
      <c r="M315" s="7">
        <v>0</v>
      </c>
      <c r="N315" s="7">
        <v>0</v>
      </c>
      <c r="O315" s="7">
        <v>0</v>
      </c>
      <c r="P315" s="14">
        <v>0</v>
      </c>
      <c r="Q315" s="7">
        <v>0</v>
      </c>
      <c r="R315" s="9">
        <v>21000</v>
      </c>
      <c r="S315" s="5">
        <f t="shared" si="5"/>
        <v>0</v>
      </c>
      <c r="T315" s="63"/>
      <c r="U315" s="5">
        <f>+Tabla14[[#This Row],[Atraso a facturar]]+Tabla14[[#This Row],[Ajuste atraso]]</f>
        <v>0</v>
      </c>
      <c r="V315" s="3">
        <f>+Tabla14[[#This Row],[Total disponible]]-Tabla14[[#This Row],[Facturación atraso]]</f>
        <v>0</v>
      </c>
      <c r="W315" s="6">
        <f>IFERROR(IF(AND(V315&gt;R315,J315&gt;=R315),ROUNDDOWN((Tabla14[[#This Row],[Producción para venta nueva]])/R315,0)*R315,0),0)</f>
        <v>0</v>
      </c>
      <c r="X315" s="63"/>
      <c r="Y315" s="6">
        <f>IF(Tabla14[[#This Row],[Venta del mes]]&gt;0,Tabla14[[#This Row],[Venta del mes]]+Tabla14[[#This Row],[Ajuste venta nueva]],0)</f>
        <v>0</v>
      </c>
      <c r="Z315" s="6">
        <f>+Tabla14[[#This Row],[Producción para venta nueva]]-Tabla14[[#This Row],[Facturación Venta nueva]]</f>
        <v>0</v>
      </c>
      <c r="AA315" s="6">
        <f>IF(AND(A315=1,Tabla14[[#This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5" s="6"/>
      <c r="AC315" s="6">
        <f>IF(Tabla14[[#This Row],[Disponible stock sin venta]]&gt;0,Tabla14[[#This Row],[Disponible stock sin venta]]+Tabla14[[#This Row],[Ajuste stock sin venta]],0)</f>
        <v>0</v>
      </c>
      <c r="AD315" s="3">
        <f>IFERROR(VLOOKUP(Tabla14[[#This Row],[Llave]],'[6]Din puerto'!$A:$D,4,FALSE),0)</f>
        <v>0</v>
      </c>
      <c r="AE31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5" s="3">
        <v>0</v>
      </c>
      <c r="AG31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5" s="87"/>
      <c r="AI315" s="3"/>
      <c r="AL315">
        <f>VLOOKUP(Tabla14[[#This Row],[Llave]],'[8]BASE PLAN MES N'!$B:$AG,32,FALSE)</f>
        <v>0</v>
      </c>
      <c r="AM315" s="3">
        <f>+Tabla14[[#This Row],[Comentario Market3]]-Tabla14[[#This Row],[Plan Ajustado]]</f>
        <v>0</v>
      </c>
    </row>
    <row r="316" spans="1:39" ht="15.5" hidden="1" x14ac:dyDescent="0.35">
      <c r="B316" t="str">
        <f>Tabla14[[#This Row],[Oficina]]&amp;Tabla14[[#This Row],[Material]]</f>
        <v>Agrosuper Shanghai1012454</v>
      </c>
      <c r="C316" t="s">
        <v>227</v>
      </c>
      <c r="D316" t="s">
        <v>140</v>
      </c>
      <c r="E316">
        <v>1012454</v>
      </c>
      <c r="F316" t="s">
        <v>588</v>
      </c>
      <c r="G316" t="s">
        <v>205</v>
      </c>
      <c r="H316" t="s">
        <v>264</v>
      </c>
      <c r="I316" s="7">
        <v>0</v>
      </c>
      <c r="J316" s="7">
        <v>0</v>
      </c>
      <c r="K316" s="8">
        <v>0.5146152823243515</v>
      </c>
      <c r="L316" s="7">
        <v>0</v>
      </c>
      <c r="M316" s="7">
        <v>0</v>
      </c>
      <c r="N316" s="7">
        <v>0</v>
      </c>
      <c r="O316" s="7">
        <v>0</v>
      </c>
      <c r="P316" s="32">
        <v>0</v>
      </c>
      <c r="Q316" s="7">
        <v>0</v>
      </c>
      <c r="R316" s="9">
        <v>24000</v>
      </c>
      <c r="S316" s="5">
        <f t="shared" si="5"/>
        <v>0</v>
      </c>
      <c r="T316" s="63"/>
      <c r="U316" s="5">
        <f>+Tabla14[[#This Row],[Atraso a facturar]]+Tabla14[[#This Row],[Ajuste atraso]]</f>
        <v>0</v>
      </c>
      <c r="V316" s="3">
        <f>+Tabla14[[#This Row],[Total disponible]]-Tabla14[[#This Row],[Facturación atraso]]</f>
        <v>0</v>
      </c>
      <c r="W316" s="6">
        <f>IFERROR(IF(AND(V316&gt;R316,J316&gt;=R316),ROUNDDOWN((Tabla14[[#This Row],[Producción para venta nueva]])/R316,0)*R316,0),0)</f>
        <v>0</v>
      </c>
      <c r="X316" s="63"/>
      <c r="Y316" s="6">
        <f>IF(Tabla14[[#This Row],[Venta del mes]]&gt;0,Tabla14[[#This Row],[Venta del mes]]+Tabla14[[#This Row],[Ajuste venta nueva]],0)</f>
        <v>0</v>
      </c>
      <c r="Z316" s="6">
        <f>+Tabla14[[#This Row],[Producción para venta nueva]]-Tabla14[[#This Row],[Facturación Venta nueva]]</f>
        <v>0</v>
      </c>
      <c r="AA316" s="6">
        <f>IF(AND(A316=1,Tabla14[[#This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6" s="6"/>
      <c r="AC316" s="6">
        <f>IF(Tabla14[[#This Row],[Disponible stock sin venta]]&gt;0,Tabla14[[#This Row],[Disponible stock sin venta]]+Tabla14[[#This Row],[Ajuste stock sin venta]],0)</f>
        <v>0</v>
      </c>
      <c r="AD316" s="3">
        <f>IFERROR(VLOOKUP(Tabla14[[#This Row],[Llave]],'[6]Din puerto'!$A:$D,4,FALSE),0)</f>
        <v>0</v>
      </c>
      <c r="AE31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6" s="3">
        <v>0</v>
      </c>
      <c r="AG31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6" s="87"/>
      <c r="AI316" s="3"/>
      <c r="AL316">
        <f>VLOOKUP(Tabla14[[#This Row],[Llave]],'[8]BASE PLAN MES N'!$B:$AG,32,FALSE)</f>
        <v>0</v>
      </c>
      <c r="AM316" s="3">
        <f>+Tabla14[[#This Row],[Comentario Market3]]-Tabla14[[#This Row],[Plan Ajustado]]</f>
        <v>0</v>
      </c>
    </row>
    <row r="317" spans="1:39" ht="15.5" hidden="1" x14ac:dyDescent="0.35">
      <c r="B317" t="str">
        <f>Tabla14[[#This Row],[Oficina]]&amp;Tabla14[[#This Row],[Material]]</f>
        <v>Agrosuper Shanghai1012452</v>
      </c>
      <c r="C317" t="s">
        <v>227</v>
      </c>
      <c r="D317" t="s">
        <v>140</v>
      </c>
      <c r="E317">
        <v>1012452</v>
      </c>
      <c r="F317" t="s">
        <v>263</v>
      </c>
      <c r="G317" t="s">
        <v>205</v>
      </c>
      <c r="H317" t="s">
        <v>231</v>
      </c>
      <c r="I317" s="7">
        <v>0</v>
      </c>
      <c r="J317" s="7">
        <v>0</v>
      </c>
      <c r="K317" s="8">
        <v>0.5146152823243515</v>
      </c>
      <c r="L317" s="7">
        <v>0</v>
      </c>
      <c r="M317" s="7">
        <v>0</v>
      </c>
      <c r="N317" s="7">
        <v>0</v>
      </c>
      <c r="O317" s="7">
        <v>0</v>
      </c>
      <c r="P317" s="14">
        <v>0</v>
      </c>
      <c r="Q317" s="7">
        <v>0</v>
      </c>
      <c r="R317" s="9">
        <v>20000</v>
      </c>
      <c r="S317" s="5">
        <f t="shared" si="5"/>
        <v>0</v>
      </c>
      <c r="T317" s="63"/>
      <c r="U317" s="5">
        <f>+Tabla14[[#This Row],[Atraso a facturar]]+Tabla14[[#This Row],[Ajuste atraso]]</f>
        <v>0</v>
      </c>
      <c r="V317" s="3">
        <f>+Tabla14[[#This Row],[Total disponible]]-Tabla14[[#This Row],[Facturación atraso]]</f>
        <v>0</v>
      </c>
      <c r="W317" s="6">
        <f>IFERROR(IF(AND(V317&gt;R317,J317&gt;=R317),ROUNDDOWN((Tabla14[[#This Row],[Producción para venta nueva]])/R317,0)*R317,0),0)</f>
        <v>0</v>
      </c>
      <c r="X317" s="63"/>
      <c r="Y317" s="6">
        <f>IF(Tabla14[[#This Row],[Venta del mes]]&gt;0,Tabla14[[#This Row],[Venta del mes]]+Tabla14[[#This Row],[Ajuste venta nueva]],0)</f>
        <v>0</v>
      </c>
      <c r="Z317" s="6">
        <f>+Tabla14[[#This Row],[Producción para venta nueva]]-Tabla14[[#This Row],[Facturación Venta nueva]]</f>
        <v>0</v>
      </c>
      <c r="AA317" s="6">
        <f>IF(AND(A317=1,Tabla14[[#This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7" s="6"/>
      <c r="AC317" s="6">
        <f>IF(Tabla14[[#This Row],[Disponible stock sin venta]]&gt;0,Tabla14[[#This Row],[Disponible stock sin venta]]+Tabla14[[#This Row],[Ajuste stock sin venta]],0)</f>
        <v>0</v>
      </c>
      <c r="AD317" s="3">
        <f>IFERROR(VLOOKUP(Tabla14[[#This Row],[Llave]],'[6]Din puerto'!$A:$D,4,FALSE),0)</f>
        <v>0</v>
      </c>
      <c r="AE317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7" s="3">
        <v>0</v>
      </c>
      <c r="AG31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7" s="87"/>
      <c r="AI317" s="3"/>
      <c r="AL317">
        <f>VLOOKUP(Tabla14[[#This Row],[Llave]],'[8]BASE PLAN MES N'!$B:$AG,32,FALSE)</f>
        <v>0</v>
      </c>
      <c r="AM317" s="3">
        <f>+Tabla14[[#This Row],[Comentario Market3]]-Tabla14[[#This Row],[Plan Ajustado]]</f>
        <v>0</v>
      </c>
    </row>
    <row r="318" spans="1:39" ht="15.5" hidden="1" x14ac:dyDescent="0.35">
      <c r="B318" t="str">
        <f>Tabla14[[#This Row],[Oficina]]&amp;Tabla14[[#This Row],[Material]]</f>
        <v>Agrosuper Shanghai1012448</v>
      </c>
      <c r="C318" t="s">
        <v>227</v>
      </c>
      <c r="D318" t="s">
        <v>140</v>
      </c>
      <c r="E318">
        <v>1012448</v>
      </c>
      <c r="F318" t="s">
        <v>271</v>
      </c>
      <c r="G318" t="s">
        <v>268</v>
      </c>
      <c r="H318" t="s">
        <v>269</v>
      </c>
      <c r="I318" s="7">
        <v>0</v>
      </c>
      <c r="J318" s="7">
        <v>0</v>
      </c>
      <c r="K318" s="8">
        <v>0.5146152823243515</v>
      </c>
      <c r="L318" s="7">
        <v>0</v>
      </c>
      <c r="M318" s="7">
        <v>0</v>
      </c>
      <c r="N318" s="7">
        <v>0</v>
      </c>
      <c r="O318" s="7">
        <v>0</v>
      </c>
      <c r="P318" s="14">
        <v>0</v>
      </c>
      <c r="Q318" s="7">
        <v>0</v>
      </c>
      <c r="R318" s="9">
        <v>23500</v>
      </c>
      <c r="S318" s="5">
        <f t="shared" si="5"/>
        <v>0</v>
      </c>
      <c r="T318" s="63"/>
      <c r="U318" s="5">
        <f>+Tabla14[[#This Row],[Atraso a facturar]]+Tabla14[[#This Row],[Ajuste atraso]]</f>
        <v>0</v>
      </c>
      <c r="V318" s="3">
        <f>+Tabla14[[#This Row],[Total disponible]]-Tabla14[[#This Row],[Facturación atraso]]</f>
        <v>0</v>
      </c>
      <c r="W318" s="6">
        <f>IFERROR(IF(AND(V318&gt;R318,J318&gt;=R318),ROUNDDOWN((Tabla14[[#This Row],[Producción para venta nueva]])/R318,0)*R318,0),0)</f>
        <v>0</v>
      </c>
      <c r="X318" s="63"/>
      <c r="Y318" s="6">
        <f>IF(Tabla14[[#This Row],[Venta del mes]]&gt;0,Tabla14[[#This Row],[Venta del mes]]+Tabla14[[#This Row],[Ajuste venta nueva]],0)</f>
        <v>0</v>
      </c>
      <c r="Z318" s="6">
        <f>+Tabla14[[#This Row],[Producción para venta nueva]]-Tabla14[[#This Row],[Facturación Venta nueva]]</f>
        <v>0</v>
      </c>
      <c r="AA318" s="6">
        <f>IF(AND(A318=1,Tabla14[[#This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8" s="6"/>
      <c r="AC318" s="6">
        <f>IF(Tabla14[[#This Row],[Disponible stock sin venta]]&gt;0,Tabla14[[#This Row],[Disponible stock sin venta]]+Tabla14[[#This Row],[Ajuste stock sin venta]],0)</f>
        <v>0</v>
      </c>
      <c r="AD318" s="3">
        <f>IFERROR(VLOOKUP(Tabla14[[#This Row],[Llave]],'[6]Din puerto'!$A:$D,4,FALSE),0)</f>
        <v>0</v>
      </c>
      <c r="AE31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8" s="3">
        <v>0</v>
      </c>
      <c r="AG31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8" s="87"/>
      <c r="AI318" s="3"/>
      <c r="AL318">
        <f>VLOOKUP(Tabla14[[#This Row],[Llave]],'[8]BASE PLAN MES N'!$B:$AG,32,FALSE)</f>
        <v>0</v>
      </c>
      <c r="AM318" s="3">
        <f>+Tabla14[[#This Row],[Comentario Market3]]-Tabla14[[#This Row],[Plan Ajustado]]</f>
        <v>0</v>
      </c>
    </row>
    <row r="319" spans="1:39" ht="15.5" hidden="1" x14ac:dyDescent="0.35">
      <c r="B319" t="str">
        <f>Tabla14[[#This Row],[Oficina]]&amp;Tabla14[[#This Row],[Material]]</f>
        <v>Agrosuper Shanghai1012424</v>
      </c>
      <c r="C319" t="s">
        <v>227</v>
      </c>
      <c r="D319" t="s">
        <v>140</v>
      </c>
      <c r="E319">
        <v>1012424</v>
      </c>
      <c r="F319" t="s">
        <v>587</v>
      </c>
      <c r="G319" t="s">
        <v>205</v>
      </c>
      <c r="H319" t="s">
        <v>264</v>
      </c>
      <c r="I319" s="7">
        <v>0</v>
      </c>
      <c r="J319" s="7">
        <v>0</v>
      </c>
      <c r="K319" s="8">
        <v>0.5146152823243515</v>
      </c>
      <c r="L319" s="7">
        <v>0</v>
      </c>
      <c r="M319" s="7">
        <v>0</v>
      </c>
      <c r="N319" s="7">
        <v>0</v>
      </c>
      <c r="O319" s="7">
        <v>0</v>
      </c>
      <c r="P319" s="32">
        <v>0</v>
      </c>
      <c r="Q319" s="7">
        <v>0</v>
      </c>
      <c r="R319" s="9">
        <v>24000</v>
      </c>
      <c r="S319" s="5">
        <f t="shared" si="5"/>
        <v>0</v>
      </c>
      <c r="T319" s="63"/>
      <c r="U319" s="5">
        <f>+Tabla14[[#This Row],[Atraso a facturar]]+Tabla14[[#This Row],[Ajuste atraso]]</f>
        <v>0</v>
      </c>
      <c r="V319" s="3">
        <f>+Tabla14[[#This Row],[Total disponible]]-Tabla14[[#This Row],[Facturación atraso]]</f>
        <v>0</v>
      </c>
      <c r="W319" s="6">
        <f>IFERROR(IF(AND(V319&gt;R319,J319&gt;=R319),ROUNDDOWN((Tabla14[[#This Row],[Producción para venta nueva]])/R319,0)*R319,0),0)</f>
        <v>0</v>
      </c>
      <c r="X319" s="63"/>
      <c r="Y319" s="6">
        <f>IF(Tabla14[[#This Row],[Venta del mes]]&gt;0,Tabla14[[#This Row],[Venta del mes]]+Tabla14[[#This Row],[Ajuste venta nueva]],0)</f>
        <v>0</v>
      </c>
      <c r="Z319" s="6">
        <f>+Tabla14[[#This Row],[Producción para venta nueva]]-Tabla14[[#This Row],[Facturación Venta nueva]]</f>
        <v>0</v>
      </c>
      <c r="AA319" s="6">
        <f>IF(AND(A319=1,Tabla14[[#This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19" s="6"/>
      <c r="AC319" s="6">
        <f>IF(Tabla14[[#This Row],[Disponible stock sin venta]]&gt;0,Tabla14[[#This Row],[Disponible stock sin venta]]+Tabla14[[#This Row],[Ajuste stock sin venta]],0)</f>
        <v>0</v>
      </c>
      <c r="AD319" s="3">
        <f>IFERROR(VLOOKUP(Tabla14[[#This Row],[Llave]],'[6]Din puerto'!$A:$D,4,FALSE),0)</f>
        <v>0</v>
      </c>
      <c r="AE31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19" s="3">
        <v>0</v>
      </c>
      <c r="AG31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19" s="87"/>
      <c r="AI319" s="3"/>
      <c r="AL319">
        <f>VLOOKUP(Tabla14[[#This Row],[Llave]],'[8]BASE PLAN MES N'!$B:$AG,32,FALSE)</f>
        <v>0</v>
      </c>
      <c r="AM319" s="3">
        <f>+Tabla14[[#This Row],[Comentario Market3]]-Tabla14[[#This Row],[Plan Ajustado]]</f>
        <v>0</v>
      </c>
    </row>
    <row r="320" spans="1:39" ht="15.5" hidden="1" x14ac:dyDescent="0.35">
      <c r="B320" t="str">
        <f>Tabla14[[#This Row],[Oficina]]&amp;Tabla14[[#This Row],[Material]]</f>
        <v>Agrosuper Shanghai1012423</v>
      </c>
      <c r="C320" t="s">
        <v>227</v>
      </c>
      <c r="D320" t="s">
        <v>140</v>
      </c>
      <c r="E320">
        <v>1012423</v>
      </c>
      <c r="F320" t="s">
        <v>617</v>
      </c>
      <c r="G320" t="s">
        <v>205</v>
      </c>
      <c r="H320" t="s">
        <v>264</v>
      </c>
      <c r="I320" s="7">
        <v>0</v>
      </c>
      <c r="J320" s="7">
        <v>0</v>
      </c>
      <c r="K320" s="8">
        <v>0.5146152823243515</v>
      </c>
      <c r="L320" s="7">
        <v>0</v>
      </c>
      <c r="M320" s="7">
        <v>0</v>
      </c>
      <c r="N320" s="7">
        <v>0</v>
      </c>
      <c r="O320" s="7">
        <v>0</v>
      </c>
      <c r="P320" s="32">
        <v>0</v>
      </c>
      <c r="Q320" s="7">
        <v>0</v>
      </c>
      <c r="R320" s="9">
        <v>24000</v>
      </c>
      <c r="S320" s="5">
        <f t="shared" si="5"/>
        <v>0</v>
      </c>
      <c r="T320" s="63"/>
      <c r="U320" s="5">
        <f>+Tabla14[[#This Row],[Atraso a facturar]]+Tabla14[[#This Row],[Ajuste atraso]]</f>
        <v>0</v>
      </c>
      <c r="V320" s="3">
        <f>+Tabla14[[#This Row],[Total disponible]]-Tabla14[[#This Row],[Facturación atraso]]</f>
        <v>0</v>
      </c>
      <c r="W320" s="6">
        <f>IFERROR(IF(AND(V320&gt;R320,J320&gt;=R320),ROUNDDOWN((Tabla14[[#This Row],[Producción para venta nueva]])/R320,0)*R320,0),0)</f>
        <v>0</v>
      </c>
      <c r="X320" s="63"/>
      <c r="Y320" s="6">
        <f>IF(Tabla14[[#This Row],[Venta del mes]]&gt;0,Tabla14[[#This Row],[Venta del mes]]+Tabla14[[#This Row],[Ajuste venta nueva]],0)</f>
        <v>0</v>
      </c>
      <c r="Z320" s="6">
        <f>+Tabla14[[#This Row],[Producción para venta nueva]]-Tabla14[[#This Row],[Facturación Venta nueva]]</f>
        <v>0</v>
      </c>
      <c r="AA320" s="6">
        <f>IF(AND(A320=1,Tabla14[[#This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0" s="6"/>
      <c r="AC320" s="6">
        <f>IF(Tabla14[[#This Row],[Disponible stock sin venta]]&gt;0,Tabla14[[#This Row],[Disponible stock sin venta]]+Tabla14[[#This Row],[Ajuste stock sin venta]],0)</f>
        <v>0</v>
      </c>
      <c r="AD320" s="3">
        <f>IFERROR(VLOOKUP(Tabla14[[#This Row],[Llave]],'[6]Din puerto'!$A:$D,4,FALSE),0)</f>
        <v>0</v>
      </c>
      <c r="AE320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0" s="3">
        <v>0</v>
      </c>
      <c r="AG32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0" s="87"/>
      <c r="AI320" s="3"/>
      <c r="AL320">
        <f>VLOOKUP(Tabla14[[#This Row],[Llave]],'[8]BASE PLAN MES N'!$B:$AG,32,FALSE)</f>
        <v>0</v>
      </c>
      <c r="AM320" s="3">
        <f>+Tabla14[[#This Row],[Comentario Market3]]-Tabla14[[#This Row],[Plan Ajustado]]</f>
        <v>0</v>
      </c>
    </row>
    <row r="321" spans="2:39" ht="15.5" x14ac:dyDescent="0.35">
      <c r="B321" t="str">
        <f>Tabla14[[#This Row],[Oficina]]&amp;Tabla14[[#This Row],[Material]]</f>
        <v>Agro Sudamerica1020349</v>
      </c>
      <c r="C321" t="s">
        <v>6</v>
      </c>
      <c r="D321" t="s">
        <v>17</v>
      </c>
      <c r="E321">
        <v>1020349</v>
      </c>
      <c r="F321" t="s">
        <v>69</v>
      </c>
      <c r="G321" t="s">
        <v>67</v>
      </c>
      <c r="H321" t="s">
        <v>68</v>
      </c>
      <c r="I321" s="7">
        <v>0</v>
      </c>
      <c r="J321" s="7">
        <v>0</v>
      </c>
      <c r="K321" s="8">
        <v>0.5146152823243515</v>
      </c>
      <c r="L321" s="7">
        <v>0</v>
      </c>
      <c r="M321" s="7">
        <v>6044.1970000000001</v>
      </c>
      <c r="N321" s="7">
        <v>0</v>
      </c>
      <c r="O321" s="7">
        <v>0</v>
      </c>
      <c r="P321" s="14">
        <v>6044.1970000000001</v>
      </c>
      <c r="Q321" s="7">
        <v>0</v>
      </c>
      <c r="R321" s="9">
        <v>23500</v>
      </c>
      <c r="S321" s="5">
        <f t="shared" si="5"/>
        <v>0</v>
      </c>
      <c r="T321" s="63"/>
      <c r="U321" s="5">
        <f>+Tabla14[[#This Row],[Atraso a facturar]]+Tabla14[[#This Row],[Ajuste atraso]]</f>
        <v>0</v>
      </c>
      <c r="V321" s="3">
        <f>+Tabla14[[#This Row],[Total disponible]]-Tabla14[[#This Row],[Facturación atraso]]</f>
        <v>6044.1970000000001</v>
      </c>
      <c r="W321" s="6">
        <f>IFERROR(IF(AND(V321&gt;R321,J321&gt;=R321),ROUNDDOWN((Tabla14[[#This Row],[Producción para venta nueva]])/R321,0)*R321,0),0)</f>
        <v>0</v>
      </c>
      <c r="X321" s="63"/>
      <c r="Y321" s="6">
        <f>IF(Tabla14[[#This Row],[Venta del mes]]&gt;0,Tabla14[[#This Row],[Venta del mes]]+Tabla14[[#This Row],[Ajuste venta nueva]],0)</f>
        <v>0</v>
      </c>
      <c r="Z321" s="6">
        <f>+Tabla14[[#This Row],[Producción para venta nueva]]-Tabla14[[#This Row],[Facturación Venta nueva]]</f>
        <v>6044.1970000000001</v>
      </c>
      <c r="AA321" s="6">
        <f>IF(AND(A321=1,Tabla14[[#This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1" s="6"/>
      <c r="AC321" s="6">
        <f>IF(Tabla14[[#This Row],[Disponible stock sin venta]]&gt;0,Tabla14[[#This Row],[Disponible stock sin venta]]+Tabla14[[#This Row],[Ajuste stock sin venta]],0)</f>
        <v>0</v>
      </c>
      <c r="AD321" s="3">
        <f>IFERROR(VLOOKUP(Tabla14[[#This Row],[Llave]],'[6]Din puerto'!$A:$D,4,FALSE),0)</f>
        <v>0</v>
      </c>
      <c r="AE321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1" s="3">
        <v>0</v>
      </c>
      <c r="AG32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1" s="87"/>
      <c r="AI321" s="3"/>
      <c r="AL321" s="7">
        <f>VLOOKUP(Tabla14[[#This Row],[Llave]],'[8]BASE PLAN MES N'!$B:$AG,32,FALSE)</f>
        <v>0</v>
      </c>
      <c r="AM321" s="3">
        <f>+Tabla14[[#This Row],[Comentario Market3]]-Tabla14[[#This Row],[Plan Ajustado]]</f>
        <v>0</v>
      </c>
    </row>
    <row r="322" spans="2:39" ht="15.5" hidden="1" x14ac:dyDescent="0.35">
      <c r="B322" t="str">
        <f>Tabla14[[#This Row],[Oficina]]&amp;Tabla14[[#This Row],[Material]]</f>
        <v>Agrosuper Brasil1012362</v>
      </c>
      <c r="C322" t="s">
        <v>227</v>
      </c>
      <c r="D322" t="s">
        <v>7</v>
      </c>
      <c r="E322">
        <v>1012362</v>
      </c>
      <c r="F322" t="s">
        <v>229</v>
      </c>
      <c r="G322" t="s">
        <v>209</v>
      </c>
      <c r="H322" t="s">
        <v>228</v>
      </c>
      <c r="I322" s="7">
        <v>74125</v>
      </c>
      <c r="J322" s="7">
        <v>24000</v>
      </c>
      <c r="K322" s="8">
        <v>0.71181248753751014</v>
      </c>
      <c r="L322" s="7">
        <v>52763.100638717937</v>
      </c>
      <c r="M322" s="7">
        <v>42516</v>
      </c>
      <c r="N322" s="7">
        <v>21584.975363393103</v>
      </c>
      <c r="O322" s="7">
        <v>0</v>
      </c>
      <c r="P322" s="14">
        <v>114705.57846577173</v>
      </c>
      <c r="Q322" s="7">
        <v>72000</v>
      </c>
      <c r="R322" s="83">
        <v>24000</v>
      </c>
      <c r="S322" s="5">
        <f t="shared" si="5"/>
        <v>72000</v>
      </c>
      <c r="T322" s="63"/>
      <c r="U322" s="5">
        <f>+Tabla14[[#This Row],[Atraso a facturar]]+Tabla14[[#This Row],[Ajuste atraso]]</f>
        <v>72000</v>
      </c>
      <c r="V322" s="3">
        <f>+Tabla14[[#This Row],[Total disponible]]-Tabla14[[#This Row],[Facturación atraso]]</f>
        <v>42705.57846577173</v>
      </c>
      <c r="W322" s="6">
        <f>IFERROR(IF(AND(V322&gt;R322,J322&gt;=R322),ROUNDDOWN((Tabla14[[#This Row],[Producción para venta nueva]])/R322,0)*R322,0),0)</f>
        <v>24000</v>
      </c>
      <c r="X322" s="63"/>
      <c r="Y322" s="6">
        <f>IF(Tabla14[[#This Row],[Venta del mes]]&gt;0,Tabla14[[#This Row],[Venta del mes]]+Tabla14[[#This Row],[Ajuste venta nueva]],0)</f>
        <v>24000</v>
      </c>
      <c r="Z322" s="6">
        <f>+Tabla14[[#This Row],[Producción para venta nueva]]-Tabla14[[#This Row],[Facturación Venta nueva]]</f>
        <v>18705.57846577173</v>
      </c>
      <c r="AA322" s="6">
        <f>IF(AND(A322=1,Tabla14[[#This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2" s="6"/>
      <c r="AC322" s="6">
        <f>IF(Tabla14[[#This Row],[Disponible stock sin venta]]&gt;0,Tabla14[[#This Row],[Disponible stock sin venta]]+Tabla14[[#This Row],[Ajuste stock sin venta]],0)</f>
        <v>0</v>
      </c>
      <c r="AD322" s="3">
        <f>IFERROR(VLOOKUP(Tabla14[[#This Row],[Llave]],'[6]Din puerto'!$A:$D,4,FALSE),0)</f>
        <v>0</v>
      </c>
      <c r="AE32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96000</v>
      </c>
      <c r="AF322" s="3">
        <v>96000</v>
      </c>
      <c r="AG322" s="6">
        <f>IF(Tabla14[[#This Row],[Plan Irrestricto (DATO)]]&gt;0,SUM(Tabla14[[#This Row],[Facturación atraso]],Tabla14[[#This Row],[Facturación Venta nueva]],Tabla14[[#This Row],[Facturación stock]],Tabla14[[#This Row],[En puerto a facturar]]),0)</f>
        <v>96000</v>
      </c>
      <c r="AH322" s="87"/>
      <c r="AI322" s="3"/>
      <c r="AL322">
        <f>VLOOKUP(Tabla14[[#This Row],[Llave]],'[8]BASE PLAN MES N'!$B:$AG,32,FALSE)</f>
        <v>24000</v>
      </c>
      <c r="AM322" s="3">
        <f>+Tabla14[[#This Row],[Comentario Market3]]-Tabla14[[#This Row],[Plan Ajustado]]</f>
        <v>-72000</v>
      </c>
    </row>
    <row r="323" spans="2:39" ht="15.5" x14ac:dyDescent="0.35">
      <c r="B323" t="str">
        <f>Tabla14[[#This Row],[Oficina]]&amp;Tabla14[[#This Row],[Material]]</f>
        <v>Agro Sudamerica1012782</v>
      </c>
      <c r="C323" t="s">
        <v>227</v>
      </c>
      <c r="D323" t="s">
        <v>17</v>
      </c>
      <c r="E323">
        <v>1012782</v>
      </c>
      <c r="F323" t="s">
        <v>668</v>
      </c>
      <c r="G323" t="s">
        <v>76</v>
      </c>
      <c r="H323" t="s">
        <v>257</v>
      </c>
      <c r="I323" s="7">
        <v>0</v>
      </c>
      <c r="J323" s="7">
        <v>0</v>
      </c>
      <c r="K323" s="8">
        <v>0.5146152823243515</v>
      </c>
      <c r="L323" s="7">
        <v>0</v>
      </c>
      <c r="M323" s="7">
        <v>0</v>
      </c>
      <c r="N323" s="7">
        <v>0</v>
      </c>
      <c r="O323" s="7">
        <v>0</v>
      </c>
      <c r="P323" s="32">
        <v>0</v>
      </c>
      <c r="Q323" s="15">
        <v>0</v>
      </c>
      <c r="R323" s="9">
        <v>2600</v>
      </c>
      <c r="S323" s="5">
        <f t="shared" si="5"/>
        <v>0</v>
      </c>
      <c r="T323" s="63"/>
      <c r="U323" s="5">
        <f>+Tabla14[[#This Row],[Atraso a facturar]]+Tabla14[[#This Row],[Ajuste atraso]]</f>
        <v>0</v>
      </c>
      <c r="V323" s="3">
        <f>+Tabla14[[#This Row],[Total disponible]]-Tabla14[[#This Row],[Facturación atraso]]</f>
        <v>0</v>
      </c>
      <c r="W323" s="6">
        <f>IFERROR(IF(AND(V323&gt;R323,J323&gt;=R323),ROUNDDOWN((Tabla14[[#This Row],[Producción para venta nueva]])/R323,0)*R323,0),0)</f>
        <v>0</v>
      </c>
      <c r="X323" s="63"/>
      <c r="Y323" s="6">
        <f>IF(Tabla14[[#This Row],[Venta del mes]]&gt;0,Tabla14[[#This Row],[Venta del mes]]+Tabla14[[#This Row],[Ajuste venta nueva]],0)</f>
        <v>0</v>
      </c>
      <c r="Z323" s="6">
        <f>+Tabla14[[#This Row],[Producción para venta nueva]]-Tabla14[[#This Row],[Facturación Venta nueva]]</f>
        <v>0</v>
      </c>
      <c r="AA323" s="6">
        <f>IF(AND(A323=1,Tabla14[[#This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3" s="6"/>
      <c r="AC323" s="6">
        <f>IF(Tabla14[[#This Row],[Disponible stock sin venta]]&gt;0,Tabla14[[#This Row],[Disponible stock sin venta]]+Tabla14[[#This Row],[Ajuste stock sin venta]],0)</f>
        <v>0</v>
      </c>
      <c r="AD323" s="3">
        <f>IFERROR(VLOOKUP(Tabla14[[#This Row],[Llave]],'[6]Din puerto'!$A:$D,4,FALSE),0)</f>
        <v>0</v>
      </c>
      <c r="AE323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3" s="3" t="b">
        <v>0</v>
      </c>
      <c r="AG32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3" s="87"/>
      <c r="AI323" s="3"/>
      <c r="AL323" s="7">
        <f>VLOOKUP(Tabla14[[#This Row],[Llave]],'[8]BASE PLAN MES N'!$B:$AG,32,FALSE)</f>
        <v>0</v>
      </c>
      <c r="AM323" s="3">
        <f>+Tabla14[[#This Row],[Comentario Market3]]-Tabla14[[#This Row],[Plan Ajustado]]</f>
        <v>0</v>
      </c>
    </row>
    <row r="324" spans="2:39" ht="15.5" x14ac:dyDescent="0.35">
      <c r="B324" t="str">
        <f>Tabla14[[#This Row],[Oficina]]&amp;Tabla14[[#This Row],[Material]]</f>
        <v>Agro Sudamerica1012744</v>
      </c>
      <c r="C324" t="s">
        <v>227</v>
      </c>
      <c r="D324" t="s">
        <v>17</v>
      </c>
      <c r="E324">
        <v>1012744</v>
      </c>
      <c r="F324" t="s">
        <v>252</v>
      </c>
      <c r="G324" t="s">
        <v>247</v>
      </c>
      <c r="H324" t="s">
        <v>248</v>
      </c>
      <c r="I324" s="7">
        <v>80617</v>
      </c>
      <c r="J324" s="7">
        <v>0</v>
      </c>
      <c r="K324" s="8">
        <v>0.5146152823243515</v>
      </c>
      <c r="L324" s="7">
        <v>41486.740215142243</v>
      </c>
      <c r="M324" s="7">
        <v>7112.7639999999992</v>
      </c>
      <c r="N324" s="7">
        <v>0</v>
      </c>
      <c r="O324" s="7">
        <v>0</v>
      </c>
      <c r="P324" s="14">
        <v>48599.504215142239</v>
      </c>
      <c r="Q324" s="7">
        <v>0</v>
      </c>
      <c r="R324" s="9">
        <v>50</v>
      </c>
      <c r="S324" s="5">
        <f t="shared" si="5"/>
        <v>0</v>
      </c>
      <c r="T324" s="63"/>
      <c r="U324" s="5">
        <f>+Tabla14[[#This Row],[Atraso a facturar]]+Tabla14[[#This Row],[Ajuste atraso]]</f>
        <v>0</v>
      </c>
      <c r="V324" s="3">
        <f>+Tabla14[[#This Row],[Total disponible]]-Tabla14[[#This Row],[Facturación atraso]]</f>
        <v>48599.504215142239</v>
      </c>
      <c r="W324" s="6">
        <f>IFERROR(IF(AND(V324&gt;R324,J324&gt;=R324),ROUNDDOWN((Tabla14[[#This Row],[Producción para venta nueva]])/R324,0)*R324,0),0)</f>
        <v>0</v>
      </c>
      <c r="X324" s="63"/>
      <c r="Y324" s="6">
        <f>IF(Tabla14[[#This Row],[Venta del mes]]&gt;0,Tabla14[[#This Row],[Venta del mes]]+Tabla14[[#This Row],[Ajuste venta nueva]],0)</f>
        <v>0</v>
      </c>
      <c r="Z324" s="6">
        <f>+Tabla14[[#This Row],[Producción para venta nueva]]-Tabla14[[#This Row],[Facturación Venta nueva]]</f>
        <v>48599.504215142239</v>
      </c>
      <c r="AA324" s="6">
        <f>IF(AND(A324=1,Tabla14[[#This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4" s="6"/>
      <c r="AC324" s="6">
        <f>IF(Tabla14[[#This Row],[Disponible stock sin venta]]&gt;0,Tabla14[[#This Row],[Disponible stock sin venta]]+Tabla14[[#This Row],[Ajuste stock sin venta]],0)</f>
        <v>0</v>
      </c>
      <c r="AD324" s="3">
        <f>IFERROR(VLOOKUP(Tabla14[[#This Row],[Llave]],'[6]Din puerto'!$A:$D,4,FALSE),0)</f>
        <v>0</v>
      </c>
      <c r="AE32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4" s="3">
        <v>0</v>
      </c>
      <c r="AG32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4" s="87"/>
      <c r="AI324" s="3"/>
      <c r="AL324" s="7">
        <f>VLOOKUP(Tabla14[[#This Row],[Llave]],'[8]BASE PLAN MES N'!$B:$AG,32,FALSE)</f>
        <v>48550</v>
      </c>
      <c r="AM324" s="3">
        <f>+Tabla14[[#This Row],[Comentario Market3]]-Tabla14[[#This Row],[Plan Ajustado]]</f>
        <v>48550</v>
      </c>
    </row>
    <row r="325" spans="2:39" ht="15.5" x14ac:dyDescent="0.35">
      <c r="B325" t="str">
        <f>Tabla14[[#This Row],[Oficina]]&amp;Tabla14[[#This Row],[Material]]</f>
        <v>Agro Sudamerica1012719</v>
      </c>
      <c r="C325" t="s">
        <v>227</v>
      </c>
      <c r="D325" t="s">
        <v>17</v>
      </c>
      <c r="E325">
        <v>1012719</v>
      </c>
      <c r="F325" t="s">
        <v>236</v>
      </c>
      <c r="G325" t="s">
        <v>233</v>
      </c>
      <c r="H325" t="s">
        <v>234</v>
      </c>
      <c r="I325" s="7">
        <v>167307</v>
      </c>
      <c r="J325" s="7">
        <v>0</v>
      </c>
      <c r="K325" s="8">
        <v>0.5146152823243515</v>
      </c>
      <c r="L325" s="7">
        <v>86098.739039840279</v>
      </c>
      <c r="M325" s="7">
        <v>692.52199999999993</v>
      </c>
      <c r="N325" s="7">
        <v>0</v>
      </c>
      <c r="O325" s="7">
        <v>0</v>
      </c>
      <c r="P325" s="14">
        <v>86791.261039840276</v>
      </c>
      <c r="Q325" s="7">
        <v>0</v>
      </c>
      <c r="R325" s="9">
        <v>22600</v>
      </c>
      <c r="S325" s="5">
        <f t="shared" si="5"/>
        <v>0</v>
      </c>
      <c r="T325" s="63"/>
      <c r="U325" s="5">
        <f>+Tabla14[[#This Row],[Atraso a facturar]]+Tabla14[[#This Row],[Ajuste atraso]]</f>
        <v>0</v>
      </c>
      <c r="V325" s="3">
        <f>+Tabla14[[#This Row],[Total disponible]]-Tabla14[[#This Row],[Facturación atraso]]</f>
        <v>86791.261039840276</v>
      </c>
      <c r="W325" s="6">
        <f>IFERROR(IF(AND(V325&gt;R325,J325&gt;=R325),ROUNDDOWN((Tabla14[[#This Row],[Producción para venta nueva]])/R325,0)*R325,0),0)</f>
        <v>0</v>
      </c>
      <c r="X325" s="63"/>
      <c r="Y325" s="6">
        <f>IF(Tabla14[[#This Row],[Venta del mes]]&gt;0,Tabla14[[#This Row],[Venta del mes]]+Tabla14[[#This Row],[Ajuste venta nueva]],0)</f>
        <v>0</v>
      </c>
      <c r="Z325" s="6">
        <f>+Tabla14[[#This Row],[Producción para venta nueva]]-Tabla14[[#This Row],[Facturación Venta nueva]]</f>
        <v>86791.261039840276</v>
      </c>
      <c r="AA325" s="6">
        <f>IF(AND(A325=1,Tabla14[[#This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5" s="6"/>
      <c r="AC325" s="6">
        <f>IF(Tabla14[[#This Row],[Disponible stock sin venta]]&gt;0,Tabla14[[#This Row],[Disponible stock sin venta]]+Tabla14[[#This Row],[Ajuste stock sin venta]],0)</f>
        <v>0</v>
      </c>
      <c r="AD325" s="3">
        <f>IFERROR(VLOOKUP(Tabla14[[#This Row],[Llave]],'[6]Din puerto'!$A:$D,4,FALSE),0)</f>
        <v>0</v>
      </c>
      <c r="AE325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5" s="3">
        <v>0</v>
      </c>
      <c r="AG32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5" s="87"/>
      <c r="AI325" s="3"/>
      <c r="AL325" s="7">
        <f>VLOOKUP(Tabla14[[#This Row],[Llave]],'[8]BASE PLAN MES N'!$B:$AG,32,FALSE)</f>
        <v>67800</v>
      </c>
      <c r="AM325" s="3">
        <f>+Tabla14[[#This Row],[Comentario Market3]]-Tabla14[[#This Row],[Plan Ajustado]]</f>
        <v>67800</v>
      </c>
    </row>
    <row r="326" spans="2:39" ht="15.5" x14ac:dyDescent="0.35">
      <c r="B326" t="str">
        <f>Tabla14[[#This Row],[Oficina]]&amp;Tabla14[[#This Row],[Material]]</f>
        <v>Agro Sudamerica1012699</v>
      </c>
      <c r="C326" t="s">
        <v>227</v>
      </c>
      <c r="D326" t="s">
        <v>17</v>
      </c>
      <c r="E326">
        <v>1012699</v>
      </c>
      <c r="F326" t="s">
        <v>307</v>
      </c>
      <c r="G326" t="s">
        <v>205</v>
      </c>
      <c r="H326" t="s">
        <v>206</v>
      </c>
      <c r="I326" s="7">
        <v>0</v>
      </c>
      <c r="J326" s="7">
        <v>0</v>
      </c>
      <c r="K326" s="8">
        <v>0.5146152823243515</v>
      </c>
      <c r="L326" s="7">
        <v>0</v>
      </c>
      <c r="M326" s="7">
        <v>0</v>
      </c>
      <c r="N326" s="7">
        <v>0</v>
      </c>
      <c r="O326" s="7">
        <v>0</v>
      </c>
      <c r="P326" s="14">
        <v>0</v>
      </c>
      <c r="Q326" s="7">
        <v>0</v>
      </c>
      <c r="R326" s="9">
        <v>50</v>
      </c>
      <c r="S326" s="5">
        <f t="shared" si="5"/>
        <v>0</v>
      </c>
      <c r="T326" s="63"/>
      <c r="U326" s="5">
        <f>+Tabla14[[#This Row],[Atraso a facturar]]+Tabla14[[#This Row],[Ajuste atraso]]</f>
        <v>0</v>
      </c>
      <c r="V326" s="3">
        <f>+Tabla14[[#This Row],[Total disponible]]-Tabla14[[#This Row],[Facturación atraso]]</f>
        <v>0</v>
      </c>
      <c r="W326" s="6">
        <f>IFERROR(IF(AND(V326&gt;R326,J326&gt;=R326),ROUNDDOWN((Tabla14[[#This Row],[Producción para venta nueva]])/R326,0)*R326,0),0)</f>
        <v>0</v>
      </c>
      <c r="X326" s="63"/>
      <c r="Y326" s="6">
        <f>IF(Tabla14[[#This Row],[Venta del mes]]&gt;0,Tabla14[[#This Row],[Venta del mes]]+Tabla14[[#This Row],[Ajuste venta nueva]],0)</f>
        <v>0</v>
      </c>
      <c r="Z326" s="6">
        <f>+Tabla14[[#This Row],[Producción para venta nueva]]-Tabla14[[#This Row],[Facturación Venta nueva]]</f>
        <v>0</v>
      </c>
      <c r="AA326" s="6">
        <f>IF(AND(A326=1,Tabla14[[#This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6" s="6"/>
      <c r="AC326" s="6">
        <f>IF(Tabla14[[#This Row],[Disponible stock sin venta]]&gt;0,Tabla14[[#This Row],[Disponible stock sin venta]]+Tabla14[[#This Row],[Ajuste stock sin venta]],0)</f>
        <v>0</v>
      </c>
      <c r="AD326" s="3">
        <f>IFERROR(VLOOKUP(Tabla14[[#This Row],[Llave]],'[6]Din puerto'!$A:$D,4,FALSE),0)</f>
        <v>0</v>
      </c>
      <c r="AE326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6" s="3" t="b">
        <v>0</v>
      </c>
      <c r="AG32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6" s="87"/>
      <c r="AI326" s="3"/>
      <c r="AL326" s="7">
        <f>VLOOKUP(Tabla14[[#This Row],[Llave]],'[8]BASE PLAN MES N'!$B:$AG,32,FALSE)</f>
        <v>0</v>
      </c>
      <c r="AM326" s="3">
        <f>+Tabla14[[#This Row],[Comentario Market3]]-Tabla14[[#This Row],[Plan Ajustado]]</f>
        <v>0</v>
      </c>
    </row>
    <row r="327" spans="2:39" ht="15.5" x14ac:dyDescent="0.35">
      <c r="B327" t="str">
        <f>Tabla14[[#This Row],[Oficina]]&amp;Tabla14[[#This Row],[Material]]</f>
        <v>Agro Sudamerica1012698</v>
      </c>
      <c r="C327" t="s">
        <v>227</v>
      </c>
      <c r="D327" t="s">
        <v>17</v>
      </c>
      <c r="E327">
        <v>1012698</v>
      </c>
      <c r="F327" t="s">
        <v>308</v>
      </c>
      <c r="G327" t="s">
        <v>37</v>
      </c>
      <c r="H327" t="s">
        <v>37</v>
      </c>
      <c r="I327" s="7">
        <v>0</v>
      </c>
      <c r="J327" s="7">
        <v>0</v>
      </c>
      <c r="K327" s="8">
        <v>0.5146152823243515</v>
      </c>
      <c r="L327" s="7">
        <v>0</v>
      </c>
      <c r="M327" s="7">
        <v>0</v>
      </c>
      <c r="N327" s="7">
        <v>0</v>
      </c>
      <c r="O327" s="7">
        <v>0</v>
      </c>
      <c r="P327" s="14">
        <v>0</v>
      </c>
      <c r="Q327" s="7">
        <v>0</v>
      </c>
      <c r="R327" s="9">
        <v>50</v>
      </c>
      <c r="S327" s="5">
        <f t="shared" si="5"/>
        <v>0</v>
      </c>
      <c r="T327" s="63"/>
      <c r="U327" s="5">
        <f>+Tabla14[[#This Row],[Atraso a facturar]]+Tabla14[[#This Row],[Ajuste atraso]]</f>
        <v>0</v>
      </c>
      <c r="V327" s="3">
        <f>+Tabla14[[#This Row],[Total disponible]]-Tabla14[[#This Row],[Facturación atraso]]</f>
        <v>0</v>
      </c>
      <c r="W327" s="6">
        <f>IFERROR(IF(AND(V327&gt;R327,J327&gt;=R327),ROUNDDOWN((Tabla14[[#This Row],[Producción para venta nueva]])/R327,0)*R327,0),0)</f>
        <v>0</v>
      </c>
      <c r="X327" s="63"/>
      <c r="Y327" s="6">
        <f>IF(Tabla14[[#This Row],[Venta del mes]]&gt;0,Tabla14[[#This Row],[Venta del mes]]+Tabla14[[#This Row],[Ajuste venta nueva]],0)</f>
        <v>0</v>
      </c>
      <c r="Z327" s="6">
        <f>+Tabla14[[#This Row],[Producción para venta nueva]]-Tabla14[[#This Row],[Facturación Venta nueva]]</f>
        <v>0</v>
      </c>
      <c r="AA327" s="6">
        <f>IF(AND(A327=1,Tabla14[[#This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7" s="6"/>
      <c r="AC327" s="6">
        <f>IF(Tabla14[[#This Row],[Disponible stock sin venta]]&gt;0,Tabla14[[#This Row],[Disponible stock sin venta]]+Tabla14[[#This Row],[Ajuste stock sin venta]],0)</f>
        <v>0</v>
      </c>
      <c r="AD327" s="3">
        <f>IFERROR(VLOOKUP(Tabla14[[#This Row],[Llave]],'[6]Din puerto'!$A:$D,4,FALSE),0)</f>
        <v>0</v>
      </c>
      <c r="AE327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7" s="3" t="b">
        <v>0</v>
      </c>
      <c r="AG32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7" s="87"/>
      <c r="AI327" s="3"/>
      <c r="AL327" s="7">
        <f>VLOOKUP(Tabla14[[#This Row],[Llave]],'[8]BASE PLAN MES N'!$B:$AG,32,FALSE)</f>
        <v>0</v>
      </c>
      <c r="AM327" s="3">
        <f>+Tabla14[[#This Row],[Comentario Market3]]-Tabla14[[#This Row],[Plan Ajustado]]</f>
        <v>0</v>
      </c>
    </row>
    <row r="328" spans="2:39" ht="15.5" hidden="1" x14ac:dyDescent="0.35">
      <c r="B328" t="str">
        <f>Tabla14[[#This Row],[Oficina]]&amp;Tabla14[[#This Row],[Material]]</f>
        <v>Agrosuper Asia1012012</v>
      </c>
      <c r="C328" t="s">
        <v>227</v>
      </c>
      <c r="D328" t="s">
        <v>173</v>
      </c>
      <c r="E328">
        <v>1012012</v>
      </c>
      <c r="F328" t="s">
        <v>274</v>
      </c>
      <c r="G328" t="s">
        <v>205</v>
      </c>
      <c r="H328" t="s">
        <v>231</v>
      </c>
      <c r="I328" s="7">
        <v>0</v>
      </c>
      <c r="J328" s="7">
        <v>0</v>
      </c>
      <c r="K328" s="8">
        <v>0.5146152823243515</v>
      </c>
      <c r="L328" s="7">
        <v>0</v>
      </c>
      <c r="M328" s="7">
        <v>599.28</v>
      </c>
      <c r="N328" s="7">
        <v>0</v>
      </c>
      <c r="O328" s="7">
        <v>0</v>
      </c>
      <c r="P328" s="14">
        <v>599.28</v>
      </c>
      <c r="Q328" s="7">
        <v>0</v>
      </c>
      <c r="R328" s="9">
        <v>19200</v>
      </c>
      <c r="S328" s="5">
        <f t="shared" si="5"/>
        <v>0</v>
      </c>
      <c r="T328" s="63"/>
      <c r="U328" s="5">
        <f>+Tabla14[[#This Row],[Atraso a facturar]]+Tabla14[[#This Row],[Ajuste atraso]]</f>
        <v>0</v>
      </c>
      <c r="V328" s="3">
        <f>+Tabla14[[#This Row],[Total disponible]]-Tabla14[[#This Row],[Facturación atraso]]</f>
        <v>599.28</v>
      </c>
      <c r="W328" s="6">
        <f>IFERROR(IF(AND(V328&gt;R328,J328&gt;=R328),ROUNDDOWN((Tabla14[[#This Row],[Producción para venta nueva]])/R328,0)*R328,0),0)</f>
        <v>0</v>
      </c>
      <c r="X328" s="63"/>
      <c r="Y328" s="6">
        <f>IF(Tabla14[[#This Row],[Venta del mes]]&gt;0,Tabla14[[#This Row],[Venta del mes]]+Tabla14[[#This Row],[Ajuste venta nueva]],0)</f>
        <v>0</v>
      </c>
      <c r="Z328" s="6">
        <f>+Tabla14[[#This Row],[Producción para venta nueva]]-Tabla14[[#This Row],[Facturación Venta nueva]]</f>
        <v>599.28</v>
      </c>
      <c r="AA328" s="6">
        <f>IF(AND(A328=1,Tabla14[[#This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8" s="6"/>
      <c r="AC328" s="6">
        <f>IF(Tabla14[[#This Row],[Disponible stock sin venta]]&gt;0,Tabla14[[#This Row],[Disponible stock sin venta]]+Tabla14[[#This Row],[Ajuste stock sin venta]],0)</f>
        <v>0</v>
      </c>
      <c r="AD328" s="3">
        <f>IFERROR(VLOOKUP(Tabla14[[#This Row],[Llave]],'[6]Din puerto'!$A:$D,4,FALSE),0)</f>
        <v>0</v>
      </c>
      <c r="AE328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8" s="3">
        <v>0</v>
      </c>
      <c r="AG32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8" s="87"/>
      <c r="AI328" s="3"/>
      <c r="AL328">
        <f>VLOOKUP(Tabla14[[#This Row],[Llave]],'[8]BASE PLAN MES N'!$B:$AG,32,FALSE)</f>
        <v>0</v>
      </c>
      <c r="AM328" s="3">
        <f>+Tabla14[[#This Row],[Comentario Market3]]-Tabla14[[#This Row],[Plan Ajustado]]</f>
        <v>0</v>
      </c>
    </row>
    <row r="329" spans="2:39" ht="15.5" hidden="1" x14ac:dyDescent="0.35">
      <c r="B329" t="str">
        <f>Tabla14[[#This Row],[Oficina]]&amp;Tabla14[[#This Row],[Material]]</f>
        <v>Agrosuper Shanghai1011968</v>
      </c>
      <c r="C329" t="s">
        <v>227</v>
      </c>
      <c r="D329" t="s">
        <v>140</v>
      </c>
      <c r="E329">
        <v>1011968</v>
      </c>
      <c r="F329" t="s">
        <v>270</v>
      </c>
      <c r="G329" t="s">
        <v>268</v>
      </c>
      <c r="H329" t="s">
        <v>269</v>
      </c>
      <c r="I329" s="7">
        <v>0</v>
      </c>
      <c r="J329" s="7">
        <v>0</v>
      </c>
      <c r="K329" s="8">
        <v>0.5146152823243515</v>
      </c>
      <c r="L329" s="7">
        <v>0</v>
      </c>
      <c r="M329" s="7">
        <v>0</v>
      </c>
      <c r="N329" s="7">
        <v>0</v>
      </c>
      <c r="O329" s="7">
        <v>0</v>
      </c>
      <c r="P329" s="14">
        <v>0</v>
      </c>
      <c r="Q329" s="7">
        <v>0</v>
      </c>
      <c r="R329" s="9">
        <v>18000</v>
      </c>
      <c r="S329" s="5">
        <f t="shared" si="5"/>
        <v>0</v>
      </c>
      <c r="T329" s="63"/>
      <c r="U329" s="5">
        <f>+Tabla14[[#This Row],[Atraso a facturar]]+Tabla14[[#This Row],[Ajuste atraso]]</f>
        <v>0</v>
      </c>
      <c r="V329" s="3">
        <f>+Tabla14[[#This Row],[Total disponible]]-Tabla14[[#This Row],[Facturación atraso]]</f>
        <v>0</v>
      </c>
      <c r="W329" s="6">
        <f>IFERROR(IF(AND(V329&gt;R329,J329&gt;=R329),ROUNDDOWN((Tabla14[[#This Row],[Producción para venta nueva]])/R329,0)*R329,0),0)</f>
        <v>0</v>
      </c>
      <c r="X329" s="63"/>
      <c r="Y329" s="6">
        <f>IF(Tabla14[[#This Row],[Venta del mes]]&gt;0,Tabla14[[#This Row],[Venta del mes]]+Tabla14[[#This Row],[Ajuste venta nueva]],0)</f>
        <v>0</v>
      </c>
      <c r="Z329" s="6">
        <f>+Tabla14[[#This Row],[Producción para venta nueva]]-Tabla14[[#This Row],[Facturación Venta nueva]]</f>
        <v>0</v>
      </c>
      <c r="AA329" s="6">
        <f>IF(AND(A329=1,Tabla14[[#This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29" s="6"/>
      <c r="AC329" s="6">
        <f>IF(Tabla14[[#This Row],[Disponible stock sin venta]]&gt;0,Tabla14[[#This Row],[Disponible stock sin venta]]+Tabla14[[#This Row],[Ajuste stock sin venta]],0)</f>
        <v>0</v>
      </c>
      <c r="AD329" s="3">
        <f>IFERROR(VLOOKUP(Tabla14[[#This Row],[Llave]],'[6]Din puerto'!$A:$D,4,FALSE),0)</f>
        <v>0</v>
      </c>
      <c r="AE329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29" s="3">
        <v>0</v>
      </c>
      <c r="AG32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29" s="87"/>
      <c r="AI329" s="3"/>
      <c r="AL329">
        <f>VLOOKUP(Tabla14[[#This Row],[Llave]],'[8]BASE PLAN MES N'!$B:$AG,32,FALSE)</f>
        <v>0</v>
      </c>
      <c r="AM329" s="3">
        <f>+Tabla14[[#This Row],[Comentario Market3]]-Tabla14[[#This Row],[Plan Ajustado]]</f>
        <v>0</v>
      </c>
    </row>
    <row r="330" spans="2:39" ht="15.5" x14ac:dyDescent="0.35">
      <c r="B330" t="str">
        <f>Tabla14[[#This Row],[Oficina]]&amp;Tabla14[[#This Row],[Material]]</f>
        <v>Agro Sudamerica1012602</v>
      </c>
      <c r="C330" t="s">
        <v>227</v>
      </c>
      <c r="D330" t="s">
        <v>17</v>
      </c>
      <c r="E330">
        <v>1012602</v>
      </c>
      <c r="F330" t="s">
        <v>232</v>
      </c>
      <c r="G330" t="s">
        <v>205</v>
      </c>
      <c r="H330" t="s">
        <v>231</v>
      </c>
      <c r="I330" s="7">
        <v>0</v>
      </c>
      <c r="J330" s="7">
        <v>0</v>
      </c>
      <c r="K330" s="8">
        <v>0.5146152823243515</v>
      </c>
      <c r="L330" s="7">
        <v>0</v>
      </c>
      <c r="M330" s="7">
        <v>0</v>
      </c>
      <c r="N330" s="7">
        <v>0</v>
      </c>
      <c r="O330" s="7">
        <v>0</v>
      </c>
      <c r="P330" s="14">
        <v>0</v>
      </c>
      <c r="Q330" s="7">
        <v>0</v>
      </c>
      <c r="R330" s="9">
        <v>24000</v>
      </c>
      <c r="S330" s="5">
        <f t="shared" ref="S330:S344" si="6">IF(AND(P330&gt;Q330,Q330&gt;0),Q330,IF(AND(P330&lt;Q330,Q330&gt;0),(ROUNDDOWN(P330/R330,0)*R330),0))</f>
        <v>0</v>
      </c>
      <c r="T330" s="63"/>
      <c r="U330" s="5">
        <f>+Tabla14[[#This Row],[Atraso a facturar]]+Tabla14[[#This Row],[Ajuste atraso]]</f>
        <v>0</v>
      </c>
      <c r="V330" s="3">
        <f>+Tabla14[[#This Row],[Total disponible]]-Tabla14[[#This Row],[Facturación atraso]]</f>
        <v>0</v>
      </c>
      <c r="W330" s="6">
        <f>IFERROR(IF(AND(V330&gt;R330,J330&gt;=R330),ROUNDDOWN((Tabla14[[#This Row],[Producción para venta nueva]])/R330,0)*R330,0),0)</f>
        <v>0</v>
      </c>
      <c r="X330" s="63"/>
      <c r="Y330" s="6">
        <f>IF(Tabla14[[#This Row],[Venta del mes]]&gt;0,Tabla14[[#This Row],[Venta del mes]]+Tabla14[[#This Row],[Ajuste venta nueva]],0)</f>
        <v>0</v>
      </c>
      <c r="Z330" s="6">
        <f>+Tabla14[[#This Row],[Producción para venta nueva]]-Tabla14[[#This Row],[Facturación Venta nueva]]</f>
        <v>0</v>
      </c>
      <c r="AA330" s="6">
        <f>IF(AND(A330=1,Tabla14[[#This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0" s="6"/>
      <c r="AC330" s="6">
        <f>IF(Tabla14[[#This Row],[Disponible stock sin venta]]&gt;0,Tabla14[[#This Row],[Disponible stock sin venta]]+Tabla14[[#This Row],[Ajuste stock sin venta]],0)</f>
        <v>0</v>
      </c>
      <c r="AD330" s="3">
        <f>IFERROR(VLOOKUP(Tabla14[[#This Row],[Llave]],'[6]Din puerto'!$A:$D,4,FALSE),0)</f>
        <v>0</v>
      </c>
      <c r="AE330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0" s="3" t="b">
        <v>0</v>
      </c>
      <c r="AG33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0" s="87"/>
      <c r="AI330" s="3"/>
      <c r="AL330" s="7">
        <f>VLOOKUP(Tabla14[[#This Row],[Llave]],'[8]BASE PLAN MES N'!$B:$AG,32,FALSE)</f>
        <v>0</v>
      </c>
      <c r="AM330" s="3">
        <f>+Tabla14[[#This Row],[Comentario Market3]]-Tabla14[[#This Row],[Plan Ajustado]]</f>
        <v>0</v>
      </c>
    </row>
    <row r="331" spans="2:39" ht="15.5" x14ac:dyDescent="0.35">
      <c r="B331" t="str">
        <f>Tabla14[[#This Row],[Oficina]]&amp;Tabla14[[#This Row],[Material]]</f>
        <v>Agro Sudamerica1012601</v>
      </c>
      <c r="C331" t="s">
        <v>227</v>
      </c>
      <c r="D331" t="s">
        <v>17</v>
      </c>
      <c r="E331">
        <v>1012601</v>
      </c>
      <c r="F331" t="s">
        <v>726</v>
      </c>
      <c r="G331" t="str">
        <f>VLOOKUP(Tabla14[[#This Row],[Material]],'[7]Base Pedidos'!$D:$AD,25,FALSE)</f>
        <v>MENUDENCIAS PANA</v>
      </c>
      <c r="H331" t="str">
        <f>VLOOKUP(Tabla14[[#This Row],[Material]],'[7]Base Pedidos'!$D:$AD,26,FALSE)</f>
        <v>MENUDENCIAS PANA S/CORAZÓN</v>
      </c>
      <c r="I331" s="7">
        <v>0</v>
      </c>
      <c r="J331" s="15">
        <v>0</v>
      </c>
      <c r="K331" s="8">
        <v>0.5146152823243515</v>
      </c>
      <c r="L331" s="7">
        <v>0</v>
      </c>
      <c r="M331" s="15">
        <v>21645.791999999998</v>
      </c>
      <c r="N331" s="7">
        <v>2354</v>
      </c>
      <c r="O331" s="7">
        <v>0</v>
      </c>
      <c r="P331" s="32">
        <v>23764.391999999996</v>
      </c>
      <c r="Q331" s="15">
        <v>24000</v>
      </c>
      <c r="R331" s="62">
        <v>24000</v>
      </c>
      <c r="S331" s="5">
        <f t="shared" si="6"/>
        <v>0</v>
      </c>
      <c r="T331" s="63"/>
      <c r="U331" s="5">
        <f>+Tabla14[[#This Row],[Atraso a facturar]]+Tabla14[[#This Row],[Ajuste atraso]]</f>
        <v>0</v>
      </c>
      <c r="V331" s="3">
        <f>+Tabla14[[#This Row],[Total disponible]]-Tabla14[[#This Row],[Facturación atraso]]</f>
        <v>23764.391999999996</v>
      </c>
      <c r="W331" s="6">
        <f>IFERROR(IF(AND(V331&gt;R331,J331&gt;=R331),ROUNDDOWN((Tabla14[[#This Row],[Producción para venta nueva]])/R331,0)*R331,0),0)</f>
        <v>0</v>
      </c>
      <c r="X331" s="63"/>
      <c r="Y331" s="6">
        <f>IF(Tabla14[[#This Row],[Venta del mes]]&gt;0,Tabla14[[#This Row],[Venta del mes]]+Tabla14[[#This Row],[Ajuste venta nueva]],0)</f>
        <v>0</v>
      </c>
      <c r="Z331" s="6">
        <f>+Tabla14[[#This Row],[Producción para venta nueva]]-Tabla14[[#This Row],[Facturación Venta nueva]]</f>
        <v>23764.391999999996</v>
      </c>
      <c r="AA331" s="6">
        <f>IF(AND(A331=1,Tabla14[[#This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1" s="6"/>
      <c r="AC331" s="6">
        <f>IF(Tabla14[[#This Row],[Disponible stock sin venta]]&gt;0,Tabla14[[#This Row],[Disponible stock sin venta]]+Tabla14[[#This Row],[Ajuste stock sin venta]],0)</f>
        <v>0</v>
      </c>
      <c r="AD331" s="3">
        <f>IFERROR(VLOOKUP(Tabla14[[#This Row],[Llave]],'[6]Din puerto'!$A:$D,4,FALSE),0)</f>
        <v>0</v>
      </c>
      <c r="AE331" s="15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1" s="3">
        <v>0</v>
      </c>
      <c r="AG33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1" s="87"/>
      <c r="AI331" s="3"/>
      <c r="AL331" s="7">
        <f>VLOOKUP(Tabla14[[#This Row],[Llave]],'[8]BASE PLAN MES N'!$B:$AG,32,FALSE)</f>
        <v>0</v>
      </c>
      <c r="AM331" s="3">
        <f>+Tabla14[[#This Row],[Comentario Market3]]-Tabla14[[#This Row],[Plan Ajustado]]</f>
        <v>0</v>
      </c>
    </row>
    <row r="332" spans="2:39" ht="15.5" hidden="1" x14ac:dyDescent="0.35">
      <c r="B332" t="str">
        <f>Tabla14[[#This Row],[Oficina]]&amp;Tabla14[[#This Row],[Material]]</f>
        <v>Agrosuper Shanghai1011586</v>
      </c>
      <c r="C332" t="s">
        <v>227</v>
      </c>
      <c r="D332" t="s">
        <v>140</v>
      </c>
      <c r="E332">
        <v>1011586</v>
      </c>
      <c r="F332" t="s">
        <v>262</v>
      </c>
      <c r="G332" t="s">
        <v>205</v>
      </c>
      <c r="H332" t="s">
        <v>231</v>
      </c>
      <c r="I332" s="7">
        <v>0</v>
      </c>
      <c r="J332" s="7">
        <v>0</v>
      </c>
      <c r="K332" s="8">
        <v>0.5146152823243515</v>
      </c>
      <c r="L332" s="7">
        <v>0</v>
      </c>
      <c r="M332" s="7">
        <v>0</v>
      </c>
      <c r="N332" s="7">
        <v>0</v>
      </c>
      <c r="O332" s="7">
        <v>0</v>
      </c>
      <c r="P332" s="14">
        <v>0</v>
      </c>
      <c r="Q332" s="7">
        <v>0</v>
      </c>
      <c r="R332" s="9">
        <v>24000</v>
      </c>
      <c r="S332" s="5">
        <f t="shared" si="6"/>
        <v>0</v>
      </c>
      <c r="T332" s="63"/>
      <c r="U332" s="5">
        <f>+Tabla14[[#This Row],[Atraso a facturar]]+Tabla14[[#This Row],[Ajuste atraso]]</f>
        <v>0</v>
      </c>
      <c r="V332" s="3">
        <f>+Tabla14[[#This Row],[Total disponible]]-Tabla14[[#This Row],[Facturación atraso]]</f>
        <v>0</v>
      </c>
      <c r="W332" s="6">
        <f>IFERROR(IF(AND(V332&gt;R332,J332&gt;=R332),ROUNDDOWN((Tabla14[[#This Row],[Producción para venta nueva]])/R332,0)*R332,0),0)</f>
        <v>0</v>
      </c>
      <c r="X332" s="63"/>
      <c r="Y332" s="6">
        <f>IF(Tabla14[[#This Row],[Venta del mes]]&gt;0,Tabla14[[#This Row],[Venta del mes]]+Tabla14[[#This Row],[Ajuste venta nueva]],0)</f>
        <v>0</v>
      </c>
      <c r="Z332" s="6">
        <f>+Tabla14[[#This Row],[Producción para venta nueva]]-Tabla14[[#This Row],[Facturación Venta nueva]]</f>
        <v>0</v>
      </c>
      <c r="AA332" s="6">
        <f>IF(AND(A332=1,Tabla14[[#This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2" s="6"/>
      <c r="AC332" s="6">
        <f>IF(Tabla14[[#This Row],[Disponible stock sin venta]]&gt;0,Tabla14[[#This Row],[Disponible stock sin venta]]+Tabla14[[#This Row],[Ajuste stock sin venta]],0)</f>
        <v>0</v>
      </c>
      <c r="AD332" s="3">
        <f>IFERROR(VLOOKUP(Tabla14[[#This Row],[Llave]],'[6]Din puerto'!$A:$D,4,FALSE),0)</f>
        <v>0</v>
      </c>
      <c r="AE33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2" s="3">
        <v>0</v>
      </c>
      <c r="AG33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2" s="87"/>
      <c r="AI332" s="3"/>
      <c r="AL332">
        <f>VLOOKUP(Tabla14[[#This Row],[Llave]],'[8]BASE PLAN MES N'!$B:$AG,32,FALSE)</f>
        <v>0</v>
      </c>
      <c r="AM332" s="3">
        <f>+Tabla14[[#This Row],[Comentario Market3]]-Tabla14[[#This Row],[Plan Ajustado]]</f>
        <v>0</v>
      </c>
    </row>
    <row r="333" spans="2:39" ht="15.5" x14ac:dyDescent="0.35">
      <c r="B333" t="str">
        <f>Tabla14[[#This Row],[Oficina]]&amp;Tabla14[[#This Row],[Material]]</f>
        <v>Agro Sudamerica1012375</v>
      </c>
      <c r="C333" t="s">
        <v>227</v>
      </c>
      <c r="D333" t="s">
        <v>17</v>
      </c>
      <c r="E333">
        <v>1012375</v>
      </c>
      <c r="F333" t="s">
        <v>706</v>
      </c>
      <c r="G333" t="s">
        <v>710</v>
      </c>
      <c r="H333" t="s">
        <v>711</v>
      </c>
      <c r="I333" s="7">
        <v>0</v>
      </c>
      <c r="J333" s="7">
        <v>7276</v>
      </c>
      <c r="K333" s="8">
        <v>0.5146152823243515</v>
      </c>
      <c r="L333" s="7">
        <v>0</v>
      </c>
      <c r="M333" s="7">
        <v>7275.969000000001</v>
      </c>
      <c r="N333" s="7">
        <v>0</v>
      </c>
      <c r="O333" s="7">
        <v>0</v>
      </c>
      <c r="P333" s="32">
        <v>7275.969000000001</v>
      </c>
      <c r="Q333" s="15">
        <v>7276</v>
      </c>
      <c r="R333" s="9">
        <v>24000</v>
      </c>
      <c r="S333" s="5">
        <f t="shared" si="6"/>
        <v>0</v>
      </c>
      <c r="T333" s="63"/>
      <c r="U333" s="5">
        <f>+Tabla14[[#This Row],[Atraso a facturar]]+Tabla14[[#This Row],[Ajuste atraso]]</f>
        <v>0</v>
      </c>
      <c r="V333" s="3">
        <f>+Tabla14[[#This Row],[Total disponible]]-Tabla14[[#This Row],[Facturación atraso]]</f>
        <v>7275.969000000001</v>
      </c>
      <c r="W333" s="6">
        <f>IFERROR(IF(AND(V333&gt;R333,J333&gt;=R333),ROUNDDOWN((Tabla14[[#This Row],[Producción para venta nueva]])/R333,0)*R333,0),0)</f>
        <v>0</v>
      </c>
      <c r="X333" s="63"/>
      <c r="Y333" s="6">
        <f>IF(Tabla14[[#This Row],[Venta del mes]]&gt;0,Tabla14[[#This Row],[Venta del mes]]+Tabla14[[#This Row],[Ajuste venta nueva]],0)</f>
        <v>0</v>
      </c>
      <c r="Z333" s="6">
        <f>+Tabla14[[#This Row],[Producción para venta nueva]]-Tabla14[[#This Row],[Facturación Venta nueva]]</f>
        <v>7275.969000000001</v>
      </c>
      <c r="AA333" s="6">
        <f>IF(AND(A333=1,Tabla14[[#This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3" s="6"/>
      <c r="AC333" s="6">
        <f>IF(Tabla14[[#This Row],[Disponible stock sin venta]]&gt;0,Tabla14[[#This Row],[Disponible stock sin venta]]+Tabla14[[#This Row],[Ajuste stock sin venta]],0)</f>
        <v>0</v>
      </c>
      <c r="AD333" s="3">
        <f>IFERROR(VLOOKUP(Tabla14[[#This Row],[Llave]],'[6]Din puerto'!$A:$D,4,FALSE),0)</f>
        <v>0</v>
      </c>
      <c r="AE33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3" s="3">
        <v>0</v>
      </c>
      <c r="AG33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3" s="87"/>
      <c r="AI333" s="3"/>
      <c r="AL333" s="7">
        <f>VLOOKUP(Tabla14[[#This Row],[Llave]],'[8]BASE PLAN MES N'!$B:$AG,32,FALSE)</f>
        <v>0</v>
      </c>
      <c r="AM333" s="3">
        <f>+Tabla14[[#This Row],[Comentario Market3]]-Tabla14[[#This Row],[Plan Ajustado]]</f>
        <v>0</v>
      </c>
    </row>
    <row r="334" spans="2:39" ht="15.5" hidden="1" x14ac:dyDescent="0.35">
      <c r="B334" t="str">
        <f>Tabla14[[#This Row],[Oficina]]&amp;Tabla14[[#This Row],[Material]]</f>
        <v>Agrosuper Brasil1011560</v>
      </c>
      <c r="C334" t="s">
        <v>227</v>
      </c>
      <c r="D334" t="s">
        <v>7</v>
      </c>
      <c r="E334">
        <v>1011560</v>
      </c>
      <c r="F334" t="s">
        <v>299</v>
      </c>
      <c r="G334" t="s">
        <v>209</v>
      </c>
      <c r="H334" t="s">
        <v>228</v>
      </c>
      <c r="I334" s="7">
        <v>6882</v>
      </c>
      <c r="J334" s="7">
        <v>2999</v>
      </c>
      <c r="K334" s="8">
        <v>0.71181248753751014</v>
      </c>
      <c r="L334" s="7">
        <v>4898.6935392331452</v>
      </c>
      <c r="M334" s="7">
        <v>26712</v>
      </c>
      <c r="N334" s="7">
        <v>0</v>
      </c>
      <c r="O334" s="7">
        <v>0</v>
      </c>
      <c r="P334" s="14">
        <v>31610.693539233143</v>
      </c>
      <c r="Q334" s="7">
        <v>24000</v>
      </c>
      <c r="R334" s="83">
        <v>24000</v>
      </c>
      <c r="S334" s="5">
        <f t="shared" si="6"/>
        <v>24000</v>
      </c>
      <c r="T334" s="63"/>
      <c r="U334" s="5">
        <f>+Tabla14[[#This Row],[Atraso a facturar]]+Tabla14[[#This Row],[Ajuste atraso]]</f>
        <v>24000</v>
      </c>
      <c r="V334" s="3">
        <f>+Tabla14[[#This Row],[Total disponible]]-Tabla14[[#This Row],[Facturación atraso]]</f>
        <v>7610.6935392331434</v>
      </c>
      <c r="W334" s="6">
        <f>IFERROR(IF(AND(V334&gt;R334,J334&gt;=R334),ROUNDDOWN((Tabla14[[#This Row],[Producción para venta nueva]])/R334,0)*R334,0),0)</f>
        <v>0</v>
      </c>
      <c r="X334" s="63"/>
      <c r="Y334" s="6">
        <f>IF(Tabla14[[#This Row],[Venta del mes]]&gt;0,Tabla14[[#This Row],[Venta del mes]]+Tabla14[[#This Row],[Ajuste venta nueva]],0)</f>
        <v>0</v>
      </c>
      <c r="Z334" s="6">
        <f>+Tabla14[[#This Row],[Producción para venta nueva]]-Tabla14[[#This Row],[Facturación Venta nueva]]</f>
        <v>7610.6935392331434</v>
      </c>
      <c r="AA334" s="6">
        <f>IF(AND(A334=1,Tabla14[[#This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4" s="6"/>
      <c r="AC334" s="6">
        <f>IF(Tabla14[[#This Row],[Disponible stock sin venta]]&gt;0,Tabla14[[#This Row],[Disponible stock sin venta]]+Tabla14[[#This Row],[Ajuste stock sin venta]],0)</f>
        <v>0</v>
      </c>
      <c r="AD334" s="3">
        <f>IFERROR(VLOOKUP(Tabla14[[#This Row],[Llave]],'[6]Din puerto'!$A:$D,4,FALSE),0)</f>
        <v>0</v>
      </c>
      <c r="AE33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334" s="3">
        <v>24000</v>
      </c>
      <c r="AG334" s="6">
        <f>IF(Tabla14[[#This Row],[Plan Irrestricto (DATO)]]&gt;0,SUM(Tabla14[[#This Row],[Facturación atraso]],Tabla14[[#This Row],[Facturación Venta nueva]],Tabla14[[#This Row],[Facturación stock]],Tabla14[[#This Row],[En puerto a facturar]]),0)</f>
        <v>24000</v>
      </c>
      <c r="AH334" s="87"/>
      <c r="AI334" s="3"/>
      <c r="AL334">
        <f>VLOOKUP(Tabla14[[#This Row],[Llave]],'[8]BASE PLAN MES N'!$B:$AG,32,FALSE)</f>
        <v>24000</v>
      </c>
      <c r="AM334" s="3">
        <f>+Tabla14[[#This Row],[Comentario Market3]]-Tabla14[[#This Row],[Plan Ajustado]]</f>
        <v>0</v>
      </c>
    </row>
    <row r="335" spans="2:39" ht="15.5" x14ac:dyDescent="0.35">
      <c r="B335" t="str">
        <f>Tabla14[[#This Row],[Oficina]]&amp;Tabla14[[#This Row],[Material]]</f>
        <v>Agro Sudamerica1012342</v>
      </c>
      <c r="C335" t="s">
        <v>227</v>
      </c>
      <c r="D335" t="s">
        <v>17</v>
      </c>
      <c r="E335">
        <v>1012342</v>
      </c>
      <c r="F335" t="s">
        <v>229</v>
      </c>
      <c r="G335" t="s">
        <v>209</v>
      </c>
      <c r="H335" t="s">
        <v>228</v>
      </c>
      <c r="I335" s="7">
        <v>0</v>
      </c>
      <c r="J335" s="7">
        <v>0</v>
      </c>
      <c r="K335" s="8">
        <v>0.5146152823243515</v>
      </c>
      <c r="L335" s="7">
        <v>0</v>
      </c>
      <c r="M335" s="7">
        <v>0</v>
      </c>
      <c r="N335" s="7">
        <v>0</v>
      </c>
      <c r="O335" s="7">
        <v>0</v>
      </c>
      <c r="P335" s="32">
        <v>0</v>
      </c>
      <c r="Q335" s="7">
        <v>0</v>
      </c>
      <c r="R335" s="9">
        <v>24000</v>
      </c>
      <c r="S335" s="5">
        <f t="shared" si="6"/>
        <v>0</v>
      </c>
      <c r="T335" s="63"/>
      <c r="U335" s="5">
        <f>+Tabla14[[#This Row],[Atraso a facturar]]+Tabla14[[#This Row],[Ajuste atraso]]</f>
        <v>0</v>
      </c>
      <c r="V335" s="3">
        <f>+Tabla14[[#This Row],[Total disponible]]-Tabla14[[#This Row],[Facturación atraso]]</f>
        <v>0</v>
      </c>
      <c r="W335" s="6">
        <f>IFERROR(IF(AND(V335&gt;R335,J335&gt;=R335),ROUNDDOWN((Tabla14[[#This Row],[Producción para venta nueva]])/R335,0)*R335,0),0)</f>
        <v>0</v>
      </c>
      <c r="X335" s="63"/>
      <c r="Y335" s="6">
        <f>IF(Tabla14[[#This Row],[Venta del mes]]&gt;0,Tabla14[[#This Row],[Venta del mes]]+Tabla14[[#This Row],[Ajuste venta nueva]],0)</f>
        <v>0</v>
      </c>
      <c r="Z335" s="6">
        <f>+Tabla14[[#This Row],[Producción para venta nueva]]-Tabla14[[#This Row],[Facturación Venta nueva]]</f>
        <v>0</v>
      </c>
      <c r="AA335" s="6">
        <f>IF(AND(A335=1,Tabla14[[#This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5" s="6"/>
      <c r="AC335" s="6">
        <f>IF(Tabla14[[#This Row],[Disponible stock sin venta]]&gt;0,Tabla14[[#This Row],[Disponible stock sin venta]]+Tabla14[[#This Row],[Ajuste stock sin venta]],0)</f>
        <v>0</v>
      </c>
      <c r="AD335" s="3">
        <f>IFERROR(VLOOKUP(Tabla14[[#This Row],[Llave]],'[6]Din puerto'!$A:$D,4,FALSE),0)</f>
        <v>0</v>
      </c>
      <c r="AE335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5" s="3" t="b">
        <v>0</v>
      </c>
      <c r="AG335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5" s="87"/>
      <c r="AI335" s="3"/>
      <c r="AL335" s="7">
        <f>VLOOKUP(Tabla14[[#This Row],[Llave]],'[8]BASE PLAN MES N'!$B:$AG,32,FALSE)</f>
        <v>0</v>
      </c>
      <c r="AM335" s="3">
        <f>+Tabla14[[#This Row],[Comentario Market3]]-Tabla14[[#This Row],[Plan Ajustado]]</f>
        <v>0</v>
      </c>
    </row>
    <row r="336" spans="2:39" ht="15.5" x14ac:dyDescent="0.35">
      <c r="B336" t="str">
        <f>Tabla14[[#This Row],[Oficina]]&amp;Tabla14[[#This Row],[Material]]</f>
        <v>Agro Sudamerica1012208</v>
      </c>
      <c r="C336" t="s">
        <v>227</v>
      </c>
      <c r="D336" t="s">
        <v>17</v>
      </c>
      <c r="E336">
        <v>1012208</v>
      </c>
      <c r="F336" t="s">
        <v>256</v>
      </c>
      <c r="G336" t="s">
        <v>253</v>
      </c>
      <c r="H336" t="s">
        <v>254</v>
      </c>
      <c r="I336" s="7">
        <v>36109</v>
      </c>
      <c r="J336" s="7">
        <v>0</v>
      </c>
      <c r="K336" s="8">
        <v>0.5146152823243515</v>
      </c>
      <c r="L336" s="7">
        <v>18582.243229450007</v>
      </c>
      <c r="M336" s="7">
        <v>10513.747999999996</v>
      </c>
      <c r="N336" s="7">
        <v>2700</v>
      </c>
      <c r="O336" s="7">
        <v>0</v>
      </c>
      <c r="P336" s="14">
        <v>31525.991229450003</v>
      </c>
      <c r="Q336" s="7">
        <v>24000</v>
      </c>
      <c r="R336" s="9">
        <v>20100</v>
      </c>
      <c r="S336" s="5">
        <f t="shared" si="6"/>
        <v>24000</v>
      </c>
      <c r="T336" s="63">
        <v>-24000</v>
      </c>
      <c r="U336" s="5">
        <f>+Tabla14[[#This Row],[Atraso a facturar]]+Tabla14[[#This Row],[Ajuste atraso]]</f>
        <v>0</v>
      </c>
      <c r="V336" s="3">
        <f>+Tabla14[[#This Row],[Total disponible]]-Tabla14[[#This Row],[Facturación atraso]]</f>
        <v>31525.991229450003</v>
      </c>
      <c r="W336" s="6">
        <f>IFERROR(IF(AND(V336&gt;R336,J336&gt;=R336),ROUNDDOWN((Tabla14[[#This Row],[Producción para venta nueva]])/R336,0)*R336,0),0)</f>
        <v>0</v>
      </c>
      <c r="X336" s="63"/>
      <c r="Y336" s="6">
        <f>IF(Tabla14[[#This Row],[Venta del mes]]&gt;0,Tabla14[[#This Row],[Venta del mes]]+Tabla14[[#This Row],[Ajuste venta nueva]],0)</f>
        <v>0</v>
      </c>
      <c r="Z336" s="6">
        <f>+Tabla14[[#This Row],[Producción para venta nueva]]-Tabla14[[#This Row],[Facturación Venta nueva]]</f>
        <v>31525.991229450003</v>
      </c>
      <c r="AA336" s="6">
        <f>IF(AND(A336=1,Tabla14[[#This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6" s="6"/>
      <c r="AC336" s="6">
        <f>IF(Tabla14[[#This Row],[Disponible stock sin venta]]&gt;0,Tabla14[[#This Row],[Disponible stock sin venta]]+Tabla14[[#This Row],[Ajuste stock sin venta]],0)</f>
        <v>0</v>
      </c>
      <c r="AD336" s="3">
        <f>IFERROR(VLOOKUP(Tabla14[[#This Row],[Llave]],'[6]Din puerto'!$A:$D,4,FALSE),0)</f>
        <v>0</v>
      </c>
      <c r="AE336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24000</v>
      </c>
      <c r="AF336" s="3">
        <v>24000</v>
      </c>
      <c r="AG336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6" s="87" t="s">
        <v>720</v>
      </c>
      <c r="AI336" s="3" t="s">
        <v>752</v>
      </c>
      <c r="AL336" s="7">
        <f>VLOOKUP(Tabla14[[#This Row],[Llave]],'[8]BASE PLAN MES N'!$B:$AG,32,FALSE)</f>
        <v>0</v>
      </c>
      <c r="AM336" s="3">
        <f>+Tabla14[[#This Row],[Comentario Market3]]-Tabla14[[#This Row],[Plan Ajustado]]</f>
        <v>0</v>
      </c>
    </row>
    <row r="337" spans="2:39" ht="15.5" x14ac:dyDescent="0.35">
      <c r="B337" t="str">
        <f>Tabla14[[#This Row],[Oficina]]&amp;Tabla14[[#This Row],[Material]]</f>
        <v>Agro Sudamerica1011939</v>
      </c>
      <c r="C337" t="s">
        <v>227</v>
      </c>
      <c r="D337" t="s">
        <v>17</v>
      </c>
      <c r="E337">
        <v>1011939</v>
      </c>
      <c r="F337" t="s">
        <v>261</v>
      </c>
      <c r="G337" t="s">
        <v>217</v>
      </c>
      <c r="H337" t="s">
        <v>218</v>
      </c>
      <c r="I337" s="7">
        <v>0</v>
      </c>
      <c r="J337" s="7">
        <v>0</v>
      </c>
      <c r="K337" s="8">
        <v>0.5146152823243515</v>
      </c>
      <c r="L337" s="7">
        <v>0</v>
      </c>
      <c r="M337" s="7">
        <v>0</v>
      </c>
      <c r="N337" s="7">
        <v>0</v>
      </c>
      <c r="O337" s="7">
        <v>0</v>
      </c>
      <c r="P337" s="14">
        <v>0</v>
      </c>
      <c r="Q337" s="7">
        <v>0</v>
      </c>
      <c r="R337" s="9">
        <v>24000</v>
      </c>
      <c r="S337" s="5">
        <f t="shared" si="6"/>
        <v>0</v>
      </c>
      <c r="T337" s="63"/>
      <c r="U337" s="5">
        <f>+Tabla14[[#This Row],[Atraso a facturar]]+Tabla14[[#This Row],[Ajuste atraso]]</f>
        <v>0</v>
      </c>
      <c r="V337" s="3">
        <f>+Tabla14[[#This Row],[Total disponible]]-Tabla14[[#This Row],[Facturación atraso]]</f>
        <v>0</v>
      </c>
      <c r="W337" s="6">
        <f>IFERROR(IF(AND(V337&gt;R337,J337&gt;=R337),ROUNDDOWN((Tabla14[[#This Row],[Producción para venta nueva]])/R337,0)*R337,0),0)</f>
        <v>0</v>
      </c>
      <c r="X337" s="63"/>
      <c r="Y337" s="6">
        <f>IF(Tabla14[[#This Row],[Venta del mes]]&gt;0,Tabla14[[#This Row],[Venta del mes]]+Tabla14[[#This Row],[Ajuste venta nueva]],0)</f>
        <v>0</v>
      </c>
      <c r="Z337" s="6">
        <f>+Tabla14[[#This Row],[Producción para venta nueva]]-Tabla14[[#This Row],[Facturación Venta nueva]]</f>
        <v>0</v>
      </c>
      <c r="AA337" s="6">
        <f>IF(AND(A337=1,Tabla14[[#This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7" s="6"/>
      <c r="AC337" s="6">
        <f>IF(Tabla14[[#This Row],[Disponible stock sin venta]]&gt;0,Tabla14[[#This Row],[Disponible stock sin venta]]+Tabla14[[#This Row],[Ajuste stock sin venta]],0)</f>
        <v>0</v>
      </c>
      <c r="AD337" s="3">
        <f>IFERROR(VLOOKUP(Tabla14[[#This Row],[Llave]],'[6]Din puerto'!$A:$D,4,FALSE),0)</f>
        <v>0</v>
      </c>
      <c r="AE337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7" s="3" t="b">
        <v>0</v>
      </c>
      <c r="AG337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7" s="87"/>
      <c r="AI337" s="3"/>
      <c r="AL337" s="7">
        <f>VLOOKUP(Tabla14[[#This Row],[Llave]],'[8]BASE PLAN MES N'!$B:$AG,32,FALSE)</f>
        <v>0</v>
      </c>
      <c r="AM337" s="3">
        <f>+Tabla14[[#This Row],[Comentario Market3]]-Tabla14[[#This Row],[Plan Ajustado]]</f>
        <v>0</v>
      </c>
    </row>
    <row r="338" spans="2:39" ht="15.5" x14ac:dyDescent="0.35">
      <c r="B338" t="str">
        <f>Tabla14[[#This Row],[Oficina]]&amp;Tabla14[[#This Row],[Material]]</f>
        <v>Agro Sudamerica1011888</v>
      </c>
      <c r="C338" t="s">
        <v>227</v>
      </c>
      <c r="D338" t="s">
        <v>17</v>
      </c>
      <c r="E338">
        <v>1011888</v>
      </c>
      <c r="F338" t="s">
        <v>260</v>
      </c>
      <c r="G338" t="s">
        <v>76</v>
      </c>
      <c r="H338" t="s">
        <v>257</v>
      </c>
      <c r="I338" s="7">
        <v>0</v>
      </c>
      <c r="J338" s="7">
        <v>0</v>
      </c>
      <c r="K338" s="8">
        <v>0.5146152823243515</v>
      </c>
      <c r="L338" s="7">
        <v>0</v>
      </c>
      <c r="M338" s="7">
        <v>0</v>
      </c>
      <c r="N338" s="7">
        <v>0</v>
      </c>
      <c r="O338" s="7">
        <v>0</v>
      </c>
      <c r="P338" s="14">
        <v>0</v>
      </c>
      <c r="Q338" s="7">
        <v>0</v>
      </c>
      <c r="R338" s="9">
        <v>300</v>
      </c>
      <c r="S338" s="5">
        <f t="shared" si="6"/>
        <v>0</v>
      </c>
      <c r="T338" s="63"/>
      <c r="U338" s="5">
        <f>+Tabla14[[#This Row],[Atraso a facturar]]+Tabla14[[#This Row],[Ajuste atraso]]</f>
        <v>0</v>
      </c>
      <c r="V338" s="3">
        <f>+Tabla14[[#This Row],[Total disponible]]-Tabla14[[#This Row],[Facturación atraso]]</f>
        <v>0</v>
      </c>
      <c r="W338" s="6">
        <f>IFERROR(IF(AND(V338&gt;R338,J338&gt;=R338),ROUNDDOWN((Tabla14[[#This Row],[Producción para venta nueva]])/R338,0)*R338,0),0)</f>
        <v>0</v>
      </c>
      <c r="X338" s="63"/>
      <c r="Y338" s="6">
        <f>IF(Tabla14[[#This Row],[Venta del mes]]&gt;0,Tabla14[[#This Row],[Venta del mes]]+Tabla14[[#This Row],[Ajuste venta nueva]],0)</f>
        <v>0</v>
      </c>
      <c r="Z338" s="6">
        <f>+Tabla14[[#This Row],[Producción para venta nueva]]-Tabla14[[#This Row],[Facturación Venta nueva]]</f>
        <v>0</v>
      </c>
      <c r="AA338" s="6">
        <f>IF(AND(A338=1,Tabla14[[#This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8" s="6"/>
      <c r="AC338" s="6">
        <f>IF(Tabla14[[#This Row],[Disponible stock sin venta]]&gt;0,Tabla14[[#This Row],[Disponible stock sin venta]]+Tabla14[[#This Row],[Ajuste stock sin venta]],0)</f>
        <v>0</v>
      </c>
      <c r="AD338" s="3">
        <f>IFERROR(VLOOKUP(Tabla14[[#This Row],[Llave]],'[6]Din puerto'!$A:$D,4,FALSE),0)</f>
        <v>0</v>
      </c>
      <c r="AE338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8" s="3" t="b">
        <v>0</v>
      </c>
      <c r="AG338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8" s="87"/>
      <c r="AI338" s="3"/>
      <c r="AL338" s="7">
        <f>VLOOKUP(Tabla14[[#This Row],[Llave]],'[8]BASE PLAN MES N'!$B:$AG,32,FALSE)</f>
        <v>0</v>
      </c>
      <c r="AM338" s="3">
        <f>+Tabla14[[#This Row],[Comentario Market3]]-Tabla14[[#This Row],[Plan Ajustado]]</f>
        <v>0</v>
      </c>
    </row>
    <row r="339" spans="2:39" ht="15.5" x14ac:dyDescent="0.35">
      <c r="B339" t="str">
        <f>Tabla14[[#This Row],[Oficina]]&amp;Tabla14[[#This Row],[Material]]</f>
        <v>Agro Sudamerica1011582</v>
      </c>
      <c r="C339" t="s">
        <v>227</v>
      </c>
      <c r="D339" t="s">
        <v>17</v>
      </c>
      <c r="E339">
        <v>1011582</v>
      </c>
      <c r="F339" t="s">
        <v>255</v>
      </c>
      <c r="G339" t="s">
        <v>253</v>
      </c>
      <c r="H339" t="s">
        <v>254</v>
      </c>
      <c r="I339" s="7">
        <v>0</v>
      </c>
      <c r="J339" s="7">
        <v>0</v>
      </c>
      <c r="K339" s="8">
        <v>0.5146152823243515</v>
      </c>
      <c r="L339" s="7">
        <v>0</v>
      </c>
      <c r="M339" s="7">
        <v>0</v>
      </c>
      <c r="N339" s="7">
        <v>0</v>
      </c>
      <c r="O339" s="7">
        <v>0</v>
      </c>
      <c r="P339" s="14">
        <v>0</v>
      </c>
      <c r="Q339" s="7">
        <v>0</v>
      </c>
      <c r="R339" s="9">
        <v>8100</v>
      </c>
      <c r="S339" s="5">
        <f t="shared" si="6"/>
        <v>0</v>
      </c>
      <c r="T339" s="63"/>
      <c r="U339" s="5">
        <f>+Tabla14[[#This Row],[Atraso a facturar]]+Tabla14[[#This Row],[Ajuste atraso]]</f>
        <v>0</v>
      </c>
      <c r="V339" s="3">
        <f>+Tabla14[[#This Row],[Total disponible]]-Tabla14[[#This Row],[Facturación atraso]]</f>
        <v>0</v>
      </c>
      <c r="W339" s="6">
        <f>IFERROR(IF(AND(V339&gt;R339,J339&gt;=R339),ROUNDDOWN((Tabla14[[#This Row],[Producción para venta nueva]])/R339,0)*R339,0),0)</f>
        <v>0</v>
      </c>
      <c r="X339" s="63"/>
      <c r="Y339" s="6">
        <f>IF(Tabla14[[#This Row],[Venta del mes]]&gt;0,Tabla14[[#This Row],[Venta del mes]]+Tabla14[[#This Row],[Ajuste venta nueva]],0)</f>
        <v>0</v>
      </c>
      <c r="Z339" s="6">
        <f>+Tabla14[[#This Row],[Producción para venta nueva]]-Tabla14[[#This Row],[Facturación Venta nueva]]</f>
        <v>0</v>
      </c>
      <c r="AA339" s="6">
        <f>IF(AND(A339=1,Tabla14[[#This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39" s="6"/>
      <c r="AC339" s="6">
        <f>IF(Tabla14[[#This Row],[Disponible stock sin venta]]&gt;0,Tabla14[[#This Row],[Disponible stock sin venta]]+Tabla14[[#This Row],[Ajuste stock sin venta]],0)</f>
        <v>0</v>
      </c>
      <c r="AD339" s="3">
        <f>IFERROR(VLOOKUP(Tabla14[[#This Row],[Llave]],'[6]Din puerto'!$A:$D,4,FALSE),0)</f>
        <v>0</v>
      </c>
      <c r="AE339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39" s="3" t="b">
        <v>0</v>
      </c>
      <c r="AG339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39" s="87"/>
      <c r="AI339" s="3"/>
      <c r="AL339" s="7">
        <f>VLOOKUP(Tabla14[[#This Row],[Llave]],'[8]BASE PLAN MES N'!$B:$AG,32,FALSE)</f>
        <v>0</v>
      </c>
      <c r="AM339" s="3">
        <f>+Tabla14[[#This Row],[Comentario Market3]]-Tabla14[[#This Row],[Plan Ajustado]]</f>
        <v>0</v>
      </c>
    </row>
    <row r="340" spans="2:39" ht="15.5" x14ac:dyDescent="0.35">
      <c r="B340" t="str">
        <f>Tabla14[[#This Row],[Oficina]]&amp;Tabla14[[#This Row],[Material]]</f>
        <v>Agro Sudamerica1011431</v>
      </c>
      <c r="C340" t="s">
        <v>227</v>
      </c>
      <c r="D340" t="s">
        <v>17</v>
      </c>
      <c r="E340">
        <v>1011431</v>
      </c>
      <c r="F340" t="s">
        <v>616</v>
      </c>
      <c r="G340" t="s">
        <v>209</v>
      </c>
      <c r="H340" t="s">
        <v>228</v>
      </c>
      <c r="I340" s="7">
        <v>0</v>
      </c>
      <c r="J340" s="7">
        <v>0</v>
      </c>
      <c r="K340" s="8">
        <v>0.5146152823243515</v>
      </c>
      <c r="L340" s="7">
        <v>0</v>
      </c>
      <c r="M340" s="7">
        <v>0</v>
      </c>
      <c r="N340" s="7">
        <v>0</v>
      </c>
      <c r="O340" s="7">
        <v>0</v>
      </c>
      <c r="P340" s="32">
        <v>0</v>
      </c>
      <c r="Q340" s="7">
        <v>0</v>
      </c>
      <c r="R340" s="9">
        <v>24000</v>
      </c>
      <c r="S340" s="5">
        <f t="shared" si="6"/>
        <v>0</v>
      </c>
      <c r="T340" s="63"/>
      <c r="U340" s="5">
        <f>+Tabla14[[#This Row],[Atraso a facturar]]+Tabla14[[#This Row],[Ajuste atraso]]</f>
        <v>0</v>
      </c>
      <c r="V340" s="3">
        <f>+Tabla14[[#This Row],[Total disponible]]-Tabla14[[#This Row],[Facturación atraso]]</f>
        <v>0</v>
      </c>
      <c r="W340" s="6">
        <f>IFERROR(IF(AND(V340&gt;R340,J340&gt;=R340),ROUNDDOWN((Tabla14[[#This Row],[Producción para venta nueva]])/R340,0)*R340,0),0)</f>
        <v>0</v>
      </c>
      <c r="X340" s="63"/>
      <c r="Y340" s="6">
        <f>IF(Tabla14[[#This Row],[Venta del mes]]&gt;0,Tabla14[[#This Row],[Venta del mes]]+Tabla14[[#This Row],[Ajuste venta nueva]],0)</f>
        <v>0</v>
      </c>
      <c r="Z340" s="6">
        <f>+Tabla14[[#This Row],[Producción para venta nueva]]-Tabla14[[#This Row],[Facturación Venta nueva]]</f>
        <v>0</v>
      </c>
      <c r="AA340" s="6">
        <f>IF(AND(A340=1,Tabla14[[#This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40" s="6"/>
      <c r="AC340" s="6">
        <f>IF(Tabla14[[#This Row],[Disponible stock sin venta]]&gt;0,Tabla14[[#This Row],[Disponible stock sin venta]]+Tabla14[[#This Row],[Ajuste stock sin venta]],0)</f>
        <v>0</v>
      </c>
      <c r="AD340" s="3">
        <f>IFERROR(VLOOKUP(Tabla14[[#This Row],[Llave]],'[6]Din puerto'!$A:$D,4,FALSE),0)</f>
        <v>0</v>
      </c>
      <c r="AE340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40" s="3" t="b">
        <v>0</v>
      </c>
      <c r="AG340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40" s="87"/>
      <c r="AI340" s="3"/>
      <c r="AL340" s="7">
        <f>VLOOKUP(Tabla14[[#This Row],[Llave]],'[8]BASE PLAN MES N'!$B:$AG,32,FALSE)</f>
        <v>0</v>
      </c>
      <c r="AM340" s="3">
        <f>+Tabla14[[#This Row],[Comentario Market3]]-Tabla14[[#This Row],[Plan Ajustado]]</f>
        <v>0</v>
      </c>
    </row>
    <row r="341" spans="2:39" ht="15.5" x14ac:dyDescent="0.35">
      <c r="B341" t="str">
        <f>Tabla14[[#This Row],[Oficina]]&amp;Tabla14[[#This Row],[Material]]</f>
        <v>Agro Sudamerica1011422</v>
      </c>
      <c r="C341" t="s">
        <v>227</v>
      </c>
      <c r="D341" t="s">
        <v>17</v>
      </c>
      <c r="E341">
        <v>1011422</v>
      </c>
      <c r="F341" t="s">
        <v>259</v>
      </c>
      <c r="G341" t="s">
        <v>76</v>
      </c>
      <c r="H341" t="s">
        <v>257</v>
      </c>
      <c r="I341" s="7">
        <v>0</v>
      </c>
      <c r="J341" s="7">
        <v>0</v>
      </c>
      <c r="K341" s="8">
        <v>0.5146152823243515</v>
      </c>
      <c r="L341" s="7">
        <v>0</v>
      </c>
      <c r="M341" s="7">
        <v>0</v>
      </c>
      <c r="N341" s="7">
        <v>0</v>
      </c>
      <c r="O341" s="7">
        <v>0</v>
      </c>
      <c r="P341" s="14">
        <v>0</v>
      </c>
      <c r="Q341" s="7">
        <v>0</v>
      </c>
      <c r="R341" s="9">
        <v>24000</v>
      </c>
      <c r="S341" s="5">
        <f t="shared" si="6"/>
        <v>0</v>
      </c>
      <c r="T341" s="63"/>
      <c r="U341" s="5">
        <f>+Tabla14[[#This Row],[Atraso a facturar]]+Tabla14[[#This Row],[Ajuste atraso]]</f>
        <v>0</v>
      </c>
      <c r="V341" s="3">
        <f>+Tabla14[[#This Row],[Total disponible]]-Tabla14[[#This Row],[Facturación atraso]]</f>
        <v>0</v>
      </c>
      <c r="W341" s="6">
        <f>IFERROR(IF(AND(V341&gt;R341,J341&gt;=R341),ROUNDDOWN((Tabla14[[#This Row],[Producción para venta nueva]])/R341,0)*R341,0),0)</f>
        <v>0</v>
      </c>
      <c r="X341" s="63"/>
      <c r="Y341" s="6">
        <f>IF(Tabla14[[#This Row],[Venta del mes]]&gt;0,Tabla14[[#This Row],[Venta del mes]]+Tabla14[[#This Row],[Ajuste venta nueva]],0)</f>
        <v>0</v>
      </c>
      <c r="Z341" s="6">
        <f>+Tabla14[[#This Row],[Producción para venta nueva]]-Tabla14[[#This Row],[Facturación Venta nueva]]</f>
        <v>0</v>
      </c>
      <c r="AA341" s="6">
        <f>IF(AND(A341=1,Tabla14[[#This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41" s="6"/>
      <c r="AC341" s="6">
        <f>IF(Tabla14[[#This Row],[Disponible stock sin venta]]&gt;0,Tabla14[[#This Row],[Disponible stock sin venta]]+Tabla14[[#This Row],[Ajuste stock sin venta]],0)</f>
        <v>0</v>
      </c>
      <c r="AD341" s="3">
        <f>IFERROR(VLOOKUP(Tabla14[[#This Row],[Llave]],'[6]Din puerto'!$A:$D,4,FALSE),0)</f>
        <v>0</v>
      </c>
      <c r="AE341" s="18" t="b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41" s="3" t="b">
        <v>0</v>
      </c>
      <c r="AG341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41" s="87"/>
      <c r="AI341" s="3"/>
      <c r="AL341" s="7">
        <f>VLOOKUP(Tabla14[[#This Row],[Llave]],'[8]BASE PLAN MES N'!$B:$AG,32,FALSE)</f>
        <v>0</v>
      </c>
      <c r="AM341" s="3">
        <f>+Tabla14[[#This Row],[Comentario Market3]]-Tabla14[[#This Row],[Plan Ajustado]]</f>
        <v>0</v>
      </c>
    </row>
    <row r="342" spans="2:39" ht="15.5" x14ac:dyDescent="0.35">
      <c r="B342" t="str">
        <f>Tabla14[[#This Row],[Oficina]]&amp;Tabla14[[#This Row],[Material]]</f>
        <v>Agro Sudamerica1011250</v>
      </c>
      <c r="C342" t="s">
        <v>227</v>
      </c>
      <c r="D342" t="s">
        <v>17</v>
      </c>
      <c r="E342">
        <v>1011250</v>
      </c>
      <c r="F342" t="s">
        <v>321</v>
      </c>
      <c r="G342" t="s">
        <v>247</v>
      </c>
      <c r="H342" t="s">
        <v>248</v>
      </c>
      <c r="I342" s="7">
        <v>0</v>
      </c>
      <c r="J342" s="7">
        <v>0</v>
      </c>
      <c r="K342" s="8">
        <v>0.5146152823243515</v>
      </c>
      <c r="L342" s="7">
        <v>0</v>
      </c>
      <c r="M342" s="7">
        <v>1632.6000000000001</v>
      </c>
      <c r="N342" s="7">
        <v>0</v>
      </c>
      <c r="O342" s="7">
        <v>0</v>
      </c>
      <c r="P342" s="14">
        <v>1632.6000000000001</v>
      </c>
      <c r="Q342" s="7">
        <v>0</v>
      </c>
      <c r="R342" s="9">
        <v>20400</v>
      </c>
      <c r="S342" s="5">
        <f t="shared" si="6"/>
        <v>0</v>
      </c>
      <c r="T342" s="63"/>
      <c r="U342" s="5">
        <f>+Tabla14[[#This Row],[Atraso a facturar]]+Tabla14[[#This Row],[Ajuste atraso]]</f>
        <v>0</v>
      </c>
      <c r="V342" s="3">
        <f>+Tabla14[[#This Row],[Total disponible]]-Tabla14[[#This Row],[Facturación atraso]]</f>
        <v>1632.6000000000001</v>
      </c>
      <c r="W342" s="6">
        <f>IFERROR(IF(AND(V342&gt;R342,J342&gt;=R342),ROUNDDOWN((Tabla14[[#This Row],[Producción para venta nueva]])/R342,0)*R342,0),0)</f>
        <v>0</v>
      </c>
      <c r="X342" s="63"/>
      <c r="Y342" s="6">
        <f>IF(Tabla14[[#This Row],[Venta del mes]]&gt;0,Tabla14[[#This Row],[Venta del mes]]+Tabla14[[#This Row],[Ajuste venta nueva]],0)</f>
        <v>0</v>
      </c>
      <c r="Z342" s="6">
        <f>+Tabla14[[#This Row],[Producción para venta nueva]]-Tabla14[[#This Row],[Facturación Venta nueva]]</f>
        <v>1632.6000000000001</v>
      </c>
      <c r="AA342" s="6">
        <f>IF(AND(A342=1,Tabla14[[#This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42" s="6"/>
      <c r="AC342" s="6">
        <f>IF(Tabla14[[#This Row],[Disponible stock sin venta]]&gt;0,Tabla14[[#This Row],[Disponible stock sin venta]]+Tabla14[[#This Row],[Ajuste stock sin venta]],0)</f>
        <v>0</v>
      </c>
      <c r="AD342" s="3">
        <f>IFERROR(VLOOKUP(Tabla14[[#This Row],[Llave]],'[6]Din puerto'!$A:$D,4,FALSE),0)</f>
        <v>0</v>
      </c>
      <c r="AE342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42" s="3">
        <v>0</v>
      </c>
      <c r="AG342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42" s="87"/>
      <c r="AI342" s="3"/>
      <c r="AL342" s="7">
        <f>VLOOKUP(Tabla14[[#This Row],[Llave]],'[8]BASE PLAN MES N'!$B:$AG,32,FALSE)</f>
        <v>0</v>
      </c>
      <c r="AM342" s="3">
        <f>+Tabla14[[#This Row],[Comentario Market3]]-Tabla14[[#This Row],[Plan Ajustado]]</f>
        <v>0</v>
      </c>
    </row>
    <row r="343" spans="2:39" ht="15.5" x14ac:dyDescent="0.35">
      <c r="B343" t="str">
        <f>Tabla14[[#This Row],[Oficina]]&amp;Tabla14[[#This Row],[Material]]</f>
        <v>Agro Sudamerica1011105</v>
      </c>
      <c r="C343" t="s">
        <v>227</v>
      </c>
      <c r="D343" t="s">
        <v>17</v>
      </c>
      <c r="E343">
        <v>1011105</v>
      </c>
      <c r="F343" t="s">
        <v>656</v>
      </c>
      <c r="G343" t="s">
        <v>217</v>
      </c>
      <c r="H343" t="s">
        <v>218</v>
      </c>
      <c r="I343" s="7">
        <v>0</v>
      </c>
      <c r="J343" s="7">
        <v>0</v>
      </c>
      <c r="K343" s="8">
        <v>0.5146152823243515</v>
      </c>
      <c r="L343" s="7">
        <v>0</v>
      </c>
      <c r="M343" s="7">
        <v>4045.22</v>
      </c>
      <c r="N343" s="7">
        <v>0</v>
      </c>
      <c r="O343" s="7">
        <v>0</v>
      </c>
      <c r="P343" s="32">
        <v>4045.22</v>
      </c>
      <c r="Q343" s="7">
        <v>0</v>
      </c>
      <c r="R343" s="9">
        <v>10000</v>
      </c>
      <c r="S343" s="5">
        <f t="shared" si="6"/>
        <v>0</v>
      </c>
      <c r="T343" s="63"/>
      <c r="U343" s="5">
        <f>+Tabla14[[#This Row],[Atraso a facturar]]+Tabla14[[#This Row],[Ajuste atraso]]</f>
        <v>0</v>
      </c>
      <c r="V343" s="3">
        <f>+Tabla14[[#This Row],[Total disponible]]-Tabla14[[#This Row],[Facturación atraso]]</f>
        <v>4045.22</v>
      </c>
      <c r="W343" s="6">
        <f>IFERROR(IF(AND(V343&gt;R343,J343&gt;=R343),ROUNDDOWN((Tabla14[[#This Row],[Producción para venta nueva]])/R343,0)*R343,0),0)</f>
        <v>0</v>
      </c>
      <c r="X343" s="63"/>
      <c r="Y343" s="6">
        <f>IF(Tabla14[[#This Row],[Venta del mes]]&gt;0,Tabla14[[#This Row],[Venta del mes]]+Tabla14[[#This Row],[Ajuste venta nueva]],0)</f>
        <v>0</v>
      </c>
      <c r="Z343" s="6">
        <f>+Tabla14[[#This Row],[Producción para venta nueva]]-Tabla14[[#This Row],[Facturación Venta nueva]]</f>
        <v>4045.22</v>
      </c>
      <c r="AA343" s="6">
        <f>IF(AND(A343=1,Tabla14[[#This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43" s="6"/>
      <c r="AC343" s="6">
        <f>IF(Tabla14[[#This Row],[Disponible stock sin venta]]&gt;0,Tabla14[[#This Row],[Disponible stock sin venta]]+Tabla14[[#This Row],[Ajuste stock sin venta]],0)</f>
        <v>0</v>
      </c>
      <c r="AD343" s="3">
        <f>IFERROR(VLOOKUP(Tabla14[[#This Row],[Llave]],'[6]Din puerto'!$A:$D,4,FALSE),0)</f>
        <v>0</v>
      </c>
      <c r="AE343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43" s="3">
        <v>0</v>
      </c>
      <c r="AG343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43" s="87"/>
      <c r="AI343" s="3"/>
      <c r="AL343" s="7">
        <f>VLOOKUP(Tabla14[[#This Row],[Llave]],'[8]BASE PLAN MES N'!$B:$AG,32,FALSE)</f>
        <v>0</v>
      </c>
      <c r="AM343" s="3">
        <f>+Tabla14[[#This Row],[Comentario Market3]]-Tabla14[[#This Row],[Plan Ajustado]]</f>
        <v>0</v>
      </c>
    </row>
    <row r="344" spans="2:39" ht="15.5" x14ac:dyDescent="0.35">
      <c r="B344" t="str">
        <f>Tabla14[[#This Row],[Oficina]]&amp;Tabla14[[#This Row],[Material]]</f>
        <v>Agro Sudamerica1011047</v>
      </c>
      <c r="C344" t="s">
        <v>227</v>
      </c>
      <c r="D344" t="s">
        <v>17</v>
      </c>
      <c r="E344">
        <v>1011047</v>
      </c>
      <c r="F344" t="s">
        <v>249</v>
      </c>
      <c r="G344" t="s">
        <v>247</v>
      </c>
      <c r="H344" t="s">
        <v>248</v>
      </c>
      <c r="I344" s="7">
        <v>0</v>
      </c>
      <c r="J344" s="7">
        <v>0</v>
      </c>
      <c r="K344" s="8">
        <v>0.5146152823243515</v>
      </c>
      <c r="L344" s="7">
        <v>0</v>
      </c>
      <c r="M344" s="7">
        <v>40</v>
      </c>
      <c r="N344" s="7">
        <v>0</v>
      </c>
      <c r="O344" s="7">
        <v>0</v>
      </c>
      <c r="P344" s="14">
        <v>40</v>
      </c>
      <c r="Q344" s="7">
        <v>0</v>
      </c>
      <c r="R344" s="9">
        <v>24000</v>
      </c>
      <c r="S344" s="5">
        <f t="shared" si="6"/>
        <v>0</v>
      </c>
      <c r="T344" s="63"/>
      <c r="U344" s="5">
        <f>+Tabla14[[#This Row],[Atraso a facturar]]+Tabla14[[#This Row],[Ajuste atraso]]</f>
        <v>0</v>
      </c>
      <c r="V344" s="3">
        <f>+Tabla14[[#This Row],[Total disponible]]-Tabla14[[#This Row],[Facturación atraso]]</f>
        <v>40</v>
      </c>
      <c r="W344" s="6">
        <f>IFERROR(IF(AND(V344&gt;R344,J344&gt;=R344),ROUNDDOWN((Tabla14[[#This Row],[Producción para venta nueva]])/R344,0)*R344,0),0)</f>
        <v>0</v>
      </c>
      <c r="X344" s="63"/>
      <c r="Y344" s="6">
        <f>IF(Tabla14[[#This Row],[Venta del mes]]&gt;0,Tabla14[[#This Row],[Venta del mes]]+Tabla14[[#This Row],[Ajuste venta nueva]],0)</f>
        <v>0</v>
      </c>
      <c r="Z344" s="6">
        <f>+Tabla14[[#This Row],[Producción para venta nueva]]-Tabla14[[#This Row],[Facturación Venta nueva]]</f>
        <v>40</v>
      </c>
      <c r="AA344" s="6">
        <f>IF(AND(A344=1,Tabla14[[#This Row],[Saldo Volumen disponible]]&gt;Tabla14[[#This Row],[Vol. prom. Por contenedor]],Tabla14[[#This Row],[Saldo Volumen disponible]]&gt;Tabla14[[#This Row],[ RV  Venta mes n+1]],Tabla14[[#This Row],[Delay]]&lt;Tabla14[[#This Row],[Total disponible]]),ROUNDDOWN((Tabla14[[#This Row],[Saldo Volumen disponible]]+Tabla14[[#This Row],[Ajuste venta nueva]])/Tabla14[[#This Row],[Vol. prom. Por contenedor]],0)*Tabla14[[#This Row],[Vol. prom. Por contenedor]],0)</f>
        <v>0</v>
      </c>
      <c r="AB344" s="6"/>
      <c r="AC344" s="6">
        <f>IF(Tabla14[[#This Row],[Disponible stock sin venta]]&gt;0,Tabla14[[#This Row],[Disponible stock sin venta]]+Tabla14[[#This Row],[Ajuste stock sin venta]],0)</f>
        <v>0</v>
      </c>
      <c r="AD344" s="3">
        <f>IFERROR(VLOOKUP(Tabla14[[#This Row],[Llave]],'[6]Din puerto'!$A:$D,4,FALSE),0)</f>
        <v>0</v>
      </c>
      <c r="AE344" s="18">
        <f>IF(AND(Tabla14[[#This Row],[Oficina]]=$I$7,Tabla14[[#This Row],[Delay]]&gt;0),Tabla14[[#This Row],[Atraso a facturar]],IF(AND(Tabla14[[#This Row],[Oficina]]=$I$7,Tabla14[[#This Row],[Delay]]=0),0+Tabla14[[#This Row],[En puerto a facturar]],IF(Tabla14[[#This Row],[Total disponible]]&gt;0,Tabla14[[#This Row],[Atraso a facturar]]+Tabla14[[#This Row],[Venta del mes]]+Tabla14[[#This Row],[Disponible stock sin venta]]+Tabla14[[#This Row],[En puerto a facturar]])))</f>
        <v>0</v>
      </c>
      <c r="AF344" s="3">
        <v>0</v>
      </c>
      <c r="AG344" s="6">
        <f>IF(Tabla14[[#This Row],[Plan Irrestricto (DATO)]]&gt;0,SUM(Tabla14[[#This Row],[Facturación atraso]],Tabla14[[#This Row],[Facturación Venta nueva]],Tabla14[[#This Row],[Facturación stock]],Tabla14[[#This Row],[En puerto a facturar]]),0)</f>
        <v>0</v>
      </c>
      <c r="AH344" s="87"/>
      <c r="AI344" s="3"/>
      <c r="AL344" s="7">
        <f>VLOOKUP(Tabla14[[#This Row],[Llave]],'[8]BASE PLAN MES N'!$B:$AG,32,FALSE)</f>
        <v>0</v>
      </c>
      <c r="AM344" s="3">
        <f>+Tabla14[[#This Row],[Comentario Market3]]-Tabla14[[#This Row],[Plan Ajustado]]</f>
        <v>0</v>
      </c>
    </row>
  </sheetData>
  <autoFilter ref="A9:A305" xr:uid="{A4C1E6EB-CE18-49E7-895E-CADD47765CD3}"/>
  <phoneticPr fontId="10" type="noConversion"/>
  <conditionalFormatting sqref="E1:E1048576">
    <cfRule type="duplicateValues" dxfId="107" priority="1"/>
    <cfRule type="duplicateValues" dxfId="106" priority="15"/>
    <cfRule type="duplicateValues" dxfId="105" priority="19"/>
  </conditionalFormatting>
  <conditionalFormatting sqref="B1:B1048576 C1:XFD1">
    <cfRule type="duplicateValues" dxfId="104" priority="16"/>
    <cfRule type="duplicateValues" dxfId="103" priority="17"/>
    <cfRule type="duplicateValues" dxfId="102" priority="18"/>
  </conditionalFormatting>
  <conditionalFormatting sqref="AF10 AF304:AF314 AC71:AG71 AA10:AA344 AC10:AC344 AA106:AH106 AA108:AH108 AA236:AH237 AA107:AI107 AA72:AI105 AA238:AI303 AA11:AI70 AA109:AI235">
    <cfRule type="cellIs" dxfId="101" priority="14" operator="equal">
      <formula>"Venta insuficiente"</formula>
    </cfRule>
  </conditionalFormatting>
  <conditionalFormatting sqref="AI106">
    <cfRule type="cellIs" dxfId="100" priority="13" operator="equal">
      <formula>"Venta insuficiente"</formula>
    </cfRule>
  </conditionalFormatting>
  <conditionalFormatting sqref="AI108">
    <cfRule type="cellIs" dxfId="99" priority="12" operator="equal">
      <formula>"Venta insuficiente"</formula>
    </cfRule>
  </conditionalFormatting>
  <conditionalFormatting sqref="AI236">
    <cfRule type="cellIs" dxfId="98" priority="11" operator="equal">
      <formula>"Venta insuficiente"</formula>
    </cfRule>
  </conditionalFormatting>
  <conditionalFormatting sqref="AI237">
    <cfRule type="cellIs" dxfId="97" priority="10" operator="equal">
      <formula>"Venta insuficiente"</formula>
    </cfRule>
  </conditionalFormatting>
  <conditionalFormatting sqref="AB323">
    <cfRule type="cellIs" dxfId="96" priority="3" operator="equal">
      <formula>"Venta insuficiente"</formula>
    </cfRule>
  </conditionalFormatting>
  <conditionalFormatting sqref="AH10">
    <cfRule type="cellIs" dxfId="95" priority="2" operator="equal">
      <formula>"Venta insuficiente"</formula>
    </cfRule>
  </conditionalFormatting>
  <conditionalFormatting sqref="E10:E344">
    <cfRule type="duplicateValues" dxfId="94" priority="276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  <drawing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C17B9ECA-BBA3-40A7-AB49-EF95CDA551B0}">
            <x14:iconSet custom="1">
              <x14:cfvo type="percent">
                <xm:f>0</xm:f>
              </x14:cfvo>
              <x14:cfvo type="num">
                <xm:f>1</xm:f>
              </x14:cfvo>
              <x14:cfvo type="num">
                <xm:f>96000</xm:f>
              </x14:cfvo>
              <x14:cfIcon iconSet="NoIcons" iconId="0"/>
              <x14:cfIcon iconSet="3Symbols" iconId="1"/>
              <x14:cfIcon iconSet="3Symbols" iconId="1"/>
            </x14:iconSet>
          </x14:cfRule>
          <xm:sqref>AB323</xm:sqref>
        </x14:conditionalFormatting>
        <x14:conditionalFormatting xmlns:xm="http://schemas.microsoft.com/office/excel/2006/main">
          <x14:cfRule type="iconSet" priority="247" id="{CF0789BD-C6B7-42FF-836E-20B7B3062AAE}">
            <x14:iconSet custom="1">
              <x14:cfvo type="percent">
                <xm:f>0</xm:f>
              </x14:cfvo>
              <x14:cfvo type="num">
                <xm:f>1</xm:f>
              </x14:cfvo>
              <x14:cfvo type="num">
                <xm:f>96000</xm:f>
              </x14:cfvo>
              <x14:cfIcon iconSet="NoIcons" iconId="0"/>
              <x14:cfIcon iconSet="3Symbols" iconId="1"/>
              <x14:cfIcon iconSet="3Symbols" iconId="1"/>
            </x14:iconSet>
          </x14:cfRule>
          <xm:sqref>AA72:AC314 AA11:AC70 AA10:AA344 AC10:AC344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4173D4-8ECE-45AD-B64E-FBD04B082F16}">
          <x14:formula1>
            <xm:f>'Motivo Ajuste'!$D$4:$D$11</xm:f>
          </x14:formula1>
          <xm:sqref>AH10:AH344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6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12E3-F497-49B5-A15A-8E321590E144}">
  <dimension ref="D4:D14"/>
  <sheetViews>
    <sheetView workbookViewId="0">
      <selection activeCell="D12" sqref="D12"/>
    </sheetView>
  </sheetViews>
  <sheetFormatPr baseColWidth="10" defaultRowHeight="14.5" x14ac:dyDescent="0.35"/>
  <cols>
    <col min="4" max="4" width="23.26953125" bestFit="1" customWidth="1"/>
  </cols>
  <sheetData>
    <row r="4" spans="4:4" x14ac:dyDescent="0.35">
      <c r="D4" s="86" t="s">
        <v>721</v>
      </c>
    </row>
    <row r="5" spans="4:4" x14ac:dyDescent="0.35">
      <c r="D5" s="86" t="s">
        <v>720</v>
      </c>
    </row>
    <row r="6" spans="4:4" x14ac:dyDescent="0.35">
      <c r="D6" s="86" t="s">
        <v>722</v>
      </c>
    </row>
    <row r="7" spans="4:4" x14ac:dyDescent="0.35">
      <c r="D7" s="86" t="s">
        <v>719</v>
      </c>
    </row>
    <row r="8" spans="4:4" x14ac:dyDescent="0.35">
      <c r="D8" s="86" t="s">
        <v>723</v>
      </c>
    </row>
    <row r="9" spans="4:4" x14ac:dyDescent="0.35">
      <c r="D9" s="86" t="s">
        <v>724</v>
      </c>
    </row>
    <row r="10" spans="4:4" x14ac:dyDescent="0.35">
      <c r="D10" s="86"/>
    </row>
    <row r="11" spans="4:4" x14ac:dyDescent="0.35">
      <c r="D11" s="86"/>
    </row>
    <row r="12" spans="4:4" x14ac:dyDescent="0.35">
      <c r="D12" s="86"/>
    </row>
    <row r="13" spans="4:4" x14ac:dyDescent="0.35">
      <c r="D13" s="86"/>
    </row>
    <row r="14" spans="4:4" x14ac:dyDescent="0.35">
      <c r="D14" s="86"/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3C2C-1DF0-4BB7-BBE0-61BA46DB9CCA}">
  <sheetPr>
    <tabColor theme="5" tint="-0.249977111117893"/>
  </sheetPr>
  <dimension ref="B3:O152"/>
  <sheetViews>
    <sheetView showGridLines="0" topLeftCell="A16" zoomScale="80" zoomScaleNormal="80" workbookViewId="0">
      <selection activeCell="C28" sqref="C28"/>
    </sheetView>
  </sheetViews>
  <sheetFormatPr baseColWidth="10" defaultRowHeight="14.5" x14ac:dyDescent="0.35"/>
  <cols>
    <col min="1" max="1" width="21.453125" bestFit="1" customWidth="1"/>
    <col min="2" max="2" width="17.6328125" bestFit="1" customWidth="1"/>
    <col min="3" max="5" width="18.81640625" customWidth="1"/>
    <col min="6" max="6" width="22.26953125" style="7" bestFit="1" customWidth="1"/>
    <col min="7" max="7" width="26.90625" bestFit="1" customWidth="1"/>
    <col min="8" max="8" width="12.08984375" customWidth="1"/>
    <col min="9" max="9" width="10.36328125" bestFit="1" customWidth="1"/>
    <col min="10" max="10" width="12.6328125" bestFit="1" customWidth="1"/>
    <col min="11" max="13" width="10.36328125" bestFit="1" customWidth="1"/>
    <col min="18" max="18" width="17.6328125" bestFit="1" customWidth="1"/>
    <col min="19" max="19" width="14" bestFit="1" customWidth="1"/>
  </cols>
  <sheetData>
    <row r="3" spans="2:15" x14ac:dyDescent="0.35">
      <c r="B3" s="10" t="s">
        <v>3</v>
      </c>
      <c r="C3" t="s">
        <v>356</v>
      </c>
    </row>
    <row r="4" spans="2:15" x14ac:dyDescent="0.35">
      <c r="B4" s="10" t="s">
        <v>2</v>
      </c>
      <c r="C4" t="s">
        <v>356</v>
      </c>
    </row>
    <row r="5" spans="2:15" x14ac:dyDescent="0.35">
      <c r="B5" s="10" t="s">
        <v>0</v>
      </c>
      <c r="C5" t="s">
        <v>356</v>
      </c>
    </row>
    <row r="6" spans="2:15" x14ac:dyDescent="0.35">
      <c r="J6" s="13"/>
    </row>
    <row r="7" spans="2:15" x14ac:dyDescent="0.35">
      <c r="C7" s="10" t="s">
        <v>687</v>
      </c>
      <c r="F7"/>
    </row>
    <row r="8" spans="2:15" x14ac:dyDescent="0.35">
      <c r="B8" s="29" t="s">
        <v>1</v>
      </c>
      <c r="C8" t="s">
        <v>686</v>
      </c>
      <c r="D8" s="1" t="s">
        <v>714</v>
      </c>
      <c r="F8"/>
      <c r="O8" s="13"/>
    </row>
    <row r="9" spans="2:15" x14ac:dyDescent="0.35">
      <c r="B9" t="s">
        <v>370</v>
      </c>
      <c r="C9" s="3">
        <v>120011.44500000001</v>
      </c>
      <c r="D9" s="80">
        <v>120011.44500000001</v>
      </c>
      <c r="F9"/>
      <c r="O9" s="13"/>
    </row>
    <row r="10" spans="2:15" x14ac:dyDescent="0.35">
      <c r="B10" t="s">
        <v>17</v>
      </c>
      <c r="C10" s="3">
        <v>6103747.9239999996</v>
      </c>
      <c r="D10" s="80">
        <v>5800747.9239999996</v>
      </c>
      <c r="F10"/>
      <c r="O10" s="13"/>
    </row>
    <row r="11" spans="2:15" x14ac:dyDescent="0.35">
      <c r="B11" t="s">
        <v>173</v>
      </c>
      <c r="C11" s="3">
        <v>3913012.37</v>
      </c>
      <c r="D11" s="80">
        <v>3913012.37</v>
      </c>
      <c r="F11"/>
      <c r="O11" s="13"/>
    </row>
    <row r="12" spans="2:15" x14ac:dyDescent="0.35">
      <c r="B12" t="s">
        <v>7</v>
      </c>
      <c r="C12" s="3">
        <v>934000</v>
      </c>
      <c r="D12" s="80">
        <v>934000</v>
      </c>
      <c r="F12"/>
      <c r="O12" s="13"/>
    </row>
    <row r="13" spans="2:15" x14ac:dyDescent="0.35">
      <c r="B13" t="s">
        <v>140</v>
      </c>
      <c r="C13" s="3">
        <v>23940</v>
      </c>
      <c r="D13" s="80">
        <v>23940</v>
      </c>
      <c r="F13"/>
      <c r="O13" s="13"/>
    </row>
    <row r="14" spans="2:15" x14ac:dyDescent="0.35">
      <c r="B14" t="s">
        <v>88</v>
      </c>
      <c r="C14" s="3">
        <v>2636500</v>
      </c>
      <c r="D14" s="80">
        <v>2636500</v>
      </c>
      <c r="F14"/>
      <c r="O14" s="13"/>
    </row>
    <row r="15" spans="2:15" x14ac:dyDescent="0.35">
      <c r="B15" t="s">
        <v>350</v>
      </c>
      <c r="C15" s="3">
        <v>13731211.739</v>
      </c>
      <c r="D15" s="80">
        <v>13428211.739</v>
      </c>
      <c r="F15"/>
    </row>
    <row r="16" spans="2:15" x14ac:dyDescent="0.35">
      <c r="F16"/>
    </row>
    <row r="17" spans="2:7" x14ac:dyDescent="0.35">
      <c r="F17"/>
    </row>
    <row r="18" spans="2:7" x14ac:dyDescent="0.35">
      <c r="F18"/>
    </row>
    <row r="19" spans="2:7" x14ac:dyDescent="0.35">
      <c r="B19" s="10" t="s">
        <v>3</v>
      </c>
      <c r="C19" t="s">
        <v>356</v>
      </c>
    </row>
    <row r="20" spans="2:7" x14ac:dyDescent="0.35">
      <c r="B20" s="10" t="s">
        <v>2</v>
      </c>
      <c r="C20" t="s">
        <v>356</v>
      </c>
    </row>
    <row r="21" spans="2:7" x14ac:dyDescent="0.35">
      <c r="B21" s="10" t="s">
        <v>0</v>
      </c>
      <c r="C21" t="s">
        <v>356</v>
      </c>
    </row>
    <row r="23" spans="2:7" x14ac:dyDescent="0.35">
      <c r="C23" s="10" t="s">
        <v>687</v>
      </c>
      <c r="F23"/>
    </row>
    <row r="24" spans="2:7" x14ac:dyDescent="0.35">
      <c r="B24" s="29" t="s">
        <v>1</v>
      </c>
      <c r="C24" t="s">
        <v>747</v>
      </c>
      <c r="D24" s="86" t="s">
        <v>622</v>
      </c>
      <c r="E24" s="86" t="s">
        <v>748</v>
      </c>
      <c r="F24" s="86" t="s">
        <v>749</v>
      </c>
      <c r="G24" s="86" t="s">
        <v>750</v>
      </c>
    </row>
    <row r="25" spans="2:7" x14ac:dyDescent="0.35">
      <c r="B25" t="s">
        <v>370</v>
      </c>
      <c r="C25" s="3">
        <v>120011.44500000001</v>
      </c>
      <c r="D25" s="3">
        <v>48011.445</v>
      </c>
      <c r="E25" s="3">
        <v>72000</v>
      </c>
      <c r="F25" s="3">
        <v>0</v>
      </c>
      <c r="G25" s="3">
        <v>0</v>
      </c>
    </row>
    <row r="26" spans="2:7" x14ac:dyDescent="0.35">
      <c r="B26" t="s">
        <v>17</v>
      </c>
      <c r="C26" s="3">
        <v>6103747.9239999996</v>
      </c>
      <c r="D26" s="3">
        <v>215883.924</v>
      </c>
      <c r="E26" s="3">
        <v>3279164</v>
      </c>
      <c r="F26" s="3">
        <v>1657300</v>
      </c>
      <c r="G26" s="3">
        <v>57600</v>
      </c>
    </row>
    <row r="27" spans="2:7" x14ac:dyDescent="0.35">
      <c r="B27" t="s">
        <v>173</v>
      </c>
      <c r="C27" s="3">
        <v>3913012.37</v>
      </c>
      <c r="D27" s="3">
        <v>641612.37000000011</v>
      </c>
      <c r="E27" s="3">
        <v>2073900</v>
      </c>
      <c r="F27" s="3">
        <v>1150200</v>
      </c>
      <c r="G27" s="3">
        <v>47300</v>
      </c>
    </row>
    <row r="28" spans="2:7" x14ac:dyDescent="0.35">
      <c r="B28" t="s">
        <v>7</v>
      </c>
      <c r="C28" s="3">
        <v>934000</v>
      </c>
      <c r="D28" s="3">
        <v>0</v>
      </c>
      <c r="E28" s="3">
        <v>694000</v>
      </c>
      <c r="F28" s="3">
        <v>216000</v>
      </c>
      <c r="G28" s="3">
        <v>24000</v>
      </c>
    </row>
    <row r="29" spans="2:7" x14ac:dyDescent="0.35">
      <c r="B29" t="s">
        <v>140</v>
      </c>
      <c r="C29" s="3">
        <v>23940</v>
      </c>
      <c r="D29" s="3">
        <v>0</v>
      </c>
      <c r="E29" s="3">
        <v>23940</v>
      </c>
      <c r="F29" s="3">
        <v>0</v>
      </c>
      <c r="G29" s="3">
        <v>0</v>
      </c>
    </row>
    <row r="30" spans="2:7" x14ac:dyDescent="0.35">
      <c r="B30" t="s">
        <v>88</v>
      </c>
      <c r="C30" s="3">
        <v>2636500</v>
      </c>
      <c r="D30" s="3">
        <v>0</v>
      </c>
      <c r="E30" s="3">
        <v>1712100</v>
      </c>
      <c r="F30" s="3">
        <v>920500</v>
      </c>
      <c r="G30" s="3">
        <v>3900</v>
      </c>
    </row>
    <row r="31" spans="2:7" x14ac:dyDescent="0.35">
      <c r="B31" t="s">
        <v>350</v>
      </c>
      <c r="C31" s="3">
        <v>13731211.739</v>
      </c>
      <c r="D31" s="3">
        <v>905507.73900000006</v>
      </c>
      <c r="E31" s="3">
        <v>7855104</v>
      </c>
      <c r="F31" s="3">
        <v>3944000</v>
      </c>
      <c r="G31" s="3">
        <v>132800</v>
      </c>
    </row>
    <row r="32" spans="2:7" x14ac:dyDescent="0.35">
      <c r="B32" t="s">
        <v>751</v>
      </c>
      <c r="C32" s="33">
        <f>SUM(D32:G32)</f>
        <v>0.93490741989933845</v>
      </c>
      <c r="D32" s="33">
        <f>D31/$C$31</f>
        <v>6.5945217087297295E-2</v>
      </c>
      <c r="E32" s="33">
        <f t="shared" ref="E32:G32" si="0">E31/$C$31</f>
        <v>0.57206196723990377</v>
      </c>
      <c r="F32" s="33">
        <f t="shared" si="0"/>
        <v>0.28722883857351605</v>
      </c>
      <c r="G32" s="33">
        <f t="shared" si="0"/>
        <v>9.6713969986214343E-3</v>
      </c>
    </row>
    <row r="33" spans="6:6" ht="14.5" customHeight="1" x14ac:dyDescent="0.35">
      <c r="F33"/>
    </row>
    <row r="34" spans="6:6" x14ac:dyDescent="0.35">
      <c r="F34"/>
    </row>
    <row r="35" spans="6:6" x14ac:dyDescent="0.35">
      <c r="F35"/>
    </row>
    <row r="36" spans="6:6" x14ac:dyDescent="0.35">
      <c r="F36"/>
    </row>
    <row r="37" spans="6:6" x14ac:dyDescent="0.35">
      <c r="F37"/>
    </row>
    <row r="38" spans="6:6" x14ac:dyDescent="0.35">
      <c r="F38"/>
    </row>
    <row r="39" spans="6:6" x14ac:dyDescent="0.35">
      <c r="F39"/>
    </row>
    <row r="40" spans="6:6" x14ac:dyDescent="0.35">
      <c r="F40"/>
    </row>
    <row r="41" spans="6:6" x14ac:dyDescent="0.35">
      <c r="F41"/>
    </row>
    <row r="42" spans="6:6" x14ac:dyDescent="0.35">
      <c r="F42"/>
    </row>
    <row r="43" spans="6:6" x14ac:dyDescent="0.35">
      <c r="F43"/>
    </row>
    <row r="44" spans="6:6" x14ac:dyDescent="0.35">
      <c r="F44"/>
    </row>
    <row r="45" spans="6:6" x14ac:dyDescent="0.35">
      <c r="F45"/>
    </row>
    <row r="46" spans="6:6" x14ac:dyDescent="0.35">
      <c r="F46"/>
    </row>
    <row r="47" spans="6:6" ht="14.5" customHeight="1" x14ac:dyDescent="0.35">
      <c r="F47"/>
    </row>
    <row r="48" spans="6:6" x14ac:dyDescent="0.35">
      <c r="F48"/>
    </row>
    <row r="49" spans="6:6" x14ac:dyDescent="0.35">
      <c r="F49"/>
    </row>
    <row r="50" spans="6:6" ht="14.5" hidden="1" customHeight="1" x14ac:dyDescent="0.35">
      <c r="F50"/>
    </row>
    <row r="51" spans="6:6" x14ac:dyDescent="0.35">
      <c r="F51"/>
    </row>
    <row r="52" spans="6:6" x14ac:dyDescent="0.35">
      <c r="F52"/>
    </row>
    <row r="53" spans="6:6" x14ac:dyDescent="0.35">
      <c r="F53"/>
    </row>
    <row r="54" spans="6:6" x14ac:dyDescent="0.35">
      <c r="F54"/>
    </row>
    <row r="55" spans="6:6" x14ac:dyDescent="0.35">
      <c r="F55"/>
    </row>
    <row r="56" spans="6:6" x14ac:dyDescent="0.35">
      <c r="F56"/>
    </row>
    <row r="57" spans="6:6" x14ac:dyDescent="0.35">
      <c r="F57"/>
    </row>
    <row r="58" spans="6:6" x14ac:dyDescent="0.35">
      <c r="F58"/>
    </row>
    <row r="59" spans="6:6" x14ac:dyDescent="0.35">
      <c r="F59"/>
    </row>
    <row r="60" spans="6:6" x14ac:dyDescent="0.35">
      <c r="F60"/>
    </row>
    <row r="61" spans="6:6" x14ac:dyDescent="0.35">
      <c r="F61"/>
    </row>
    <row r="62" spans="6:6" x14ac:dyDescent="0.35">
      <c r="F62"/>
    </row>
    <row r="63" spans="6:6" x14ac:dyDescent="0.35">
      <c r="F63"/>
    </row>
    <row r="64" spans="6:6" x14ac:dyDescent="0.35">
      <c r="F64"/>
    </row>
    <row r="65" spans="6:6" x14ac:dyDescent="0.35">
      <c r="F65"/>
    </row>
    <row r="66" spans="6:6" x14ac:dyDescent="0.35">
      <c r="F66"/>
    </row>
    <row r="67" spans="6:6" x14ac:dyDescent="0.35">
      <c r="F67"/>
    </row>
    <row r="68" spans="6:6" x14ac:dyDescent="0.35">
      <c r="F68"/>
    </row>
    <row r="69" spans="6:6" x14ac:dyDescent="0.35">
      <c r="F69"/>
    </row>
    <row r="70" spans="6:6" x14ac:dyDescent="0.35">
      <c r="F70"/>
    </row>
    <row r="71" spans="6:6" x14ac:dyDescent="0.35">
      <c r="F71"/>
    </row>
    <row r="72" spans="6:6" x14ac:dyDescent="0.35">
      <c r="F72"/>
    </row>
    <row r="73" spans="6:6" x14ac:dyDescent="0.35">
      <c r="F73"/>
    </row>
    <row r="74" spans="6:6" x14ac:dyDescent="0.35">
      <c r="F74"/>
    </row>
    <row r="75" spans="6:6" x14ac:dyDescent="0.35">
      <c r="F75"/>
    </row>
    <row r="76" spans="6:6" x14ac:dyDescent="0.35">
      <c r="F76"/>
    </row>
    <row r="77" spans="6:6" x14ac:dyDescent="0.35">
      <c r="F77"/>
    </row>
    <row r="78" spans="6:6" x14ac:dyDescent="0.35">
      <c r="F78"/>
    </row>
    <row r="79" spans="6:6" x14ac:dyDescent="0.35">
      <c r="F79"/>
    </row>
    <row r="80" spans="6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  <row r="92" spans="6:6" x14ac:dyDescent="0.35">
      <c r="F92"/>
    </row>
    <row r="93" spans="6:6" x14ac:dyDescent="0.35">
      <c r="F93"/>
    </row>
    <row r="94" spans="6:6" x14ac:dyDescent="0.35">
      <c r="F94"/>
    </row>
    <row r="95" spans="6:6" x14ac:dyDescent="0.35">
      <c r="F95"/>
    </row>
    <row r="96" spans="6:6" x14ac:dyDescent="0.35">
      <c r="F96"/>
    </row>
    <row r="97" spans="6:6" x14ac:dyDescent="0.35">
      <c r="F97"/>
    </row>
    <row r="98" spans="6:6" x14ac:dyDescent="0.35">
      <c r="F98"/>
    </row>
    <row r="99" spans="6:6" x14ac:dyDescent="0.35">
      <c r="F99"/>
    </row>
    <row r="100" spans="6:6" x14ac:dyDescent="0.35">
      <c r="F100"/>
    </row>
    <row r="101" spans="6:6" x14ac:dyDescent="0.35">
      <c r="F101"/>
    </row>
    <row r="102" spans="6:6" x14ac:dyDescent="0.35">
      <c r="F102"/>
    </row>
    <row r="103" spans="6:6" x14ac:dyDescent="0.35">
      <c r="F103"/>
    </row>
    <row r="104" spans="6:6" x14ac:dyDescent="0.35">
      <c r="F104"/>
    </row>
    <row r="105" spans="6:6" x14ac:dyDescent="0.35">
      <c r="F105"/>
    </row>
    <row r="106" spans="6:6" x14ac:dyDescent="0.35">
      <c r="F106"/>
    </row>
    <row r="107" spans="6:6" x14ac:dyDescent="0.35">
      <c r="F107"/>
    </row>
    <row r="108" spans="6:6" x14ac:dyDescent="0.35">
      <c r="F108"/>
    </row>
    <row r="109" spans="6:6" x14ac:dyDescent="0.35">
      <c r="F109"/>
    </row>
    <row r="110" spans="6:6" x14ac:dyDescent="0.35">
      <c r="F110"/>
    </row>
    <row r="111" spans="6:6" x14ac:dyDescent="0.35">
      <c r="F111"/>
    </row>
    <row r="112" spans="6:6" x14ac:dyDescent="0.35">
      <c r="F112"/>
    </row>
    <row r="113" spans="6:6" x14ac:dyDescent="0.35">
      <c r="F113"/>
    </row>
    <row r="114" spans="6:6" x14ac:dyDescent="0.35">
      <c r="F114"/>
    </row>
    <row r="115" spans="6:6" x14ac:dyDescent="0.35">
      <c r="F115"/>
    </row>
    <row r="116" spans="6:6" x14ac:dyDescent="0.35">
      <c r="F116"/>
    </row>
    <row r="117" spans="6:6" x14ac:dyDescent="0.35">
      <c r="F117"/>
    </row>
    <row r="118" spans="6:6" x14ac:dyDescent="0.35">
      <c r="F118"/>
    </row>
    <row r="119" spans="6:6" x14ac:dyDescent="0.35">
      <c r="F119"/>
    </row>
    <row r="120" spans="6:6" x14ac:dyDescent="0.35">
      <c r="F120"/>
    </row>
    <row r="121" spans="6:6" x14ac:dyDescent="0.35">
      <c r="F121"/>
    </row>
    <row r="122" spans="6:6" x14ac:dyDescent="0.35">
      <c r="F122"/>
    </row>
    <row r="123" spans="6:6" x14ac:dyDescent="0.35">
      <c r="F123"/>
    </row>
    <row r="124" spans="6:6" x14ac:dyDescent="0.35">
      <c r="F124"/>
    </row>
    <row r="125" spans="6:6" x14ac:dyDescent="0.35">
      <c r="F125"/>
    </row>
    <row r="126" spans="6:6" x14ac:dyDescent="0.35">
      <c r="F126"/>
    </row>
    <row r="127" spans="6:6" x14ac:dyDescent="0.35">
      <c r="F127"/>
    </row>
    <row r="128" spans="6:6" x14ac:dyDescent="0.35">
      <c r="F128"/>
    </row>
    <row r="129" spans="6:6" x14ac:dyDescent="0.35">
      <c r="F129"/>
    </row>
    <row r="130" spans="6:6" x14ac:dyDescent="0.35">
      <c r="F130"/>
    </row>
    <row r="131" spans="6:6" x14ac:dyDescent="0.35">
      <c r="F131"/>
    </row>
    <row r="132" spans="6:6" x14ac:dyDescent="0.35">
      <c r="F132"/>
    </row>
    <row r="133" spans="6:6" x14ac:dyDescent="0.35">
      <c r="F133"/>
    </row>
    <row r="134" spans="6:6" x14ac:dyDescent="0.35">
      <c r="F134"/>
    </row>
    <row r="135" spans="6:6" x14ac:dyDescent="0.35">
      <c r="F135"/>
    </row>
    <row r="136" spans="6:6" x14ac:dyDescent="0.35">
      <c r="F136"/>
    </row>
    <row r="137" spans="6:6" x14ac:dyDescent="0.35">
      <c r="F137"/>
    </row>
    <row r="138" spans="6:6" x14ac:dyDescent="0.35">
      <c r="F138"/>
    </row>
    <row r="139" spans="6:6" x14ac:dyDescent="0.35">
      <c r="F139"/>
    </row>
    <row r="140" spans="6:6" x14ac:dyDescent="0.35">
      <c r="F140"/>
    </row>
    <row r="141" spans="6:6" x14ac:dyDescent="0.35">
      <c r="F141"/>
    </row>
    <row r="142" spans="6:6" x14ac:dyDescent="0.35">
      <c r="F142"/>
    </row>
    <row r="143" spans="6:6" x14ac:dyDescent="0.35">
      <c r="F143"/>
    </row>
    <row r="144" spans="6:6" x14ac:dyDescent="0.35">
      <c r="F144"/>
    </row>
    <row r="145" spans="6:6" x14ac:dyDescent="0.35">
      <c r="F145"/>
    </row>
    <row r="146" spans="6:6" x14ac:dyDescent="0.35">
      <c r="F146"/>
    </row>
    <row r="147" spans="6:6" x14ac:dyDescent="0.35">
      <c r="F147"/>
    </row>
    <row r="148" spans="6:6" x14ac:dyDescent="0.35">
      <c r="F148"/>
    </row>
    <row r="149" spans="6:6" x14ac:dyDescent="0.35">
      <c r="F149"/>
    </row>
    <row r="150" spans="6:6" x14ac:dyDescent="0.35">
      <c r="F150"/>
    </row>
    <row r="151" spans="6:6" x14ac:dyDescent="0.35">
      <c r="F151"/>
    </row>
    <row r="152" spans="6:6" x14ac:dyDescent="0.35">
      <c r="F152"/>
    </row>
  </sheetData>
  <pageMargins left="0.7" right="0.7" top="0.75" bottom="0.75" header="0.3" footer="0.3"/>
  <pageSetup orientation="portrait" r:id="rId3"/>
  <customProperties>
    <customPr name="_pios_id" r:id="rId4"/>
    <customPr name="IbpWorksheetKeyString_GUID" r:id="rId5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361E-2128-4069-BFA7-41F3B1FE6FAC}">
  <dimension ref="A1:J31"/>
  <sheetViews>
    <sheetView showGridLines="0" zoomScale="80" zoomScaleNormal="80" workbookViewId="0">
      <selection activeCell="H12" sqref="A10:H12"/>
    </sheetView>
  </sheetViews>
  <sheetFormatPr baseColWidth="10" defaultRowHeight="14.5" x14ac:dyDescent="0.35"/>
  <cols>
    <col min="1" max="1" width="17.6328125" bestFit="1" customWidth="1"/>
    <col min="2" max="2" width="30" bestFit="1" customWidth="1"/>
    <col min="3" max="3" width="20.6328125" bestFit="1" customWidth="1"/>
    <col min="4" max="4" width="18.81640625" bestFit="1" customWidth="1"/>
    <col min="5" max="5" width="25.54296875" bestFit="1" customWidth="1"/>
    <col min="6" max="6" width="20.6328125" bestFit="1" customWidth="1"/>
    <col min="7" max="7" width="21.7265625" bestFit="1" customWidth="1"/>
    <col min="8" max="8" width="19.08984375" bestFit="1" customWidth="1"/>
    <col min="9" max="9" width="22.81640625" bestFit="1" customWidth="1"/>
    <col min="10" max="11" width="21.08984375" bestFit="1" customWidth="1"/>
  </cols>
  <sheetData>
    <row r="1" spans="1:10" x14ac:dyDescent="0.35">
      <c r="A1" s="10" t="s">
        <v>0</v>
      </c>
      <c r="B1" t="s">
        <v>356</v>
      </c>
    </row>
    <row r="2" spans="1:10" x14ac:dyDescent="0.35">
      <c r="C2" s="13" t="e">
        <f>+C4-B4</f>
        <v>#VALUE!</v>
      </c>
    </row>
    <row r="3" spans="1:10" x14ac:dyDescent="0.35">
      <c r="B3" s="10" t="s">
        <v>687</v>
      </c>
    </row>
    <row r="4" spans="1:10" x14ac:dyDescent="0.35">
      <c r="A4" s="10" t="s">
        <v>1</v>
      </c>
      <c r="B4" t="s">
        <v>419</v>
      </c>
      <c r="C4" t="s">
        <v>632</v>
      </c>
      <c r="D4" t="s">
        <v>681</v>
      </c>
      <c r="E4" t="s">
        <v>682</v>
      </c>
      <c r="F4" t="s">
        <v>684</v>
      </c>
      <c r="G4" t="s">
        <v>683</v>
      </c>
      <c r="H4" t="s">
        <v>667</v>
      </c>
      <c r="I4" t="s">
        <v>685</v>
      </c>
    </row>
    <row r="5" spans="1:10" x14ac:dyDescent="0.35">
      <c r="A5" t="s">
        <v>370</v>
      </c>
      <c r="B5" s="13">
        <v>199000</v>
      </c>
      <c r="C5" s="13">
        <v>159200</v>
      </c>
      <c r="D5" s="13">
        <v>82295</v>
      </c>
      <c r="E5" s="13">
        <v>320605</v>
      </c>
      <c r="F5" s="13">
        <v>23989.05</v>
      </c>
      <c r="G5" s="70">
        <v>311989.05</v>
      </c>
      <c r="H5" s="13">
        <v>455989.05</v>
      </c>
      <c r="I5" s="13">
        <v>-71595</v>
      </c>
    </row>
    <row r="6" spans="1:10" x14ac:dyDescent="0.35">
      <c r="A6" t="s">
        <v>17</v>
      </c>
      <c r="B6" s="13">
        <v>4125666</v>
      </c>
      <c r="C6" s="13">
        <v>2444468.3634827365</v>
      </c>
      <c r="D6" s="13">
        <v>3148584</v>
      </c>
      <c r="E6" s="68">
        <v>6297487.4758441746</v>
      </c>
      <c r="F6" s="13">
        <v>150068.34999999998</v>
      </c>
      <c r="G6" s="70">
        <v>5913230.3500000006</v>
      </c>
      <c r="H6" s="13">
        <v>4970730.3500000006</v>
      </c>
      <c r="I6" s="13">
        <v>3199523.112361439</v>
      </c>
    </row>
    <row r="7" spans="1:10" x14ac:dyDescent="0.35">
      <c r="A7" t="s">
        <v>173</v>
      </c>
      <c r="B7" s="13">
        <v>4115608</v>
      </c>
      <c r="C7" s="13">
        <v>1881632.9169624175</v>
      </c>
      <c r="D7" s="13">
        <v>1171348</v>
      </c>
      <c r="E7" s="68">
        <v>3913438.9045138685</v>
      </c>
      <c r="F7" s="13">
        <v>548370.86</v>
      </c>
      <c r="G7" s="70">
        <v>4771870.8599999994</v>
      </c>
      <c r="H7" s="13">
        <v>3756870.86</v>
      </c>
      <c r="I7" s="13">
        <v>2986913.9875514512</v>
      </c>
    </row>
    <row r="8" spans="1:10" x14ac:dyDescent="0.35">
      <c r="A8" t="s">
        <v>7</v>
      </c>
      <c r="B8" s="13">
        <v>720662</v>
      </c>
      <c r="C8" s="13">
        <v>586769.05743648205</v>
      </c>
      <c r="D8" s="13">
        <v>649649</v>
      </c>
      <c r="E8" s="68">
        <v>1272714.3703899819</v>
      </c>
      <c r="F8" s="13">
        <v>0</v>
      </c>
      <c r="G8" s="70">
        <v>1197990</v>
      </c>
      <c r="H8" s="13">
        <v>717990</v>
      </c>
      <c r="I8" s="13">
        <v>688617.31295349996</v>
      </c>
    </row>
    <row r="9" spans="1:10" x14ac:dyDescent="0.35">
      <c r="A9" t="s">
        <v>88</v>
      </c>
      <c r="B9" s="13">
        <v>2266198</v>
      </c>
      <c r="C9" s="13">
        <v>1975180.0828142995</v>
      </c>
      <c r="D9" s="13">
        <v>1616314</v>
      </c>
      <c r="E9" s="68">
        <v>3581728.5465308558</v>
      </c>
      <c r="F9" s="13">
        <v>0</v>
      </c>
      <c r="G9" s="70">
        <v>4090155.3292832826</v>
      </c>
      <c r="H9" s="13">
        <v>2428399.3292832817</v>
      </c>
      <c r="I9" s="13">
        <v>1463180.4677666074</v>
      </c>
    </row>
    <row r="10" spans="1:10" x14ac:dyDescent="0.35">
      <c r="A10" t="s">
        <v>350</v>
      </c>
      <c r="B10" s="13">
        <v>11427134</v>
      </c>
      <c r="C10" s="13">
        <v>7047250.4206959354</v>
      </c>
      <c r="D10" s="13">
        <v>6668190</v>
      </c>
      <c r="E10" s="13">
        <v>15385974.297278881</v>
      </c>
      <c r="F10" s="13">
        <v>722428.26</v>
      </c>
      <c r="G10" s="70">
        <v>16285235.589283282</v>
      </c>
      <c r="H10" s="13">
        <v>12329979.589283282</v>
      </c>
      <c r="I10" s="13">
        <v>8266639.8806329975</v>
      </c>
    </row>
    <row r="15" spans="1:10" x14ac:dyDescent="0.35">
      <c r="D15" s="13"/>
    </row>
    <row r="16" spans="1:10" x14ac:dyDescent="0.35">
      <c r="D16" s="12" t="s">
        <v>1</v>
      </c>
      <c r="E16" s="12" t="s">
        <v>688</v>
      </c>
      <c r="F16" s="12" t="s">
        <v>632</v>
      </c>
      <c r="G16" s="12" t="s">
        <v>628</v>
      </c>
      <c r="H16" s="72" t="s">
        <v>690</v>
      </c>
      <c r="I16" s="12" t="s">
        <v>691</v>
      </c>
      <c r="J16" s="12" t="s">
        <v>411</v>
      </c>
    </row>
    <row r="17" spans="1:10" x14ac:dyDescent="0.35">
      <c r="D17" t="s">
        <v>370</v>
      </c>
      <c r="E17" s="13">
        <f>+B5</f>
        <v>199000</v>
      </c>
      <c r="F17" s="13">
        <f>+C5</f>
        <v>159200</v>
      </c>
      <c r="G17" s="13">
        <f t="shared" ref="G17:G21" si="0">+D5</f>
        <v>82295</v>
      </c>
      <c r="H17" s="13">
        <f>+I17-SUM(F17:G17)</f>
        <v>79110</v>
      </c>
      <c r="I17" s="13">
        <v>320605</v>
      </c>
      <c r="J17" s="13">
        <f>+H5</f>
        <v>455989.05</v>
      </c>
    </row>
    <row r="18" spans="1:10" x14ac:dyDescent="0.35">
      <c r="A18" s="10" t="s">
        <v>0</v>
      </c>
      <c r="B18" t="s">
        <v>356</v>
      </c>
      <c r="D18" t="s">
        <v>17</v>
      </c>
      <c r="E18" s="13">
        <f t="shared" ref="E18:E21" si="1">+B6</f>
        <v>4125666</v>
      </c>
      <c r="F18" s="13">
        <f t="shared" ref="F18:F21" si="2">+C6</f>
        <v>2444468.3634827365</v>
      </c>
      <c r="G18" s="13">
        <f t="shared" si="0"/>
        <v>3148584</v>
      </c>
      <c r="H18" s="13">
        <f t="shared" ref="H18:H21" si="3">+I18-SUM(F18:G18)</f>
        <v>704435.11236143857</v>
      </c>
      <c r="I18" s="68">
        <v>6297487.4758441746</v>
      </c>
      <c r="J18" s="68">
        <f t="shared" ref="J18:J22" si="4">+H6</f>
        <v>4970730.3500000006</v>
      </c>
    </row>
    <row r="19" spans="1:10" x14ac:dyDescent="0.35">
      <c r="C19" s="13"/>
      <c r="D19" t="s">
        <v>173</v>
      </c>
      <c r="E19" s="13">
        <f t="shared" si="1"/>
        <v>4115608</v>
      </c>
      <c r="F19" s="13">
        <f t="shared" si="2"/>
        <v>1881632.9169624175</v>
      </c>
      <c r="G19" s="13">
        <f t="shared" si="0"/>
        <v>1171348</v>
      </c>
      <c r="H19" s="13">
        <f t="shared" si="3"/>
        <v>860457.98755145073</v>
      </c>
      <c r="I19" s="68">
        <v>3913438.9045138685</v>
      </c>
      <c r="J19" s="68">
        <f t="shared" si="4"/>
        <v>3756870.86</v>
      </c>
    </row>
    <row r="20" spans="1:10" x14ac:dyDescent="0.35">
      <c r="A20" s="10" t="s">
        <v>686</v>
      </c>
      <c r="D20" t="s">
        <v>7</v>
      </c>
      <c r="E20" s="13">
        <f t="shared" si="1"/>
        <v>720662</v>
      </c>
      <c r="F20" s="13">
        <f t="shared" si="2"/>
        <v>586769.05743648205</v>
      </c>
      <c r="G20" s="13">
        <f t="shared" si="0"/>
        <v>649649</v>
      </c>
      <c r="H20" s="13">
        <f t="shared" si="3"/>
        <v>36296.312953499844</v>
      </c>
      <c r="I20" s="68">
        <v>1272714.3703899819</v>
      </c>
      <c r="J20" s="68">
        <f t="shared" si="4"/>
        <v>717990</v>
      </c>
    </row>
    <row r="21" spans="1:10" x14ac:dyDescent="0.35">
      <c r="A21" s="10" t="s">
        <v>1</v>
      </c>
      <c r="B21" t="s">
        <v>670</v>
      </c>
      <c r="D21" t="s">
        <v>88</v>
      </c>
      <c r="E21" s="13">
        <f t="shared" si="1"/>
        <v>2266198</v>
      </c>
      <c r="F21" s="13">
        <f t="shared" si="2"/>
        <v>1975180.0828142995</v>
      </c>
      <c r="G21" s="13">
        <f t="shared" si="0"/>
        <v>1616314</v>
      </c>
      <c r="H21" s="13">
        <f t="shared" si="3"/>
        <v>-9765.5362834436819</v>
      </c>
      <c r="I21" s="68">
        <v>3581728.5465308558</v>
      </c>
      <c r="J21" s="68">
        <f t="shared" si="4"/>
        <v>2428399.3292832817</v>
      </c>
    </row>
    <row r="22" spans="1:10" x14ac:dyDescent="0.35">
      <c r="A22" t="s">
        <v>370</v>
      </c>
      <c r="B22" s="13">
        <v>311989.05</v>
      </c>
      <c r="E22" s="71">
        <f>SUM(E17:E21)</f>
        <v>11427134</v>
      </c>
      <c r="F22" s="71">
        <f t="shared" ref="F22:H22" si="5">SUM(F17:F21)</f>
        <v>7047250.4206959354</v>
      </c>
      <c r="G22" s="71">
        <f t="shared" si="5"/>
        <v>6668190</v>
      </c>
      <c r="H22" s="71">
        <f t="shared" si="5"/>
        <v>1670533.8765829455</v>
      </c>
      <c r="I22" s="71">
        <v>15385974.297278881</v>
      </c>
      <c r="J22" s="71">
        <f t="shared" si="4"/>
        <v>12329979.589283282</v>
      </c>
    </row>
    <row r="23" spans="1:10" x14ac:dyDescent="0.35">
      <c r="A23" t="s">
        <v>17</v>
      </c>
      <c r="B23" s="13">
        <v>5744193.3500000006</v>
      </c>
    </row>
    <row r="24" spans="1:10" x14ac:dyDescent="0.35">
      <c r="A24" t="s">
        <v>173</v>
      </c>
      <c r="B24" s="13">
        <v>4050370.86</v>
      </c>
      <c r="F24" s="33">
        <f>+F22/E22</f>
        <v>0.61671197876002293</v>
      </c>
    </row>
    <row r="25" spans="1:10" x14ac:dyDescent="0.35">
      <c r="A25" t="s">
        <v>7</v>
      </c>
      <c r="B25" s="13">
        <v>862000</v>
      </c>
      <c r="D25" s="12" t="s">
        <v>1</v>
      </c>
      <c r="E25" s="12" t="s">
        <v>689</v>
      </c>
      <c r="F25" s="12" t="s">
        <v>692</v>
      </c>
    </row>
    <row r="26" spans="1:10" x14ac:dyDescent="0.35">
      <c r="A26" t="s">
        <v>88</v>
      </c>
      <c r="B26" s="13">
        <v>3146935.0901425523</v>
      </c>
      <c r="D26" t="s">
        <v>370</v>
      </c>
      <c r="E26" s="13">
        <f>+E17-F17</f>
        <v>39800</v>
      </c>
      <c r="F26" s="13">
        <v>0</v>
      </c>
    </row>
    <row r="27" spans="1:10" x14ac:dyDescent="0.35">
      <c r="A27" t="s">
        <v>350</v>
      </c>
      <c r="B27" s="13">
        <v>14115488.350142552</v>
      </c>
      <c r="D27" t="s">
        <v>17</v>
      </c>
      <c r="E27" s="13">
        <f t="shared" ref="E27:E31" si="6">+E18-F18</f>
        <v>1681197.6365172635</v>
      </c>
      <c r="F27" s="13">
        <f t="shared" ref="F27:F30" si="7">+I18-J18</f>
        <v>1326757.1258441741</v>
      </c>
    </row>
    <row r="28" spans="1:10" x14ac:dyDescent="0.35">
      <c r="D28" t="s">
        <v>173</v>
      </c>
      <c r="E28" s="13">
        <f t="shared" si="6"/>
        <v>2233975.0830375822</v>
      </c>
      <c r="F28" s="13">
        <f t="shared" si="7"/>
        <v>156568.04451386863</v>
      </c>
    </row>
    <row r="29" spans="1:10" x14ac:dyDescent="0.35">
      <c r="D29" t="s">
        <v>7</v>
      </c>
      <c r="E29" s="13">
        <f t="shared" si="6"/>
        <v>133892.94256351795</v>
      </c>
      <c r="F29" s="13">
        <f t="shared" si="7"/>
        <v>554724.37038998189</v>
      </c>
    </row>
    <row r="30" spans="1:10" x14ac:dyDescent="0.35">
      <c r="D30" t="s">
        <v>88</v>
      </c>
      <c r="E30" s="13">
        <f t="shared" si="6"/>
        <v>291017.9171857005</v>
      </c>
      <c r="F30" s="13">
        <f t="shared" si="7"/>
        <v>1153329.2172475741</v>
      </c>
    </row>
    <row r="31" spans="1:10" x14ac:dyDescent="0.35">
      <c r="E31" s="71">
        <f t="shared" si="6"/>
        <v>4379883.5793040646</v>
      </c>
      <c r="F31" s="71">
        <f>SUM(F26:F30)</f>
        <v>3191378.7579955989</v>
      </c>
    </row>
  </sheetData>
  <pageMargins left="0.7" right="0.7" top="0.75" bottom="0.75" header="0.3" footer="0.3"/>
  <customProperties>
    <customPr name="_pios_id" r:id="rId3"/>
    <customPr name="IbpWorksheetKeyString_GUID" r:id="rId4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48C8-7F72-4C22-8278-4EAC8EA54A8B}">
  <dimension ref="C1:CW9"/>
  <sheetViews>
    <sheetView topLeftCell="B1" zoomScale="80" zoomScaleNormal="80" workbookViewId="0">
      <selection activeCell="B8" sqref="B8:BP8"/>
    </sheetView>
  </sheetViews>
  <sheetFormatPr baseColWidth="10" defaultRowHeight="14.5" x14ac:dyDescent="0.35"/>
  <cols>
    <col min="3" max="3" width="10.36328125" bestFit="1" customWidth="1"/>
    <col min="4" max="4" width="7.6328125" bestFit="1" customWidth="1"/>
    <col min="5" max="5" width="6.81640625" bestFit="1" customWidth="1"/>
    <col min="6" max="6" width="25.1796875" customWidth="1"/>
    <col min="7" max="7" width="6.81640625" bestFit="1" customWidth="1"/>
    <col min="8" max="38" width="10.54296875" bestFit="1" customWidth="1"/>
    <col min="39" max="58" width="7" bestFit="1" customWidth="1"/>
    <col min="59" max="60" width="7.26953125" bestFit="1" customWidth="1"/>
    <col min="61" max="62" width="7" bestFit="1" customWidth="1"/>
    <col min="63" max="63" width="7.26953125" bestFit="1" customWidth="1"/>
    <col min="64" max="64" width="8.6328125" bestFit="1" customWidth="1"/>
    <col min="65" max="65" width="19.26953125" bestFit="1" customWidth="1"/>
    <col min="66" max="66" width="10.453125" bestFit="1" customWidth="1"/>
    <col min="67" max="67" width="17" bestFit="1" customWidth="1"/>
    <col min="68" max="68" width="14.7265625" bestFit="1" customWidth="1"/>
    <col min="69" max="69" width="8.6328125" bestFit="1" customWidth="1"/>
    <col min="70" max="70" width="19.6328125" bestFit="1" customWidth="1"/>
    <col min="71" max="71" width="102.453125" bestFit="1" customWidth="1"/>
    <col min="72" max="73" width="6.453125" bestFit="1" customWidth="1"/>
    <col min="74" max="94" width="6" bestFit="1" customWidth="1"/>
    <col min="95" max="101" width="6.54296875" bestFit="1" customWidth="1"/>
  </cols>
  <sheetData>
    <row r="1" spans="3:101" x14ac:dyDescent="0.35">
      <c r="C1" t="s">
        <v>694</v>
      </c>
    </row>
    <row r="3" spans="3:101" x14ac:dyDescent="0.35">
      <c r="C3" s="76" t="s">
        <v>693</v>
      </c>
      <c r="D3" s="7">
        <v>24000</v>
      </c>
      <c r="F3" t="s">
        <v>695</v>
      </c>
    </row>
    <row r="4" spans="3:101" x14ac:dyDescent="0.35">
      <c r="D4" s="74" t="s">
        <v>368</v>
      </c>
      <c r="E4" s="27">
        <v>24000</v>
      </c>
      <c r="F4" t="s">
        <v>696</v>
      </c>
      <c r="BM4" t="s">
        <v>332</v>
      </c>
      <c r="BN4" t="s">
        <v>333</v>
      </c>
      <c r="BO4" t="s">
        <v>665</v>
      </c>
      <c r="BP4" t="s">
        <v>699</v>
      </c>
      <c r="BR4" t="s">
        <v>700</v>
      </c>
      <c r="BS4" t="s">
        <v>703</v>
      </c>
    </row>
    <row r="5" spans="3:101" x14ac:dyDescent="0.35">
      <c r="F5" t="s">
        <v>697</v>
      </c>
      <c r="BL5" s="7">
        <v>142307</v>
      </c>
      <c r="BM5" s="7">
        <v>65061.963023244876</v>
      </c>
      <c r="BN5">
        <v>26006</v>
      </c>
      <c r="BO5">
        <v>10911</v>
      </c>
      <c r="BQ5" s="3">
        <f>+BM5+BN5+BO5</f>
        <v>101978.96302324487</v>
      </c>
      <c r="BR5" t="s">
        <v>701</v>
      </c>
    </row>
    <row r="7" spans="3:101" x14ac:dyDescent="0.35">
      <c r="C7" s="75">
        <v>44774</v>
      </c>
      <c r="D7" s="75">
        <v>44775</v>
      </c>
      <c r="E7" s="75">
        <v>44776</v>
      </c>
      <c r="F7" s="75">
        <v>44777</v>
      </c>
      <c r="G7" s="75">
        <v>44778</v>
      </c>
      <c r="H7" s="75">
        <v>44779</v>
      </c>
      <c r="I7" s="75">
        <v>44780</v>
      </c>
      <c r="J7" s="75">
        <v>44781</v>
      </c>
      <c r="K7" s="75">
        <v>44782</v>
      </c>
      <c r="L7" s="75">
        <v>44783</v>
      </c>
      <c r="M7" s="75">
        <v>44784</v>
      </c>
      <c r="N7" s="75">
        <v>44785</v>
      </c>
      <c r="O7" s="75">
        <v>44786</v>
      </c>
      <c r="P7" s="75">
        <v>44787</v>
      </c>
      <c r="Q7" s="75">
        <v>44788</v>
      </c>
      <c r="R7" s="75">
        <v>44789</v>
      </c>
      <c r="S7" s="75">
        <v>44790</v>
      </c>
      <c r="T7" s="75">
        <v>44791</v>
      </c>
      <c r="U7" s="75">
        <v>44792</v>
      </c>
      <c r="V7" s="75">
        <v>44793</v>
      </c>
      <c r="W7" s="75">
        <v>44794</v>
      </c>
      <c r="X7" s="75">
        <v>44795</v>
      </c>
      <c r="Y7" s="75">
        <v>44796</v>
      </c>
      <c r="Z7" s="75">
        <v>44797</v>
      </c>
      <c r="AA7" s="75">
        <v>44798</v>
      </c>
      <c r="AB7" s="75">
        <v>44799</v>
      </c>
      <c r="AC7" s="75">
        <v>44800</v>
      </c>
      <c r="AD7" s="75">
        <v>44801</v>
      </c>
      <c r="AE7" s="75">
        <v>44802</v>
      </c>
      <c r="AF7" s="75">
        <v>44803</v>
      </c>
      <c r="AG7" s="75">
        <v>44804</v>
      </c>
      <c r="AH7" s="78">
        <v>44805</v>
      </c>
      <c r="AI7" s="78">
        <v>44806</v>
      </c>
      <c r="AJ7" s="78">
        <v>44807</v>
      </c>
      <c r="AK7" s="78">
        <v>44808</v>
      </c>
      <c r="AL7" s="78">
        <v>44809</v>
      </c>
      <c r="AM7" s="78">
        <v>44810</v>
      </c>
      <c r="AN7" s="78">
        <v>44811</v>
      </c>
      <c r="AO7" s="78">
        <v>44812</v>
      </c>
      <c r="AP7" s="78">
        <v>44813</v>
      </c>
      <c r="AQ7" s="78">
        <v>44814</v>
      </c>
      <c r="AR7" s="78">
        <v>44815</v>
      </c>
      <c r="AS7" s="78">
        <v>44816</v>
      </c>
      <c r="AT7" s="78">
        <v>44817</v>
      </c>
      <c r="AU7" s="78">
        <v>44818</v>
      </c>
      <c r="AV7" s="78">
        <v>44819</v>
      </c>
      <c r="AW7" s="78">
        <v>44820</v>
      </c>
      <c r="AX7" s="78">
        <v>44821</v>
      </c>
      <c r="AY7" s="78">
        <v>44822</v>
      </c>
      <c r="AZ7" s="78">
        <v>44823</v>
      </c>
      <c r="BA7" s="78">
        <v>44824</v>
      </c>
      <c r="BB7" s="78">
        <v>44825</v>
      </c>
      <c r="BC7" s="78">
        <v>44826</v>
      </c>
      <c r="BD7" s="78">
        <v>44827</v>
      </c>
      <c r="BE7" s="78">
        <v>44828</v>
      </c>
      <c r="BF7" s="78">
        <v>44829</v>
      </c>
      <c r="BG7" s="78">
        <v>44830</v>
      </c>
      <c r="BH7" s="78">
        <v>44831</v>
      </c>
      <c r="BI7" s="78">
        <v>44832</v>
      </c>
      <c r="BJ7" s="78">
        <v>44833</v>
      </c>
      <c r="BK7" s="78">
        <v>44834</v>
      </c>
      <c r="BL7" s="73">
        <v>44835</v>
      </c>
      <c r="BM7" s="73">
        <v>44836</v>
      </c>
      <c r="BN7" s="73">
        <v>44837</v>
      </c>
      <c r="BO7" s="73">
        <v>44838</v>
      </c>
      <c r="BP7" s="73">
        <v>44839</v>
      </c>
      <c r="BQ7" s="73">
        <v>44840</v>
      </c>
      <c r="BR7" s="73">
        <v>44841</v>
      </c>
      <c r="BS7" s="73">
        <v>44842</v>
      </c>
      <c r="BT7" s="73">
        <v>44843</v>
      </c>
      <c r="BU7" s="73">
        <v>44844</v>
      </c>
      <c r="BV7" s="73">
        <v>44845</v>
      </c>
      <c r="BW7" s="73">
        <v>44846</v>
      </c>
      <c r="BX7" s="73">
        <v>44847</v>
      </c>
      <c r="BY7" s="73">
        <v>44848</v>
      </c>
      <c r="BZ7" s="73">
        <v>44849</v>
      </c>
      <c r="CA7" s="73">
        <v>44850</v>
      </c>
      <c r="CB7" s="73">
        <v>44851</v>
      </c>
      <c r="CC7" s="73">
        <v>44852</v>
      </c>
      <c r="CD7" s="73">
        <v>44853</v>
      </c>
      <c r="CE7" s="73">
        <v>44854</v>
      </c>
      <c r="CF7" s="73">
        <v>44855</v>
      </c>
      <c r="CG7" s="73">
        <v>44856</v>
      </c>
      <c r="CH7" s="73">
        <v>44857</v>
      </c>
      <c r="CI7" s="73">
        <v>44858</v>
      </c>
      <c r="CJ7" s="73">
        <v>44859</v>
      </c>
      <c r="CK7" s="73">
        <v>44860</v>
      </c>
      <c r="CL7" s="73">
        <v>44861</v>
      </c>
      <c r="CM7" s="73">
        <v>44862</v>
      </c>
      <c r="CN7" s="73">
        <v>44863</v>
      </c>
      <c r="CO7" s="73">
        <v>44864</v>
      </c>
      <c r="CP7" s="73">
        <v>44865</v>
      </c>
      <c r="CQ7" s="73">
        <v>44866</v>
      </c>
      <c r="CR7" s="73">
        <v>44867</v>
      </c>
      <c r="CS7" s="73">
        <v>44868</v>
      </c>
      <c r="CT7" s="73">
        <v>44869</v>
      </c>
      <c r="CU7" s="73">
        <v>44870</v>
      </c>
      <c r="CV7" s="73">
        <v>44871</v>
      </c>
      <c r="CW7" s="73">
        <v>44872</v>
      </c>
    </row>
    <row r="8" spans="3:101" x14ac:dyDescent="0.35">
      <c r="H8" s="77">
        <v>44779</v>
      </c>
      <c r="I8" s="77">
        <v>44780</v>
      </c>
      <c r="J8" s="77">
        <v>44781</v>
      </c>
      <c r="K8" s="77">
        <v>44782</v>
      </c>
      <c r="L8" s="77">
        <v>44783</v>
      </c>
      <c r="M8" s="77">
        <v>44784</v>
      </c>
      <c r="N8" s="77">
        <v>44785</v>
      </c>
      <c r="O8" s="77">
        <v>44786</v>
      </c>
      <c r="P8" s="77">
        <v>44787</v>
      </c>
      <c r="Q8" s="77">
        <v>44788</v>
      </c>
      <c r="R8" s="77">
        <v>44789</v>
      </c>
      <c r="S8" s="77">
        <v>44790</v>
      </c>
      <c r="T8" s="77">
        <v>44791</v>
      </c>
      <c r="U8" s="77">
        <v>44792</v>
      </c>
      <c r="V8" s="77">
        <v>44793</v>
      </c>
      <c r="W8" s="77">
        <v>44794</v>
      </c>
      <c r="X8" s="77">
        <v>44795</v>
      </c>
      <c r="Y8" s="77">
        <v>44796</v>
      </c>
      <c r="Z8" s="77">
        <v>44797</v>
      </c>
      <c r="AA8" s="77">
        <v>44798</v>
      </c>
      <c r="AB8" s="77">
        <v>44799</v>
      </c>
      <c r="AC8" s="77">
        <v>44800</v>
      </c>
      <c r="AD8" s="77">
        <v>44801</v>
      </c>
      <c r="AE8" s="77">
        <v>44802</v>
      </c>
      <c r="AF8" s="77">
        <v>44803</v>
      </c>
      <c r="AG8" s="77">
        <v>44804</v>
      </c>
      <c r="AH8" s="77">
        <v>44805</v>
      </c>
      <c r="AI8" s="77">
        <v>44806</v>
      </c>
      <c r="AJ8" s="77">
        <v>44807</v>
      </c>
      <c r="AK8" s="77">
        <v>44808</v>
      </c>
      <c r="AL8" s="77">
        <v>44809</v>
      </c>
      <c r="BQ8" s="91" t="s">
        <v>702</v>
      </c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</row>
    <row r="9" spans="3:101" x14ac:dyDescent="0.35">
      <c r="BG9" s="90" t="s">
        <v>698</v>
      </c>
      <c r="BH9" s="90"/>
    </row>
  </sheetData>
  <mergeCells count="2">
    <mergeCell ref="BG9:BH9"/>
    <mergeCell ref="BQ8:CU8"/>
  </mergeCells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D619-53FD-49A2-B445-1CB2D332EC4F}">
  <sheetPr>
    <tabColor theme="9" tint="-0.249977111117893"/>
  </sheetPr>
  <dimension ref="B3:P55"/>
  <sheetViews>
    <sheetView showGridLines="0" zoomScale="70" zoomScaleNormal="70" workbookViewId="0">
      <selection activeCell="B37" sqref="B37:P37"/>
    </sheetView>
  </sheetViews>
  <sheetFormatPr baseColWidth="10" defaultRowHeight="14.5" x14ac:dyDescent="0.35"/>
  <cols>
    <col min="1" max="1" width="2.1796875" customWidth="1"/>
    <col min="2" max="2" width="17.453125" bestFit="1" customWidth="1"/>
    <col min="3" max="3" width="11.1796875" bestFit="1" customWidth="1"/>
    <col min="4" max="4" width="17.453125" bestFit="1" customWidth="1"/>
    <col min="5" max="5" width="20.81640625" bestFit="1" customWidth="1"/>
    <col min="6" max="6" width="20.54296875" bestFit="1" customWidth="1"/>
    <col min="7" max="7" width="18.6328125" bestFit="1" customWidth="1"/>
    <col min="8" max="8" width="20.26953125" bestFit="1" customWidth="1"/>
    <col min="9" max="9" width="18.08984375" hidden="1" customWidth="1"/>
    <col min="10" max="10" width="20.54296875" hidden="1" customWidth="1"/>
    <col min="11" max="11" width="18.26953125" bestFit="1" customWidth="1"/>
    <col min="12" max="12" width="13.7265625" bestFit="1" customWidth="1"/>
    <col min="13" max="13" width="13.54296875" bestFit="1" customWidth="1"/>
    <col min="14" max="14" width="12.6328125" bestFit="1" customWidth="1"/>
    <col min="15" max="15" width="10.54296875" customWidth="1"/>
    <col min="16" max="16" width="11.1796875" customWidth="1"/>
    <col min="17" max="17" width="10.6328125" bestFit="1" customWidth="1"/>
    <col min="18" max="18" width="9.1796875" bestFit="1" customWidth="1"/>
    <col min="19" max="19" width="10" bestFit="1" customWidth="1"/>
  </cols>
  <sheetData>
    <row r="3" spans="2:16" x14ac:dyDescent="0.35">
      <c r="B3" s="10" t="s">
        <v>2</v>
      </c>
      <c r="C3" t="s">
        <v>356</v>
      </c>
    </row>
    <row r="4" spans="2:16" x14ac:dyDescent="0.35">
      <c r="B4" s="10" t="s">
        <v>3</v>
      </c>
      <c r="C4" t="s">
        <v>361</v>
      </c>
    </row>
    <row r="5" spans="2:16" x14ac:dyDescent="0.35">
      <c r="D5" t="s">
        <v>627</v>
      </c>
    </row>
    <row r="6" spans="2:16" x14ac:dyDescent="0.35">
      <c r="B6" s="29" t="s">
        <v>1</v>
      </c>
      <c r="C6" s="10" t="s">
        <v>0</v>
      </c>
      <c r="D6" t="s">
        <v>625</v>
      </c>
      <c r="E6" t="s">
        <v>623</v>
      </c>
      <c r="F6" t="s">
        <v>624</v>
      </c>
      <c r="G6" t="s">
        <v>622</v>
      </c>
      <c r="H6" t="s">
        <v>412</v>
      </c>
      <c r="I6" s="42" t="s">
        <v>413</v>
      </c>
      <c r="J6" t="s">
        <v>626</v>
      </c>
      <c r="K6" s="40" t="s">
        <v>423</v>
      </c>
      <c r="L6" s="40" t="s">
        <v>424</v>
      </c>
      <c r="M6" s="40" t="s">
        <v>425</v>
      </c>
    </row>
    <row r="7" spans="2:16" x14ac:dyDescent="0.35">
      <c r="B7" t="s">
        <v>17</v>
      </c>
      <c r="C7" t="s">
        <v>6</v>
      </c>
      <c r="D7" s="3">
        <v>3580653.452573319</v>
      </c>
      <c r="E7" s="3">
        <v>2150487</v>
      </c>
      <c r="F7" s="3">
        <v>816000</v>
      </c>
      <c r="G7" s="3">
        <v>0</v>
      </c>
      <c r="H7" s="3">
        <v>3062487</v>
      </c>
      <c r="I7" s="3">
        <v>2966487</v>
      </c>
      <c r="J7" s="3">
        <v>5655554.8380738534</v>
      </c>
      <c r="K7" s="3">
        <v>2998221</v>
      </c>
      <c r="L7" s="41">
        <v>2507600</v>
      </c>
      <c r="M7" s="41">
        <v>2674259</v>
      </c>
      <c r="P7" t="s">
        <v>637</v>
      </c>
    </row>
    <row r="8" spans="2:16" x14ac:dyDescent="0.35">
      <c r="C8" t="s">
        <v>204</v>
      </c>
      <c r="D8" s="3">
        <v>250551.08156916144</v>
      </c>
      <c r="E8" s="3">
        <v>72000</v>
      </c>
      <c r="F8" s="3">
        <v>96000</v>
      </c>
      <c r="G8" s="3">
        <v>0</v>
      </c>
      <c r="H8" s="3">
        <v>168000</v>
      </c>
      <c r="I8" s="3">
        <v>168000</v>
      </c>
      <c r="J8" s="3">
        <v>504622.65821772208</v>
      </c>
      <c r="K8" s="3">
        <v>236000</v>
      </c>
      <c r="L8" s="41">
        <v>220001</v>
      </c>
      <c r="M8" s="41">
        <v>288000</v>
      </c>
    </row>
    <row r="9" spans="2:16" x14ac:dyDescent="0.35">
      <c r="C9" t="s">
        <v>227</v>
      </c>
      <c r="D9" s="3">
        <v>1315331.8078382509</v>
      </c>
      <c r="E9" s="3">
        <v>564000</v>
      </c>
      <c r="F9" s="3">
        <v>528000</v>
      </c>
      <c r="G9" s="3">
        <v>0</v>
      </c>
      <c r="H9" s="3">
        <v>1116000</v>
      </c>
      <c r="I9" s="3">
        <v>1092000</v>
      </c>
      <c r="J9" s="3">
        <v>1142212.9324094031</v>
      </c>
      <c r="K9" s="3">
        <v>2069535</v>
      </c>
      <c r="L9" s="41">
        <v>1464000</v>
      </c>
      <c r="M9" s="41">
        <v>1997100</v>
      </c>
    </row>
    <row r="10" spans="2:16" x14ac:dyDescent="0.35">
      <c r="C10" t="s">
        <v>583</v>
      </c>
      <c r="D10" s="3">
        <v>48110</v>
      </c>
      <c r="E10" s="3">
        <v>36000</v>
      </c>
      <c r="F10" s="3">
        <v>0</v>
      </c>
      <c r="G10" s="3">
        <v>0</v>
      </c>
      <c r="H10" s="3">
        <v>42000</v>
      </c>
      <c r="I10" s="3">
        <v>36000</v>
      </c>
      <c r="J10" s="3">
        <v>140400</v>
      </c>
      <c r="K10" s="3">
        <v>18000</v>
      </c>
      <c r="L10" s="41">
        <v>18000</v>
      </c>
      <c r="M10" s="41">
        <v>0</v>
      </c>
    </row>
    <row r="11" spans="2:16" x14ac:dyDescent="0.35">
      <c r="B11" t="s">
        <v>427</v>
      </c>
      <c r="D11" s="3">
        <v>5194646.3419807311</v>
      </c>
      <c r="E11" s="3">
        <v>2822487</v>
      </c>
      <c r="F11" s="3">
        <v>1440000</v>
      </c>
      <c r="G11" s="3">
        <v>0</v>
      </c>
      <c r="H11" s="3">
        <v>4388487</v>
      </c>
      <c r="I11" s="3">
        <v>4262487</v>
      </c>
      <c r="J11" s="3">
        <v>7442790.4287009789</v>
      </c>
      <c r="K11" s="3">
        <v>5321756</v>
      </c>
      <c r="L11" s="41">
        <v>4209601</v>
      </c>
      <c r="M11" s="41">
        <v>4959359</v>
      </c>
    </row>
    <row r="12" spans="2:16" x14ac:dyDescent="0.35">
      <c r="B12" t="s">
        <v>350</v>
      </c>
      <c r="D12" s="3">
        <v>5194646.3419807311</v>
      </c>
      <c r="E12" s="3">
        <v>2822487</v>
      </c>
      <c r="F12" s="3">
        <v>1440000</v>
      </c>
      <c r="G12" s="3">
        <v>0</v>
      </c>
      <c r="H12" s="3">
        <v>4388487</v>
      </c>
      <c r="I12" s="3">
        <v>4262487</v>
      </c>
      <c r="J12" s="3">
        <v>7442790.4287009789</v>
      </c>
      <c r="K12" s="3">
        <v>5321756</v>
      </c>
      <c r="L12" s="41">
        <v>4209601</v>
      </c>
      <c r="M12" s="41">
        <v>4959359</v>
      </c>
    </row>
    <row r="13" spans="2:16" x14ac:dyDescent="0.35">
      <c r="K13" s="46">
        <f>+K12/J12</f>
        <v>0.71502161064191461</v>
      </c>
    </row>
    <row r="14" spans="2:16" x14ac:dyDescent="0.35">
      <c r="K14" s="46"/>
    </row>
    <row r="17" spans="2:13" x14ac:dyDescent="0.35">
      <c r="B17" s="29" t="s">
        <v>1</v>
      </c>
      <c r="C17" s="10" t="s">
        <v>0</v>
      </c>
      <c r="D17" t="s">
        <v>625</v>
      </c>
      <c r="E17" t="s">
        <v>623</v>
      </c>
      <c r="F17" t="s">
        <v>624</v>
      </c>
      <c r="G17" t="s">
        <v>622</v>
      </c>
      <c r="H17" t="s">
        <v>412</v>
      </c>
      <c r="I17" s="42" t="s">
        <v>413</v>
      </c>
      <c r="J17" t="s">
        <v>626</v>
      </c>
      <c r="K17" s="40" t="s">
        <v>423</v>
      </c>
      <c r="L17" s="40" t="s">
        <v>424</v>
      </c>
      <c r="M17" s="40" t="s">
        <v>425</v>
      </c>
    </row>
    <row r="18" spans="2:13" x14ac:dyDescent="0.35">
      <c r="B18" t="s">
        <v>7</v>
      </c>
      <c r="C18" t="s">
        <v>6</v>
      </c>
      <c r="D18" s="3">
        <v>684284.37943937234</v>
      </c>
      <c r="E18" s="3">
        <v>462240</v>
      </c>
      <c r="F18" s="3">
        <v>96000</v>
      </c>
      <c r="G18" s="3">
        <v>0</v>
      </c>
      <c r="H18" s="3">
        <v>558240</v>
      </c>
      <c r="I18" s="3">
        <v>558240</v>
      </c>
      <c r="J18" s="3">
        <v>750198.89313300955</v>
      </c>
      <c r="K18" s="3">
        <v>600000</v>
      </c>
      <c r="L18" s="41">
        <v>720000</v>
      </c>
      <c r="M18" s="41">
        <v>672000</v>
      </c>
    </row>
    <row r="19" spans="2:13" x14ac:dyDescent="0.35">
      <c r="C19" t="s">
        <v>204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1">
        <v>0</v>
      </c>
      <c r="M19" s="41">
        <v>0</v>
      </c>
    </row>
    <row r="20" spans="2:13" x14ac:dyDescent="0.35">
      <c r="C20" t="s">
        <v>227</v>
      </c>
      <c r="D20" s="3">
        <v>178398.60927151929</v>
      </c>
      <c r="E20" s="3">
        <v>119990</v>
      </c>
      <c r="F20" s="3">
        <v>24000</v>
      </c>
      <c r="G20" s="3">
        <v>0</v>
      </c>
      <c r="H20" s="3">
        <v>143990</v>
      </c>
      <c r="I20" s="3">
        <v>143990</v>
      </c>
      <c r="J20" s="3">
        <v>381253.00000000012</v>
      </c>
      <c r="K20" s="3">
        <v>71990</v>
      </c>
      <c r="L20" s="41">
        <v>47990</v>
      </c>
      <c r="M20" s="41">
        <v>72000</v>
      </c>
    </row>
    <row r="21" spans="2:13" x14ac:dyDescent="0.35">
      <c r="B21" t="s">
        <v>428</v>
      </c>
      <c r="D21" s="3">
        <v>862682.98871089169</v>
      </c>
      <c r="E21" s="3">
        <v>582230</v>
      </c>
      <c r="F21" s="3">
        <v>120000</v>
      </c>
      <c r="G21" s="3">
        <v>0</v>
      </c>
      <c r="H21" s="3">
        <v>702230</v>
      </c>
      <c r="I21" s="3">
        <v>702230</v>
      </c>
      <c r="J21" s="3">
        <v>1131451.8931330098</v>
      </c>
      <c r="K21" s="3">
        <v>671990</v>
      </c>
      <c r="L21" s="41">
        <v>767990</v>
      </c>
      <c r="M21" s="41">
        <v>744000</v>
      </c>
    </row>
    <row r="22" spans="2:13" x14ac:dyDescent="0.35">
      <c r="B22" t="s">
        <v>350</v>
      </c>
      <c r="D22" s="3">
        <v>862682.98871089169</v>
      </c>
      <c r="E22" s="3">
        <v>582230</v>
      </c>
      <c r="F22" s="3">
        <v>120000</v>
      </c>
      <c r="G22" s="3">
        <v>0</v>
      </c>
      <c r="H22" s="3">
        <v>702230</v>
      </c>
      <c r="I22" s="3">
        <v>702230</v>
      </c>
      <c r="J22" s="3">
        <v>1131451.8931330098</v>
      </c>
      <c r="K22" s="3">
        <v>671990</v>
      </c>
      <c r="L22" s="41">
        <v>767990</v>
      </c>
      <c r="M22" s="41">
        <v>744000</v>
      </c>
    </row>
    <row r="23" spans="2:13" x14ac:dyDescent="0.35">
      <c r="K23" s="46">
        <f>+K22/J22</f>
        <v>0.59391831334450118</v>
      </c>
    </row>
    <row r="32" spans="2:13" x14ac:dyDescent="0.35">
      <c r="D32" t="s">
        <v>627</v>
      </c>
    </row>
    <row r="33" spans="2:15" x14ac:dyDescent="0.35">
      <c r="B33" s="29" t="s">
        <v>1</v>
      </c>
      <c r="C33" s="10" t="s">
        <v>0</v>
      </c>
      <c r="D33" s="10" t="s">
        <v>2</v>
      </c>
      <c r="E33" s="10" t="s">
        <v>3</v>
      </c>
      <c r="F33" t="s">
        <v>622</v>
      </c>
      <c r="G33" t="s">
        <v>623</v>
      </c>
      <c r="H33" t="s">
        <v>624</v>
      </c>
      <c r="I33" t="s">
        <v>412</v>
      </c>
      <c r="J33" s="42" t="s">
        <v>413</v>
      </c>
      <c r="K33" t="s">
        <v>626</v>
      </c>
      <c r="L33" t="s">
        <v>651</v>
      </c>
      <c r="M33" t="s">
        <v>652</v>
      </c>
      <c r="N33" t="s">
        <v>653</v>
      </c>
      <c r="O33" t="s">
        <v>654</v>
      </c>
    </row>
    <row r="34" spans="2:15" x14ac:dyDescent="0.35">
      <c r="B34" t="s">
        <v>17</v>
      </c>
      <c r="C34" t="s">
        <v>227</v>
      </c>
      <c r="D34" t="s">
        <v>233</v>
      </c>
      <c r="E34" s="1" t="s">
        <v>234</v>
      </c>
      <c r="F34" s="3">
        <v>0</v>
      </c>
      <c r="G34" s="3">
        <v>48000</v>
      </c>
      <c r="H34" s="3">
        <v>192000</v>
      </c>
      <c r="I34" s="3">
        <v>240000</v>
      </c>
      <c r="J34" s="3">
        <v>240000</v>
      </c>
      <c r="K34" s="3">
        <v>255222.91666666651</v>
      </c>
      <c r="L34" s="47">
        <v>1.0634288194444439</v>
      </c>
      <c r="M34" s="3">
        <v>1.14544791666667</v>
      </c>
      <c r="N34" s="3">
        <v>2.1625312499999998</v>
      </c>
      <c r="O34" s="3">
        <v>2.12335069444444</v>
      </c>
    </row>
    <row r="35" spans="2:15" x14ac:dyDescent="0.35">
      <c r="E35" s="1" t="s">
        <v>237</v>
      </c>
      <c r="F35" s="3">
        <v>0</v>
      </c>
      <c r="G35" s="3">
        <v>284000</v>
      </c>
      <c r="H35" s="3">
        <v>264000</v>
      </c>
      <c r="I35" s="3">
        <v>548000</v>
      </c>
      <c r="J35" s="3">
        <v>548000</v>
      </c>
      <c r="K35" s="3">
        <v>576224.3305990583</v>
      </c>
      <c r="L35" s="47">
        <v>1.0515042529179897</v>
      </c>
      <c r="M35" s="3">
        <v>2.0050603644646898</v>
      </c>
      <c r="N35" s="3">
        <v>2.0702543209390165</v>
      </c>
      <c r="O35" s="3">
        <v>2.0733433411235298</v>
      </c>
    </row>
    <row r="36" spans="2:15" x14ac:dyDescent="0.35">
      <c r="C36" t="s">
        <v>579</v>
      </c>
      <c r="F36" s="3">
        <v>0</v>
      </c>
      <c r="G36" s="3">
        <v>332000</v>
      </c>
      <c r="H36" s="3">
        <v>456000</v>
      </c>
      <c r="I36" s="3">
        <v>788000</v>
      </c>
      <c r="J36" s="3">
        <v>788000</v>
      </c>
      <c r="K36" s="3">
        <v>831447.24726572481</v>
      </c>
      <c r="L36" s="47">
        <v>1.0551361005910211</v>
      </c>
      <c r="M36" s="3">
        <v>3.1505082811313598</v>
      </c>
      <c r="N36" s="3">
        <v>4.2327855709390168</v>
      </c>
      <c r="O36" s="3">
        <v>4.1966940355679698</v>
      </c>
    </row>
    <row r="37" spans="2:15" x14ac:dyDescent="0.35">
      <c r="B37" t="s">
        <v>427</v>
      </c>
      <c r="F37" s="3">
        <v>0</v>
      </c>
      <c r="G37" s="3">
        <v>332000</v>
      </c>
      <c r="H37" s="3">
        <v>456000</v>
      </c>
      <c r="I37" s="3">
        <v>788000</v>
      </c>
      <c r="J37" s="3">
        <v>788000</v>
      </c>
      <c r="K37" s="3">
        <v>831447.24726572481</v>
      </c>
      <c r="L37" s="47">
        <v>1.0551361005910211</v>
      </c>
      <c r="M37" s="3">
        <v>3.1505082811313598</v>
      </c>
      <c r="N37" s="3">
        <v>4.2327855709390168</v>
      </c>
      <c r="O37" s="3">
        <v>4.1966940355679698</v>
      </c>
    </row>
    <row r="38" spans="2:15" x14ac:dyDescent="0.35">
      <c r="B38" t="s">
        <v>350</v>
      </c>
      <c r="F38" s="3">
        <v>0</v>
      </c>
      <c r="G38" s="3">
        <v>332000</v>
      </c>
      <c r="H38" s="3">
        <v>456000</v>
      </c>
      <c r="I38" s="3">
        <v>788000</v>
      </c>
      <c r="J38" s="3">
        <v>788000</v>
      </c>
      <c r="K38" s="3">
        <v>831447.24726572481</v>
      </c>
      <c r="L38" s="47">
        <v>1.0551361005910211</v>
      </c>
      <c r="M38" s="3">
        <v>3.1505082811313598</v>
      </c>
      <c r="N38" s="3">
        <v>4.2327855709390168</v>
      </c>
      <c r="O38" s="3">
        <v>4.1966940355679698</v>
      </c>
    </row>
    <row r="41" spans="2:15" x14ac:dyDescent="0.35">
      <c r="B41" s="35" t="s">
        <v>1</v>
      </c>
      <c r="C41" s="24" t="s">
        <v>0</v>
      </c>
      <c r="D41" s="24" t="s">
        <v>2</v>
      </c>
      <c r="E41" s="24" t="s">
        <v>3</v>
      </c>
      <c r="F41" s="31" t="s">
        <v>622</v>
      </c>
      <c r="G41" s="31" t="s">
        <v>623</v>
      </c>
      <c r="H41" s="31" t="s">
        <v>624</v>
      </c>
      <c r="I41" s="55" t="s">
        <v>412</v>
      </c>
      <c r="J41" s="31" t="s">
        <v>621</v>
      </c>
      <c r="K41" s="56" t="s">
        <v>413</v>
      </c>
    </row>
    <row r="42" spans="2:15" x14ac:dyDescent="0.35">
      <c r="B42" s="48" t="s">
        <v>17</v>
      </c>
      <c r="C42" s="52" t="s">
        <v>227</v>
      </c>
      <c r="D42" s="49" t="s">
        <v>233</v>
      </c>
      <c r="E42" s="57" t="s">
        <v>234</v>
      </c>
      <c r="F42" s="58">
        <v>0</v>
      </c>
      <c r="G42" s="58">
        <v>24000</v>
      </c>
      <c r="H42" s="58">
        <f>+K42-SUM(F42:G42)</f>
        <v>0</v>
      </c>
      <c r="I42" s="58">
        <v>72000</v>
      </c>
      <c r="J42" s="38">
        <v>-48000</v>
      </c>
      <c r="K42" s="58">
        <v>24000</v>
      </c>
    </row>
    <row r="43" spans="2:15" x14ac:dyDescent="0.35">
      <c r="B43" s="50"/>
      <c r="C43" s="53"/>
      <c r="D43" s="49"/>
      <c r="E43" s="57" t="s">
        <v>237</v>
      </c>
      <c r="F43" s="58">
        <v>95993.17</v>
      </c>
      <c r="G43" s="58">
        <v>288000</v>
      </c>
      <c r="H43" s="58">
        <f t="shared" ref="H43:H44" si="0">+K43-SUM(F43:G43)</f>
        <v>384000.00000000006</v>
      </c>
      <c r="I43" s="58">
        <v>791993.17</v>
      </c>
      <c r="J43" s="38">
        <v>-24000</v>
      </c>
      <c r="K43" s="58">
        <v>767993.17</v>
      </c>
    </row>
    <row r="44" spans="2:15" x14ac:dyDescent="0.35">
      <c r="B44" s="51"/>
      <c r="C44" s="54" t="s">
        <v>579</v>
      </c>
      <c r="D44" s="54"/>
      <c r="E44" s="54"/>
      <c r="F44" s="59">
        <v>95993.17</v>
      </c>
      <c r="G44" s="59">
        <v>312000</v>
      </c>
      <c r="H44" s="59">
        <f t="shared" si="0"/>
        <v>384000.00000000006</v>
      </c>
      <c r="I44" s="59">
        <v>863993.17</v>
      </c>
      <c r="J44" s="60">
        <v>-72000</v>
      </c>
      <c r="K44" s="59">
        <v>791993.17</v>
      </c>
    </row>
    <row r="55" spans="14:14" x14ac:dyDescent="0.35">
      <c r="N55" s="46" t="e">
        <f>+L55/K55</f>
        <v>#DIV/0!</v>
      </c>
    </row>
  </sheetData>
  <pageMargins left="0.7" right="0.7" top="0.75" bottom="0.75" header="0.3" footer="0.3"/>
  <pageSetup orientation="portrait" r:id="rId4"/>
  <customProperties>
    <customPr name="_pios_id" r:id="rId5"/>
    <customPr name="IbpWorksheetKeyString_GUID" r:id="rId6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B26D-CF7B-44AF-8D5D-2F323E1893AD}">
  <dimension ref="B2:I16"/>
  <sheetViews>
    <sheetView workbookViewId="0">
      <selection activeCell="D8" sqref="D8"/>
    </sheetView>
  </sheetViews>
  <sheetFormatPr baseColWidth="10" defaultRowHeight="14.5" x14ac:dyDescent="0.35"/>
  <cols>
    <col min="2" max="2" width="14.90625" bestFit="1" customWidth="1"/>
    <col min="3" max="3" width="6.54296875" customWidth="1"/>
    <col min="4" max="4" width="14.08984375" bestFit="1" customWidth="1"/>
    <col min="5" max="5" width="7.81640625" bestFit="1" customWidth="1"/>
    <col min="6" max="6" width="32" bestFit="1" customWidth="1"/>
    <col min="7" max="7" width="20.6328125" bestFit="1" customWidth="1"/>
    <col min="8" max="8" width="17.81640625" bestFit="1" customWidth="1"/>
    <col min="9" max="9" width="22.90625" bestFit="1" customWidth="1"/>
  </cols>
  <sheetData>
    <row r="2" spans="2:9" x14ac:dyDescent="0.35">
      <c r="C2" t="s">
        <v>634</v>
      </c>
    </row>
    <row r="3" spans="2:9" x14ac:dyDescent="0.35">
      <c r="C3" t="s">
        <v>635</v>
      </c>
    </row>
    <row r="4" spans="2:9" x14ac:dyDescent="0.35">
      <c r="C4" t="s">
        <v>636</v>
      </c>
    </row>
    <row r="7" spans="2:9" x14ac:dyDescent="0.35">
      <c r="B7" t="s">
        <v>638</v>
      </c>
      <c r="C7" t="s">
        <v>639</v>
      </c>
      <c r="D7" t="s">
        <v>640</v>
      </c>
      <c r="E7" t="s">
        <v>4</v>
      </c>
      <c r="F7" t="s">
        <v>641</v>
      </c>
      <c r="G7" t="s">
        <v>642</v>
      </c>
      <c r="H7" t="s">
        <v>643</v>
      </c>
      <c r="I7" t="s">
        <v>644</v>
      </c>
    </row>
    <row r="8" spans="2:9" x14ac:dyDescent="0.35">
      <c r="B8" t="s">
        <v>17</v>
      </c>
      <c r="C8" t="s">
        <v>6</v>
      </c>
      <c r="D8" t="s">
        <v>645</v>
      </c>
      <c r="E8">
        <v>1022409</v>
      </c>
      <c r="F8" t="s">
        <v>646</v>
      </c>
      <c r="G8" s="13">
        <v>13680</v>
      </c>
      <c r="H8">
        <v>8.48</v>
      </c>
      <c r="I8" s="13">
        <v>116052</v>
      </c>
    </row>
    <row r="9" spans="2:9" x14ac:dyDescent="0.35">
      <c r="B9" t="s">
        <v>17</v>
      </c>
      <c r="C9" t="s">
        <v>6</v>
      </c>
      <c r="D9" t="s">
        <v>645</v>
      </c>
      <c r="E9">
        <v>1022781</v>
      </c>
      <c r="F9" t="s">
        <v>647</v>
      </c>
      <c r="G9" s="13">
        <v>15300</v>
      </c>
      <c r="H9">
        <v>12.97</v>
      </c>
      <c r="I9" s="13">
        <v>198495</v>
      </c>
    </row>
    <row r="10" spans="2:9" x14ac:dyDescent="0.35">
      <c r="B10" t="s">
        <v>17</v>
      </c>
      <c r="C10" t="s">
        <v>6</v>
      </c>
      <c r="D10" t="s">
        <v>645</v>
      </c>
      <c r="E10">
        <v>1022782</v>
      </c>
      <c r="F10" t="s">
        <v>648</v>
      </c>
      <c r="G10" s="13">
        <v>11520</v>
      </c>
      <c r="H10">
        <v>10.48</v>
      </c>
      <c r="I10" s="13">
        <v>120768</v>
      </c>
    </row>
    <row r="11" spans="2:9" x14ac:dyDescent="0.35">
      <c r="B11" t="s">
        <v>17</v>
      </c>
      <c r="C11" t="s">
        <v>6</v>
      </c>
      <c r="D11" t="s">
        <v>645</v>
      </c>
      <c r="E11">
        <v>1022783</v>
      </c>
      <c r="F11" t="s">
        <v>649</v>
      </c>
      <c r="G11" s="13">
        <v>4800</v>
      </c>
      <c r="H11">
        <v>10.08</v>
      </c>
      <c r="I11" s="13">
        <v>48400</v>
      </c>
    </row>
    <row r="12" spans="2:9" x14ac:dyDescent="0.35">
      <c r="B12" t="s">
        <v>17</v>
      </c>
      <c r="C12" t="s">
        <v>6</v>
      </c>
      <c r="D12" t="s">
        <v>645</v>
      </c>
      <c r="E12">
        <v>1022784</v>
      </c>
      <c r="F12" t="s">
        <v>650</v>
      </c>
      <c r="G12">
        <v>900</v>
      </c>
      <c r="H12">
        <v>10.08</v>
      </c>
      <c r="I12" s="13">
        <v>9075</v>
      </c>
    </row>
    <row r="13" spans="2:9" x14ac:dyDescent="0.35">
      <c r="B13" t="s">
        <v>7</v>
      </c>
      <c r="C13" t="s">
        <v>6</v>
      </c>
      <c r="D13" t="s">
        <v>645</v>
      </c>
      <c r="E13">
        <v>1022782</v>
      </c>
      <c r="F13" t="s">
        <v>648</v>
      </c>
      <c r="G13" s="13">
        <v>6240</v>
      </c>
      <c r="H13">
        <v>10.6</v>
      </c>
      <c r="I13" s="13">
        <v>66144</v>
      </c>
    </row>
    <row r="14" spans="2:9" x14ac:dyDescent="0.35">
      <c r="B14" t="s">
        <v>7</v>
      </c>
      <c r="C14" t="s">
        <v>6</v>
      </c>
      <c r="D14" t="s">
        <v>645</v>
      </c>
      <c r="E14">
        <v>1022783</v>
      </c>
      <c r="F14" t="s">
        <v>649</v>
      </c>
      <c r="G14" s="13">
        <v>6480</v>
      </c>
      <c r="H14">
        <v>10.6</v>
      </c>
      <c r="I14" s="13">
        <v>68688</v>
      </c>
    </row>
    <row r="15" spans="2:9" x14ac:dyDescent="0.35">
      <c r="B15" t="s">
        <v>7</v>
      </c>
      <c r="C15" t="s">
        <v>6</v>
      </c>
      <c r="D15" t="s">
        <v>645</v>
      </c>
      <c r="E15">
        <v>1022784</v>
      </c>
      <c r="F15" t="s">
        <v>650</v>
      </c>
      <c r="G15" s="13">
        <v>5175</v>
      </c>
      <c r="H15">
        <v>10.6</v>
      </c>
      <c r="I15" s="13">
        <v>54855</v>
      </c>
    </row>
    <row r="16" spans="2:9" x14ac:dyDescent="0.35">
      <c r="B16" t="s">
        <v>350</v>
      </c>
      <c r="G16" s="13">
        <v>64095</v>
      </c>
      <c r="H16">
        <v>10.65</v>
      </c>
      <c r="I16" s="13">
        <v>682476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87F4-95E7-4AF2-A657-1B448D199F5E}">
  <sheetPr>
    <tabColor theme="9" tint="-0.249977111117893"/>
  </sheetPr>
  <dimension ref="B5:M21"/>
  <sheetViews>
    <sheetView showGridLines="0" topLeftCell="A2" zoomScale="70" zoomScaleNormal="70" workbookViewId="0">
      <selection activeCell="E14" sqref="E14"/>
    </sheetView>
  </sheetViews>
  <sheetFormatPr baseColWidth="10" defaultRowHeight="14.5" x14ac:dyDescent="0.35"/>
  <cols>
    <col min="1" max="1" width="2.1796875" customWidth="1"/>
    <col min="2" max="2" width="17.453125" bestFit="1" customWidth="1"/>
    <col min="3" max="3" width="11.1796875" bestFit="1" customWidth="1"/>
    <col min="4" max="4" width="17.453125" bestFit="1" customWidth="1"/>
    <col min="5" max="5" width="15.54296875" bestFit="1" customWidth="1"/>
    <col min="6" max="6" width="20.54296875" bestFit="1" customWidth="1"/>
    <col min="7" max="7" width="18.6328125" bestFit="1" customWidth="1"/>
    <col min="8" max="8" width="17.453125" bestFit="1" customWidth="1"/>
    <col min="9" max="9" width="15.54296875" bestFit="1" customWidth="1"/>
    <col min="10" max="10" width="20.54296875" bestFit="1" customWidth="1"/>
    <col min="11" max="11" width="18.26953125" bestFit="1" customWidth="1"/>
    <col min="12" max="12" width="13.7265625" bestFit="1" customWidth="1"/>
    <col min="13" max="14" width="12.6328125" bestFit="1" customWidth="1"/>
    <col min="15" max="15" width="10.54296875" customWidth="1"/>
    <col min="16" max="16" width="11.1796875" customWidth="1"/>
    <col min="17" max="17" width="10.6328125" bestFit="1" customWidth="1"/>
    <col min="18" max="18" width="9.1796875" bestFit="1" customWidth="1"/>
    <col min="19" max="19" width="10" bestFit="1" customWidth="1"/>
  </cols>
  <sheetData>
    <row r="5" spans="2:13" x14ac:dyDescent="0.35">
      <c r="D5" t="s">
        <v>627</v>
      </c>
    </row>
    <row r="6" spans="2:13" x14ac:dyDescent="0.35">
      <c r="B6" s="29" t="s">
        <v>1</v>
      </c>
      <c r="C6" s="10" t="s">
        <v>0</v>
      </c>
      <c r="D6" t="s">
        <v>625</v>
      </c>
      <c r="E6" t="s">
        <v>623</v>
      </c>
      <c r="F6" t="s">
        <v>624</v>
      </c>
      <c r="G6" t="s">
        <v>622</v>
      </c>
      <c r="H6" t="s">
        <v>412</v>
      </c>
      <c r="I6" s="42" t="s">
        <v>413</v>
      </c>
      <c r="J6" s="40" t="s">
        <v>423</v>
      </c>
      <c r="K6" s="40" t="s">
        <v>424</v>
      </c>
      <c r="L6" s="40" t="s">
        <v>425</v>
      </c>
    </row>
    <row r="7" spans="2:13" x14ac:dyDescent="0.35">
      <c r="B7" t="s">
        <v>7</v>
      </c>
      <c r="C7" t="s">
        <v>6</v>
      </c>
      <c r="D7" s="3">
        <v>684284.37943937234</v>
      </c>
      <c r="E7" s="3">
        <v>462240</v>
      </c>
      <c r="F7" s="3">
        <v>96000</v>
      </c>
      <c r="G7" s="3">
        <v>0</v>
      </c>
      <c r="H7" s="3">
        <v>558240</v>
      </c>
      <c r="I7" s="3">
        <v>558240</v>
      </c>
      <c r="J7" s="3">
        <v>600000</v>
      </c>
      <c r="K7" s="41">
        <v>720000</v>
      </c>
      <c r="L7" s="41">
        <v>672000</v>
      </c>
    </row>
    <row r="8" spans="2:13" x14ac:dyDescent="0.35">
      <c r="C8" t="s">
        <v>204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1">
        <v>0</v>
      </c>
      <c r="L8" s="41">
        <v>0</v>
      </c>
    </row>
    <row r="9" spans="2:13" x14ac:dyDescent="0.35">
      <c r="C9" t="s">
        <v>227</v>
      </c>
      <c r="D9" s="3">
        <v>178398.60927151929</v>
      </c>
      <c r="E9" s="3">
        <v>119990</v>
      </c>
      <c r="F9" s="3">
        <v>24000</v>
      </c>
      <c r="G9" s="3">
        <v>0</v>
      </c>
      <c r="H9" s="3">
        <v>143990</v>
      </c>
      <c r="I9" s="3">
        <v>143990</v>
      </c>
      <c r="J9" s="3">
        <v>71990</v>
      </c>
      <c r="K9" s="41">
        <v>47990</v>
      </c>
      <c r="L9" s="41">
        <v>72000</v>
      </c>
    </row>
    <row r="10" spans="2:13" x14ac:dyDescent="0.35">
      <c r="B10" t="s">
        <v>428</v>
      </c>
      <c r="D10" s="3">
        <v>862682.98871089169</v>
      </c>
      <c r="E10" s="3">
        <v>582230</v>
      </c>
      <c r="F10" s="3">
        <v>120000</v>
      </c>
      <c r="G10" s="3">
        <v>0</v>
      </c>
      <c r="H10" s="3">
        <v>702230</v>
      </c>
      <c r="I10" s="3">
        <v>702230</v>
      </c>
      <c r="J10" s="3">
        <v>671990</v>
      </c>
      <c r="K10" s="41">
        <v>767990</v>
      </c>
      <c r="L10" s="41">
        <v>744000</v>
      </c>
    </row>
    <row r="11" spans="2:13" x14ac:dyDescent="0.35">
      <c r="B11" t="s">
        <v>350</v>
      </c>
      <c r="D11" s="3">
        <v>862682.98871089169</v>
      </c>
      <c r="E11" s="3">
        <v>582230</v>
      </c>
      <c r="F11" s="3">
        <v>120000</v>
      </c>
      <c r="G11" s="3">
        <v>0</v>
      </c>
      <c r="H11" s="3">
        <v>702230</v>
      </c>
      <c r="I11" s="3">
        <v>702230</v>
      </c>
      <c r="J11" s="3">
        <v>671990</v>
      </c>
      <c r="K11" s="41">
        <v>767990</v>
      </c>
      <c r="L11" s="41">
        <v>744000</v>
      </c>
    </row>
    <row r="13" spans="2:13" x14ac:dyDescent="0.35">
      <c r="B13" s="10" t="s">
        <v>2</v>
      </c>
      <c r="C13" t="s">
        <v>356</v>
      </c>
    </row>
    <row r="14" spans="2:13" x14ac:dyDescent="0.35">
      <c r="B14" s="10" t="s">
        <v>3</v>
      </c>
      <c r="C14" t="s">
        <v>356</v>
      </c>
    </row>
    <row r="16" spans="2:13" x14ac:dyDescent="0.35">
      <c r="B16" s="29" t="s">
        <v>1</v>
      </c>
      <c r="C16" s="10" t="s">
        <v>0</v>
      </c>
      <c r="D16" t="s">
        <v>625</v>
      </c>
      <c r="E16" t="s">
        <v>623</v>
      </c>
      <c r="F16" t="s">
        <v>624</v>
      </c>
      <c r="G16" t="s">
        <v>622</v>
      </c>
      <c r="H16" t="s">
        <v>412</v>
      </c>
      <c r="I16" s="42" t="s">
        <v>413</v>
      </c>
      <c r="J16" s="40" t="s">
        <v>423</v>
      </c>
      <c r="K16" s="40" t="s">
        <v>424</v>
      </c>
      <c r="L16" s="40" t="s">
        <v>425</v>
      </c>
      <c r="M16" t="s">
        <v>626</v>
      </c>
    </row>
    <row r="17" spans="2:13" x14ac:dyDescent="0.35">
      <c r="B17" t="s">
        <v>7</v>
      </c>
      <c r="C17" t="s">
        <v>6</v>
      </c>
      <c r="D17" s="3">
        <v>684284.37943937234</v>
      </c>
      <c r="E17" s="3">
        <v>462240</v>
      </c>
      <c r="F17" s="3">
        <v>96000</v>
      </c>
      <c r="G17" s="3">
        <v>0</v>
      </c>
      <c r="H17" s="3">
        <v>558240</v>
      </c>
      <c r="I17" s="3">
        <v>558240</v>
      </c>
      <c r="J17" s="3">
        <v>600000</v>
      </c>
      <c r="K17" s="41">
        <v>720000</v>
      </c>
      <c r="L17" s="41">
        <v>672000</v>
      </c>
      <c r="M17" s="3">
        <v>750198.89313300955</v>
      </c>
    </row>
    <row r="18" spans="2:13" x14ac:dyDescent="0.35">
      <c r="C18" t="s">
        <v>204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1">
        <v>0</v>
      </c>
      <c r="L18" s="41">
        <v>0</v>
      </c>
      <c r="M18" s="3">
        <v>0</v>
      </c>
    </row>
    <row r="19" spans="2:13" x14ac:dyDescent="0.35">
      <c r="C19" t="s">
        <v>227</v>
      </c>
      <c r="D19" s="3">
        <v>178398.60927151929</v>
      </c>
      <c r="E19" s="3">
        <v>119990</v>
      </c>
      <c r="F19" s="3">
        <v>24000</v>
      </c>
      <c r="G19" s="3">
        <v>0</v>
      </c>
      <c r="H19" s="3">
        <v>143990</v>
      </c>
      <c r="I19" s="3">
        <v>143990</v>
      </c>
      <c r="J19" s="3">
        <v>71990</v>
      </c>
      <c r="K19" s="41">
        <v>47990</v>
      </c>
      <c r="L19" s="41">
        <v>72000</v>
      </c>
      <c r="M19" s="3">
        <v>381253.00000000012</v>
      </c>
    </row>
    <row r="20" spans="2:13" x14ac:dyDescent="0.35">
      <c r="B20" t="s">
        <v>428</v>
      </c>
      <c r="D20" s="3">
        <v>862682.98871089169</v>
      </c>
      <c r="E20" s="3">
        <v>582230</v>
      </c>
      <c r="F20" s="3">
        <v>120000</v>
      </c>
      <c r="G20" s="3">
        <v>0</v>
      </c>
      <c r="H20" s="3">
        <v>702230</v>
      </c>
      <c r="I20" s="3">
        <v>702230</v>
      </c>
      <c r="J20" s="3">
        <v>671990</v>
      </c>
      <c r="K20" s="41">
        <v>767990</v>
      </c>
      <c r="L20" s="41">
        <v>744000</v>
      </c>
      <c r="M20" s="3">
        <v>1131451.8931330098</v>
      </c>
    </row>
    <row r="21" spans="2:13" x14ac:dyDescent="0.35">
      <c r="B21" t="s">
        <v>350</v>
      </c>
      <c r="D21" s="3">
        <v>862682.98871089169</v>
      </c>
      <c r="E21" s="3">
        <v>582230</v>
      </c>
      <c r="F21" s="3">
        <v>120000</v>
      </c>
      <c r="G21" s="3">
        <v>0</v>
      </c>
      <c r="H21" s="3">
        <v>702230</v>
      </c>
      <c r="I21" s="3">
        <v>702230</v>
      </c>
      <c r="J21" s="3">
        <v>671990</v>
      </c>
      <c r="K21" s="41">
        <v>767990</v>
      </c>
      <c r="L21" s="41">
        <v>744000</v>
      </c>
      <c r="M21" s="3">
        <v>1131451.8931330098</v>
      </c>
    </row>
  </sheetData>
  <pageMargins left="0.7" right="0.7" top="0.75" bottom="0.75" header="0.3" footer="0.3"/>
  <pageSetup orientation="portrait" r:id="rId3"/>
  <customProperties>
    <customPr name="_pios_id" r:id="rId4"/>
    <customPr name="IbpWorksheetKeyString_GUID" r:id="rId5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CAAC-884A-4EF7-9A1A-164C2C91E88D}">
  <sheetPr>
    <tabColor theme="5" tint="-0.249977111117893"/>
  </sheetPr>
  <dimension ref="B2:M83"/>
  <sheetViews>
    <sheetView showGridLines="0" topLeftCell="A22" zoomScale="80" zoomScaleNormal="80" workbookViewId="0">
      <selection activeCell="G10" sqref="G10"/>
    </sheetView>
  </sheetViews>
  <sheetFormatPr baseColWidth="10" defaultRowHeight="14.5" x14ac:dyDescent="0.35"/>
  <cols>
    <col min="2" max="2" width="23.26953125" bestFit="1" customWidth="1"/>
    <col min="3" max="3" width="16.26953125" bestFit="1" customWidth="1"/>
    <col min="4" max="4" width="13.7265625" bestFit="1" customWidth="1"/>
    <col min="5" max="5" width="12.6328125" bestFit="1" customWidth="1"/>
    <col min="6" max="6" width="34.7265625" bestFit="1" customWidth="1"/>
    <col min="7" max="7" width="11.90625" bestFit="1" customWidth="1"/>
    <col min="8" max="8" width="10.81640625" bestFit="1" customWidth="1"/>
    <col min="9" max="10" width="10.36328125" bestFit="1" customWidth="1"/>
  </cols>
  <sheetData>
    <row r="2" spans="2:10" x14ac:dyDescent="0.35">
      <c r="B2" s="24" t="s">
        <v>426</v>
      </c>
    </row>
    <row r="4" spans="2:10" x14ac:dyDescent="0.35">
      <c r="B4" s="10" t="s">
        <v>348</v>
      </c>
      <c r="C4" t="s">
        <v>412</v>
      </c>
      <c r="D4" t="s">
        <v>413</v>
      </c>
      <c r="E4" s="23" t="s">
        <v>421</v>
      </c>
      <c r="F4" s="23" t="s">
        <v>422</v>
      </c>
      <c r="G4" s="23" t="s">
        <v>423</v>
      </c>
      <c r="H4" s="23" t="s">
        <v>424</v>
      </c>
      <c r="I4" s="23" t="s">
        <v>425</v>
      </c>
    </row>
    <row r="5" spans="2:10" x14ac:dyDescent="0.35">
      <c r="B5" s="11" t="s">
        <v>140</v>
      </c>
      <c r="C5" s="13">
        <v>1884000</v>
      </c>
      <c r="D5" s="13">
        <v>1092000</v>
      </c>
      <c r="E5" s="25">
        <v>3780820</v>
      </c>
      <c r="F5" s="25">
        <v>2520000</v>
      </c>
      <c r="G5" s="25">
        <v>2496381</v>
      </c>
      <c r="H5" s="25">
        <v>2663000</v>
      </c>
      <c r="I5" s="25">
        <v>2873948</v>
      </c>
    </row>
    <row r="6" spans="2:10" x14ac:dyDescent="0.35">
      <c r="B6" s="11" t="s">
        <v>350</v>
      </c>
      <c r="C6" s="13">
        <v>1884000</v>
      </c>
      <c r="D6" s="13">
        <v>1092000</v>
      </c>
      <c r="E6" s="25">
        <v>3780820</v>
      </c>
      <c r="F6" s="25">
        <v>2520000</v>
      </c>
      <c r="G6" s="25">
        <v>2496381</v>
      </c>
      <c r="H6" s="25">
        <v>2663000</v>
      </c>
      <c r="I6" s="25">
        <v>2873948</v>
      </c>
    </row>
    <row r="10" spans="2:10" x14ac:dyDescent="0.35">
      <c r="B10" s="92" t="s">
        <v>430</v>
      </c>
      <c r="C10" s="92"/>
    </row>
    <row r="12" spans="2:10" x14ac:dyDescent="0.35">
      <c r="B12" s="10" t="s">
        <v>1</v>
      </c>
      <c r="C12" s="10" t="s">
        <v>0</v>
      </c>
      <c r="D12" t="s">
        <v>412</v>
      </c>
      <c r="E12" t="s">
        <v>413</v>
      </c>
      <c r="F12" s="23" t="s">
        <v>421</v>
      </c>
      <c r="G12" s="23" t="s">
        <v>422</v>
      </c>
      <c r="H12" s="23" t="s">
        <v>423</v>
      </c>
      <c r="I12" s="23" t="s">
        <v>424</v>
      </c>
      <c r="J12" s="23" t="s">
        <v>425</v>
      </c>
    </row>
    <row r="13" spans="2:10" x14ac:dyDescent="0.35">
      <c r="B13" t="s">
        <v>140</v>
      </c>
      <c r="C13" t="s">
        <v>6</v>
      </c>
      <c r="D13" s="13">
        <v>1704000</v>
      </c>
      <c r="E13" s="13">
        <v>1008000</v>
      </c>
      <c r="F13" s="25">
        <v>3276820</v>
      </c>
      <c r="G13" s="25">
        <v>2112000</v>
      </c>
      <c r="H13" s="25">
        <v>2232000</v>
      </c>
      <c r="I13" s="25">
        <v>2327000</v>
      </c>
      <c r="J13" s="25">
        <v>2417948</v>
      </c>
    </row>
    <row r="14" spans="2:10" x14ac:dyDescent="0.35">
      <c r="C14" t="s">
        <v>204</v>
      </c>
      <c r="D14" s="13">
        <v>0</v>
      </c>
      <c r="E14" s="13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</row>
    <row r="15" spans="2:10" x14ac:dyDescent="0.35">
      <c r="C15" t="s">
        <v>227</v>
      </c>
      <c r="D15" s="13">
        <v>180000</v>
      </c>
      <c r="E15" s="13">
        <v>84000</v>
      </c>
      <c r="F15" s="25">
        <v>504000</v>
      </c>
      <c r="G15" s="25">
        <v>408000</v>
      </c>
      <c r="H15" s="25">
        <v>264381</v>
      </c>
      <c r="I15" s="25">
        <v>336000</v>
      </c>
      <c r="J15" s="25">
        <v>456000</v>
      </c>
    </row>
    <row r="16" spans="2:10" x14ac:dyDescent="0.35">
      <c r="B16" t="s">
        <v>429</v>
      </c>
      <c r="D16" s="13">
        <v>1884000</v>
      </c>
      <c r="E16" s="13">
        <v>1092000</v>
      </c>
      <c r="F16" s="25">
        <v>3780820</v>
      </c>
      <c r="G16" s="25">
        <v>2520000</v>
      </c>
      <c r="H16" s="25">
        <v>2496381</v>
      </c>
      <c r="I16" s="25">
        <v>2663000</v>
      </c>
      <c r="J16" s="25">
        <v>2873948</v>
      </c>
    </row>
    <row r="17" spans="2:11" x14ac:dyDescent="0.35">
      <c r="B17" t="s">
        <v>350</v>
      </c>
      <c r="D17" s="13">
        <v>1884000</v>
      </c>
      <c r="E17" s="13">
        <v>1092000</v>
      </c>
      <c r="F17" s="25">
        <v>3780820</v>
      </c>
      <c r="G17" s="25">
        <v>2520000</v>
      </c>
      <c r="H17" s="25">
        <v>2496381</v>
      </c>
      <c r="I17" s="25">
        <v>2663000</v>
      </c>
      <c r="J17" s="25">
        <v>2873948</v>
      </c>
    </row>
    <row r="21" spans="2:11" x14ac:dyDescent="0.35">
      <c r="B21" s="92" t="s">
        <v>430</v>
      </c>
      <c r="C21" s="92"/>
    </row>
    <row r="23" spans="2:11" x14ac:dyDescent="0.35">
      <c r="B23" s="10" t="s">
        <v>1</v>
      </c>
      <c r="C23" s="10" t="s">
        <v>0</v>
      </c>
      <c r="D23" s="10" t="s">
        <v>2</v>
      </c>
      <c r="E23" t="s">
        <v>412</v>
      </c>
      <c r="F23" t="s">
        <v>413</v>
      </c>
      <c r="G23" s="23" t="s">
        <v>421</v>
      </c>
      <c r="H23" s="23" t="s">
        <v>422</v>
      </c>
      <c r="I23" s="23" t="s">
        <v>423</v>
      </c>
      <c r="J23" s="23" t="s">
        <v>424</v>
      </c>
      <c r="K23" s="23" t="s">
        <v>425</v>
      </c>
    </row>
    <row r="24" spans="2:11" x14ac:dyDescent="0.35">
      <c r="B24" t="s">
        <v>140</v>
      </c>
      <c r="C24" t="s">
        <v>6</v>
      </c>
      <c r="D24" t="s">
        <v>18</v>
      </c>
      <c r="E24" s="13">
        <v>48000</v>
      </c>
      <c r="F24" s="13">
        <v>24000</v>
      </c>
      <c r="G24" s="25">
        <v>192000</v>
      </c>
      <c r="H24" s="25">
        <v>192000</v>
      </c>
      <c r="I24" s="25">
        <v>192000</v>
      </c>
      <c r="J24" s="25">
        <v>120000</v>
      </c>
      <c r="K24" s="25">
        <v>120000</v>
      </c>
    </row>
    <row r="25" spans="2:11" x14ac:dyDescent="0.35">
      <c r="D25" t="s">
        <v>8</v>
      </c>
      <c r="E25" s="13">
        <v>216000</v>
      </c>
      <c r="F25" s="13">
        <v>216000</v>
      </c>
      <c r="G25" s="25">
        <v>336000</v>
      </c>
      <c r="H25" s="25">
        <v>168000</v>
      </c>
      <c r="I25" s="25">
        <v>120000</v>
      </c>
      <c r="J25" s="25">
        <v>312000</v>
      </c>
      <c r="K25" s="25">
        <v>192100</v>
      </c>
    </row>
    <row r="26" spans="2:11" x14ac:dyDescent="0.35">
      <c r="D26" t="s">
        <v>11</v>
      </c>
      <c r="E26" s="27">
        <v>432000</v>
      </c>
      <c r="F26" s="27">
        <v>216000</v>
      </c>
      <c r="G26" s="28">
        <v>504000</v>
      </c>
      <c r="H26" s="28">
        <v>216000</v>
      </c>
      <c r="I26" s="28">
        <v>456000</v>
      </c>
      <c r="J26" s="28">
        <v>240000</v>
      </c>
      <c r="K26" s="28">
        <v>456000</v>
      </c>
    </row>
    <row r="27" spans="2:11" x14ac:dyDescent="0.35">
      <c r="D27" t="s">
        <v>92</v>
      </c>
      <c r="E27" s="13">
        <v>216000</v>
      </c>
      <c r="F27" s="13">
        <v>120000</v>
      </c>
      <c r="G27" s="25">
        <v>456000</v>
      </c>
      <c r="H27" s="25">
        <v>528000</v>
      </c>
      <c r="I27" s="25">
        <v>456000</v>
      </c>
      <c r="J27" s="25">
        <v>480000</v>
      </c>
      <c r="K27" s="25">
        <v>379671</v>
      </c>
    </row>
    <row r="28" spans="2:11" x14ac:dyDescent="0.35">
      <c r="D28" t="s">
        <v>50</v>
      </c>
      <c r="E28" s="13">
        <v>0</v>
      </c>
      <c r="F28" s="13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</row>
    <row r="29" spans="2:11" x14ac:dyDescent="0.35">
      <c r="D29" t="s">
        <v>53</v>
      </c>
      <c r="E29" s="27">
        <v>120000</v>
      </c>
      <c r="F29" s="27">
        <v>120000</v>
      </c>
      <c r="G29" s="28">
        <v>56596</v>
      </c>
      <c r="H29" s="28">
        <v>0</v>
      </c>
      <c r="I29" s="28">
        <v>8956</v>
      </c>
      <c r="J29" s="28">
        <v>0</v>
      </c>
      <c r="K29" s="28">
        <v>0</v>
      </c>
    </row>
    <row r="30" spans="2:11" x14ac:dyDescent="0.35">
      <c r="D30" t="s">
        <v>56</v>
      </c>
      <c r="E30" s="13">
        <v>0</v>
      </c>
      <c r="F30" s="13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</row>
    <row r="31" spans="2:11" x14ac:dyDescent="0.35">
      <c r="D31" t="s">
        <v>159</v>
      </c>
      <c r="E31" s="13">
        <v>456000</v>
      </c>
      <c r="F31" s="13">
        <v>192000</v>
      </c>
      <c r="G31" s="25">
        <v>1032000</v>
      </c>
      <c r="H31" s="25">
        <v>768000</v>
      </c>
      <c r="I31" s="25">
        <v>720000</v>
      </c>
      <c r="J31" s="25">
        <v>887000</v>
      </c>
      <c r="K31" s="25">
        <v>868157</v>
      </c>
    </row>
    <row r="32" spans="2:11" x14ac:dyDescent="0.35">
      <c r="D32" t="s">
        <v>59</v>
      </c>
      <c r="E32" s="13">
        <v>48000</v>
      </c>
      <c r="F32" s="13">
        <v>0</v>
      </c>
      <c r="G32" s="25">
        <v>100224</v>
      </c>
      <c r="H32" s="25">
        <v>0</v>
      </c>
      <c r="I32" s="25">
        <v>10960</v>
      </c>
      <c r="J32" s="25">
        <v>72000</v>
      </c>
      <c r="K32" s="25">
        <v>24000</v>
      </c>
    </row>
    <row r="33" spans="2:11" x14ac:dyDescent="0.35">
      <c r="D33" t="s">
        <v>71</v>
      </c>
      <c r="E33" s="27">
        <v>0</v>
      </c>
      <c r="F33" s="27">
        <v>0</v>
      </c>
      <c r="G33" s="28">
        <v>96000</v>
      </c>
      <c r="H33" s="28">
        <v>96000</v>
      </c>
      <c r="I33" s="28">
        <v>64084</v>
      </c>
      <c r="J33" s="28">
        <v>12000</v>
      </c>
      <c r="K33" s="28">
        <v>48000</v>
      </c>
    </row>
    <row r="34" spans="2:11" x14ac:dyDescent="0.35">
      <c r="D34" t="s">
        <v>76</v>
      </c>
      <c r="E34" s="13">
        <v>168000</v>
      </c>
      <c r="F34" s="13">
        <v>120000</v>
      </c>
      <c r="G34" s="25">
        <v>504000</v>
      </c>
      <c r="H34" s="25">
        <v>144000</v>
      </c>
      <c r="I34" s="25">
        <v>204000</v>
      </c>
      <c r="J34" s="25">
        <v>204000</v>
      </c>
      <c r="K34" s="25">
        <v>330020</v>
      </c>
    </row>
    <row r="35" spans="2:11" x14ac:dyDescent="0.35">
      <c r="D35" t="s">
        <v>599</v>
      </c>
      <c r="E35" s="13">
        <v>0</v>
      </c>
      <c r="F35" s="13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</row>
    <row r="36" spans="2:11" x14ac:dyDescent="0.35">
      <c r="D36" t="s">
        <v>607</v>
      </c>
      <c r="E36" s="13">
        <v>0</v>
      </c>
      <c r="F36" s="13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</row>
    <row r="37" spans="2:11" x14ac:dyDescent="0.35">
      <c r="C37" t="s">
        <v>577</v>
      </c>
      <c r="E37" s="13">
        <v>1704000</v>
      </c>
      <c r="F37" s="13">
        <v>1008000</v>
      </c>
      <c r="G37" s="25">
        <v>3276820</v>
      </c>
      <c r="H37" s="25">
        <v>2112000</v>
      </c>
      <c r="I37" s="25">
        <v>2232000</v>
      </c>
      <c r="J37" s="25">
        <v>2327000</v>
      </c>
      <c r="K37" s="25">
        <v>2417948</v>
      </c>
    </row>
    <row r="38" spans="2:11" x14ac:dyDescent="0.35">
      <c r="C38" t="s">
        <v>204</v>
      </c>
      <c r="E38" s="13">
        <v>0</v>
      </c>
      <c r="F38" s="13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</row>
    <row r="39" spans="2:11" x14ac:dyDescent="0.35">
      <c r="C39" t="s">
        <v>227</v>
      </c>
      <c r="E39" s="13">
        <v>180000</v>
      </c>
      <c r="F39" s="13">
        <v>84000</v>
      </c>
      <c r="G39" s="25">
        <v>504000</v>
      </c>
      <c r="H39" s="25">
        <v>408000</v>
      </c>
      <c r="I39" s="25">
        <v>264381</v>
      </c>
      <c r="J39" s="25">
        <v>336000</v>
      </c>
      <c r="K39" s="25">
        <v>456000</v>
      </c>
    </row>
    <row r="40" spans="2:11" x14ac:dyDescent="0.35">
      <c r="B40" t="s">
        <v>429</v>
      </c>
      <c r="E40" s="13">
        <v>1884000</v>
      </c>
      <c r="F40" s="13">
        <v>1092000</v>
      </c>
      <c r="G40" s="25">
        <v>3780820</v>
      </c>
      <c r="H40" s="25">
        <v>2520000</v>
      </c>
      <c r="I40" s="25">
        <v>2496381</v>
      </c>
      <c r="J40" s="25">
        <v>2663000</v>
      </c>
      <c r="K40" s="25">
        <v>2873948</v>
      </c>
    </row>
    <row r="41" spans="2:11" x14ac:dyDescent="0.35">
      <c r="B41" t="s">
        <v>350</v>
      </c>
      <c r="E41" s="13">
        <v>1884000</v>
      </c>
      <c r="F41" s="13">
        <v>1092000</v>
      </c>
      <c r="G41" s="25">
        <v>3780820</v>
      </c>
      <c r="H41" s="25">
        <v>2520000</v>
      </c>
      <c r="I41" s="25">
        <v>2496381</v>
      </c>
      <c r="J41" s="25">
        <v>2663000</v>
      </c>
      <c r="K41" s="25">
        <v>2873948</v>
      </c>
    </row>
    <row r="49" spans="2:13" x14ac:dyDescent="0.35">
      <c r="B49" s="10" t="s">
        <v>1</v>
      </c>
      <c r="C49" s="10" t="s">
        <v>0</v>
      </c>
      <c r="D49" s="10" t="s">
        <v>2</v>
      </c>
      <c r="E49" s="10" t="s">
        <v>4</v>
      </c>
      <c r="F49" s="10" t="s">
        <v>5</v>
      </c>
      <c r="G49" t="s">
        <v>412</v>
      </c>
      <c r="H49" t="s">
        <v>413</v>
      </c>
      <c r="I49" s="23" t="s">
        <v>421</v>
      </c>
      <c r="J49" s="23" t="s">
        <v>422</v>
      </c>
      <c r="K49" s="23" t="s">
        <v>423</v>
      </c>
      <c r="L49" s="23" t="s">
        <v>424</v>
      </c>
      <c r="M49" s="23" t="s">
        <v>425</v>
      </c>
    </row>
    <row r="50" spans="2:13" x14ac:dyDescent="0.35">
      <c r="B50" t="s">
        <v>140</v>
      </c>
      <c r="C50" t="s">
        <v>6</v>
      </c>
      <c r="D50" t="s">
        <v>18</v>
      </c>
      <c r="G50" s="13">
        <v>48000</v>
      </c>
      <c r="H50" s="13">
        <v>24000</v>
      </c>
      <c r="I50" s="25">
        <v>192000</v>
      </c>
      <c r="J50" s="25">
        <v>192000</v>
      </c>
      <c r="K50" s="25">
        <v>192000</v>
      </c>
      <c r="L50" s="25">
        <v>120000</v>
      </c>
      <c r="M50" s="25">
        <v>120000</v>
      </c>
    </row>
    <row r="51" spans="2:13" x14ac:dyDescent="0.35">
      <c r="D51" t="s">
        <v>8</v>
      </c>
      <c r="G51" s="13">
        <v>216000</v>
      </c>
      <c r="H51" s="13">
        <v>216000</v>
      </c>
      <c r="I51" s="25">
        <v>336000</v>
      </c>
      <c r="J51" s="25">
        <v>168000</v>
      </c>
      <c r="K51" s="25">
        <v>120000</v>
      </c>
      <c r="L51" s="25">
        <v>312000</v>
      </c>
      <c r="M51" s="25">
        <v>192100</v>
      </c>
    </row>
    <row r="52" spans="2:13" x14ac:dyDescent="0.35">
      <c r="D52" t="s">
        <v>11</v>
      </c>
      <c r="E52">
        <v>1021992</v>
      </c>
      <c r="F52" t="s">
        <v>49</v>
      </c>
      <c r="G52" s="13">
        <v>0</v>
      </c>
      <c r="H52" s="13">
        <v>0</v>
      </c>
      <c r="I52" s="25">
        <v>96000</v>
      </c>
      <c r="J52" s="25">
        <v>72000</v>
      </c>
      <c r="K52" s="25">
        <v>120000</v>
      </c>
      <c r="L52" s="25">
        <v>0</v>
      </c>
      <c r="M52" s="25">
        <v>0</v>
      </c>
    </row>
    <row r="53" spans="2:13" x14ac:dyDescent="0.35">
      <c r="E53">
        <v>1022073</v>
      </c>
      <c r="F53" t="s">
        <v>150</v>
      </c>
      <c r="G53" s="13">
        <v>96000</v>
      </c>
      <c r="H53" s="13">
        <v>48000</v>
      </c>
      <c r="I53" s="25">
        <v>72000</v>
      </c>
      <c r="J53" s="25">
        <v>0</v>
      </c>
      <c r="K53" s="25">
        <v>0</v>
      </c>
      <c r="L53" s="25">
        <v>0</v>
      </c>
      <c r="M53" s="25">
        <v>24000</v>
      </c>
    </row>
    <row r="54" spans="2:13" x14ac:dyDescent="0.35">
      <c r="E54">
        <v>1022381</v>
      </c>
      <c r="F54" t="s">
        <v>147</v>
      </c>
      <c r="G54" s="13">
        <v>0</v>
      </c>
      <c r="H54" s="13">
        <v>0</v>
      </c>
      <c r="I54" s="25">
        <v>24000</v>
      </c>
      <c r="J54" s="25">
        <v>48000</v>
      </c>
      <c r="K54" s="25">
        <v>72000</v>
      </c>
      <c r="L54" s="25">
        <v>96000</v>
      </c>
      <c r="M54" s="25">
        <v>96000</v>
      </c>
    </row>
    <row r="55" spans="2:13" x14ac:dyDescent="0.35">
      <c r="E55">
        <v>1022541</v>
      </c>
      <c r="F55" t="s">
        <v>148</v>
      </c>
      <c r="G55" s="13">
        <v>216000</v>
      </c>
      <c r="H55" s="13">
        <v>96000</v>
      </c>
      <c r="I55" s="25">
        <v>24000</v>
      </c>
      <c r="J55" s="25">
        <v>72000</v>
      </c>
      <c r="K55" s="25">
        <v>48000</v>
      </c>
      <c r="L55" s="25">
        <v>24000</v>
      </c>
      <c r="M55" s="25">
        <v>168000</v>
      </c>
    </row>
    <row r="56" spans="2:13" x14ac:dyDescent="0.35">
      <c r="E56">
        <v>1022856</v>
      </c>
      <c r="F56" t="s">
        <v>149</v>
      </c>
      <c r="G56" s="13">
        <v>24000</v>
      </c>
      <c r="H56" s="13">
        <v>24000</v>
      </c>
      <c r="I56" s="25">
        <v>96000</v>
      </c>
      <c r="J56" s="25">
        <v>24000</v>
      </c>
      <c r="K56" s="25">
        <v>120000</v>
      </c>
      <c r="L56" s="25">
        <v>120000</v>
      </c>
      <c r="M56" s="25">
        <v>96000</v>
      </c>
    </row>
    <row r="57" spans="2:13" x14ac:dyDescent="0.35">
      <c r="E57">
        <v>1022945</v>
      </c>
      <c r="F57" t="s">
        <v>150</v>
      </c>
      <c r="G57" s="13">
        <v>0</v>
      </c>
      <c r="H57" s="13">
        <v>0</v>
      </c>
      <c r="I57" s="25">
        <v>144000</v>
      </c>
      <c r="J57" s="25">
        <v>0</v>
      </c>
      <c r="K57" s="25">
        <v>0</v>
      </c>
      <c r="L57" s="25">
        <v>0</v>
      </c>
      <c r="M57" s="25">
        <v>48000</v>
      </c>
    </row>
    <row r="58" spans="2:13" x14ac:dyDescent="0.35">
      <c r="E58">
        <v>1023110</v>
      </c>
      <c r="F58" t="s">
        <v>401</v>
      </c>
      <c r="G58" s="13">
        <v>48000</v>
      </c>
      <c r="H58" s="13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</row>
    <row r="59" spans="2:13" x14ac:dyDescent="0.35">
      <c r="E59">
        <v>1023111</v>
      </c>
      <c r="F59" t="s">
        <v>146</v>
      </c>
      <c r="G59" s="13">
        <v>0</v>
      </c>
      <c r="H59" s="13">
        <v>0</v>
      </c>
      <c r="I59" s="25">
        <v>48000</v>
      </c>
      <c r="J59" s="25">
        <v>0</v>
      </c>
      <c r="K59" s="25">
        <v>96000</v>
      </c>
      <c r="L59" s="25">
        <v>0</v>
      </c>
      <c r="M59" s="25">
        <v>24000</v>
      </c>
    </row>
    <row r="60" spans="2:13" x14ac:dyDescent="0.35">
      <c r="E60">
        <v>1023365</v>
      </c>
      <c r="F60" t="s">
        <v>604</v>
      </c>
      <c r="G60" s="13">
        <v>0</v>
      </c>
      <c r="H60" s="13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</row>
    <row r="61" spans="2:13" x14ac:dyDescent="0.35">
      <c r="E61">
        <v>1023109</v>
      </c>
      <c r="F61" t="s">
        <v>148</v>
      </c>
      <c r="G61" s="13">
        <v>48000</v>
      </c>
      <c r="H61" s="13">
        <v>48000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</row>
    <row r="62" spans="2:13" x14ac:dyDescent="0.35">
      <c r="D62" t="s">
        <v>92</v>
      </c>
      <c r="G62" s="13">
        <v>216000</v>
      </c>
      <c r="H62" s="13">
        <v>120000</v>
      </c>
      <c r="I62" s="25">
        <v>456000</v>
      </c>
      <c r="J62" s="25">
        <v>528000</v>
      </c>
      <c r="K62" s="25">
        <v>456000</v>
      </c>
      <c r="L62" s="25">
        <v>480000</v>
      </c>
      <c r="M62" s="25">
        <v>379671</v>
      </c>
    </row>
    <row r="63" spans="2:13" x14ac:dyDescent="0.35">
      <c r="D63" t="s">
        <v>50</v>
      </c>
      <c r="G63" s="13">
        <v>0</v>
      </c>
      <c r="H63" s="13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</row>
    <row r="64" spans="2:13" x14ac:dyDescent="0.35">
      <c r="D64" t="s">
        <v>53</v>
      </c>
      <c r="G64" s="13">
        <v>120000</v>
      </c>
      <c r="H64" s="13">
        <v>120000</v>
      </c>
      <c r="I64" s="25">
        <v>56596</v>
      </c>
      <c r="J64" s="25">
        <v>0</v>
      </c>
      <c r="K64" s="25">
        <v>8956</v>
      </c>
      <c r="L64" s="25">
        <v>0</v>
      </c>
      <c r="M64" s="25">
        <v>0</v>
      </c>
    </row>
    <row r="65" spans="3:13" x14ac:dyDescent="0.35">
      <c r="D65" t="s">
        <v>56</v>
      </c>
      <c r="G65" s="13">
        <v>0</v>
      </c>
      <c r="H65" s="13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</row>
    <row r="66" spans="3:13" x14ac:dyDescent="0.35">
      <c r="D66" t="s">
        <v>159</v>
      </c>
      <c r="G66" s="13">
        <v>456000</v>
      </c>
      <c r="H66" s="13">
        <v>192000</v>
      </c>
      <c r="I66" s="25">
        <v>1032000</v>
      </c>
      <c r="J66" s="25">
        <v>768000</v>
      </c>
      <c r="K66" s="25">
        <v>720000</v>
      </c>
      <c r="L66" s="25">
        <v>887000</v>
      </c>
      <c r="M66" s="25">
        <v>868157</v>
      </c>
    </row>
    <row r="67" spans="3:13" x14ac:dyDescent="0.35">
      <c r="D67" t="s">
        <v>59</v>
      </c>
      <c r="G67" s="13">
        <v>48000</v>
      </c>
      <c r="H67" s="13">
        <v>0</v>
      </c>
      <c r="I67" s="25">
        <v>100224</v>
      </c>
      <c r="J67" s="25">
        <v>0</v>
      </c>
      <c r="K67" s="25">
        <v>10960</v>
      </c>
      <c r="L67" s="25">
        <v>72000</v>
      </c>
      <c r="M67" s="25">
        <v>24000</v>
      </c>
    </row>
    <row r="68" spans="3:13" x14ac:dyDescent="0.35">
      <c r="D68" t="s">
        <v>71</v>
      </c>
      <c r="G68" s="13">
        <v>0</v>
      </c>
      <c r="H68" s="13">
        <v>0</v>
      </c>
      <c r="I68" s="25">
        <v>96000</v>
      </c>
      <c r="J68" s="25">
        <v>96000</v>
      </c>
      <c r="K68" s="25">
        <v>64084</v>
      </c>
      <c r="L68" s="25">
        <v>12000</v>
      </c>
      <c r="M68" s="25">
        <v>48000</v>
      </c>
    </row>
    <row r="69" spans="3:13" x14ac:dyDescent="0.35">
      <c r="D69" t="s">
        <v>76</v>
      </c>
      <c r="G69" s="13">
        <v>168000</v>
      </c>
      <c r="H69" s="13">
        <v>120000</v>
      </c>
      <c r="I69" s="25">
        <v>504000</v>
      </c>
      <c r="J69" s="25">
        <v>144000</v>
      </c>
      <c r="K69" s="25">
        <v>204000</v>
      </c>
      <c r="L69" s="25">
        <v>204000</v>
      </c>
      <c r="M69" s="25">
        <v>330020</v>
      </c>
    </row>
    <row r="70" spans="3:13" x14ac:dyDescent="0.35">
      <c r="D70" t="s">
        <v>599</v>
      </c>
      <c r="E70">
        <v>1023362</v>
      </c>
      <c r="F70" t="s">
        <v>598</v>
      </c>
      <c r="G70" s="13">
        <v>0</v>
      </c>
      <c r="H70" s="13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</row>
    <row r="71" spans="3:13" x14ac:dyDescent="0.35">
      <c r="E71">
        <v>1023363</v>
      </c>
      <c r="F71" t="s">
        <v>601</v>
      </c>
      <c r="G71" s="13">
        <v>0</v>
      </c>
      <c r="H71" s="13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</row>
    <row r="72" spans="3:13" x14ac:dyDescent="0.35">
      <c r="E72">
        <v>1023368</v>
      </c>
      <c r="F72" t="s">
        <v>609</v>
      </c>
      <c r="G72" s="13">
        <v>0</v>
      </c>
      <c r="H72" s="13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</row>
    <row r="73" spans="3:13" x14ac:dyDescent="0.35">
      <c r="D73" t="s">
        <v>607</v>
      </c>
      <c r="E73">
        <v>1023367</v>
      </c>
      <c r="F73" t="s">
        <v>606</v>
      </c>
      <c r="G73" s="13">
        <v>0</v>
      </c>
      <c r="H73" s="13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</row>
    <row r="74" spans="3:13" x14ac:dyDescent="0.35">
      <c r="C74" t="s">
        <v>577</v>
      </c>
      <c r="G74" s="13">
        <v>1704000</v>
      </c>
      <c r="H74" s="13">
        <v>1008000</v>
      </c>
      <c r="I74" s="25">
        <v>3276820</v>
      </c>
      <c r="J74" s="25">
        <v>2112000</v>
      </c>
      <c r="K74" s="25">
        <v>2232000</v>
      </c>
      <c r="L74" s="25">
        <v>2327000</v>
      </c>
      <c r="M74" s="25">
        <v>2417948</v>
      </c>
    </row>
    <row r="75" spans="3:13" x14ac:dyDescent="0.35">
      <c r="C75" t="s">
        <v>204</v>
      </c>
      <c r="D75" t="s">
        <v>205</v>
      </c>
      <c r="G75" s="13">
        <v>0</v>
      </c>
      <c r="H75" s="13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</row>
    <row r="76" spans="3:13" x14ac:dyDescent="0.35">
      <c r="D76" t="s">
        <v>209</v>
      </c>
      <c r="G76" s="13">
        <v>0</v>
      </c>
      <c r="H76" s="13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</row>
    <row r="77" spans="3:13" x14ac:dyDescent="0.35">
      <c r="C77" t="s">
        <v>578</v>
      </c>
      <c r="G77" s="13">
        <v>0</v>
      </c>
      <c r="H77" s="13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</row>
    <row r="78" spans="3:13" x14ac:dyDescent="0.35">
      <c r="C78" t="s">
        <v>227</v>
      </c>
      <c r="D78" t="s">
        <v>205</v>
      </c>
      <c r="G78" s="13">
        <v>96000</v>
      </c>
      <c r="H78" s="13">
        <v>72000</v>
      </c>
      <c r="I78" s="25">
        <v>264000</v>
      </c>
      <c r="J78" s="25">
        <v>192000</v>
      </c>
      <c r="K78" s="25">
        <v>133721</v>
      </c>
      <c r="L78" s="25">
        <v>168000</v>
      </c>
      <c r="M78" s="25">
        <v>192000</v>
      </c>
    </row>
    <row r="79" spans="3:13" x14ac:dyDescent="0.35">
      <c r="D79" t="s">
        <v>266</v>
      </c>
      <c r="G79" s="13">
        <v>0</v>
      </c>
      <c r="H79" s="13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</row>
    <row r="80" spans="3:13" x14ac:dyDescent="0.35">
      <c r="D80" t="s">
        <v>268</v>
      </c>
      <c r="G80" s="13">
        <v>84000</v>
      </c>
      <c r="H80" s="13">
        <v>12000</v>
      </c>
      <c r="I80" s="25">
        <v>240000</v>
      </c>
      <c r="J80" s="25">
        <v>216000</v>
      </c>
      <c r="K80" s="25">
        <v>130660</v>
      </c>
      <c r="L80" s="25">
        <v>168000</v>
      </c>
      <c r="M80" s="25">
        <v>264000</v>
      </c>
    </row>
    <row r="81" spans="2:13" x14ac:dyDescent="0.35">
      <c r="C81" t="s">
        <v>579</v>
      </c>
      <c r="G81" s="13">
        <v>180000</v>
      </c>
      <c r="H81" s="13">
        <v>84000</v>
      </c>
      <c r="I81" s="25">
        <v>504000</v>
      </c>
      <c r="J81" s="25">
        <v>408000</v>
      </c>
      <c r="K81" s="25">
        <v>264381</v>
      </c>
      <c r="L81" s="25">
        <v>336000</v>
      </c>
      <c r="M81" s="25">
        <v>456000</v>
      </c>
    </row>
    <row r="82" spans="2:13" x14ac:dyDescent="0.35">
      <c r="B82" t="s">
        <v>429</v>
      </c>
      <c r="G82" s="13">
        <v>1884000</v>
      </c>
      <c r="H82" s="13">
        <v>1092000</v>
      </c>
      <c r="I82" s="25">
        <v>3780820</v>
      </c>
      <c r="J82" s="25">
        <v>2520000</v>
      </c>
      <c r="K82" s="25">
        <v>2496381</v>
      </c>
      <c r="L82" s="25">
        <v>2663000</v>
      </c>
      <c r="M82" s="25">
        <v>2873948</v>
      </c>
    </row>
    <row r="83" spans="2:13" x14ac:dyDescent="0.35">
      <c r="B83" t="s">
        <v>350</v>
      </c>
      <c r="G83" s="13">
        <v>1884000</v>
      </c>
      <c r="H83" s="13">
        <v>1092000</v>
      </c>
      <c r="I83" s="25">
        <v>3780820</v>
      </c>
      <c r="J83" s="25">
        <v>2520000</v>
      </c>
      <c r="K83" s="25">
        <v>2496381</v>
      </c>
      <c r="L83" s="25">
        <v>2663000</v>
      </c>
      <c r="M83" s="25">
        <v>2873948</v>
      </c>
    </row>
  </sheetData>
  <mergeCells count="2">
    <mergeCell ref="B10:C10"/>
    <mergeCell ref="B21:C21"/>
  </mergeCells>
  <pageMargins left="0.7" right="0.7" top="0.75" bottom="0.75" header="0.3" footer="0.3"/>
  <customProperties>
    <customPr name="_pios_id" r:id="rId5"/>
    <customPr name="IbpWorksheetKeyString_GUID" r:id="rId6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91EB-C94D-4FCD-B09B-5BBBF53EB9D3}">
  <dimension ref="A1:L177"/>
  <sheetViews>
    <sheetView topLeftCell="E2" zoomScale="70" zoomScaleNormal="70" workbookViewId="0">
      <selection activeCell="J13" sqref="J13:L13"/>
    </sheetView>
  </sheetViews>
  <sheetFormatPr baseColWidth="10" defaultRowHeight="14.5" x14ac:dyDescent="0.35"/>
  <cols>
    <col min="2" max="2" width="22.453125" bestFit="1" customWidth="1"/>
    <col min="3" max="3" width="19.7265625" bestFit="1" customWidth="1"/>
    <col min="4" max="4" width="17.1796875" bestFit="1" customWidth="1"/>
    <col min="5" max="5" width="27.90625" bestFit="1" customWidth="1"/>
    <col min="10" max="10" width="11.7265625" bestFit="1" customWidth="1"/>
    <col min="11" max="11" width="19.7265625" bestFit="1" customWidth="1"/>
    <col min="12" max="13" width="27.90625" bestFit="1" customWidth="1"/>
  </cols>
  <sheetData>
    <row r="1" spans="1:12" x14ac:dyDescent="0.35">
      <c r="B1" s="10" t="s">
        <v>355</v>
      </c>
      <c r="C1" t="s">
        <v>361</v>
      </c>
      <c r="J1" s="10" t="s">
        <v>355</v>
      </c>
      <c r="K1" t="s">
        <v>361</v>
      </c>
    </row>
    <row r="2" spans="1:12" x14ac:dyDescent="0.35">
      <c r="B2" s="10" t="s">
        <v>363</v>
      </c>
      <c r="C2" t="s">
        <v>356</v>
      </c>
      <c r="J2" s="10" t="s">
        <v>1</v>
      </c>
      <c r="K2" t="s">
        <v>356</v>
      </c>
    </row>
    <row r="3" spans="1:12" x14ac:dyDescent="0.35">
      <c r="J3" s="10" t="s">
        <v>363</v>
      </c>
      <c r="K3" t="s">
        <v>356</v>
      </c>
    </row>
    <row r="4" spans="1:12" x14ac:dyDescent="0.35">
      <c r="B4" s="10" t="s">
        <v>1</v>
      </c>
      <c r="C4" s="10" t="s">
        <v>4</v>
      </c>
      <c r="D4" t="s">
        <v>362</v>
      </c>
      <c r="E4" t="s">
        <v>366</v>
      </c>
      <c r="F4" t="s">
        <v>367</v>
      </c>
    </row>
    <row r="5" spans="1:12" x14ac:dyDescent="0.35">
      <c r="A5" t="str">
        <f>+B5&amp;C5</f>
        <v>AGRO SUDAMERICA1010877</v>
      </c>
      <c r="B5" t="s">
        <v>352</v>
      </c>
      <c r="C5">
        <v>1010877</v>
      </c>
      <c r="D5" s="13">
        <v>34000</v>
      </c>
      <c r="E5" s="13">
        <v>0</v>
      </c>
      <c r="F5" s="13">
        <f>+D5-E5</f>
        <v>34000</v>
      </c>
      <c r="J5" s="10" t="s">
        <v>368</v>
      </c>
      <c r="K5" t="s">
        <v>362</v>
      </c>
      <c r="L5" t="s">
        <v>366</v>
      </c>
    </row>
    <row r="6" spans="1:12" x14ac:dyDescent="0.35">
      <c r="A6" t="str">
        <f t="shared" ref="A6:A69" si="0">+B6&amp;C6</f>
        <v>AGRO SUDAMERICA1011290</v>
      </c>
      <c r="B6" t="s">
        <v>352</v>
      </c>
      <c r="C6">
        <v>1011290</v>
      </c>
      <c r="D6" s="13">
        <v>8000</v>
      </c>
      <c r="E6" s="13">
        <v>0</v>
      </c>
      <c r="F6" s="13">
        <f t="shared" ref="F6:F69" si="1">+D6-E6</f>
        <v>8000</v>
      </c>
      <c r="J6">
        <v>40303932</v>
      </c>
      <c r="K6" s="13">
        <v>24000</v>
      </c>
      <c r="L6" s="13">
        <v>24000</v>
      </c>
    </row>
    <row r="7" spans="1:12" x14ac:dyDescent="0.35">
      <c r="A7" t="str">
        <f t="shared" si="0"/>
        <v>AGRO SUDAMERICA1011558</v>
      </c>
      <c r="B7" t="s">
        <v>352</v>
      </c>
      <c r="C7">
        <v>1011558</v>
      </c>
      <c r="D7" s="13">
        <v>48000</v>
      </c>
      <c r="E7" s="13">
        <v>0</v>
      </c>
      <c r="F7" s="13">
        <f t="shared" si="1"/>
        <v>48000</v>
      </c>
      <c r="J7">
        <v>40305195</v>
      </c>
      <c r="K7" s="13">
        <v>24000</v>
      </c>
      <c r="L7" s="13">
        <v>24000</v>
      </c>
    </row>
    <row r="8" spans="1:12" x14ac:dyDescent="0.35">
      <c r="A8" t="str">
        <f t="shared" si="0"/>
        <v>AGRO SUDAMERICA1012207</v>
      </c>
      <c r="B8" t="s">
        <v>352</v>
      </c>
      <c r="C8">
        <v>1012207</v>
      </c>
      <c r="D8" s="13">
        <v>24000</v>
      </c>
      <c r="E8" s="13">
        <v>0</v>
      </c>
      <c r="F8" s="13">
        <f t="shared" si="1"/>
        <v>24000</v>
      </c>
      <c r="J8">
        <v>40307456</v>
      </c>
      <c r="K8" s="13">
        <v>24000</v>
      </c>
      <c r="L8" s="13">
        <v>0</v>
      </c>
    </row>
    <row r="9" spans="1:12" x14ac:dyDescent="0.35">
      <c r="A9" t="str">
        <f t="shared" si="0"/>
        <v>AGRO SUDAMERICA1012362</v>
      </c>
      <c r="B9" t="s">
        <v>352</v>
      </c>
      <c r="C9">
        <v>1012362</v>
      </c>
      <c r="D9" s="13">
        <v>10000</v>
      </c>
      <c r="E9" s="13">
        <v>0</v>
      </c>
      <c r="F9" s="13">
        <f t="shared" si="1"/>
        <v>10000</v>
      </c>
      <c r="J9">
        <v>40308782</v>
      </c>
      <c r="K9" s="13">
        <v>24000</v>
      </c>
      <c r="L9" s="13">
        <v>0</v>
      </c>
    </row>
    <row r="10" spans="1:12" x14ac:dyDescent="0.35">
      <c r="A10" t="str">
        <f t="shared" si="0"/>
        <v>AGRO SUDAMERICA1012719</v>
      </c>
      <c r="B10" t="s">
        <v>352</v>
      </c>
      <c r="C10">
        <v>1012719</v>
      </c>
      <c r="D10" s="13">
        <v>40000</v>
      </c>
      <c r="E10" s="13">
        <v>0</v>
      </c>
      <c r="F10" s="13">
        <f t="shared" si="1"/>
        <v>40000</v>
      </c>
      <c r="J10">
        <v>40308783</v>
      </c>
      <c r="K10" s="13">
        <v>24000</v>
      </c>
      <c r="L10" s="13">
        <v>0</v>
      </c>
    </row>
    <row r="11" spans="1:12" x14ac:dyDescent="0.35">
      <c r="A11" t="str">
        <f t="shared" si="0"/>
        <v>AGRO SUDAMERICA1020349</v>
      </c>
      <c r="B11" t="s">
        <v>352</v>
      </c>
      <c r="C11">
        <v>1020349</v>
      </c>
      <c r="D11" s="13">
        <v>48000</v>
      </c>
      <c r="E11" s="13">
        <v>0</v>
      </c>
      <c r="F11" s="13">
        <f t="shared" si="1"/>
        <v>48000</v>
      </c>
      <c r="J11">
        <v>40310641</v>
      </c>
      <c r="K11" s="13">
        <v>24000</v>
      </c>
      <c r="L11" s="13">
        <v>0</v>
      </c>
    </row>
    <row r="12" spans="1:12" x14ac:dyDescent="0.35">
      <c r="A12" t="str">
        <f t="shared" si="0"/>
        <v>AGRO SUDAMERICA1020944</v>
      </c>
      <c r="B12" t="s">
        <v>352</v>
      </c>
      <c r="C12">
        <v>1020944</v>
      </c>
      <c r="D12" s="13">
        <v>72000</v>
      </c>
      <c r="E12" s="13">
        <v>0</v>
      </c>
      <c r="F12" s="13">
        <f t="shared" si="1"/>
        <v>72000</v>
      </c>
      <c r="J12">
        <v>40313092</v>
      </c>
      <c r="K12" s="13">
        <v>23000</v>
      </c>
      <c r="L12" s="13">
        <v>0</v>
      </c>
    </row>
    <row r="13" spans="1:12" x14ac:dyDescent="0.35">
      <c r="A13" t="str">
        <f t="shared" si="0"/>
        <v>AGRO SUDAMERICA1021078</v>
      </c>
      <c r="B13" t="s">
        <v>352</v>
      </c>
      <c r="C13">
        <v>1021078</v>
      </c>
      <c r="D13" s="13">
        <v>48000</v>
      </c>
      <c r="E13" s="13">
        <v>0</v>
      </c>
      <c r="F13" s="13">
        <f t="shared" si="1"/>
        <v>48000</v>
      </c>
      <c r="J13">
        <v>40313093</v>
      </c>
      <c r="K13" s="13">
        <v>23000</v>
      </c>
      <c r="L13" s="13">
        <v>0</v>
      </c>
    </row>
    <row r="14" spans="1:12" x14ac:dyDescent="0.35">
      <c r="A14" t="str">
        <f t="shared" si="0"/>
        <v>AGRO SUDAMERICA1021385</v>
      </c>
      <c r="B14" t="s">
        <v>352</v>
      </c>
      <c r="C14">
        <v>1021385</v>
      </c>
      <c r="D14" s="13">
        <v>48000</v>
      </c>
      <c r="E14" s="13">
        <v>0</v>
      </c>
      <c r="F14" s="13">
        <f t="shared" si="1"/>
        <v>48000</v>
      </c>
      <c r="J14">
        <v>40314068</v>
      </c>
      <c r="K14" s="13">
        <v>24000</v>
      </c>
      <c r="L14" s="13">
        <v>0</v>
      </c>
    </row>
    <row r="15" spans="1:12" x14ac:dyDescent="0.35">
      <c r="A15" t="str">
        <f t="shared" si="0"/>
        <v>AGRO SUDAMERICA1022150</v>
      </c>
      <c r="B15" t="s">
        <v>352</v>
      </c>
      <c r="C15">
        <v>1022150</v>
      </c>
      <c r="D15" s="13">
        <v>24000</v>
      </c>
      <c r="E15" s="13">
        <v>0</v>
      </c>
      <c r="F15" s="13">
        <f t="shared" si="1"/>
        <v>24000</v>
      </c>
      <c r="J15">
        <v>40314078</v>
      </c>
      <c r="K15" s="13">
        <v>24000</v>
      </c>
      <c r="L15" s="13">
        <v>0</v>
      </c>
    </row>
    <row r="16" spans="1:12" x14ac:dyDescent="0.35">
      <c r="A16" t="str">
        <f t="shared" si="0"/>
        <v>AGRO SUDAMERICA1022409</v>
      </c>
      <c r="B16" t="s">
        <v>352</v>
      </c>
      <c r="C16">
        <v>1022409</v>
      </c>
      <c r="D16" s="13">
        <v>13680</v>
      </c>
      <c r="E16" s="13">
        <v>0</v>
      </c>
      <c r="F16" s="13">
        <f t="shared" si="1"/>
        <v>13680</v>
      </c>
      <c r="J16">
        <v>40314137</v>
      </c>
      <c r="K16" s="13">
        <v>24000</v>
      </c>
      <c r="L16" s="13">
        <v>0</v>
      </c>
    </row>
    <row r="17" spans="1:12" x14ac:dyDescent="0.35">
      <c r="A17" t="str">
        <f t="shared" si="0"/>
        <v>AGRO SUDAMERICA1022855</v>
      </c>
      <c r="B17" t="s">
        <v>352</v>
      </c>
      <c r="C17">
        <v>1022855</v>
      </c>
      <c r="D17" s="13">
        <v>24000</v>
      </c>
      <c r="E17" s="13">
        <v>0</v>
      </c>
      <c r="F17" s="13">
        <f t="shared" si="1"/>
        <v>24000</v>
      </c>
      <c r="J17">
        <v>40314196</v>
      </c>
      <c r="K17" s="13">
        <v>24000</v>
      </c>
      <c r="L17" s="13">
        <v>0</v>
      </c>
    </row>
    <row r="18" spans="1:12" x14ac:dyDescent="0.35">
      <c r="A18" t="str">
        <f t="shared" si="0"/>
        <v>AGROSUPER ASIA1023037</v>
      </c>
      <c r="B18" t="s">
        <v>353</v>
      </c>
      <c r="C18">
        <v>1023037</v>
      </c>
      <c r="D18" s="13">
        <v>11000</v>
      </c>
      <c r="E18" s="13">
        <v>0</v>
      </c>
      <c r="F18" s="13">
        <f t="shared" si="1"/>
        <v>11000</v>
      </c>
      <c r="J18">
        <v>40314653</v>
      </c>
      <c r="K18" s="13">
        <v>24000</v>
      </c>
      <c r="L18" s="13">
        <v>0</v>
      </c>
    </row>
    <row r="19" spans="1:12" x14ac:dyDescent="0.35">
      <c r="A19" t="str">
        <f t="shared" si="0"/>
        <v>AGROSUPER ASIA1023038</v>
      </c>
      <c r="B19" t="s">
        <v>353</v>
      </c>
      <c r="C19">
        <v>1023038</v>
      </c>
      <c r="D19" s="13">
        <v>11000</v>
      </c>
      <c r="E19" s="13">
        <v>0</v>
      </c>
      <c r="F19" s="13">
        <f t="shared" si="1"/>
        <v>11000</v>
      </c>
      <c r="J19">
        <v>40315818</v>
      </c>
      <c r="K19" s="13">
        <v>22000</v>
      </c>
      <c r="L19" s="13">
        <v>0</v>
      </c>
    </row>
    <row r="20" spans="1:12" x14ac:dyDescent="0.35">
      <c r="A20" t="str">
        <f t="shared" si="0"/>
        <v>AGROSUPER BRASIL1022217</v>
      </c>
      <c r="B20" t="s">
        <v>364</v>
      </c>
      <c r="C20">
        <v>1022217</v>
      </c>
      <c r="D20" s="13">
        <v>120000</v>
      </c>
      <c r="E20" s="13">
        <v>48000</v>
      </c>
      <c r="F20" s="13">
        <f t="shared" si="1"/>
        <v>72000</v>
      </c>
      <c r="J20">
        <v>40316721</v>
      </c>
      <c r="K20" s="13">
        <v>24000</v>
      </c>
      <c r="L20" s="13">
        <v>0</v>
      </c>
    </row>
    <row r="21" spans="1:12" x14ac:dyDescent="0.35">
      <c r="A21" t="str">
        <f t="shared" si="0"/>
        <v>AGROSUPER BRASIL1022273</v>
      </c>
      <c r="B21" t="s">
        <v>364</v>
      </c>
      <c r="C21">
        <v>1022273</v>
      </c>
      <c r="D21" s="13">
        <v>48000</v>
      </c>
      <c r="E21" s="13">
        <v>24000</v>
      </c>
      <c r="F21" s="13">
        <f t="shared" si="1"/>
        <v>24000</v>
      </c>
      <c r="J21">
        <v>40317552</v>
      </c>
      <c r="K21" s="13">
        <v>24000</v>
      </c>
      <c r="L21" s="13">
        <v>24000</v>
      </c>
    </row>
    <row r="22" spans="1:12" x14ac:dyDescent="0.35">
      <c r="A22" t="str">
        <f t="shared" si="0"/>
        <v>AGROSUPER BRASIL1023334</v>
      </c>
      <c r="B22" t="s">
        <v>364</v>
      </c>
      <c r="C22">
        <v>1023334</v>
      </c>
      <c r="D22" s="13">
        <v>120000</v>
      </c>
      <c r="E22" s="13">
        <v>120000</v>
      </c>
      <c r="F22" s="13">
        <f t="shared" si="1"/>
        <v>0</v>
      </c>
      <c r="J22">
        <v>40317553</v>
      </c>
      <c r="K22" s="13">
        <v>24000</v>
      </c>
      <c r="L22" s="13">
        <v>24000</v>
      </c>
    </row>
    <row r="23" spans="1:12" x14ac:dyDescent="0.35">
      <c r="A23" t="str">
        <f t="shared" si="0"/>
        <v>AGROSUPER SHANGHAI1022096</v>
      </c>
      <c r="B23" t="s">
        <v>354</v>
      </c>
      <c r="C23">
        <v>1022096</v>
      </c>
      <c r="D23" s="13">
        <v>48000</v>
      </c>
      <c r="E23" s="13">
        <v>0</v>
      </c>
      <c r="F23" s="13">
        <f t="shared" si="1"/>
        <v>48000</v>
      </c>
      <c r="J23">
        <v>40317554</v>
      </c>
      <c r="K23" s="13">
        <v>24000</v>
      </c>
      <c r="L23" s="13">
        <v>24000</v>
      </c>
    </row>
    <row r="24" spans="1:12" x14ac:dyDescent="0.35">
      <c r="A24" t="str">
        <f t="shared" si="0"/>
        <v>AGROSUPER SHANGHAI1022169</v>
      </c>
      <c r="B24" t="s">
        <v>354</v>
      </c>
      <c r="C24">
        <v>1022169</v>
      </c>
      <c r="D24" s="13">
        <v>24000</v>
      </c>
      <c r="E24" s="13">
        <v>0</v>
      </c>
      <c r="F24" s="13">
        <f t="shared" si="1"/>
        <v>24000</v>
      </c>
      <c r="J24">
        <v>40317555</v>
      </c>
      <c r="K24" s="13">
        <v>24000</v>
      </c>
      <c r="L24" s="13">
        <v>24000</v>
      </c>
    </row>
    <row r="25" spans="1:12" x14ac:dyDescent="0.35">
      <c r="A25" t="str">
        <f t="shared" si="0"/>
        <v>AGROSUPER SHANGHAI1022636</v>
      </c>
      <c r="B25" t="s">
        <v>354</v>
      </c>
      <c r="C25">
        <v>1022636</v>
      </c>
      <c r="D25" s="13">
        <v>48000</v>
      </c>
      <c r="E25" s="13">
        <v>0</v>
      </c>
      <c r="F25" s="13">
        <f t="shared" si="1"/>
        <v>48000</v>
      </c>
      <c r="J25">
        <v>40317556</v>
      </c>
      <c r="K25" s="13">
        <v>24000</v>
      </c>
      <c r="L25" s="13">
        <v>24000</v>
      </c>
    </row>
    <row r="26" spans="1:12" x14ac:dyDescent="0.35">
      <c r="A26" t="str">
        <f t="shared" si="0"/>
        <v>AGROSUPER SHANGHAI1022640</v>
      </c>
      <c r="B26" t="s">
        <v>354</v>
      </c>
      <c r="C26">
        <v>1022640</v>
      </c>
      <c r="D26" s="13">
        <v>24000</v>
      </c>
      <c r="E26" s="13">
        <v>0</v>
      </c>
      <c r="F26" s="13">
        <f t="shared" si="1"/>
        <v>24000</v>
      </c>
      <c r="J26">
        <v>40317897</v>
      </c>
      <c r="K26" s="13">
        <v>24000</v>
      </c>
      <c r="L26" s="13">
        <v>0</v>
      </c>
    </row>
    <row r="27" spans="1:12" x14ac:dyDescent="0.35">
      <c r="A27" t="str">
        <f t="shared" si="0"/>
        <v>AGROSUPER SHANGHAI1023362</v>
      </c>
      <c r="B27" t="s">
        <v>354</v>
      </c>
      <c r="C27">
        <v>1023362</v>
      </c>
      <c r="D27" s="13">
        <v>8573</v>
      </c>
      <c r="E27" s="13">
        <v>0</v>
      </c>
      <c r="F27" s="13">
        <f t="shared" si="1"/>
        <v>8573</v>
      </c>
      <c r="J27">
        <v>40317898</v>
      </c>
      <c r="K27" s="13">
        <v>24000</v>
      </c>
      <c r="L27" s="13">
        <v>24000</v>
      </c>
    </row>
    <row r="28" spans="1:12" x14ac:dyDescent="0.35">
      <c r="A28" t="str">
        <f t="shared" si="0"/>
        <v>AGROSUPER SHANGHAI1023363</v>
      </c>
      <c r="B28" t="s">
        <v>354</v>
      </c>
      <c r="C28">
        <v>1023363</v>
      </c>
      <c r="D28" s="13">
        <v>7559</v>
      </c>
      <c r="E28" s="13">
        <v>0</v>
      </c>
      <c r="F28" s="13">
        <f t="shared" si="1"/>
        <v>7559</v>
      </c>
      <c r="J28">
        <v>40317899</v>
      </c>
      <c r="K28" s="13">
        <v>24000</v>
      </c>
      <c r="L28" s="13">
        <v>0</v>
      </c>
    </row>
    <row r="29" spans="1:12" x14ac:dyDescent="0.35">
      <c r="A29" t="str">
        <f t="shared" si="0"/>
        <v>AGROSUPER SHANGHAI1023368</v>
      </c>
      <c r="B29" t="s">
        <v>354</v>
      </c>
      <c r="C29">
        <v>1023368</v>
      </c>
      <c r="D29" s="13">
        <v>7867</v>
      </c>
      <c r="E29" s="13">
        <v>0</v>
      </c>
      <c r="F29" s="13">
        <f t="shared" si="1"/>
        <v>7867</v>
      </c>
      <c r="J29">
        <v>40317900</v>
      </c>
      <c r="K29" s="13">
        <v>24000</v>
      </c>
      <c r="L29" s="13">
        <v>24000</v>
      </c>
    </row>
    <row r="30" spans="1:12" x14ac:dyDescent="0.35">
      <c r="A30" t="str">
        <f t="shared" si="0"/>
        <v>Total general</v>
      </c>
      <c r="B30" t="s">
        <v>350</v>
      </c>
      <c r="D30" s="13">
        <v>919679</v>
      </c>
      <c r="E30" s="13">
        <v>192000</v>
      </c>
      <c r="F30" s="13">
        <f t="shared" si="1"/>
        <v>727679</v>
      </c>
      <c r="J30">
        <v>40317901</v>
      </c>
      <c r="K30" s="13">
        <v>24000</v>
      </c>
      <c r="L30" s="13">
        <v>0</v>
      </c>
    </row>
    <row r="31" spans="1:12" x14ac:dyDescent="0.35">
      <c r="A31" t="str">
        <f t="shared" si="0"/>
        <v/>
      </c>
      <c r="F31" s="13">
        <f t="shared" si="1"/>
        <v>0</v>
      </c>
      <c r="J31">
        <v>40317902</v>
      </c>
      <c r="K31" s="13">
        <v>24000</v>
      </c>
      <c r="L31" s="13">
        <v>24000</v>
      </c>
    </row>
    <row r="32" spans="1:12" x14ac:dyDescent="0.35">
      <c r="A32" t="str">
        <f t="shared" si="0"/>
        <v/>
      </c>
      <c r="F32" s="13">
        <f t="shared" si="1"/>
        <v>0</v>
      </c>
      <c r="J32">
        <v>40317904</v>
      </c>
      <c r="K32" s="13">
        <v>24000</v>
      </c>
      <c r="L32" s="13">
        <v>24000</v>
      </c>
    </row>
    <row r="33" spans="1:12" x14ac:dyDescent="0.35">
      <c r="A33" t="str">
        <f t="shared" si="0"/>
        <v/>
      </c>
      <c r="F33" s="13">
        <f t="shared" si="1"/>
        <v>0</v>
      </c>
      <c r="J33">
        <v>40317908</v>
      </c>
      <c r="K33" s="13">
        <v>24000</v>
      </c>
      <c r="L33" s="13">
        <v>24000</v>
      </c>
    </row>
    <row r="34" spans="1:12" x14ac:dyDescent="0.35">
      <c r="A34" t="str">
        <f t="shared" si="0"/>
        <v/>
      </c>
      <c r="F34" s="13">
        <f t="shared" si="1"/>
        <v>0</v>
      </c>
      <c r="J34">
        <v>40318181</v>
      </c>
      <c r="K34" s="13">
        <v>24000</v>
      </c>
      <c r="L34" s="13">
        <v>0</v>
      </c>
    </row>
    <row r="35" spans="1:12" x14ac:dyDescent="0.35">
      <c r="A35" t="str">
        <f t="shared" si="0"/>
        <v/>
      </c>
      <c r="F35" s="13">
        <f t="shared" si="1"/>
        <v>0</v>
      </c>
      <c r="J35">
        <v>40318366</v>
      </c>
      <c r="K35" s="13">
        <v>24000</v>
      </c>
      <c r="L35" s="13">
        <v>0</v>
      </c>
    </row>
    <row r="36" spans="1:12" x14ac:dyDescent="0.35">
      <c r="A36" t="str">
        <f t="shared" si="0"/>
        <v/>
      </c>
      <c r="F36" s="13">
        <f t="shared" si="1"/>
        <v>0</v>
      </c>
      <c r="J36">
        <v>40318386</v>
      </c>
      <c r="K36" s="13">
        <v>24000</v>
      </c>
      <c r="L36" s="13">
        <v>24000</v>
      </c>
    </row>
    <row r="37" spans="1:12" x14ac:dyDescent="0.35">
      <c r="A37" t="str">
        <f t="shared" si="0"/>
        <v/>
      </c>
      <c r="F37" s="13">
        <f t="shared" si="1"/>
        <v>0</v>
      </c>
      <c r="J37">
        <v>40319247</v>
      </c>
      <c r="K37" s="13">
        <v>24000</v>
      </c>
      <c r="L37" s="13">
        <v>0</v>
      </c>
    </row>
    <row r="38" spans="1:12" x14ac:dyDescent="0.35">
      <c r="A38" t="str">
        <f t="shared" si="0"/>
        <v/>
      </c>
      <c r="F38" s="13"/>
      <c r="J38">
        <v>40319250</v>
      </c>
      <c r="K38" s="13">
        <v>23800</v>
      </c>
      <c r="L38" s="13">
        <v>23800</v>
      </c>
    </row>
    <row r="39" spans="1:12" x14ac:dyDescent="0.35">
      <c r="A39" t="str">
        <f t="shared" si="0"/>
        <v/>
      </c>
      <c r="F39" s="13"/>
      <c r="J39">
        <v>40319256</v>
      </c>
      <c r="K39" s="13">
        <v>23800</v>
      </c>
      <c r="L39" s="13">
        <v>23800</v>
      </c>
    </row>
    <row r="40" spans="1:12" x14ac:dyDescent="0.35">
      <c r="A40" t="str">
        <f t="shared" si="0"/>
        <v/>
      </c>
      <c r="F40" s="13"/>
      <c r="J40">
        <v>40319257</v>
      </c>
      <c r="K40" s="13">
        <v>23800</v>
      </c>
      <c r="L40" s="13">
        <v>23800</v>
      </c>
    </row>
    <row r="41" spans="1:12" x14ac:dyDescent="0.35">
      <c r="A41" t="str">
        <f t="shared" si="0"/>
        <v/>
      </c>
      <c r="F41" s="13"/>
      <c r="J41">
        <v>40319262</v>
      </c>
      <c r="K41" s="13">
        <v>23800</v>
      </c>
      <c r="L41" s="13">
        <v>0</v>
      </c>
    </row>
    <row r="42" spans="1:12" x14ac:dyDescent="0.35">
      <c r="A42" t="str">
        <f t="shared" si="0"/>
        <v>EXPORTACION DIRECTA1020105</v>
      </c>
      <c r="B42" t="s">
        <v>365</v>
      </c>
      <c r="C42">
        <v>1020105</v>
      </c>
      <c r="D42" s="7">
        <v>18257.297485274619</v>
      </c>
      <c r="F42" s="13">
        <f t="shared" si="1"/>
        <v>18257.297485274619</v>
      </c>
      <c r="J42">
        <v>40319263</v>
      </c>
      <c r="K42" s="13">
        <v>23800</v>
      </c>
      <c r="L42" s="13">
        <v>23800</v>
      </c>
    </row>
    <row r="43" spans="1:12" x14ac:dyDescent="0.35">
      <c r="A43" t="str">
        <f t="shared" si="0"/>
        <v>EXPORTACION DIRECTA1020110</v>
      </c>
      <c r="B43" t="s">
        <v>365</v>
      </c>
      <c r="C43">
        <v>1020110</v>
      </c>
      <c r="D43" s="7">
        <v>524851.65945793211</v>
      </c>
      <c r="F43" s="13">
        <f t="shared" si="1"/>
        <v>524851.65945793211</v>
      </c>
      <c r="J43">
        <v>40319268</v>
      </c>
      <c r="K43" s="13">
        <v>23800</v>
      </c>
      <c r="L43" s="13">
        <v>0</v>
      </c>
    </row>
    <row r="44" spans="1:12" x14ac:dyDescent="0.35">
      <c r="A44" t="str">
        <f t="shared" si="0"/>
        <v>EXPORTACION DIRECTA1020284</v>
      </c>
      <c r="B44" t="s">
        <v>365</v>
      </c>
      <c r="C44">
        <v>1020284</v>
      </c>
      <c r="D44" s="7">
        <v>3803.6036427655458</v>
      </c>
      <c r="F44" s="13">
        <f t="shared" si="1"/>
        <v>3803.6036427655458</v>
      </c>
      <c r="J44">
        <v>40319269</v>
      </c>
      <c r="K44" s="13">
        <v>23800</v>
      </c>
      <c r="L44" s="13">
        <v>0</v>
      </c>
    </row>
    <row r="45" spans="1:12" x14ac:dyDescent="0.35">
      <c r="A45" t="str">
        <f t="shared" si="0"/>
        <v>EXPORTACION DIRECTA1020326</v>
      </c>
      <c r="B45" t="s">
        <v>365</v>
      </c>
      <c r="C45">
        <v>1020326</v>
      </c>
      <c r="D45" s="7">
        <v>145029.18994109848</v>
      </c>
      <c r="F45" s="13">
        <f t="shared" si="1"/>
        <v>145029.18994109848</v>
      </c>
      <c r="J45">
        <v>40319270</v>
      </c>
      <c r="K45" s="13">
        <v>23800</v>
      </c>
      <c r="L45" s="13">
        <v>23800</v>
      </c>
    </row>
    <row r="46" spans="1:12" x14ac:dyDescent="0.35">
      <c r="A46" t="str">
        <f t="shared" si="0"/>
        <v>EXPORTACION DIRECTA1020589</v>
      </c>
      <c r="B46" t="s">
        <v>365</v>
      </c>
      <c r="C46">
        <v>1020589</v>
      </c>
      <c r="D46" s="7">
        <v>56141.189767219461</v>
      </c>
      <c r="F46" s="13">
        <f t="shared" si="1"/>
        <v>56141.189767219461</v>
      </c>
      <c r="J46">
        <v>40319271</v>
      </c>
      <c r="K46" s="13">
        <v>23800</v>
      </c>
      <c r="L46" s="13">
        <v>23800</v>
      </c>
    </row>
    <row r="47" spans="1:12" x14ac:dyDescent="0.35">
      <c r="A47" t="str">
        <f t="shared" si="0"/>
        <v>EXPORTACION DIRECTA1020592</v>
      </c>
      <c r="B47" t="s">
        <v>365</v>
      </c>
      <c r="C47">
        <v>1020592</v>
      </c>
      <c r="D47" s="7">
        <v>103351.51818122542</v>
      </c>
      <c r="F47" s="13">
        <f t="shared" si="1"/>
        <v>103351.51818122542</v>
      </c>
      <c r="J47">
        <v>40319275</v>
      </c>
      <c r="K47" s="13">
        <v>23800</v>
      </c>
      <c r="L47" s="13">
        <v>0</v>
      </c>
    </row>
    <row r="48" spans="1:12" x14ac:dyDescent="0.35">
      <c r="A48" t="str">
        <f t="shared" si="0"/>
        <v>EXPORTACION DIRECTA1020620</v>
      </c>
      <c r="B48" t="s">
        <v>365</v>
      </c>
      <c r="C48">
        <v>1020620</v>
      </c>
      <c r="D48" s="7">
        <v>9128.6487426373096</v>
      </c>
      <c r="F48" s="13">
        <f t="shared" si="1"/>
        <v>9128.6487426373096</v>
      </c>
      <c r="J48">
        <v>40320628</v>
      </c>
      <c r="K48" s="13">
        <v>20000</v>
      </c>
      <c r="L48" s="13">
        <v>0</v>
      </c>
    </row>
    <row r="49" spans="1:12" x14ac:dyDescent="0.35">
      <c r="A49" t="str">
        <f t="shared" si="0"/>
        <v>EXPORTACION DIRECTA1020636</v>
      </c>
      <c r="B49" t="s">
        <v>365</v>
      </c>
      <c r="C49">
        <v>1020636</v>
      </c>
      <c r="D49" s="7">
        <v>9432.9370340585538</v>
      </c>
      <c r="F49" s="13">
        <f t="shared" si="1"/>
        <v>9432.9370340585538</v>
      </c>
      <c r="J49">
        <v>40320646</v>
      </c>
      <c r="K49" s="13">
        <v>23999</v>
      </c>
      <c r="L49" s="13">
        <v>0</v>
      </c>
    </row>
    <row r="50" spans="1:12" x14ac:dyDescent="0.35">
      <c r="A50" t="str">
        <f t="shared" si="0"/>
        <v>EXPORTACION DIRECTA1020637</v>
      </c>
      <c r="B50" t="s">
        <v>365</v>
      </c>
      <c r="C50">
        <v>1020637</v>
      </c>
      <c r="D50" s="7">
        <v>129322.52385402855</v>
      </c>
      <c r="F50" s="13">
        <f t="shared" si="1"/>
        <v>129322.52385402855</v>
      </c>
      <c r="J50">
        <v>40321157</v>
      </c>
      <c r="K50" s="13">
        <v>24000</v>
      </c>
      <c r="L50" s="13">
        <v>0</v>
      </c>
    </row>
    <row r="51" spans="1:12" x14ac:dyDescent="0.35">
      <c r="A51" t="str">
        <f t="shared" si="0"/>
        <v>EXPORTACION DIRECTA1020662</v>
      </c>
      <c r="B51" t="s">
        <v>365</v>
      </c>
      <c r="C51">
        <v>1020662</v>
      </c>
      <c r="D51" s="7">
        <v>12932.252385402855</v>
      </c>
      <c r="F51" s="13">
        <f t="shared" si="1"/>
        <v>12932.252385402855</v>
      </c>
      <c r="J51">
        <v>40321175</v>
      </c>
      <c r="K51" s="13">
        <v>13680</v>
      </c>
      <c r="L51" s="13">
        <v>0</v>
      </c>
    </row>
    <row r="52" spans="1:12" x14ac:dyDescent="0.35">
      <c r="A52" t="str">
        <f t="shared" si="0"/>
        <v>EXPORTACION DIRECTA1020665</v>
      </c>
      <c r="B52" t="s">
        <v>365</v>
      </c>
      <c r="C52">
        <v>1020665</v>
      </c>
      <c r="D52" s="7">
        <v>3803.6036427655458</v>
      </c>
      <c r="F52" s="13">
        <f t="shared" si="1"/>
        <v>3803.6036427655458</v>
      </c>
      <c r="J52">
        <v>40321454</v>
      </c>
      <c r="K52" s="13">
        <v>23000</v>
      </c>
      <c r="L52" s="13">
        <v>23000</v>
      </c>
    </row>
    <row r="53" spans="1:12" x14ac:dyDescent="0.35">
      <c r="A53" t="str">
        <f t="shared" si="0"/>
        <v>EXPORTACION DIRECTA1020681</v>
      </c>
      <c r="B53" t="s">
        <v>365</v>
      </c>
      <c r="C53">
        <v>1020681</v>
      </c>
      <c r="D53" s="7">
        <v>9128.6487426373096</v>
      </c>
      <c r="F53" s="13">
        <f t="shared" si="1"/>
        <v>9128.6487426373096</v>
      </c>
      <c r="J53">
        <v>40322116</v>
      </c>
      <c r="K53" s="13">
        <v>24000</v>
      </c>
      <c r="L53" s="13">
        <v>0</v>
      </c>
    </row>
    <row r="54" spans="1:12" x14ac:dyDescent="0.35">
      <c r="A54" t="str">
        <f t="shared" si="0"/>
        <v>EXPORTACION DIRECTA1020731</v>
      </c>
      <c r="B54" t="s">
        <v>365</v>
      </c>
      <c r="C54">
        <v>1020731</v>
      </c>
      <c r="D54" s="7">
        <v>4564.3243713186548</v>
      </c>
      <c r="F54" s="13">
        <f t="shared" si="1"/>
        <v>4564.3243713186548</v>
      </c>
      <c r="J54">
        <v>40322118</v>
      </c>
      <c r="K54" s="13">
        <v>24000</v>
      </c>
      <c r="L54" s="13">
        <v>0</v>
      </c>
    </row>
    <row r="55" spans="1:12" x14ac:dyDescent="0.35">
      <c r="A55" t="str">
        <f t="shared" si="0"/>
        <v>EXPORTACION DIRECTA1020758</v>
      </c>
      <c r="B55" t="s">
        <v>365</v>
      </c>
      <c r="C55">
        <v>1020758</v>
      </c>
      <c r="D55" s="7">
        <v>4564.3243713186548</v>
      </c>
      <c r="F55" s="13">
        <f t="shared" si="1"/>
        <v>4564.3243713186548</v>
      </c>
      <c r="J55">
        <v>40322188</v>
      </c>
      <c r="K55" s="13">
        <v>24000</v>
      </c>
      <c r="L55" s="13">
        <v>0</v>
      </c>
    </row>
    <row r="56" spans="1:12" x14ac:dyDescent="0.35">
      <c r="A56" t="str">
        <f t="shared" si="0"/>
        <v>EXPORTACION DIRECTA1020774</v>
      </c>
      <c r="B56" t="s">
        <v>365</v>
      </c>
      <c r="C56">
        <v>1020774</v>
      </c>
      <c r="D56" s="7">
        <v>4564.3243713186548</v>
      </c>
      <c r="F56" s="13">
        <f t="shared" si="1"/>
        <v>4564.3243713186548</v>
      </c>
      <c r="J56">
        <v>40322319</v>
      </c>
      <c r="K56" s="13">
        <v>24000</v>
      </c>
      <c r="L56" s="13">
        <v>0</v>
      </c>
    </row>
    <row r="57" spans="1:12" x14ac:dyDescent="0.35">
      <c r="A57" t="str">
        <f t="shared" si="0"/>
        <v>EXPORTACION DIRECTA1020802</v>
      </c>
      <c r="B57" t="s">
        <v>365</v>
      </c>
      <c r="C57">
        <v>1020802</v>
      </c>
      <c r="D57" s="7">
        <v>72572.757503966612</v>
      </c>
      <c r="F57" s="13">
        <f t="shared" si="1"/>
        <v>72572.757503966612</v>
      </c>
      <c r="J57">
        <v>40322739</v>
      </c>
      <c r="K57" s="13">
        <v>24000</v>
      </c>
      <c r="L57" s="13">
        <v>0</v>
      </c>
    </row>
    <row r="58" spans="1:12" x14ac:dyDescent="0.35">
      <c r="A58" t="str">
        <f t="shared" si="0"/>
        <v>EXPORTACION DIRECTA1020810</v>
      </c>
      <c r="B58" t="s">
        <v>365</v>
      </c>
      <c r="C58">
        <v>1020810</v>
      </c>
      <c r="D58" s="7">
        <v>3042.8829142124368</v>
      </c>
      <c r="F58" s="13">
        <f t="shared" si="1"/>
        <v>3042.8829142124368</v>
      </c>
      <c r="J58">
        <v>40322752</v>
      </c>
      <c r="K58" s="13">
        <v>24000</v>
      </c>
      <c r="L58" s="13">
        <v>0</v>
      </c>
    </row>
    <row r="59" spans="1:12" x14ac:dyDescent="0.35">
      <c r="A59" t="str">
        <f t="shared" si="0"/>
        <v>EXPORTACION DIRECTA1020914</v>
      </c>
      <c r="B59" t="s">
        <v>365</v>
      </c>
      <c r="C59">
        <v>1020914</v>
      </c>
      <c r="D59" s="7">
        <v>5325.0450998717643</v>
      </c>
      <c r="F59" s="13">
        <f t="shared" si="1"/>
        <v>5325.0450998717643</v>
      </c>
      <c r="J59">
        <v>40323652</v>
      </c>
      <c r="K59" s="13">
        <v>24000</v>
      </c>
      <c r="L59" s="13">
        <v>0</v>
      </c>
    </row>
    <row r="60" spans="1:12" x14ac:dyDescent="0.35">
      <c r="A60" t="str">
        <f t="shared" si="0"/>
        <v>EXPORTACION DIRECTA1020990</v>
      </c>
      <c r="B60" t="s">
        <v>365</v>
      </c>
      <c r="C60">
        <v>1020990</v>
      </c>
      <c r="D60" s="7">
        <v>3803.6036427655458</v>
      </c>
      <c r="F60" s="13">
        <f t="shared" si="1"/>
        <v>3803.6036427655458</v>
      </c>
      <c r="J60">
        <v>40323653</v>
      </c>
      <c r="K60" s="13">
        <v>24000</v>
      </c>
      <c r="L60" s="13">
        <v>24000</v>
      </c>
    </row>
    <row r="61" spans="1:12" x14ac:dyDescent="0.35">
      <c r="A61" t="str">
        <f t="shared" si="0"/>
        <v>EXPORTACION DIRECTA1020991</v>
      </c>
      <c r="B61" t="s">
        <v>365</v>
      </c>
      <c r="C61">
        <v>1020991</v>
      </c>
      <c r="D61" s="7">
        <v>4564.3243713186548</v>
      </c>
      <c r="F61" s="13">
        <f t="shared" si="1"/>
        <v>4564.3243713186548</v>
      </c>
      <c r="J61">
        <v>40323756</v>
      </c>
      <c r="K61" s="13">
        <v>24000</v>
      </c>
      <c r="L61" s="13">
        <v>0</v>
      </c>
    </row>
    <row r="62" spans="1:12" x14ac:dyDescent="0.35">
      <c r="A62" t="str">
        <f t="shared" si="0"/>
        <v>EXPORTACION DIRECTA1021533</v>
      </c>
      <c r="B62" t="s">
        <v>365</v>
      </c>
      <c r="C62">
        <v>1021533</v>
      </c>
      <c r="D62" s="7">
        <v>7607.2072855310917</v>
      </c>
      <c r="F62" s="13">
        <f t="shared" si="1"/>
        <v>7607.2072855310917</v>
      </c>
      <c r="J62">
        <v>40323757</v>
      </c>
      <c r="K62" s="13">
        <v>24000</v>
      </c>
      <c r="L62" s="13">
        <v>0</v>
      </c>
    </row>
    <row r="63" spans="1:12" x14ac:dyDescent="0.35">
      <c r="A63" t="str">
        <f t="shared" si="0"/>
        <v>EXPORTACION DIRECTA1021603</v>
      </c>
      <c r="B63" t="s">
        <v>365</v>
      </c>
      <c r="C63">
        <v>1021603</v>
      </c>
      <c r="D63" s="7">
        <v>15975.135299615293</v>
      </c>
      <c r="F63" s="13">
        <f t="shared" si="1"/>
        <v>15975.135299615293</v>
      </c>
      <c r="J63">
        <v>40324200</v>
      </c>
      <c r="K63" s="13">
        <v>24000</v>
      </c>
      <c r="L63" s="13">
        <v>0</v>
      </c>
    </row>
    <row r="64" spans="1:12" x14ac:dyDescent="0.35">
      <c r="A64" t="str">
        <f t="shared" si="0"/>
        <v>EXPORTACION DIRECTA1022313</v>
      </c>
      <c r="B64" t="s">
        <v>365</v>
      </c>
      <c r="C64">
        <v>1022313</v>
      </c>
      <c r="D64" s="7">
        <v>6085.7658284248737</v>
      </c>
      <c r="F64" s="13">
        <f t="shared" si="1"/>
        <v>6085.7658284248737</v>
      </c>
      <c r="J64">
        <v>40324212</v>
      </c>
      <c r="K64" s="13">
        <v>24000</v>
      </c>
      <c r="L64" s="13">
        <v>0</v>
      </c>
    </row>
    <row r="65" spans="1:12" x14ac:dyDescent="0.35">
      <c r="A65" t="str">
        <f t="shared" si="0"/>
        <v>EXPORTACION DIRECTA1022326</v>
      </c>
      <c r="B65" t="s">
        <v>365</v>
      </c>
      <c r="C65">
        <v>1022326</v>
      </c>
      <c r="D65" s="7">
        <v>22821.621856593276</v>
      </c>
      <c r="F65" s="13">
        <f t="shared" si="1"/>
        <v>22821.621856593276</v>
      </c>
      <c r="J65">
        <v>40324549</v>
      </c>
      <c r="K65" s="13">
        <v>25000</v>
      </c>
      <c r="L65" s="13">
        <v>0</v>
      </c>
    </row>
    <row r="66" spans="1:12" x14ac:dyDescent="0.35">
      <c r="A66" t="str">
        <f t="shared" si="0"/>
        <v>EXPORTACION DIRECTA1022370</v>
      </c>
      <c r="B66" t="s">
        <v>365</v>
      </c>
      <c r="C66">
        <v>1022370</v>
      </c>
      <c r="D66" s="7">
        <v>22821.621856593276</v>
      </c>
      <c r="F66" s="13">
        <f t="shared" si="1"/>
        <v>22821.621856593276</v>
      </c>
      <c r="J66">
        <v>40324550</v>
      </c>
      <c r="K66" s="13">
        <v>25000</v>
      </c>
      <c r="L66" s="13">
        <v>0</v>
      </c>
    </row>
    <row r="67" spans="1:12" x14ac:dyDescent="0.35">
      <c r="A67" t="str">
        <f t="shared" si="0"/>
        <v>EXPORTACION DIRECTA1022371</v>
      </c>
      <c r="B67" t="s">
        <v>365</v>
      </c>
      <c r="C67">
        <v>1022371</v>
      </c>
      <c r="D67" s="7">
        <v>13692.973113955964</v>
      </c>
      <c r="F67" s="13">
        <f t="shared" si="1"/>
        <v>13692.973113955964</v>
      </c>
      <c r="J67">
        <v>40324551</v>
      </c>
      <c r="K67" s="13">
        <v>25000</v>
      </c>
      <c r="L67" s="13">
        <v>0</v>
      </c>
    </row>
    <row r="68" spans="1:12" x14ac:dyDescent="0.35">
      <c r="A68" t="str">
        <f t="shared" si="0"/>
        <v>EXPORTACION DIRECTA1022472</v>
      </c>
      <c r="B68" t="s">
        <v>365</v>
      </c>
      <c r="C68">
        <v>1022472</v>
      </c>
      <c r="D68" s="7">
        <v>12171.531656849747</v>
      </c>
      <c r="F68" s="13">
        <f t="shared" si="1"/>
        <v>12171.531656849747</v>
      </c>
      <c r="J68">
        <v>40324552</v>
      </c>
      <c r="K68" s="13">
        <v>25000</v>
      </c>
      <c r="L68" s="13">
        <v>0</v>
      </c>
    </row>
    <row r="69" spans="1:12" x14ac:dyDescent="0.35">
      <c r="A69" t="str">
        <f t="shared" si="0"/>
        <v>EXPORTACION DIRECTA1022499</v>
      </c>
      <c r="B69" t="s">
        <v>365</v>
      </c>
      <c r="C69">
        <v>1022499</v>
      </c>
      <c r="D69" s="7">
        <v>13692.973113955964</v>
      </c>
      <c r="F69" s="13">
        <f t="shared" si="1"/>
        <v>13692.973113955964</v>
      </c>
      <c r="J69">
        <v>40324553</v>
      </c>
      <c r="K69" s="13">
        <v>25000</v>
      </c>
      <c r="L69" s="13">
        <v>0</v>
      </c>
    </row>
    <row r="70" spans="1:12" x14ac:dyDescent="0.35">
      <c r="A70" t="str">
        <f t="shared" ref="A70:A78" si="2">+B70&amp;C70</f>
        <v>EXPORTACION DIRECTA1022587</v>
      </c>
      <c r="B70" t="s">
        <v>365</v>
      </c>
      <c r="C70">
        <v>1022587</v>
      </c>
      <c r="D70" s="7">
        <v>4564.3243713186548</v>
      </c>
      <c r="F70" s="13">
        <f t="shared" ref="F70:F83" si="3">+D70-E70</f>
        <v>4564.3243713186548</v>
      </c>
      <c r="J70">
        <v>40325115</v>
      </c>
      <c r="K70" s="13">
        <v>24000</v>
      </c>
      <c r="L70" s="13">
        <v>0</v>
      </c>
    </row>
    <row r="71" spans="1:12" x14ac:dyDescent="0.35">
      <c r="A71" t="str">
        <f t="shared" si="2"/>
        <v>EXPORTACION DIRECTA1022664</v>
      </c>
      <c r="B71" t="s">
        <v>365</v>
      </c>
      <c r="C71">
        <v>1022664</v>
      </c>
      <c r="D71" s="7">
        <v>22821.621856593276</v>
      </c>
      <c r="F71" s="13">
        <f t="shared" si="3"/>
        <v>22821.621856593276</v>
      </c>
      <c r="J71">
        <v>40325154</v>
      </c>
      <c r="K71" s="13">
        <v>24000</v>
      </c>
      <c r="L71" s="13">
        <v>24000</v>
      </c>
    </row>
    <row r="72" spans="1:12" x14ac:dyDescent="0.35">
      <c r="A72" t="str">
        <f t="shared" si="2"/>
        <v>EXPORTACION DIRECTA1022901</v>
      </c>
      <c r="B72" t="s">
        <v>365</v>
      </c>
      <c r="C72">
        <v>1022901</v>
      </c>
      <c r="D72" s="7">
        <v>12171.531656849747</v>
      </c>
      <c r="F72" s="13">
        <f t="shared" si="3"/>
        <v>12171.531656849747</v>
      </c>
      <c r="J72">
        <v>40325162</v>
      </c>
      <c r="K72" s="13">
        <v>24000</v>
      </c>
      <c r="L72" s="13">
        <v>24000</v>
      </c>
    </row>
    <row r="73" spans="1:12" x14ac:dyDescent="0.35">
      <c r="A73" t="str">
        <f t="shared" si="2"/>
        <v>EXPORTACION DIRECTA1022919</v>
      </c>
      <c r="B73" t="s">
        <v>365</v>
      </c>
      <c r="C73">
        <v>1022919</v>
      </c>
      <c r="D73" s="7">
        <v>1521.4414571062184</v>
      </c>
      <c r="F73" s="13">
        <f t="shared" si="3"/>
        <v>1521.4414571062184</v>
      </c>
      <c r="J73">
        <v>40325163</v>
      </c>
      <c r="K73" s="13">
        <v>24000</v>
      </c>
      <c r="L73" s="13">
        <v>0</v>
      </c>
    </row>
    <row r="74" spans="1:12" x14ac:dyDescent="0.35">
      <c r="A74" t="str">
        <f t="shared" si="2"/>
        <v>EXPORTACION DIRECTA1022931</v>
      </c>
      <c r="B74" t="s">
        <v>365</v>
      </c>
      <c r="C74">
        <v>1022931</v>
      </c>
      <c r="D74" s="7">
        <v>7607.2072855310917</v>
      </c>
      <c r="F74" s="13">
        <f t="shared" si="3"/>
        <v>7607.2072855310917</v>
      </c>
      <c r="J74">
        <v>40325577</v>
      </c>
      <c r="K74" s="13">
        <v>23800</v>
      </c>
      <c r="L74" s="13">
        <v>0</v>
      </c>
    </row>
    <row r="75" spans="1:12" x14ac:dyDescent="0.35">
      <c r="A75" t="str">
        <f t="shared" si="2"/>
        <v>EXPORTACION DIRECTA1022987</v>
      </c>
      <c r="B75" t="s">
        <v>365</v>
      </c>
      <c r="C75">
        <v>1022987</v>
      </c>
      <c r="D75" s="7">
        <v>36514.594970549238</v>
      </c>
      <c r="F75" s="13">
        <f t="shared" si="3"/>
        <v>36514.594970549238</v>
      </c>
      <c r="J75">
        <v>40325593</v>
      </c>
      <c r="K75" s="13">
        <v>23800</v>
      </c>
      <c r="L75" s="13">
        <v>0</v>
      </c>
    </row>
    <row r="76" spans="1:12" x14ac:dyDescent="0.35">
      <c r="A76" t="str">
        <f t="shared" si="2"/>
        <v>EXPORTACION DIRECTA1023051</v>
      </c>
      <c r="B76" t="s">
        <v>365</v>
      </c>
      <c r="C76">
        <v>1023051</v>
      </c>
      <c r="D76" s="7">
        <v>2790.3236323328042</v>
      </c>
      <c r="F76" s="13">
        <f t="shared" si="3"/>
        <v>2790.3236323328042</v>
      </c>
      <c r="J76">
        <v>40325604</v>
      </c>
      <c r="K76" s="13">
        <v>23800</v>
      </c>
      <c r="L76" s="13">
        <v>0</v>
      </c>
    </row>
    <row r="77" spans="1:12" x14ac:dyDescent="0.35">
      <c r="A77" t="str">
        <f t="shared" si="2"/>
        <v>EXPORTACION DIRECTA1023055</v>
      </c>
      <c r="B77" t="s">
        <v>365</v>
      </c>
      <c r="C77">
        <v>1023055</v>
      </c>
      <c r="D77" s="7">
        <v>6307.8962811623815</v>
      </c>
      <c r="F77" s="13">
        <f t="shared" si="3"/>
        <v>6307.8962811623815</v>
      </c>
      <c r="J77">
        <v>40325606</v>
      </c>
      <c r="K77" s="13">
        <v>23800</v>
      </c>
      <c r="L77" s="13">
        <v>0</v>
      </c>
    </row>
    <row r="78" spans="1:12" x14ac:dyDescent="0.35">
      <c r="A78" t="str">
        <f t="shared" si="2"/>
        <v>EXPORTACION DIRECTA1023163</v>
      </c>
      <c r="B78" t="s">
        <v>365</v>
      </c>
      <c r="C78">
        <v>1023163</v>
      </c>
      <c r="D78" s="7">
        <v>7607.2072855310917</v>
      </c>
      <c r="F78" s="13">
        <f t="shared" si="3"/>
        <v>7607.2072855310917</v>
      </c>
      <c r="J78">
        <v>40325609</v>
      </c>
      <c r="K78" s="13">
        <v>23800</v>
      </c>
      <c r="L78" s="13">
        <v>0</v>
      </c>
    </row>
    <row r="79" spans="1:12" x14ac:dyDescent="0.35">
      <c r="A79" t="str">
        <f t="shared" ref="A79:A83" si="4">+B79&amp;C79</f>
        <v>EXPORTACION DIRECTA1023194</v>
      </c>
      <c r="B79" t="s">
        <v>365</v>
      </c>
      <c r="C79">
        <v>1023194</v>
      </c>
      <c r="D79" s="7">
        <v>3042.8829142124368</v>
      </c>
      <c r="F79" s="13">
        <f t="shared" si="3"/>
        <v>3042.8829142124368</v>
      </c>
      <c r="J79">
        <v>40325613</v>
      </c>
      <c r="K79" s="13">
        <v>23914.947</v>
      </c>
      <c r="L79" s="13">
        <v>0</v>
      </c>
    </row>
    <row r="80" spans="1:12" x14ac:dyDescent="0.35">
      <c r="A80" t="str">
        <f t="shared" si="4"/>
        <v>EXPORTACION DIRECTA1023301</v>
      </c>
      <c r="B80" t="s">
        <v>365</v>
      </c>
      <c r="C80">
        <v>1023301</v>
      </c>
      <c r="D80" s="7">
        <v>35753.874241996135</v>
      </c>
      <c r="F80" s="13">
        <f t="shared" si="3"/>
        <v>35753.874241996135</v>
      </c>
      <c r="J80">
        <v>40325618</v>
      </c>
      <c r="K80" s="13">
        <v>24000</v>
      </c>
      <c r="L80" s="13">
        <v>0</v>
      </c>
    </row>
    <row r="81" spans="1:12" x14ac:dyDescent="0.35">
      <c r="A81" t="str">
        <f t="shared" si="4"/>
        <v>EXPORTACION DIRECTA1023349</v>
      </c>
      <c r="B81" t="s">
        <v>365</v>
      </c>
      <c r="C81">
        <v>1023349</v>
      </c>
      <c r="D81" s="7">
        <v>3803.6036427655458</v>
      </c>
      <c r="F81" s="13">
        <f t="shared" si="3"/>
        <v>3803.6036427655458</v>
      </c>
      <c r="J81">
        <v>40325622</v>
      </c>
      <c r="K81" s="13">
        <v>24000</v>
      </c>
      <c r="L81" s="13">
        <v>24000</v>
      </c>
    </row>
    <row r="82" spans="1:12" x14ac:dyDescent="0.35">
      <c r="A82" t="str">
        <f t="shared" si="4"/>
        <v>EXPORTACION DIRECTA1023350</v>
      </c>
      <c r="B82" t="s">
        <v>365</v>
      </c>
      <c r="C82">
        <v>1023350</v>
      </c>
      <c r="D82" s="7">
        <v>19018.018213827731</v>
      </c>
      <c r="F82" s="13">
        <f t="shared" si="3"/>
        <v>19018.018213827731</v>
      </c>
      <c r="J82">
        <v>40325626</v>
      </c>
      <c r="K82" s="13">
        <v>24000</v>
      </c>
      <c r="L82" s="13">
        <v>0</v>
      </c>
    </row>
    <row r="83" spans="1:12" x14ac:dyDescent="0.35">
      <c r="A83" t="str">
        <f t="shared" si="4"/>
        <v>EXPORTACION DIRECTA1023352</v>
      </c>
      <c r="B83" t="s">
        <v>365</v>
      </c>
      <c r="C83">
        <v>1023352</v>
      </c>
      <c r="D83" s="7">
        <v>65421.982655567394</v>
      </c>
      <c r="F83" s="13">
        <f t="shared" si="3"/>
        <v>65421.982655567394</v>
      </c>
      <c r="J83">
        <v>40325627</v>
      </c>
      <c r="K83" s="13">
        <v>24000</v>
      </c>
      <c r="L83" s="13">
        <v>24000</v>
      </c>
    </row>
    <row r="84" spans="1:12" x14ac:dyDescent="0.35">
      <c r="J84">
        <v>40325628</v>
      </c>
      <c r="K84" s="13">
        <v>23800</v>
      </c>
      <c r="L84" s="13">
        <v>0</v>
      </c>
    </row>
    <row r="85" spans="1:12" x14ac:dyDescent="0.35">
      <c r="J85">
        <v>40325636</v>
      </c>
      <c r="K85" s="13">
        <v>23800</v>
      </c>
      <c r="L85" s="13">
        <v>23800</v>
      </c>
    </row>
    <row r="86" spans="1:12" x14ac:dyDescent="0.35">
      <c r="J86">
        <v>40325639</v>
      </c>
      <c r="K86" s="13">
        <v>23800</v>
      </c>
      <c r="L86" s="13">
        <v>23800</v>
      </c>
    </row>
    <row r="87" spans="1:12" x14ac:dyDescent="0.35">
      <c r="J87">
        <v>40325647</v>
      </c>
      <c r="K87" s="13">
        <v>23800</v>
      </c>
      <c r="L87" s="13">
        <v>23800</v>
      </c>
    </row>
    <row r="88" spans="1:12" x14ac:dyDescent="0.35">
      <c r="J88" t="s">
        <v>349</v>
      </c>
      <c r="K88" s="13">
        <v>0</v>
      </c>
      <c r="L88" s="13"/>
    </row>
    <row r="89" spans="1:12" x14ac:dyDescent="0.35">
      <c r="A89" t="s">
        <v>431</v>
      </c>
      <c r="J89" t="s">
        <v>350</v>
      </c>
      <c r="K89" s="13">
        <v>1949793.9469999999</v>
      </c>
      <c r="L89" s="13">
        <v>669200</v>
      </c>
    </row>
    <row r="90" spans="1:12" x14ac:dyDescent="0.35">
      <c r="A90" t="s">
        <v>500</v>
      </c>
    </row>
    <row r="91" spans="1:12" x14ac:dyDescent="0.35">
      <c r="A91" t="s">
        <v>433</v>
      </c>
    </row>
    <row r="92" spans="1:12" x14ac:dyDescent="0.35">
      <c r="A92" t="s">
        <v>501</v>
      </c>
    </row>
    <row r="93" spans="1:12" x14ac:dyDescent="0.35">
      <c r="A93" t="s">
        <v>502</v>
      </c>
    </row>
    <row r="94" spans="1:12" x14ac:dyDescent="0.35">
      <c r="A94" t="s">
        <v>503</v>
      </c>
    </row>
    <row r="95" spans="1:12" x14ac:dyDescent="0.35">
      <c r="A95" t="s">
        <v>436</v>
      </c>
    </row>
    <row r="96" spans="1:12" x14ac:dyDescent="0.35">
      <c r="A96" t="s">
        <v>504</v>
      </c>
    </row>
    <row r="97" spans="1:1" x14ac:dyDescent="0.35">
      <c r="A97" t="s">
        <v>505</v>
      </c>
    </row>
    <row r="98" spans="1:1" x14ac:dyDescent="0.35">
      <c r="A98" t="s">
        <v>506</v>
      </c>
    </row>
    <row r="99" spans="1:1" x14ac:dyDescent="0.35">
      <c r="A99" t="s">
        <v>438</v>
      </c>
    </row>
    <row r="100" spans="1:1" x14ac:dyDescent="0.35">
      <c r="A100" t="s">
        <v>507</v>
      </c>
    </row>
    <row r="101" spans="1:1" x14ac:dyDescent="0.35">
      <c r="A101" t="s">
        <v>508</v>
      </c>
    </row>
    <row r="102" spans="1:1" x14ac:dyDescent="0.35">
      <c r="A102" t="s">
        <v>509</v>
      </c>
    </row>
    <row r="103" spans="1:1" x14ac:dyDescent="0.35">
      <c r="A103" t="s">
        <v>510</v>
      </c>
    </row>
    <row r="104" spans="1:1" x14ac:dyDescent="0.35">
      <c r="A104" t="s">
        <v>511</v>
      </c>
    </row>
    <row r="105" spans="1:1" x14ac:dyDescent="0.35">
      <c r="A105" t="s">
        <v>440</v>
      </c>
    </row>
    <row r="106" spans="1:1" x14ac:dyDescent="0.35">
      <c r="A106" t="s">
        <v>512</v>
      </c>
    </row>
    <row r="107" spans="1:1" x14ac:dyDescent="0.35">
      <c r="A107" t="s">
        <v>513</v>
      </c>
    </row>
    <row r="108" spans="1:1" x14ac:dyDescent="0.35">
      <c r="A108" t="s">
        <v>514</v>
      </c>
    </row>
    <row r="109" spans="1:1" x14ac:dyDescent="0.35">
      <c r="A109" t="s">
        <v>515</v>
      </c>
    </row>
    <row r="110" spans="1:1" x14ac:dyDescent="0.35">
      <c r="A110" t="s">
        <v>516</v>
      </c>
    </row>
    <row r="111" spans="1:1" x14ac:dyDescent="0.35">
      <c r="A111" t="s">
        <v>517</v>
      </c>
    </row>
    <row r="112" spans="1:1" x14ac:dyDescent="0.35">
      <c r="A112" t="s">
        <v>518</v>
      </c>
    </row>
    <row r="113" spans="1:1" x14ac:dyDescent="0.35">
      <c r="A113" t="s">
        <v>519</v>
      </c>
    </row>
    <row r="114" spans="1:1" x14ac:dyDescent="0.35">
      <c r="A114" t="s">
        <v>444</v>
      </c>
    </row>
    <row r="115" spans="1:1" x14ac:dyDescent="0.35">
      <c r="A115" t="s">
        <v>520</v>
      </c>
    </row>
    <row r="116" spans="1:1" x14ac:dyDescent="0.35">
      <c r="A116" t="s">
        <v>521</v>
      </c>
    </row>
    <row r="117" spans="1:1" x14ac:dyDescent="0.35">
      <c r="A117" t="s">
        <v>522</v>
      </c>
    </row>
    <row r="118" spans="1:1" x14ac:dyDescent="0.35">
      <c r="A118" t="s">
        <v>523</v>
      </c>
    </row>
    <row r="119" spans="1:1" x14ac:dyDescent="0.35">
      <c r="A119" t="s">
        <v>524</v>
      </c>
    </row>
    <row r="120" spans="1:1" x14ac:dyDescent="0.35">
      <c r="A120" t="s">
        <v>525</v>
      </c>
    </row>
    <row r="121" spans="1:1" x14ac:dyDescent="0.35">
      <c r="A121" t="s">
        <v>526</v>
      </c>
    </row>
    <row r="122" spans="1:1" x14ac:dyDescent="0.35">
      <c r="A122" t="s">
        <v>527</v>
      </c>
    </row>
    <row r="123" spans="1:1" x14ac:dyDescent="0.35">
      <c r="A123" t="s">
        <v>445</v>
      </c>
    </row>
    <row r="124" spans="1:1" x14ac:dyDescent="0.35">
      <c r="A124" t="s">
        <v>446</v>
      </c>
    </row>
    <row r="125" spans="1:1" x14ac:dyDescent="0.35">
      <c r="A125" t="s">
        <v>528</v>
      </c>
    </row>
    <row r="126" spans="1:1" x14ac:dyDescent="0.35">
      <c r="A126" t="s">
        <v>529</v>
      </c>
    </row>
    <row r="127" spans="1:1" x14ac:dyDescent="0.35">
      <c r="A127" t="s">
        <v>530</v>
      </c>
    </row>
    <row r="128" spans="1:1" x14ac:dyDescent="0.35">
      <c r="A128" t="s">
        <v>531</v>
      </c>
    </row>
    <row r="129" spans="1:1" x14ac:dyDescent="0.35">
      <c r="A129" t="s">
        <v>532</v>
      </c>
    </row>
    <row r="130" spans="1:1" x14ac:dyDescent="0.35">
      <c r="A130" t="s">
        <v>533</v>
      </c>
    </row>
    <row r="131" spans="1:1" x14ac:dyDescent="0.35">
      <c r="A131" t="s">
        <v>534</v>
      </c>
    </row>
    <row r="132" spans="1:1" x14ac:dyDescent="0.35">
      <c r="A132" t="s">
        <v>535</v>
      </c>
    </row>
    <row r="133" spans="1:1" x14ac:dyDescent="0.35">
      <c r="A133" t="s">
        <v>536</v>
      </c>
    </row>
    <row r="134" spans="1:1" x14ac:dyDescent="0.35">
      <c r="A134" t="s">
        <v>537</v>
      </c>
    </row>
    <row r="135" spans="1:1" x14ac:dyDescent="0.35">
      <c r="A135" t="s">
        <v>538</v>
      </c>
    </row>
    <row r="136" spans="1:1" x14ac:dyDescent="0.35">
      <c r="A136" t="s">
        <v>539</v>
      </c>
    </row>
    <row r="137" spans="1:1" x14ac:dyDescent="0.35">
      <c r="A137" t="s">
        <v>540</v>
      </c>
    </row>
    <row r="138" spans="1:1" x14ac:dyDescent="0.35">
      <c r="A138" t="s">
        <v>541</v>
      </c>
    </row>
    <row r="139" spans="1:1" x14ac:dyDescent="0.35">
      <c r="A139" t="s">
        <v>542</v>
      </c>
    </row>
    <row r="140" spans="1:1" x14ac:dyDescent="0.35">
      <c r="A140" t="s">
        <v>543</v>
      </c>
    </row>
    <row r="141" spans="1:1" x14ac:dyDescent="0.35">
      <c r="A141" t="s">
        <v>544</v>
      </c>
    </row>
    <row r="142" spans="1:1" x14ac:dyDescent="0.35">
      <c r="A142" t="s">
        <v>545</v>
      </c>
    </row>
    <row r="143" spans="1:1" x14ac:dyDescent="0.35">
      <c r="A143" t="s">
        <v>546</v>
      </c>
    </row>
    <row r="144" spans="1:1" x14ac:dyDescent="0.35">
      <c r="A144" t="s">
        <v>547</v>
      </c>
    </row>
    <row r="145" spans="1:1" x14ac:dyDescent="0.35">
      <c r="A145" t="s">
        <v>548</v>
      </c>
    </row>
    <row r="146" spans="1:1" x14ac:dyDescent="0.35">
      <c r="A146" t="s">
        <v>450</v>
      </c>
    </row>
    <row r="147" spans="1:1" x14ac:dyDescent="0.35">
      <c r="A147" t="s">
        <v>549</v>
      </c>
    </row>
    <row r="148" spans="1:1" x14ac:dyDescent="0.35">
      <c r="A148" t="s">
        <v>550</v>
      </c>
    </row>
    <row r="149" spans="1:1" x14ac:dyDescent="0.35">
      <c r="A149" t="s">
        <v>451</v>
      </c>
    </row>
    <row r="150" spans="1:1" x14ac:dyDescent="0.35">
      <c r="A150" t="s">
        <v>551</v>
      </c>
    </row>
    <row r="151" spans="1:1" x14ac:dyDescent="0.35">
      <c r="A151" t="s">
        <v>552</v>
      </c>
    </row>
    <row r="152" spans="1:1" x14ac:dyDescent="0.35">
      <c r="A152" t="s">
        <v>553</v>
      </c>
    </row>
    <row r="153" spans="1:1" x14ac:dyDescent="0.35">
      <c r="A153" t="s">
        <v>554</v>
      </c>
    </row>
    <row r="154" spans="1:1" x14ac:dyDescent="0.35">
      <c r="A154" t="s">
        <v>555</v>
      </c>
    </row>
    <row r="155" spans="1:1" x14ac:dyDescent="0.35">
      <c r="A155" t="s">
        <v>556</v>
      </c>
    </row>
    <row r="156" spans="1:1" x14ac:dyDescent="0.35">
      <c r="A156" t="s">
        <v>557</v>
      </c>
    </row>
    <row r="157" spans="1:1" x14ac:dyDescent="0.35">
      <c r="A157" t="s">
        <v>558</v>
      </c>
    </row>
    <row r="158" spans="1:1" x14ac:dyDescent="0.35">
      <c r="A158" t="s">
        <v>452</v>
      </c>
    </row>
    <row r="159" spans="1:1" x14ac:dyDescent="0.35">
      <c r="A159" t="s">
        <v>559</v>
      </c>
    </row>
    <row r="160" spans="1:1" x14ac:dyDescent="0.35">
      <c r="A160" t="s">
        <v>560</v>
      </c>
    </row>
    <row r="161" spans="1:1" x14ac:dyDescent="0.35">
      <c r="A161" t="s">
        <v>453</v>
      </c>
    </row>
    <row r="162" spans="1:1" x14ac:dyDescent="0.35">
      <c r="A162" t="s">
        <v>561</v>
      </c>
    </row>
    <row r="163" spans="1:1" x14ac:dyDescent="0.35">
      <c r="A163" t="s">
        <v>562</v>
      </c>
    </row>
    <row r="164" spans="1:1" x14ac:dyDescent="0.35">
      <c r="A164" t="s">
        <v>563</v>
      </c>
    </row>
    <row r="165" spans="1:1" x14ac:dyDescent="0.35">
      <c r="A165" t="s">
        <v>564</v>
      </c>
    </row>
    <row r="166" spans="1:1" x14ac:dyDescent="0.35">
      <c r="A166" t="s">
        <v>565</v>
      </c>
    </row>
    <row r="167" spans="1:1" x14ac:dyDescent="0.35">
      <c r="A167" t="s">
        <v>566</v>
      </c>
    </row>
    <row r="168" spans="1:1" x14ac:dyDescent="0.35">
      <c r="A168" t="s">
        <v>567</v>
      </c>
    </row>
    <row r="169" spans="1:1" x14ac:dyDescent="0.35">
      <c r="A169" t="s">
        <v>568</v>
      </c>
    </row>
    <row r="170" spans="1:1" x14ac:dyDescent="0.35">
      <c r="A170" t="s">
        <v>569</v>
      </c>
    </row>
    <row r="171" spans="1:1" x14ac:dyDescent="0.35">
      <c r="A171" t="s">
        <v>570</v>
      </c>
    </row>
    <row r="172" spans="1:1" x14ac:dyDescent="0.35">
      <c r="A172" t="s">
        <v>571</v>
      </c>
    </row>
    <row r="173" spans="1:1" x14ac:dyDescent="0.35">
      <c r="A173" t="s">
        <v>572</v>
      </c>
    </row>
    <row r="174" spans="1:1" x14ac:dyDescent="0.35">
      <c r="A174" t="s">
        <v>573</v>
      </c>
    </row>
    <row r="175" spans="1:1" x14ac:dyDescent="0.35">
      <c r="A175" t="s">
        <v>574</v>
      </c>
    </row>
    <row r="176" spans="1:1" x14ac:dyDescent="0.35">
      <c r="A176" t="s">
        <v>575</v>
      </c>
    </row>
    <row r="177" spans="1:1" x14ac:dyDescent="0.35">
      <c r="A177" t="s">
        <v>576</v>
      </c>
    </row>
  </sheetData>
  <conditionalFormatting sqref="C1:C1048576">
    <cfRule type="duplicateValues" dxfId="10" priority="1"/>
  </conditionalFormatting>
  <pageMargins left="0.7" right="0.7" top="0.75" bottom="0.75" header="0.3" footer="0.3"/>
  <pageSetup orientation="portrait" r:id="rId3"/>
  <customProperties>
    <customPr name="_pios_id" r:id="rId4"/>
    <customPr name="IbpWorksheetKeyString_GUID" r:id="rId5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4F6F-FC92-46C2-B7E1-BE70FC5BACA7}">
  <sheetPr>
    <tabColor theme="5" tint="-0.249977111117893"/>
  </sheetPr>
  <dimension ref="B2:L76"/>
  <sheetViews>
    <sheetView showGridLines="0" zoomScale="80" zoomScaleNormal="80" workbookViewId="0">
      <selection activeCell="G10" sqref="G10"/>
    </sheetView>
  </sheetViews>
  <sheetFormatPr baseColWidth="10" defaultRowHeight="14.5" x14ac:dyDescent="0.35"/>
  <cols>
    <col min="2" max="2" width="23.26953125" bestFit="1" customWidth="1"/>
    <col min="3" max="3" width="16.26953125" bestFit="1" customWidth="1"/>
    <col min="4" max="4" width="13.7265625" bestFit="1" customWidth="1"/>
    <col min="5" max="6" width="12.6328125" bestFit="1" customWidth="1"/>
    <col min="7" max="7" width="11.90625" bestFit="1" customWidth="1"/>
    <col min="8" max="8" width="10.81640625" bestFit="1" customWidth="1"/>
    <col min="9" max="9" width="10.36328125" bestFit="1" customWidth="1"/>
    <col min="10" max="10" width="28.7265625" bestFit="1" customWidth="1"/>
    <col min="11" max="11" width="24.6328125" bestFit="1" customWidth="1"/>
  </cols>
  <sheetData>
    <row r="2" spans="2:11" x14ac:dyDescent="0.35">
      <c r="B2" s="24" t="s">
        <v>426</v>
      </c>
    </row>
    <row r="4" spans="2:11" x14ac:dyDescent="0.35">
      <c r="B4" s="10" t="s">
        <v>348</v>
      </c>
      <c r="C4" t="s">
        <v>412</v>
      </c>
      <c r="D4" t="s">
        <v>413</v>
      </c>
      <c r="E4" s="23" t="s">
        <v>421</v>
      </c>
      <c r="F4" s="23" t="s">
        <v>422</v>
      </c>
      <c r="G4" s="23" t="s">
        <v>423</v>
      </c>
      <c r="H4" s="23" t="s">
        <v>424</v>
      </c>
      <c r="I4" s="23" t="s">
        <v>425</v>
      </c>
      <c r="J4" t="s">
        <v>419</v>
      </c>
      <c r="K4" t="s">
        <v>420</v>
      </c>
    </row>
    <row r="5" spans="2:11" x14ac:dyDescent="0.35">
      <c r="B5" s="11" t="s">
        <v>17</v>
      </c>
      <c r="C5" s="13">
        <v>4402617</v>
      </c>
      <c r="D5" s="13">
        <v>4276617</v>
      </c>
      <c r="E5" s="25">
        <v>3723350</v>
      </c>
      <c r="F5" s="25">
        <v>5434741</v>
      </c>
      <c r="G5" s="25">
        <v>5355978</v>
      </c>
      <c r="H5" s="25">
        <v>4226281</v>
      </c>
      <c r="I5" s="25">
        <v>4971059</v>
      </c>
      <c r="J5" s="13">
        <v>4013550</v>
      </c>
      <c r="K5" s="13">
        <v>3823874</v>
      </c>
    </row>
    <row r="6" spans="2:11" x14ac:dyDescent="0.35">
      <c r="B6" s="11" t="s">
        <v>7</v>
      </c>
      <c r="C6" s="13">
        <v>702230</v>
      </c>
      <c r="D6" s="13">
        <v>702230</v>
      </c>
      <c r="E6" s="25">
        <v>312000</v>
      </c>
      <c r="F6" s="25">
        <v>527994</v>
      </c>
      <c r="G6" s="25">
        <v>671990</v>
      </c>
      <c r="H6" s="25">
        <v>767990</v>
      </c>
      <c r="I6" s="25">
        <v>744000</v>
      </c>
      <c r="J6" s="13">
        <v>648618</v>
      </c>
      <c r="K6" s="13">
        <v>236612</v>
      </c>
    </row>
    <row r="7" spans="2:11" x14ac:dyDescent="0.35">
      <c r="B7" s="11" t="s">
        <v>350</v>
      </c>
      <c r="C7" s="13">
        <v>5104847</v>
      </c>
      <c r="D7" s="13">
        <v>4978847</v>
      </c>
      <c r="E7" s="25">
        <v>4035350</v>
      </c>
      <c r="F7" s="25">
        <v>5962735</v>
      </c>
      <c r="G7" s="25">
        <v>6027968</v>
      </c>
      <c r="H7" s="25">
        <v>4994271</v>
      </c>
      <c r="I7" s="25">
        <v>5715059</v>
      </c>
      <c r="J7" s="13">
        <v>4662168</v>
      </c>
      <c r="K7" s="13">
        <v>4060486</v>
      </c>
    </row>
    <row r="9" spans="2:11" x14ac:dyDescent="0.35">
      <c r="B9" s="11" t="s">
        <v>580</v>
      </c>
      <c r="C9" s="30">
        <v>3923770</v>
      </c>
      <c r="E9" s="30">
        <v>4915704</v>
      </c>
      <c r="F9" s="30">
        <v>3544853</v>
      </c>
      <c r="G9" s="30">
        <v>5979711</v>
      </c>
      <c r="H9" s="30">
        <v>4342840</v>
      </c>
      <c r="I9" s="30">
        <v>4524922</v>
      </c>
    </row>
    <row r="10" spans="2:11" x14ac:dyDescent="0.35">
      <c r="B10" s="11" t="s">
        <v>580</v>
      </c>
      <c r="C10" s="30">
        <v>685221</v>
      </c>
      <c r="E10" s="30">
        <v>985674</v>
      </c>
      <c r="F10" s="30">
        <v>954523</v>
      </c>
      <c r="G10" s="30">
        <v>662444</v>
      </c>
      <c r="H10" s="30">
        <v>805176</v>
      </c>
      <c r="I10" s="30">
        <v>846322</v>
      </c>
    </row>
    <row r="11" spans="2:11" x14ac:dyDescent="0.35">
      <c r="C11" s="33">
        <f>C5/C9</f>
        <v>1.1220374792610168</v>
      </c>
      <c r="E11" s="33">
        <f t="shared" ref="E11:I11" si="0">D5/E9</f>
        <v>0.869990748019002</v>
      </c>
      <c r="F11" s="33">
        <f t="shared" si="0"/>
        <v>1.0503538510623713</v>
      </c>
      <c r="G11" s="33">
        <f t="shared" si="0"/>
        <v>0.90886348855320931</v>
      </c>
      <c r="H11" s="33">
        <f t="shared" si="0"/>
        <v>1.2332892761418794</v>
      </c>
      <c r="I11" s="33">
        <f t="shared" si="0"/>
        <v>0.93400085128539234</v>
      </c>
    </row>
    <row r="14" spans="2:11" x14ac:dyDescent="0.35">
      <c r="B14" s="92" t="s">
        <v>430</v>
      </c>
      <c r="C14" s="92"/>
    </row>
    <row r="16" spans="2:11" x14ac:dyDescent="0.35">
      <c r="B16" s="10" t="s">
        <v>1</v>
      </c>
      <c r="C16" s="10" t="s">
        <v>0</v>
      </c>
      <c r="D16" t="s">
        <v>412</v>
      </c>
      <c r="E16" t="s">
        <v>413</v>
      </c>
      <c r="F16" s="23" t="s">
        <v>421</v>
      </c>
      <c r="G16" s="23" t="s">
        <v>422</v>
      </c>
      <c r="H16" s="23" t="s">
        <v>423</v>
      </c>
      <c r="I16" s="23" t="s">
        <v>424</v>
      </c>
      <c r="J16" s="23" t="s">
        <v>425</v>
      </c>
    </row>
    <row r="17" spans="2:12" x14ac:dyDescent="0.35">
      <c r="B17" t="s">
        <v>17</v>
      </c>
      <c r="C17" t="s">
        <v>6</v>
      </c>
      <c r="D17" s="13">
        <v>3076617</v>
      </c>
      <c r="E17" s="13">
        <v>2980617</v>
      </c>
      <c r="F17" s="25">
        <v>2239350</v>
      </c>
      <c r="G17" s="25">
        <v>2848441</v>
      </c>
      <c r="H17" s="25">
        <v>3032443</v>
      </c>
      <c r="I17" s="25">
        <v>2524280</v>
      </c>
      <c r="J17" s="25">
        <v>2685959</v>
      </c>
    </row>
    <row r="18" spans="2:12" x14ac:dyDescent="0.35">
      <c r="C18" t="s">
        <v>204</v>
      </c>
      <c r="D18" s="13">
        <v>168000</v>
      </c>
      <c r="E18" s="13">
        <v>168000</v>
      </c>
      <c r="F18" s="25">
        <v>144000</v>
      </c>
      <c r="G18" s="25">
        <v>408000</v>
      </c>
      <c r="H18" s="25">
        <v>236000</v>
      </c>
      <c r="I18" s="25">
        <v>220001</v>
      </c>
      <c r="J18" s="25">
        <v>288000</v>
      </c>
    </row>
    <row r="19" spans="2:12" x14ac:dyDescent="0.35">
      <c r="C19" t="s">
        <v>227</v>
      </c>
      <c r="D19" s="13">
        <v>1116000</v>
      </c>
      <c r="E19" s="13">
        <v>1092000</v>
      </c>
      <c r="F19" s="25">
        <v>1340000</v>
      </c>
      <c r="G19" s="25">
        <v>2178300</v>
      </c>
      <c r="H19" s="25">
        <v>2069535</v>
      </c>
      <c r="I19" s="25">
        <v>1464000</v>
      </c>
      <c r="J19" s="25">
        <v>1997100</v>
      </c>
    </row>
    <row r="20" spans="2:12" x14ac:dyDescent="0.35">
      <c r="C20" t="s">
        <v>583</v>
      </c>
      <c r="D20" s="13">
        <v>42000</v>
      </c>
      <c r="E20" s="13">
        <v>36000</v>
      </c>
      <c r="F20" s="25">
        <v>0</v>
      </c>
      <c r="G20" s="25">
        <v>0</v>
      </c>
      <c r="H20" s="25">
        <v>18000</v>
      </c>
      <c r="I20" s="25">
        <v>18000</v>
      </c>
      <c r="J20" s="25">
        <v>0</v>
      </c>
    </row>
    <row r="21" spans="2:12" x14ac:dyDescent="0.35">
      <c r="B21" t="s">
        <v>427</v>
      </c>
      <c r="D21" s="13">
        <v>4402617</v>
      </c>
      <c r="E21" s="13">
        <v>4276617</v>
      </c>
      <c r="F21" s="25">
        <v>3723350</v>
      </c>
      <c r="G21" s="25">
        <v>5434741</v>
      </c>
      <c r="H21" s="25">
        <v>5355978</v>
      </c>
      <c r="I21" s="25">
        <v>4226281</v>
      </c>
      <c r="J21" s="25">
        <v>4971059</v>
      </c>
    </row>
    <row r="22" spans="2:12" x14ac:dyDescent="0.35">
      <c r="B22" t="s">
        <v>7</v>
      </c>
      <c r="C22" t="s">
        <v>6</v>
      </c>
      <c r="D22" s="13">
        <v>558240</v>
      </c>
      <c r="E22" s="13">
        <v>558240</v>
      </c>
      <c r="F22" s="25">
        <v>264000</v>
      </c>
      <c r="G22" s="25">
        <v>407994</v>
      </c>
      <c r="H22" s="25">
        <v>600000</v>
      </c>
      <c r="I22" s="25">
        <v>720000</v>
      </c>
      <c r="J22" s="25">
        <v>672000</v>
      </c>
    </row>
    <row r="23" spans="2:12" x14ac:dyDescent="0.35">
      <c r="C23" t="s">
        <v>204</v>
      </c>
      <c r="D23" s="13">
        <v>0</v>
      </c>
      <c r="E23" s="13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</row>
    <row r="24" spans="2:12" x14ac:dyDescent="0.35">
      <c r="C24" t="s">
        <v>227</v>
      </c>
      <c r="D24" s="13">
        <v>143990</v>
      </c>
      <c r="E24" s="13">
        <v>143990</v>
      </c>
      <c r="F24" s="25">
        <v>48000</v>
      </c>
      <c r="G24" s="25">
        <v>120000</v>
      </c>
      <c r="H24" s="25">
        <v>71990</v>
      </c>
      <c r="I24" s="25">
        <v>47990</v>
      </c>
      <c r="J24" s="25">
        <v>72000</v>
      </c>
    </row>
    <row r="25" spans="2:12" x14ac:dyDescent="0.35">
      <c r="B25" t="s">
        <v>428</v>
      </c>
      <c r="D25" s="13">
        <v>702230</v>
      </c>
      <c r="E25" s="13">
        <v>702230</v>
      </c>
      <c r="F25" s="25">
        <v>312000</v>
      </c>
      <c r="G25" s="25">
        <v>527994</v>
      </c>
      <c r="H25" s="25">
        <v>671990</v>
      </c>
      <c r="I25" s="25">
        <v>767990</v>
      </c>
      <c r="J25" s="25">
        <v>744000</v>
      </c>
    </row>
    <row r="26" spans="2:12" x14ac:dyDescent="0.35">
      <c r="B26" t="s">
        <v>350</v>
      </c>
      <c r="D26" s="13">
        <v>5104847</v>
      </c>
      <c r="E26" s="13">
        <v>4978847</v>
      </c>
      <c r="F26" s="25">
        <v>4035350</v>
      </c>
      <c r="G26" s="25">
        <v>5962735</v>
      </c>
      <c r="H26" s="25">
        <v>6027968</v>
      </c>
      <c r="I26" s="25">
        <v>4994271</v>
      </c>
      <c r="J26" s="25">
        <v>5715059</v>
      </c>
    </row>
    <row r="28" spans="2:12" x14ac:dyDescent="0.35">
      <c r="B28" s="92" t="s">
        <v>430</v>
      </c>
      <c r="C28" s="92"/>
    </row>
    <row r="30" spans="2:12" x14ac:dyDescent="0.35">
      <c r="B30" s="10" t="s">
        <v>1</v>
      </c>
      <c r="C30" s="10" t="s">
        <v>0</v>
      </c>
      <c r="D30" s="10" t="s">
        <v>2</v>
      </c>
      <c r="E30" t="s">
        <v>412</v>
      </c>
      <c r="F30" t="s">
        <v>413</v>
      </c>
      <c r="G30" s="23" t="s">
        <v>421</v>
      </c>
      <c r="H30" s="23" t="s">
        <v>422</v>
      </c>
      <c r="I30" s="23" t="s">
        <v>423</v>
      </c>
      <c r="J30" s="23" t="s">
        <v>424</v>
      </c>
      <c r="K30" s="23" t="s">
        <v>425</v>
      </c>
    </row>
    <row r="31" spans="2:12" x14ac:dyDescent="0.35">
      <c r="B31" t="s">
        <v>17</v>
      </c>
      <c r="C31" t="s">
        <v>6</v>
      </c>
      <c r="D31" t="s">
        <v>18</v>
      </c>
      <c r="E31" s="13">
        <v>12000</v>
      </c>
      <c r="F31" s="13">
        <v>12000</v>
      </c>
      <c r="G31" s="25">
        <v>196947</v>
      </c>
      <c r="H31" s="25">
        <v>119790</v>
      </c>
      <c r="I31" s="25">
        <v>132000</v>
      </c>
      <c r="J31" s="25">
        <v>114000</v>
      </c>
      <c r="K31" s="25">
        <v>43259</v>
      </c>
      <c r="L31" s="13">
        <f>+F31-K31</f>
        <v>-31259</v>
      </c>
    </row>
    <row r="32" spans="2:12" x14ac:dyDescent="0.35">
      <c r="D32" t="s">
        <v>25</v>
      </c>
      <c r="E32" s="13">
        <v>9000</v>
      </c>
      <c r="F32" s="13">
        <v>9000</v>
      </c>
      <c r="G32" s="25">
        <v>0</v>
      </c>
      <c r="H32" s="25">
        <v>0</v>
      </c>
      <c r="I32" s="25">
        <v>24000</v>
      </c>
      <c r="J32" s="25">
        <v>0</v>
      </c>
      <c r="K32" s="25">
        <v>0</v>
      </c>
      <c r="L32" s="13">
        <f t="shared" ref="L32:L43" si="1">+F32-K32</f>
        <v>9000</v>
      </c>
    </row>
    <row r="33" spans="3:12" x14ac:dyDescent="0.35">
      <c r="D33" t="s">
        <v>8</v>
      </c>
      <c r="E33" s="13">
        <v>514898</v>
      </c>
      <c r="F33" s="13">
        <v>514898</v>
      </c>
      <c r="G33" s="25">
        <v>251000</v>
      </c>
      <c r="H33" s="25">
        <v>168000</v>
      </c>
      <c r="I33" s="25">
        <v>384000</v>
      </c>
      <c r="J33" s="25">
        <v>136000</v>
      </c>
      <c r="K33" s="25">
        <v>333000</v>
      </c>
      <c r="L33" s="13">
        <f t="shared" si="1"/>
        <v>181898</v>
      </c>
    </row>
    <row r="34" spans="3:12" x14ac:dyDescent="0.35">
      <c r="D34" t="s">
        <v>37</v>
      </c>
      <c r="E34" s="13">
        <v>1000</v>
      </c>
      <c r="F34" s="13">
        <v>1000</v>
      </c>
      <c r="G34" s="25">
        <v>0</v>
      </c>
      <c r="H34" s="25">
        <v>48000</v>
      </c>
      <c r="I34" s="25">
        <v>34221</v>
      </c>
      <c r="J34" s="25">
        <v>24000</v>
      </c>
      <c r="K34" s="25">
        <v>24000</v>
      </c>
      <c r="L34" s="13">
        <f t="shared" si="1"/>
        <v>-23000</v>
      </c>
    </row>
    <row r="35" spans="3:12" x14ac:dyDescent="0.35">
      <c r="D35" t="s">
        <v>11</v>
      </c>
      <c r="E35" s="13">
        <v>832578</v>
      </c>
      <c r="F35" s="13">
        <v>832578</v>
      </c>
      <c r="G35" s="25">
        <v>411600</v>
      </c>
      <c r="H35" s="25">
        <v>735500</v>
      </c>
      <c r="I35" s="25">
        <v>553000</v>
      </c>
      <c r="J35" s="25">
        <v>543600</v>
      </c>
      <c r="K35" s="25">
        <v>614500</v>
      </c>
      <c r="L35" s="13">
        <f t="shared" si="1"/>
        <v>218078</v>
      </c>
    </row>
    <row r="36" spans="3:12" x14ac:dyDescent="0.35">
      <c r="D36" t="s">
        <v>92</v>
      </c>
      <c r="E36" s="13">
        <v>0</v>
      </c>
      <c r="F36" s="13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13">
        <f t="shared" si="1"/>
        <v>0</v>
      </c>
    </row>
    <row r="37" spans="3:12" x14ac:dyDescent="0.35">
      <c r="D37" t="s">
        <v>50</v>
      </c>
      <c r="E37" s="13">
        <v>72000</v>
      </c>
      <c r="F37" s="13">
        <v>72000</v>
      </c>
      <c r="G37" s="25">
        <v>240000</v>
      </c>
      <c r="H37" s="25">
        <v>170000</v>
      </c>
      <c r="I37" s="25">
        <v>360000</v>
      </c>
      <c r="J37" s="25">
        <v>215000</v>
      </c>
      <c r="K37" s="25">
        <v>120000</v>
      </c>
      <c r="L37" s="13">
        <f t="shared" si="1"/>
        <v>-48000</v>
      </c>
    </row>
    <row r="38" spans="3:12" x14ac:dyDescent="0.35">
      <c r="D38" t="s">
        <v>53</v>
      </c>
      <c r="E38" s="13">
        <v>268000</v>
      </c>
      <c r="F38" s="13">
        <v>268000</v>
      </c>
      <c r="G38" s="25">
        <v>80000</v>
      </c>
      <c r="H38" s="25">
        <v>187000</v>
      </c>
      <c r="I38" s="25">
        <v>312000</v>
      </c>
      <c r="J38" s="25">
        <v>168000</v>
      </c>
      <c r="K38" s="25">
        <v>340000</v>
      </c>
      <c r="L38" s="13">
        <f t="shared" si="1"/>
        <v>-72000</v>
      </c>
    </row>
    <row r="39" spans="3:12" x14ac:dyDescent="0.35">
      <c r="D39" t="s">
        <v>56</v>
      </c>
      <c r="E39" s="13">
        <v>48000</v>
      </c>
      <c r="F39" s="13">
        <v>48000</v>
      </c>
      <c r="G39" s="25">
        <v>28000</v>
      </c>
      <c r="H39" s="25">
        <v>82000</v>
      </c>
      <c r="I39" s="25">
        <v>60000</v>
      </c>
      <c r="J39" s="25">
        <v>24000</v>
      </c>
      <c r="K39" s="25">
        <v>24000</v>
      </c>
      <c r="L39" s="13">
        <f t="shared" si="1"/>
        <v>24000</v>
      </c>
    </row>
    <row r="40" spans="3:12" x14ac:dyDescent="0.35">
      <c r="D40" t="s">
        <v>59</v>
      </c>
      <c r="E40" s="13">
        <v>582300</v>
      </c>
      <c r="F40" s="13">
        <v>582300</v>
      </c>
      <c r="G40" s="25">
        <v>514000</v>
      </c>
      <c r="H40" s="25">
        <v>623001</v>
      </c>
      <c r="I40" s="25">
        <v>480000</v>
      </c>
      <c r="J40" s="25">
        <v>414000</v>
      </c>
      <c r="K40" s="25">
        <v>659000</v>
      </c>
      <c r="L40" s="13">
        <f t="shared" si="1"/>
        <v>-76700</v>
      </c>
    </row>
    <row r="41" spans="3:12" x14ac:dyDescent="0.35">
      <c r="D41" t="s">
        <v>67</v>
      </c>
      <c r="E41" s="13">
        <v>14000</v>
      </c>
      <c r="F41" s="13">
        <v>14000</v>
      </c>
      <c r="G41" s="25">
        <v>192000</v>
      </c>
      <c r="H41" s="25">
        <v>192000</v>
      </c>
      <c r="I41" s="25">
        <v>276000</v>
      </c>
      <c r="J41" s="25">
        <v>216000</v>
      </c>
      <c r="K41" s="25">
        <v>24000</v>
      </c>
      <c r="L41" s="13">
        <f t="shared" si="1"/>
        <v>-10000</v>
      </c>
    </row>
    <row r="42" spans="3:12" x14ac:dyDescent="0.35">
      <c r="D42" t="s">
        <v>71</v>
      </c>
      <c r="E42" s="13">
        <v>528000</v>
      </c>
      <c r="F42" s="13">
        <v>528000</v>
      </c>
      <c r="G42" s="25">
        <v>144000</v>
      </c>
      <c r="H42" s="25">
        <v>268210</v>
      </c>
      <c r="I42" s="25">
        <v>239000</v>
      </c>
      <c r="J42" s="25">
        <v>485000</v>
      </c>
      <c r="K42" s="25">
        <v>368500</v>
      </c>
      <c r="L42" s="13">
        <f t="shared" si="1"/>
        <v>159500</v>
      </c>
    </row>
    <row r="43" spans="3:12" x14ac:dyDescent="0.35">
      <c r="D43" t="s">
        <v>76</v>
      </c>
      <c r="E43" s="13">
        <v>194841</v>
      </c>
      <c r="F43" s="13">
        <v>98841</v>
      </c>
      <c r="G43" s="25">
        <v>181803</v>
      </c>
      <c r="H43" s="25">
        <v>254940</v>
      </c>
      <c r="I43" s="25">
        <v>178222</v>
      </c>
      <c r="J43" s="25">
        <v>184680</v>
      </c>
      <c r="K43" s="25">
        <v>135700</v>
      </c>
      <c r="L43" s="13">
        <f t="shared" si="1"/>
        <v>-36859</v>
      </c>
    </row>
    <row r="44" spans="3:12" x14ac:dyDescent="0.35">
      <c r="C44" t="s">
        <v>577</v>
      </c>
      <c r="E44" s="13">
        <v>3076617</v>
      </c>
      <c r="F44" s="13">
        <v>2980617</v>
      </c>
      <c r="G44" s="25">
        <v>2239350</v>
      </c>
      <c r="H44" s="25">
        <v>2848441</v>
      </c>
      <c r="I44" s="25">
        <v>3032443</v>
      </c>
      <c r="J44" s="25">
        <v>2524280</v>
      </c>
      <c r="K44" s="25">
        <v>2685959</v>
      </c>
    </row>
    <row r="45" spans="3:12" x14ac:dyDescent="0.35">
      <c r="C45" t="s">
        <v>204</v>
      </c>
      <c r="D45" t="s">
        <v>205</v>
      </c>
      <c r="E45" s="13">
        <v>48000</v>
      </c>
      <c r="F45" s="13">
        <v>48000</v>
      </c>
      <c r="G45" s="25">
        <v>48000</v>
      </c>
      <c r="H45" s="25">
        <v>168000</v>
      </c>
      <c r="I45" s="25">
        <v>72000</v>
      </c>
      <c r="J45" s="25">
        <v>48000</v>
      </c>
      <c r="K45" s="25">
        <v>48000</v>
      </c>
    </row>
    <row r="46" spans="3:12" x14ac:dyDescent="0.35">
      <c r="D46" t="s">
        <v>209</v>
      </c>
      <c r="E46" s="13">
        <v>24000</v>
      </c>
      <c r="F46" s="13">
        <v>24000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</row>
    <row r="47" spans="3:12" x14ac:dyDescent="0.35">
      <c r="D47" t="s">
        <v>316</v>
      </c>
      <c r="E47" s="13">
        <v>0</v>
      </c>
      <c r="F47" s="13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</row>
    <row r="48" spans="3:12" x14ac:dyDescent="0.35">
      <c r="D48" t="s">
        <v>212</v>
      </c>
      <c r="E48" s="13">
        <v>24000</v>
      </c>
      <c r="F48" s="13">
        <v>24000</v>
      </c>
      <c r="G48" s="25">
        <v>24000</v>
      </c>
      <c r="H48" s="25">
        <v>96000</v>
      </c>
      <c r="I48" s="25">
        <v>48000</v>
      </c>
      <c r="J48" s="25">
        <v>72000</v>
      </c>
      <c r="K48" s="25">
        <v>72000</v>
      </c>
    </row>
    <row r="49" spans="3:12" x14ac:dyDescent="0.35">
      <c r="D49" t="s">
        <v>71</v>
      </c>
      <c r="E49" s="13">
        <v>24000</v>
      </c>
      <c r="F49" s="13">
        <v>24000</v>
      </c>
      <c r="G49" s="25">
        <v>0</v>
      </c>
      <c r="H49" s="25">
        <v>24000</v>
      </c>
      <c r="I49" s="25">
        <v>24000</v>
      </c>
      <c r="J49" s="25">
        <v>28001</v>
      </c>
      <c r="K49" s="25">
        <v>48000</v>
      </c>
    </row>
    <row r="50" spans="3:12" x14ac:dyDescent="0.35">
      <c r="D50" t="s">
        <v>217</v>
      </c>
      <c r="E50" s="13">
        <v>48000</v>
      </c>
      <c r="F50" s="13">
        <v>48000</v>
      </c>
      <c r="G50" s="25">
        <v>48000</v>
      </c>
      <c r="H50" s="25">
        <v>72000</v>
      </c>
      <c r="I50" s="25">
        <v>48000</v>
      </c>
      <c r="J50" s="25">
        <v>48000</v>
      </c>
      <c r="K50" s="25">
        <v>48000</v>
      </c>
    </row>
    <row r="51" spans="3:12" x14ac:dyDescent="0.35">
      <c r="D51" t="s">
        <v>220</v>
      </c>
      <c r="E51" s="13">
        <v>0</v>
      </c>
      <c r="F51" s="13">
        <v>0</v>
      </c>
      <c r="G51" s="25">
        <v>24000</v>
      </c>
      <c r="H51" s="25">
        <v>48000</v>
      </c>
      <c r="I51" s="25">
        <v>44000</v>
      </c>
      <c r="J51" s="25">
        <v>24000</v>
      </c>
      <c r="K51" s="25">
        <v>72000</v>
      </c>
    </row>
    <row r="52" spans="3:12" x14ac:dyDescent="0.35">
      <c r="C52" t="s">
        <v>578</v>
      </c>
      <c r="E52" s="13">
        <v>168000</v>
      </c>
      <c r="F52" s="13">
        <v>168000</v>
      </c>
      <c r="G52" s="25">
        <v>144000</v>
      </c>
      <c r="H52" s="25">
        <v>408000</v>
      </c>
      <c r="I52" s="25">
        <v>236000</v>
      </c>
      <c r="J52" s="25">
        <v>220001</v>
      </c>
      <c r="K52" s="25">
        <v>288000</v>
      </c>
    </row>
    <row r="53" spans="3:12" x14ac:dyDescent="0.35">
      <c r="C53" t="s">
        <v>227</v>
      </c>
      <c r="D53" t="s">
        <v>205</v>
      </c>
      <c r="E53" s="13">
        <v>0</v>
      </c>
      <c r="F53" s="13">
        <v>0</v>
      </c>
      <c r="G53" s="25">
        <v>0</v>
      </c>
      <c r="H53" s="25">
        <v>0</v>
      </c>
      <c r="I53" s="25">
        <v>80</v>
      </c>
      <c r="J53" s="25">
        <v>0</v>
      </c>
      <c r="K53" s="25">
        <v>0</v>
      </c>
    </row>
    <row r="54" spans="3:12" x14ac:dyDescent="0.35">
      <c r="D54" t="s">
        <v>233</v>
      </c>
      <c r="E54" s="13">
        <v>788000</v>
      </c>
      <c r="F54" s="13">
        <v>788000</v>
      </c>
      <c r="G54" s="25">
        <v>1004000</v>
      </c>
      <c r="H54" s="25">
        <v>1527600</v>
      </c>
      <c r="I54" s="25">
        <v>1509200</v>
      </c>
      <c r="J54" s="25">
        <v>1200000</v>
      </c>
      <c r="K54" s="25">
        <v>1462600</v>
      </c>
    </row>
    <row r="55" spans="3:12" x14ac:dyDescent="0.35">
      <c r="D55" t="s">
        <v>240</v>
      </c>
      <c r="E55" s="13">
        <v>0</v>
      </c>
      <c r="F55" s="13">
        <v>0</v>
      </c>
      <c r="G55" s="25">
        <v>24000</v>
      </c>
      <c r="H55" s="25">
        <v>0</v>
      </c>
      <c r="I55" s="25">
        <v>23960</v>
      </c>
      <c r="J55" s="25">
        <v>0</v>
      </c>
      <c r="K55" s="25">
        <v>72000</v>
      </c>
    </row>
    <row r="56" spans="3:12" x14ac:dyDescent="0.35">
      <c r="D56" t="s">
        <v>37</v>
      </c>
      <c r="E56" s="13">
        <v>0</v>
      </c>
      <c r="F56" s="13">
        <v>0</v>
      </c>
      <c r="G56" s="25">
        <v>0</v>
      </c>
      <c r="H56" s="25">
        <v>0</v>
      </c>
      <c r="I56" s="25">
        <v>80</v>
      </c>
      <c r="J56" s="25">
        <v>0</v>
      </c>
      <c r="K56" s="25">
        <v>0</v>
      </c>
    </row>
    <row r="57" spans="3:12" x14ac:dyDescent="0.35">
      <c r="D57" t="s">
        <v>209</v>
      </c>
      <c r="E57" s="13">
        <v>298000</v>
      </c>
      <c r="F57" s="13">
        <v>274000</v>
      </c>
      <c r="G57" s="25">
        <v>192000</v>
      </c>
      <c r="H57" s="25">
        <v>234000</v>
      </c>
      <c r="I57" s="25">
        <v>260215</v>
      </c>
      <c r="J57" s="25">
        <v>168000</v>
      </c>
      <c r="K57" s="25">
        <v>296000</v>
      </c>
      <c r="L57" t="s">
        <v>581</v>
      </c>
    </row>
    <row r="58" spans="3:12" x14ac:dyDescent="0.35">
      <c r="D58" t="s">
        <v>266</v>
      </c>
      <c r="E58" s="13">
        <v>0</v>
      </c>
      <c r="F58" s="13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t="s">
        <v>581</v>
      </c>
    </row>
    <row r="59" spans="3:12" x14ac:dyDescent="0.35">
      <c r="D59" t="s">
        <v>247</v>
      </c>
      <c r="E59" s="13">
        <v>0</v>
      </c>
      <c r="F59" s="13">
        <v>0</v>
      </c>
      <c r="G59" s="25">
        <v>48000</v>
      </c>
      <c r="H59" s="25">
        <v>191000</v>
      </c>
      <c r="I59" s="25">
        <v>120000</v>
      </c>
      <c r="J59" s="25">
        <v>48000</v>
      </c>
      <c r="K59" s="25">
        <v>96000</v>
      </c>
    </row>
    <row r="60" spans="3:12" x14ac:dyDescent="0.35">
      <c r="D60" t="s">
        <v>253</v>
      </c>
      <c r="E60" s="13">
        <v>24000</v>
      </c>
      <c r="F60" s="13">
        <v>24000</v>
      </c>
      <c r="G60" s="25">
        <v>48000</v>
      </c>
      <c r="H60" s="25">
        <v>202000</v>
      </c>
      <c r="I60" s="25">
        <v>132000</v>
      </c>
      <c r="J60" s="25">
        <v>24000</v>
      </c>
      <c r="K60" s="25">
        <v>70500</v>
      </c>
    </row>
    <row r="61" spans="3:12" x14ac:dyDescent="0.35">
      <c r="D61" t="s">
        <v>76</v>
      </c>
      <c r="E61" s="13">
        <v>0</v>
      </c>
      <c r="F61" s="13">
        <v>0</v>
      </c>
      <c r="G61" s="25">
        <v>24000</v>
      </c>
      <c r="H61" s="25">
        <v>23700</v>
      </c>
      <c r="I61" s="25">
        <v>24000</v>
      </c>
      <c r="J61" s="25">
        <v>24000</v>
      </c>
      <c r="K61" s="25">
        <v>0</v>
      </c>
    </row>
    <row r="62" spans="3:12" x14ac:dyDescent="0.35">
      <c r="D62" t="s">
        <v>217</v>
      </c>
      <c r="E62" s="13">
        <v>6000</v>
      </c>
      <c r="F62" s="13">
        <v>6000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</row>
    <row r="63" spans="3:12" x14ac:dyDescent="0.35">
      <c r="C63" t="s">
        <v>579</v>
      </c>
      <c r="E63" s="13">
        <v>1116000</v>
      </c>
      <c r="F63" s="13">
        <v>1092000</v>
      </c>
      <c r="G63" s="25">
        <v>1340000</v>
      </c>
      <c r="H63" s="25">
        <v>2178300</v>
      </c>
      <c r="I63" s="25">
        <v>2069535</v>
      </c>
      <c r="J63" s="25">
        <v>1464000</v>
      </c>
      <c r="K63" s="25">
        <v>1997100</v>
      </c>
    </row>
    <row r="64" spans="3:12" x14ac:dyDescent="0.35">
      <c r="C64" t="s">
        <v>583</v>
      </c>
      <c r="D64" t="s">
        <v>589</v>
      </c>
      <c r="E64" s="13">
        <v>42000</v>
      </c>
      <c r="F64" s="13">
        <v>36000</v>
      </c>
      <c r="G64" s="25">
        <v>0</v>
      </c>
      <c r="H64" s="25">
        <v>0</v>
      </c>
      <c r="I64" s="25">
        <v>18000</v>
      </c>
      <c r="J64" s="25">
        <v>18000</v>
      </c>
      <c r="K64" s="25">
        <v>0</v>
      </c>
    </row>
    <row r="65" spans="2:11" x14ac:dyDescent="0.35">
      <c r="C65" t="s">
        <v>618</v>
      </c>
      <c r="E65" s="13">
        <v>42000</v>
      </c>
      <c r="F65" s="13">
        <v>36000</v>
      </c>
      <c r="G65" s="25">
        <v>0</v>
      </c>
      <c r="H65" s="25">
        <v>0</v>
      </c>
      <c r="I65" s="25">
        <v>18000</v>
      </c>
      <c r="J65" s="25">
        <v>18000</v>
      </c>
      <c r="K65" s="25">
        <v>0</v>
      </c>
    </row>
    <row r="66" spans="2:11" x14ac:dyDescent="0.35">
      <c r="B66" t="s">
        <v>427</v>
      </c>
      <c r="E66" s="13">
        <v>4402617</v>
      </c>
      <c r="F66" s="13">
        <v>4276617</v>
      </c>
      <c r="G66" s="25">
        <v>3723350</v>
      </c>
      <c r="H66" s="25">
        <v>5434741</v>
      </c>
      <c r="I66" s="25">
        <v>5355978</v>
      </c>
      <c r="J66" s="25">
        <v>4226281</v>
      </c>
      <c r="K66" s="25">
        <v>4971059</v>
      </c>
    </row>
    <row r="67" spans="2:11" x14ac:dyDescent="0.35">
      <c r="B67" t="s">
        <v>7</v>
      </c>
      <c r="C67" t="s">
        <v>6</v>
      </c>
      <c r="D67" t="s">
        <v>8</v>
      </c>
      <c r="E67" s="13">
        <v>192000</v>
      </c>
      <c r="F67" s="13">
        <v>192000</v>
      </c>
      <c r="G67" s="25">
        <v>48000</v>
      </c>
      <c r="H67" s="25">
        <v>168000</v>
      </c>
      <c r="I67" s="25">
        <v>288000</v>
      </c>
      <c r="J67" s="25">
        <v>240000</v>
      </c>
      <c r="K67" s="25">
        <v>240000</v>
      </c>
    </row>
    <row r="68" spans="2:11" x14ac:dyDescent="0.35">
      <c r="D68" t="s">
        <v>11</v>
      </c>
      <c r="E68" s="13">
        <v>360000</v>
      </c>
      <c r="F68" s="13">
        <v>360000</v>
      </c>
      <c r="G68" s="25">
        <v>216000</v>
      </c>
      <c r="H68" s="25">
        <v>239994</v>
      </c>
      <c r="I68" s="25">
        <v>312000</v>
      </c>
      <c r="J68" s="25">
        <v>480000</v>
      </c>
      <c r="K68" s="25">
        <v>432000</v>
      </c>
    </row>
    <row r="69" spans="2:11" x14ac:dyDescent="0.35">
      <c r="D69" t="s">
        <v>76</v>
      </c>
      <c r="E69" s="13">
        <v>6240</v>
      </c>
      <c r="F69" s="13">
        <v>6240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</row>
    <row r="70" spans="2:11" x14ac:dyDescent="0.35">
      <c r="C70" t="s">
        <v>577</v>
      </c>
      <c r="E70" s="13">
        <v>558240</v>
      </c>
      <c r="F70" s="13">
        <v>558240</v>
      </c>
      <c r="G70" s="25">
        <v>264000</v>
      </c>
      <c r="H70" s="25">
        <v>407994</v>
      </c>
      <c r="I70" s="25">
        <v>600000</v>
      </c>
      <c r="J70" s="25">
        <v>720000</v>
      </c>
      <c r="K70" s="25">
        <v>672000</v>
      </c>
    </row>
    <row r="71" spans="2:11" x14ac:dyDescent="0.35">
      <c r="C71" t="s">
        <v>204</v>
      </c>
      <c r="D71" t="s">
        <v>212</v>
      </c>
      <c r="E71" s="13">
        <v>0</v>
      </c>
      <c r="F71" s="13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</row>
    <row r="72" spans="2:11" x14ac:dyDescent="0.35">
      <c r="C72" t="s">
        <v>578</v>
      </c>
      <c r="E72" s="13">
        <v>0</v>
      </c>
      <c r="F72" s="13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</row>
    <row r="73" spans="2:11" x14ac:dyDescent="0.35">
      <c r="C73" t="s">
        <v>227</v>
      </c>
      <c r="D73" t="s">
        <v>209</v>
      </c>
      <c r="E73" s="13">
        <v>143990</v>
      </c>
      <c r="F73" s="13">
        <v>143990</v>
      </c>
      <c r="G73" s="25">
        <v>48000</v>
      </c>
      <c r="H73" s="25">
        <v>120000</v>
      </c>
      <c r="I73" s="25">
        <v>71990</v>
      </c>
      <c r="J73" s="25">
        <v>47990</v>
      </c>
      <c r="K73" s="25">
        <v>72000</v>
      </c>
    </row>
    <row r="74" spans="2:11" x14ac:dyDescent="0.35">
      <c r="C74" t="s">
        <v>579</v>
      </c>
      <c r="E74" s="13">
        <v>143990</v>
      </c>
      <c r="F74" s="13">
        <v>143990</v>
      </c>
      <c r="G74" s="25">
        <v>48000</v>
      </c>
      <c r="H74" s="25">
        <v>120000</v>
      </c>
      <c r="I74" s="25">
        <v>71990</v>
      </c>
      <c r="J74" s="25">
        <v>47990</v>
      </c>
      <c r="K74" s="25">
        <v>72000</v>
      </c>
    </row>
    <row r="75" spans="2:11" x14ac:dyDescent="0.35">
      <c r="B75" t="s">
        <v>428</v>
      </c>
      <c r="E75" s="13">
        <v>702230</v>
      </c>
      <c r="F75" s="13">
        <v>702230</v>
      </c>
      <c r="G75" s="25">
        <v>312000</v>
      </c>
      <c r="H75" s="25">
        <v>527994</v>
      </c>
      <c r="I75" s="25">
        <v>671990</v>
      </c>
      <c r="J75" s="25">
        <v>767990</v>
      </c>
      <c r="K75" s="25">
        <v>744000</v>
      </c>
    </row>
    <row r="76" spans="2:11" x14ac:dyDescent="0.35">
      <c r="B76" t="s">
        <v>350</v>
      </c>
      <c r="E76" s="13">
        <v>5104847</v>
      </c>
      <c r="F76" s="13">
        <v>4978847</v>
      </c>
      <c r="G76" s="25">
        <v>4035350</v>
      </c>
      <c r="H76" s="25">
        <v>5962735</v>
      </c>
      <c r="I76" s="25">
        <v>6027968</v>
      </c>
      <c r="J76" s="25">
        <v>4994271</v>
      </c>
      <c r="K76" s="25">
        <v>5715059</v>
      </c>
    </row>
  </sheetData>
  <mergeCells count="2">
    <mergeCell ref="B14:C14"/>
    <mergeCell ref="B28:C28"/>
  </mergeCells>
  <pageMargins left="0.7" right="0.7" top="0.75" bottom="0.75" header="0.3" footer="0.3"/>
  <customProperties>
    <customPr name="_pios_id" r:id="rId4"/>
    <customPr name="IbpWorksheetKeyString_GUID" r:id="rId5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AE4B-59FB-4ADD-AFCE-8EF1E493D9AB}">
  <dimension ref="A2:L330"/>
  <sheetViews>
    <sheetView topLeftCell="A66" zoomScale="60" zoomScaleNormal="60" workbookViewId="0">
      <selection activeCell="A8" sqref="A8:A96"/>
    </sheetView>
  </sheetViews>
  <sheetFormatPr baseColWidth="10" defaultRowHeight="14.5" x14ac:dyDescent="0.35"/>
  <cols>
    <col min="1" max="1" width="27.6328125" bestFit="1" customWidth="1"/>
    <col min="2" max="2" width="22.36328125" bestFit="1" customWidth="1"/>
    <col min="3" max="3" width="10.1796875" bestFit="1" customWidth="1"/>
    <col min="4" max="4" width="25.90625" bestFit="1" customWidth="1"/>
    <col min="5" max="5" width="8.90625" bestFit="1" customWidth="1"/>
    <col min="6" max="6" width="10.1796875" bestFit="1" customWidth="1"/>
    <col min="7" max="7" width="11.7265625" bestFit="1" customWidth="1"/>
    <col min="8" max="10" width="10.1796875" bestFit="1" customWidth="1"/>
    <col min="11" max="11" width="24" bestFit="1" customWidth="1"/>
    <col min="12" max="12" width="20.36328125" bestFit="1" customWidth="1"/>
    <col min="13" max="14" width="27.1796875" bestFit="1" customWidth="1"/>
    <col min="15" max="16" width="11.7265625" bestFit="1" customWidth="1"/>
  </cols>
  <sheetData>
    <row r="2" spans="1:12" x14ac:dyDescent="0.35">
      <c r="K2" s="10" t="s">
        <v>355</v>
      </c>
      <c r="L2" t="s">
        <v>356</v>
      </c>
    </row>
    <row r="3" spans="1:12" x14ac:dyDescent="0.35">
      <c r="K3" s="10" t="s">
        <v>357</v>
      </c>
      <c r="L3" t="s">
        <v>358</v>
      </c>
    </row>
    <row r="4" spans="1:12" x14ac:dyDescent="0.35">
      <c r="B4" s="10" t="s">
        <v>355</v>
      </c>
      <c r="C4" t="s">
        <v>356</v>
      </c>
      <c r="K4" s="10" t="s">
        <v>1</v>
      </c>
      <c r="L4" t="s">
        <v>361</v>
      </c>
    </row>
    <row r="6" spans="1:12" x14ac:dyDescent="0.35">
      <c r="B6" s="10" t="s">
        <v>351</v>
      </c>
      <c r="D6" s="10" t="s">
        <v>357</v>
      </c>
      <c r="K6" s="10" t="s">
        <v>368</v>
      </c>
      <c r="L6" t="s">
        <v>351</v>
      </c>
    </row>
    <row r="7" spans="1:12" x14ac:dyDescent="0.35">
      <c r="A7" s="12" t="s">
        <v>360</v>
      </c>
      <c r="B7" s="10" t="s">
        <v>1</v>
      </c>
      <c r="C7" s="10" t="s">
        <v>4</v>
      </c>
      <c r="D7" t="s">
        <v>358</v>
      </c>
      <c r="E7" t="s">
        <v>359</v>
      </c>
      <c r="F7" t="s">
        <v>349</v>
      </c>
      <c r="G7" t="s">
        <v>350</v>
      </c>
      <c r="K7">
        <v>40307554</v>
      </c>
      <c r="L7" s="13">
        <v>24000</v>
      </c>
    </row>
    <row r="8" spans="1:12" x14ac:dyDescent="0.35">
      <c r="A8" t="str">
        <f>B8&amp;C8</f>
        <v>AGRO SUDAMERICA1010877</v>
      </c>
      <c r="B8" t="s">
        <v>352</v>
      </c>
      <c r="C8">
        <v>1010877</v>
      </c>
      <c r="D8" s="13"/>
      <c r="E8" s="13">
        <v>49060</v>
      </c>
      <c r="F8" s="13"/>
      <c r="G8" s="13">
        <v>49060</v>
      </c>
      <c r="K8">
        <v>40310589</v>
      </c>
      <c r="L8" s="13">
        <v>24000</v>
      </c>
    </row>
    <row r="9" spans="1:12" x14ac:dyDescent="0.35">
      <c r="A9" t="str">
        <f t="shared" ref="A9:A72" si="0">B9&amp;C9</f>
        <v>AGRO SUDAMERICA1011421</v>
      </c>
      <c r="B9" t="s">
        <v>352</v>
      </c>
      <c r="C9">
        <v>1011421</v>
      </c>
      <c r="D9" s="13"/>
      <c r="E9" s="13">
        <v>262770.78999999998</v>
      </c>
      <c r="F9" s="13"/>
      <c r="G9" s="13">
        <v>262770.78999999998</v>
      </c>
      <c r="K9">
        <v>40310641</v>
      </c>
      <c r="L9" s="13">
        <v>24000</v>
      </c>
    </row>
    <row r="10" spans="1:12" x14ac:dyDescent="0.35">
      <c r="A10" t="str">
        <f t="shared" si="0"/>
        <v>AGRO SUDAMERICA1011558</v>
      </c>
      <c r="B10" t="s">
        <v>352</v>
      </c>
      <c r="C10">
        <v>1011558</v>
      </c>
      <c r="D10" s="13">
        <v>24000</v>
      </c>
      <c r="E10" s="13">
        <v>23997.09</v>
      </c>
      <c r="F10" s="13"/>
      <c r="G10" s="13">
        <v>47997.09</v>
      </c>
      <c r="K10">
        <v>40313447</v>
      </c>
      <c r="L10" s="13">
        <v>24000</v>
      </c>
    </row>
    <row r="11" spans="1:12" x14ac:dyDescent="0.35">
      <c r="A11" t="str">
        <f t="shared" si="0"/>
        <v>AGRO SUDAMERICA1011582</v>
      </c>
      <c r="B11" t="s">
        <v>352</v>
      </c>
      <c r="C11">
        <v>1011582</v>
      </c>
      <c r="D11" s="13"/>
      <c r="E11" s="13">
        <v>20960.690000000002</v>
      </c>
      <c r="F11" s="13"/>
      <c r="G11" s="13">
        <v>20960.690000000002</v>
      </c>
      <c r="K11">
        <v>40315840</v>
      </c>
      <c r="L11" s="13">
        <v>24000</v>
      </c>
    </row>
    <row r="12" spans="1:12" x14ac:dyDescent="0.35">
      <c r="A12" t="str">
        <f t="shared" si="0"/>
        <v>AGRO SUDAMERICA1012283</v>
      </c>
      <c r="B12" t="s">
        <v>352</v>
      </c>
      <c r="C12">
        <v>1012283</v>
      </c>
      <c r="D12" s="13">
        <v>24000</v>
      </c>
      <c r="E12" s="13"/>
      <c r="F12" s="13"/>
      <c r="G12" s="13">
        <v>24000</v>
      </c>
      <c r="K12">
        <v>40315841</v>
      </c>
      <c r="L12" s="13">
        <v>24000</v>
      </c>
    </row>
    <row r="13" spans="1:12" x14ac:dyDescent="0.35">
      <c r="A13" t="str">
        <f t="shared" si="0"/>
        <v>AGRO SUDAMERICA1012556</v>
      </c>
      <c r="B13" t="s">
        <v>352</v>
      </c>
      <c r="C13">
        <v>1012556</v>
      </c>
      <c r="D13" s="13"/>
      <c r="E13" s="13">
        <v>23719.29</v>
      </c>
      <c r="F13" s="13"/>
      <c r="G13" s="13">
        <v>23719.29</v>
      </c>
      <c r="K13">
        <v>40316474</v>
      </c>
      <c r="L13" s="13">
        <v>24000</v>
      </c>
    </row>
    <row r="14" spans="1:12" x14ac:dyDescent="0.35">
      <c r="A14" t="str">
        <f t="shared" si="0"/>
        <v>AGRO SUDAMERICA1012719</v>
      </c>
      <c r="B14" t="s">
        <v>352</v>
      </c>
      <c r="C14">
        <v>1012719</v>
      </c>
      <c r="D14" s="13">
        <v>72000</v>
      </c>
      <c r="E14" s="13">
        <v>96005.81</v>
      </c>
      <c r="F14" s="13"/>
      <c r="G14" s="13">
        <v>168005.81</v>
      </c>
      <c r="K14">
        <v>40316887</v>
      </c>
      <c r="L14" s="13">
        <v>24000</v>
      </c>
    </row>
    <row r="15" spans="1:12" x14ac:dyDescent="0.35">
      <c r="A15" t="str">
        <f t="shared" si="0"/>
        <v>AGRO SUDAMERICA1012763</v>
      </c>
      <c r="B15" t="s">
        <v>352</v>
      </c>
      <c r="C15">
        <v>1012763</v>
      </c>
      <c r="D15" s="13">
        <v>24000</v>
      </c>
      <c r="E15" s="13">
        <v>47983.850000000006</v>
      </c>
      <c r="F15" s="13"/>
      <c r="G15" s="13">
        <v>71983.850000000006</v>
      </c>
      <c r="K15">
        <v>40317928</v>
      </c>
      <c r="L15" s="13">
        <v>24000</v>
      </c>
    </row>
    <row r="16" spans="1:12" x14ac:dyDescent="0.35">
      <c r="A16" t="str">
        <f t="shared" si="0"/>
        <v>AGRO SUDAMERICA1012778</v>
      </c>
      <c r="B16" t="s">
        <v>352</v>
      </c>
      <c r="C16">
        <v>1012778</v>
      </c>
      <c r="D16" s="13"/>
      <c r="E16" s="13">
        <v>24000.85</v>
      </c>
      <c r="F16" s="13"/>
      <c r="G16" s="13">
        <v>24000.85</v>
      </c>
      <c r="K16">
        <v>40321157</v>
      </c>
      <c r="L16" s="13">
        <v>24000</v>
      </c>
    </row>
    <row r="17" spans="1:12" x14ac:dyDescent="0.35">
      <c r="A17" t="str">
        <f t="shared" si="0"/>
        <v>AGRO SUDAMERICA1020412</v>
      </c>
      <c r="B17" t="s">
        <v>352</v>
      </c>
      <c r="C17">
        <v>1020412</v>
      </c>
      <c r="D17" s="13"/>
      <c r="E17" s="13">
        <v>48026.5</v>
      </c>
      <c r="F17" s="13"/>
      <c r="G17" s="13">
        <v>48026.5</v>
      </c>
      <c r="K17">
        <v>40322011</v>
      </c>
      <c r="L17" s="13">
        <v>24000</v>
      </c>
    </row>
    <row r="18" spans="1:12" x14ac:dyDescent="0.35">
      <c r="A18" t="str">
        <f t="shared" si="0"/>
        <v>AGRO SUDAMERICA1020944</v>
      </c>
      <c r="B18" t="s">
        <v>352</v>
      </c>
      <c r="C18">
        <v>1020944</v>
      </c>
      <c r="D18" s="13">
        <v>48000</v>
      </c>
      <c r="E18" s="13">
        <v>191928.1</v>
      </c>
      <c r="F18" s="13"/>
      <c r="G18" s="13">
        <v>239928.1</v>
      </c>
      <c r="K18">
        <v>40322055</v>
      </c>
      <c r="L18" s="13">
        <v>24000</v>
      </c>
    </row>
    <row r="19" spans="1:12" x14ac:dyDescent="0.35">
      <c r="A19" t="str">
        <f t="shared" si="0"/>
        <v>AGRO SUDAMERICA1021023</v>
      </c>
      <c r="B19" t="s">
        <v>352</v>
      </c>
      <c r="C19">
        <v>1021023</v>
      </c>
      <c r="D19" s="13"/>
      <c r="E19" s="13">
        <v>71975.34</v>
      </c>
      <c r="F19" s="13"/>
      <c r="G19" s="13">
        <v>71975.34</v>
      </c>
      <c r="K19">
        <v>40322118</v>
      </c>
      <c r="L19" s="13">
        <v>24000</v>
      </c>
    </row>
    <row r="20" spans="1:12" x14ac:dyDescent="0.35">
      <c r="A20" t="str">
        <f t="shared" si="0"/>
        <v>AGRO SUDAMERICA1021092</v>
      </c>
      <c r="B20" t="s">
        <v>352</v>
      </c>
      <c r="C20">
        <v>1021092</v>
      </c>
      <c r="D20" s="13"/>
      <c r="E20" s="13">
        <v>47985.850000000006</v>
      </c>
      <c r="F20" s="13"/>
      <c r="G20" s="13">
        <v>47985.850000000006</v>
      </c>
      <c r="K20">
        <v>40322189</v>
      </c>
      <c r="L20" s="13">
        <v>24000</v>
      </c>
    </row>
    <row r="21" spans="1:12" x14ac:dyDescent="0.35">
      <c r="A21" t="str">
        <f t="shared" si="0"/>
        <v>AGRO SUDAMERICA1021105</v>
      </c>
      <c r="B21" t="s">
        <v>352</v>
      </c>
      <c r="C21">
        <v>1021105</v>
      </c>
      <c r="D21" s="13"/>
      <c r="E21" s="13">
        <v>23987.79</v>
      </c>
      <c r="F21" s="13"/>
      <c r="G21" s="13">
        <v>23987.79</v>
      </c>
      <c r="K21">
        <v>40322294</v>
      </c>
      <c r="L21" s="13">
        <v>24000</v>
      </c>
    </row>
    <row r="22" spans="1:12" x14ac:dyDescent="0.35">
      <c r="A22" t="str">
        <f t="shared" si="0"/>
        <v>AGRO SUDAMERICA1021187</v>
      </c>
      <c r="B22" t="s">
        <v>352</v>
      </c>
      <c r="C22">
        <v>1021187</v>
      </c>
      <c r="D22" s="13"/>
      <c r="E22" s="13">
        <v>23993.5</v>
      </c>
      <c r="F22" s="13"/>
      <c r="G22" s="13">
        <v>23993.5</v>
      </c>
      <c r="K22">
        <v>40322748</v>
      </c>
      <c r="L22" s="13">
        <v>24000</v>
      </c>
    </row>
    <row r="23" spans="1:12" x14ac:dyDescent="0.35">
      <c r="A23" t="str">
        <f t="shared" si="0"/>
        <v>AGRO SUDAMERICA1021263</v>
      </c>
      <c r="B23" t="s">
        <v>352</v>
      </c>
      <c r="C23">
        <v>1021263</v>
      </c>
      <c r="D23" s="13"/>
      <c r="E23" s="13">
        <v>21702.59</v>
      </c>
      <c r="F23" s="13"/>
      <c r="G23" s="13">
        <v>21702.59</v>
      </c>
      <c r="K23">
        <v>40322760</v>
      </c>
      <c r="L23" s="13">
        <v>24000</v>
      </c>
    </row>
    <row r="24" spans="1:12" x14ac:dyDescent="0.35">
      <c r="A24" t="str">
        <f t="shared" si="0"/>
        <v>AGRO SUDAMERICA1021385</v>
      </c>
      <c r="B24" t="s">
        <v>352</v>
      </c>
      <c r="C24">
        <v>1021385</v>
      </c>
      <c r="D24" s="13"/>
      <c r="E24" s="13">
        <v>47996.89</v>
      </c>
      <c r="F24" s="13"/>
      <c r="G24" s="13">
        <v>47996.89</v>
      </c>
      <c r="K24">
        <v>40323188</v>
      </c>
      <c r="L24" s="13">
        <v>24000</v>
      </c>
    </row>
    <row r="25" spans="1:12" x14ac:dyDescent="0.35">
      <c r="A25" t="str">
        <f t="shared" si="0"/>
        <v>AGRO SUDAMERICA1021622</v>
      </c>
      <c r="B25" t="s">
        <v>352</v>
      </c>
      <c r="C25">
        <v>1021622</v>
      </c>
      <c r="D25" s="13"/>
      <c r="E25" s="13">
        <v>110</v>
      </c>
      <c r="F25" s="13"/>
      <c r="G25" s="13">
        <v>110</v>
      </c>
      <c r="K25">
        <v>40323757</v>
      </c>
      <c r="L25" s="13">
        <v>24000</v>
      </c>
    </row>
    <row r="26" spans="1:12" x14ac:dyDescent="0.35">
      <c r="A26" t="str">
        <f t="shared" si="0"/>
        <v>AGRO SUDAMERICA1021623</v>
      </c>
      <c r="B26" t="s">
        <v>352</v>
      </c>
      <c r="C26">
        <v>1021623</v>
      </c>
      <c r="D26" s="13"/>
      <c r="E26" s="13">
        <v>530</v>
      </c>
      <c r="F26" s="13"/>
      <c r="G26" s="13">
        <v>530</v>
      </c>
      <c r="K26">
        <v>40324200</v>
      </c>
      <c r="L26" s="13">
        <v>24000</v>
      </c>
    </row>
    <row r="27" spans="1:12" x14ac:dyDescent="0.35">
      <c r="A27" t="str">
        <f t="shared" si="0"/>
        <v>AGRO SUDAMERICA1021639</v>
      </c>
      <c r="B27" t="s">
        <v>352</v>
      </c>
      <c r="C27">
        <v>1021639</v>
      </c>
      <c r="D27" s="13"/>
      <c r="E27" s="13">
        <v>19110</v>
      </c>
      <c r="F27" s="13"/>
      <c r="G27" s="13">
        <v>19110</v>
      </c>
      <c r="K27">
        <v>40324212</v>
      </c>
      <c r="L27" s="13">
        <v>24000</v>
      </c>
    </row>
    <row r="28" spans="1:12" x14ac:dyDescent="0.35">
      <c r="A28" t="str">
        <f t="shared" si="0"/>
        <v>AGRO SUDAMERICA1021976</v>
      </c>
      <c r="B28" t="s">
        <v>352</v>
      </c>
      <c r="C28">
        <v>1021976</v>
      </c>
      <c r="D28" s="13">
        <v>24000</v>
      </c>
      <c r="E28" s="13">
        <v>47934.94</v>
      </c>
      <c r="F28" s="13"/>
      <c r="G28" s="13">
        <v>71934.94</v>
      </c>
      <c r="K28">
        <v>40324484</v>
      </c>
      <c r="L28" s="13">
        <v>24000</v>
      </c>
    </row>
    <row r="29" spans="1:12" x14ac:dyDescent="0.35">
      <c r="A29" t="str">
        <f t="shared" si="0"/>
        <v>AGRO SUDAMERICA1022384</v>
      </c>
      <c r="B29" t="s">
        <v>352</v>
      </c>
      <c r="C29">
        <v>1022384</v>
      </c>
      <c r="D29" s="13"/>
      <c r="E29" s="13">
        <v>609.66999999999996</v>
      </c>
      <c r="F29" s="13"/>
      <c r="G29" s="13">
        <v>609.66999999999996</v>
      </c>
      <c r="K29">
        <v>40324489</v>
      </c>
      <c r="L29" s="13">
        <v>24000</v>
      </c>
    </row>
    <row r="30" spans="1:12" x14ac:dyDescent="0.35">
      <c r="A30" t="str">
        <f t="shared" si="0"/>
        <v>AGRO SUDAMERICA1022709</v>
      </c>
      <c r="B30" t="s">
        <v>352</v>
      </c>
      <c r="C30">
        <v>1022709</v>
      </c>
      <c r="D30" s="13">
        <v>24000</v>
      </c>
      <c r="E30" s="13"/>
      <c r="F30" s="13"/>
      <c r="G30" s="13">
        <v>24000</v>
      </c>
      <c r="K30">
        <v>40324549</v>
      </c>
      <c r="L30" s="13">
        <v>25000</v>
      </c>
    </row>
    <row r="31" spans="1:12" x14ac:dyDescent="0.35">
      <c r="A31" t="str">
        <f t="shared" si="0"/>
        <v>AGRO SUDAMERICA1030224</v>
      </c>
      <c r="B31" t="s">
        <v>352</v>
      </c>
      <c r="C31">
        <v>1030224</v>
      </c>
      <c r="D31" s="13"/>
      <c r="E31" s="13">
        <v>0</v>
      </c>
      <c r="F31" s="13"/>
      <c r="G31" s="13">
        <v>0</v>
      </c>
      <c r="K31">
        <v>40324550</v>
      </c>
      <c r="L31" s="13">
        <v>25000</v>
      </c>
    </row>
    <row r="32" spans="1:12" x14ac:dyDescent="0.35">
      <c r="A32" t="str">
        <f t="shared" si="0"/>
        <v>AGRO SUDAMERICA1030670</v>
      </c>
      <c r="B32" t="s">
        <v>352</v>
      </c>
      <c r="C32">
        <v>1030670</v>
      </c>
      <c r="D32" s="13"/>
      <c r="E32" s="13">
        <v>24000</v>
      </c>
      <c r="F32" s="13"/>
      <c r="G32" s="13">
        <v>24000</v>
      </c>
      <c r="K32">
        <v>40324551</v>
      </c>
      <c r="L32" s="13">
        <v>25000</v>
      </c>
    </row>
    <row r="33" spans="1:12" x14ac:dyDescent="0.35">
      <c r="A33" t="str">
        <f t="shared" si="0"/>
        <v>AGROSUPER ASIA1012612</v>
      </c>
      <c r="B33" t="s">
        <v>353</v>
      </c>
      <c r="C33">
        <v>1012612</v>
      </c>
      <c r="D33" s="13">
        <v>125000</v>
      </c>
      <c r="E33" s="13">
        <v>196736.41999999998</v>
      </c>
      <c r="F33" s="13"/>
      <c r="G33" s="13">
        <v>321736.42</v>
      </c>
      <c r="K33">
        <v>40324552</v>
      </c>
      <c r="L33" s="13">
        <v>25000</v>
      </c>
    </row>
    <row r="34" spans="1:12" x14ac:dyDescent="0.35">
      <c r="A34" t="str">
        <f t="shared" si="0"/>
        <v>AGROSUPER ASIA1021012</v>
      </c>
      <c r="B34" t="s">
        <v>353</v>
      </c>
      <c r="C34">
        <v>1021012</v>
      </c>
      <c r="D34" s="13"/>
      <c r="E34" s="13">
        <v>66041.259999999995</v>
      </c>
      <c r="F34" s="13"/>
      <c r="G34" s="13">
        <v>66041.259999999995</v>
      </c>
      <c r="K34">
        <v>40324553</v>
      </c>
      <c r="L34" s="13">
        <v>25000</v>
      </c>
    </row>
    <row r="35" spans="1:12" x14ac:dyDescent="0.35">
      <c r="A35" t="str">
        <f t="shared" si="0"/>
        <v>AGROSUPER ASIA1021149</v>
      </c>
      <c r="B35" t="s">
        <v>353</v>
      </c>
      <c r="C35">
        <v>1021149</v>
      </c>
      <c r="D35" s="13"/>
      <c r="E35" s="13">
        <v>21936</v>
      </c>
      <c r="F35" s="13"/>
      <c r="G35" s="13">
        <v>21936</v>
      </c>
      <c r="K35">
        <v>40324981</v>
      </c>
      <c r="L35" s="13">
        <v>24000</v>
      </c>
    </row>
    <row r="36" spans="1:12" x14ac:dyDescent="0.35">
      <c r="A36" t="str">
        <f t="shared" si="0"/>
        <v>AGROSUPER ASIA1021150</v>
      </c>
      <c r="B36" t="s">
        <v>353</v>
      </c>
      <c r="C36">
        <v>1021150</v>
      </c>
      <c r="D36" s="13"/>
      <c r="E36" s="13">
        <v>22000</v>
      </c>
      <c r="F36" s="13"/>
      <c r="G36" s="13">
        <v>22000</v>
      </c>
      <c r="K36">
        <v>40325012</v>
      </c>
      <c r="L36" s="13">
        <v>22000</v>
      </c>
    </row>
    <row r="37" spans="1:12" x14ac:dyDescent="0.35">
      <c r="A37" t="str">
        <f t="shared" si="0"/>
        <v>AGROSUPER ASIA1021664</v>
      </c>
      <c r="B37" t="s">
        <v>353</v>
      </c>
      <c r="C37">
        <v>1021664</v>
      </c>
      <c r="D37" s="13"/>
      <c r="E37" s="13">
        <v>22018.31</v>
      </c>
      <c r="F37" s="13"/>
      <c r="G37" s="13">
        <v>22018.31</v>
      </c>
      <c r="K37">
        <v>40325013</v>
      </c>
      <c r="L37" s="13">
        <v>22000</v>
      </c>
    </row>
    <row r="38" spans="1:12" x14ac:dyDescent="0.35">
      <c r="A38" t="str">
        <f t="shared" si="0"/>
        <v>AGROSUPER ASIA1022607</v>
      </c>
      <c r="B38" t="s">
        <v>353</v>
      </c>
      <c r="C38">
        <v>1022607</v>
      </c>
      <c r="D38" s="13"/>
      <c r="E38" s="13">
        <v>22006.07</v>
      </c>
      <c r="F38" s="13"/>
      <c r="G38" s="13">
        <v>22006.07</v>
      </c>
      <c r="K38">
        <v>40325152</v>
      </c>
      <c r="L38" s="13">
        <v>22000</v>
      </c>
    </row>
    <row r="39" spans="1:12" x14ac:dyDescent="0.35">
      <c r="A39" t="str">
        <f t="shared" si="0"/>
        <v>AGROSUPER ASIA1022885</v>
      </c>
      <c r="B39" t="s">
        <v>353</v>
      </c>
      <c r="C39">
        <v>1022885</v>
      </c>
      <c r="D39" s="13">
        <v>44000</v>
      </c>
      <c r="E39" s="13">
        <v>132083.03999999998</v>
      </c>
      <c r="F39" s="13"/>
      <c r="G39" s="13">
        <v>176083.03999999998</v>
      </c>
    </row>
    <row r="40" spans="1:12" x14ac:dyDescent="0.35">
      <c r="A40" t="str">
        <f t="shared" si="0"/>
        <v>AGROSUPER ASIA1022887</v>
      </c>
      <c r="B40" t="s">
        <v>353</v>
      </c>
      <c r="C40">
        <v>1022887</v>
      </c>
      <c r="D40" s="13"/>
      <c r="E40" s="13">
        <v>132041.16</v>
      </c>
      <c r="F40" s="13"/>
      <c r="G40" s="13">
        <v>132041.16</v>
      </c>
    </row>
    <row r="41" spans="1:12" x14ac:dyDescent="0.35">
      <c r="A41" t="str">
        <f t="shared" si="0"/>
        <v>AGROSUPER ASIA1022930</v>
      </c>
      <c r="B41" t="s">
        <v>353</v>
      </c>
      <c r="C41">
        <v>1022930</v>
      </c>
      <c r="D41" s="13"/>
      <c r="E41" s="13">
        <v>22018.2</v>
      </c>
      <c r="F41" s="13"/>
      <c r="G41" s="13">
        <v>22018.2</v>
      </c>
    </row>
    <row r="42" spans="1:12" x14ac:dyDescent="0.35">
      <c r="A42" t="str">
        <f t="shared" si="0"/>
        <v>AGROSUPER ASIA1023037</v>
      </c>
      <c r="B42" t="s">
        <v>353</v>
      </c>
      <c r="C42">
        <v>1023037</v>
      </c>
      <c r="D42" s="13"/>
      <c r="E42" s="13">
        <v>44021.13</v>
      </c>
      <c r="F42" s="13"/>
      <c r="G42" s="13">
        <v>44021.13</v>
      </c>
    </row>
    <row r="43" spans="1:12" x14ac:dyDescent="0.35">
      <c r="A43" t="str">
        <f t="shared" si="0"/>
        <v>AGROSUPER ASIA1023038</v>
      </c>
      <c r="B43" t="s">
        <v>353</v>
      </c>
      <c r="C43">
        <v>1023038</v>
      </c>
      <c r="D43" s="13">
        <v>22000</v>
      </c>
      <c r="E43" s="13">
        <v>22029.41</v>
      </c>
      <c r="F43" s="13"/>
      <c r="G43" s="13">
        <v>44029.41</v>
      </c>
    </row>
    <row r="44" spans="1:12" x14ac:dyDescent="0.35">
      <c r="A44" t="str">
        <f t="shared" si="0"/>
        <v>AGROSUPER ASIA1023283</v>
      </c>
      <c r="B44" t="s">
        <v>353</v>
      </c>
      <c r="C44">
        <v>1023283</v>
      </c>
      <c r="D44" s="13">
        <v>24000</v>
      </c>
      <c r="E44" s="13">
        <v>0</v>
      </c>
      <c r="F44" s="13"/>
      <c r="G44" s="13">
        <v>24000</v>
      </c>
    </row>
    <row r="45" spans="1:12" x14ac:dyDescent="0.35">
      <c r="A45" t="str">
        <f t="shared" si="0"/>
        <v>AGROSUPER ASIA1023307</v>
      </c>
      <c r="B45" t="s">
        <v>353</v>
      </c>
      <c r="C45">
        <v>1023307</v>
      </c>
      <c r="D45" s="13"/>
      <c r="E45" s="13">
        <v>24000.99</v>
      </c>
      <c r="F45" s="13"/>
      <c r="G45" s="13">
        <v>24000.99</v>
      </c>
    </row>
    <row r="46" spans="1:12" x14ac:dyDescent="0.35">
      <c r="A46" t="str">
        <f t="shared" si="0"/>
        <v>AGROSUPER ASIA1030535</v>
      </c>
      <c r="B46" t="s">
        <v>353</v>
      </c>
      <c r="C46">
        <v>1030535</v>
      </c>
      <c r="D46" s="13"/>
      <c r="E46" s="13">
        <v>21997.33</v>
      </c>
      <c r="F46" s="13"/>
      <c r="G46" s="13">
        <v>21997.33</v>
      </c>
    </row>
    <row r="47" spans="1:12" x14ac:dyDescent="0.35">
      <c r="A47" t="str">
        <f t="shared" si="0"/>
        <v>AGROSUPER SHANGHAI1011586</v>
      </c>
      <c r="B47" t="s">
        <v>354</v>
      </c>
      <c r="C47">
        <v>1011586</v>
      </c>
      <c r="D47" s="13"/>
      <c r="E47" s="13">
        <v>39908</v>
      </c>
      <c r="F47" s="13"/>
      <c r="G47" s="13">
        <v>39908</v>
      </c>
    </row>
    <row r="48" spans="1:12" x14ac:dyDescent="0.35">
      <c r="A48" t="str">
        <f t="shared" si="0"/>
        <v>AGROSUPER SHANGHAI1011967</v>
      </c>
      <c r="B48" t="s">
        <v>354</v>
      </c>
      <c r="C48">
        <v>1011967</v>
      </c>
      <c r="D48" s="13"/>
      <c r="E48" s="13">
        <v>0</v>
      </c>
      <c r="F48" s="13"/>
      <c r="G48" s="13">
        <v>0</v>
      </c>
    </row>
    <row r="49" spans="1:7" x14ac:dyDescent="0.35">
      <c r="A49" t="str">
        <f t="shared" si="0"/>
        <v>AGROSUPER SHANGHAI1011969</v>
      </c>
      <c r="B49" t="s">
        <v>354</v>
      </c>
      <c r="C49">
        <v>1011969</v>
      </c>
      <c r="D49" s="13"/>
      <c r="E49" s="13">
        <v>24000</v>
      </c>
      <c r="F49" s="13"/>
      <c r="G49" s="13">
        <v>24000</v>
      </c>
    </row>
    <row r="50" spans="1:7" x14ac:dyDescent="0.35">
      <c r="A50" t="str">
        <f t="shared" si="0"/>
        <v>AGROSUPER SHANGHAI1012448</v>
      </c>
      <c r="B50" t="s">
        <v>354</v>
      </c>
      <c r="C50">
        <v>1012448</v>
      </c>
      <c r="D50" s="13"/>
      <c r="E50" s="13">
        <v>48000</v>
      </c>
      <c r="F50" s="13"/>
      <c r="G50" s="13">
        <v>48000</v>
      </c>
    </row>
    <row r="51" spans="1:7" x14ac:dyDescent="0.35">
      <c r="A51" t="str">
        <f t="shared" si="0"/>
        <v>AGROSUPER SHANGHAI1012451</v>
      </c>
      <c r="B51" t="s">
        <v>354</v>
      </c>
      <c r="C51">
        <v>1012451</v>
      </c>
      <c r="D51" s="13"/>
      <c r="E51" s="13">
        <v>21000</v>
      </c>
      <c r="F51" s="13"/>
      <c r="G51" s="13">
        <v>21000</v>
      </c>
    </row>
    <row r="52" spans="1:7" x14ac:dyDescent="0.35">
      <c r="A52" t="str">
        <f t="shared" si="0"/>
        <v>AGROSUPER SHANGHAI1012455</v>
      </c>
      <c r="B52" t="s">
        <v>354</v>
      </c>
      <c r="C52">
        <v>1012455</v>
      </c>
      <c r="D52" s="13"/>
      <c r="E52" s="13">
        <v>47580</v>
      </c>
      <c r="F52" s="13"/>
      <c r="G52" s="13">
        <v>47580</v>
      </c>
    </row>
    <row r="53" spans="1:7" x14ac:dyDescent="0.35">
      <c r="A53" t="str">
        <f t="shared" si="0"/>
        <v>AGROSUPER SHANGHAI1012503</v>
      </c>
      <c r="B53" t="s">
        <v>354</v>
      </c>
      <c r="C53">
        <v>1012503</v>
      </c>
      <c r="D53" s="13"/>
      <c r="E53" s="13">
        <v>24000</v>
      </c>
      <c r="F53" s="13"/>
      <c r="G53" s="13">
        <v>24000</v>
      </c>
    </row>
    <row r="54" spans="1:7" x14ac:dyDescent="0.35">
      <c r="A54" t="str">
        <f t="shared" si="0"/>
        <v>AGROSUPER SHANGHAI1012527</v>
      </c>
      <c r="B54" t="s">
        <v>354</v>
      </c>
      <c r="C54">
        <v>1012527</v>
      </c>
      <c r="D54" s="13"/>
      <c r="E54" s="13">
        <v>0</v>
      </c>
      <c r="F54" s="13"/>
      <c r="G54" s="13">
        <v>0</v>
      </c>
    </row>
    <row r="55" spans="1:7" x14ac:dyDescent="0.35">
      <c r="A55" t="str">
        <f t="shared" si="0"/>
        <v>AGROSUPER SHANGHAI1021115</v>
      </c>
      <c r="B55" t="s">
        <v>354</v>
      </c>
      <c r="C55">
        <v>1021115</v>
      </c>
      <c r="D55" s="13"/>
      <c r="E55" s="13">
        <v>23800</v>
      </c>
      <c r="F55" s="13"/>
      <c r="G55" s="13">
        <v>23800</v>
      </c>
    </row>
    <row r="56" spans="1:7" x14ac:dyDescent="0.35">
      <c r="A56" t="str">
        <f t="shared" si="0"/>
        <v>AGROSUPER SHANGHAI1021731</v>
      </c>
      <c r="B56" t="s">
        <v>354</v>
      </c>
      <c r="C56">
        <v>1021731</v>
      </c>
      <c r="D56" s="13"/>
      <c r="E56" s="13">
        <v>72120</v>
      </c>
      <c r="F56" s="13"/>
      <c r="G56" s="13">
        <v>72120</v>
      </c>
    </row>
    <row r="57" spans="1:7" x14ac:dyDescent="0.35">
      <c r="A57" t="str">
        <f t="shared" si="0"/>
        <v>AGROSUPER SHANGHAI1021732</v>
      </c>
      <c r="B57" t="s">
        <v>354</v>
      </c>
      <c r="C57">
        <v>1021732</v>
      </c>
      <c r="D57" s="13">
        <v>24000</v>
      </c>
      <c r="E57" s="13">
        <v>97000</v>
      </c>
      <c r="F57" s="13"/>
      <c r="G57" s="13">
        <v>121000</v>
      </c>
    </row>
    <row r="58" spans="1:7" x14ac:dyDescent="0.35">
      <c r="A58" t="str">
        <f t="shared" si="0"/>
        <v>AGROSUPER SHANGHAI1021735</v>
      </c>
      <c r="B58" t="s">
        <v>354</v>
      </c>
      <c r="C58">
        <v>1021735</v>
      </c>
      <c r="D58" s="13">
        <v>24000</v>
      </c>
      <c r="E58" s="13">
        <v>72140</v>
      </c>
      <c r="F58" s="13"/>
      <c r="G58" s="13">
        <v>96140</v>
      </c>
    </row>
    <row r="59" spans="1:7" x14ac:dyDescent="0.35">
      <c r="A59" t="str">
        <f t="shared" si="0"/>
        <v>AGROSUPER SHANGHAI1021738</v>
      </c>
      <c r="B59" t="s">
        <v>354</v>
      </c>
      <c r="C59">
        <v>1021738</v>
      </c>
      <c r="D59" s="13"/>
      <c r="E59" s="13">
        <v>24000</v>
      </c>
      <c r="F59" s="13"/>
      <c r="G59" s="13">
        <v>24000</v>
      </c>
    </row>
    <row r="60" spans="1:7" x14ac:dyDescent="0.35">
      <c r="A60" t="str">
        <f t="shared" si="0"/>
        <v>AGROSUPER SHANGHAI1021766</v>
      </c>
      <c r="B60" t="s">
        <v>354</v>
      </c>
      <c r="C60">
        <v>1021766</v>
      </c>
      <c r="D60" s="13"/>
      <c r="E60" s="13">
        <v>71496</v>
      </c>
      <c r="F60" s="13"/>
      <c r="G60" s="13">
        <v>71496</v>
      </c>
    </row>
    <row r="61" spans="1:7" x14ac:dyDescent="0.35">
      <c r="A61" t="str">
        <f t="shared" si="0"/>
        <v>AGROSUPER SHANGHAI1021767</v>
      </c>
      <c r="B61" t="s">
        <v>354</v>
      </c>
      <c r="C61">
        <v>1021767</v>
      </c>
      <c r="D61" s="13">
        <v>24000</v>
      </c>
      <c r="E61" s="13">
        <v>24102</v>
      </c>
      <c r="F61" s="13"/>
      <c r="G61" s="13">
        <v>48102</v>
      </c>
    </row>
    <row r="62" spans="1:7" x14ac:dyDescent="0.35">
      <c r="A62" t="str">
        <f t="shared" si="0"/>
        <v>AGROSUPER SHANGHAI1021774</v>
      </c>
      <c r="B62" t="s">
        <v>354</v>
      </c>
      <c r="C62">
        <v>1021774</v>
      </c>
      <c r="D62" s="13"/>
      <c r="E62" s="13">
        <v>24000</v>
      </c>
      <c r="F62" s="13"/>
      <c r="G62" s="13">
        <v>24000</v>
      </c>
    </row>
    <row r="63" spans="1:7" x14ac:dyDescent="0.35">
      <c r="A63" t="str">
        <f t="shared" si="0"/>
        <v>AGROSUPER SHANGHAI1021905</v>
      </c>
      <c r="B63" t="s">
        <v>354</v>
      </c>
      <c r="C63">
        <v>1021905</v>
      </c>
      <c r="D63" s="13"/>
      <c r="E63" s="13">
        <v>24002.62</v>
      </c>
      <c r="F63" s="13"/>
      <c r="G63" s="13">
        <v>24002.62</v>
      </c>
    </row>
    <row r="64" spans="1:7" x14ac:dyDescent="0.35">
      <c r="A64" t="str">
        <f t="shared" si="0"/>
        <v>AGROSUPER SHANGHAI1022080</v>
      </c>
      <c r="B64" t="s">
        <v>354</v>
      </c>
      <c r="C64">
        <v>1022080</v>
      </c>
      <c r="D64" s="13">
        <v>24000</v>
      </c>
      <c r="E64" s="13">
        <v>24140</v>
      </c>
      <c r="F64" s="13"/>
      <c r="G64" s="13">
        <v>48140</v>
      </c>
    </row>
    <row r="65" spans="1:7" x14ac:dyDescent="0.35">
      <c r="A65" t="str">
        <f t="shared" si="0"/>
        <v>AGROSUPER SHANGHAI1022096</v>
      </c>
      <c r="B65" t="s">
        <v>354</v>
      </c>
      <c r="C65">
        <v>1022096</v>
      </c>
      <c r="D65" s="13"/>
      <c r="E65" s="13">
        <v>48000</v>
      </c>
      <c r="F65" s="13"/>
      <c r="G65" s="13">
        <v>48000</v>
      </c>
    </row>
    <row r="66" spans="1:7" x14ac:dyDescent="0.35">
      <c r="A66" t="str">
        <f t="shared" si="0"/>
        <v>AGROSUPER SHANGHAI1022099</v>
      </c>
      <c r="B66" t="s">
        <v>354</v>
      </c>
      <c r="C66">
        <v>1022099</v>
      </c>
      <c r="D66" s="13"/>
      <c r="E66" s="13">
        <v>120420</v>
      </c>
      <c r="F66" s="13"/>
      <c r="G66" s="13">
        <v>120420</v>
      </c>
    </row>
    <row r="67" spans="1:7" x14ac:dyDescent="0.35">
      <c r="A67" t="str">
        <f t="shared" si="0"/>
        <v>AGROSUPER SHANGHAI1022125</v>
      </c>
      <c r="B67" t="s">
        <v>354</v>
      </c>
      <c r="C67">
        <v>1022125</v>
      </c>
      <c r="D67" s="13"/>
      <c r="E67" s="13">
        <v>48246.92</v>
      </c>
      <c r="F67" s="13"/>
      <c r="G67" s="13">
        <v>48246.92</v>
      </c>
    </row>
    <row r="68" spans="1:7" x14ac:dyDescent="0.35">
      <c r="A68" t="str">
        <f t="shared" si="0"/>
        <v>AGROSUPER SHANGHAI1022169</v>
      </c>
      <c r="B68" t="s">
        <v>354</v>
      </c>
      <c r="C68">
        <v>1022169</v>
      </c>
      <c r="D68" s="13">
        <v>24000</v>
      </c>
      <c r="E68" s="13">
        <v>96430</v>
      </c>
      <c r="F68" s="13"/>
      <c r="G68" s="13">
        <v>120430</v>
      </c>
    </row>
    <row r="69" spans="1:7" x14ac:dyDescent="0.35">
      <c r="A69" t="str">
        <f t="shared" si="0"/>
        <v>AGROSUPER SHANGHAI1022183</v>
      </c>
      <c r="B69" t="s">
        <v>354</v>
      </c>
      <c r="C69">
        <v>1022183</v>
      </c>
      <c r="D69" s="13">
        <v>24000</v>
      </c>
      <c r="E69" s="13">
        <v>218702.89</v>
      </c>
      <c r="F69" s="13"/>
      <c r="G69" s="13">
        <v>242702.89</v>
      </c>
    </row>
    <row r="70" spans="1:7" x14ac:dyDescent="0.35">
      <c r="A70" t="str">
        <f t="shared" si="0"/>
        <v>AGROSUPER SHANGHAI1022212</v>
      </c>
      <c r="B70" t="s">
        <v>354</v>
      </c>
      <c r="C70">
        <v>1022212</v>
      </c>
      <c r="D70" s="13"/>
      <c r="E70" s="13">
        <v>120443.12</v>
      </c>
      <c r="F70" s="13"/>
      <c r="G70" s="13">
        <v>120443.12</v>
      </c>
    </row>
    <row r="71" spans="1:7" x14ac:dyDescent="0.35">
      <c r="A71" t="str">
        <f t="shared" si="0"/>
        <v>AGROSUPER SHANGHAI1022291</v>
      </c>
      <c r="B71" t="s">
        <v>354</v>
      </c>
      <c r="C71">
        <v>1022291</v>
      </c>
      <c r="D71" s="13"/>
      <c r="E71" s="13">
        <v>24244.92</v>
      </c>
      <c r="F71" s="13"/>
      <c r="G71" s="13">
        <v>24244.92</v>
      </c>
    </row>
    <row r="72" spans="1:7" x14ac:dyDescent="0.35">
      <c r="A72" t="str">
        <f t="shared" si="0"/>
        <v>AGROSUPER SHANGHAI1022381</v>
      </c>
      <c r="B72" t="s">
        <v>354</v>
      </c>
      <c r="C72">
        <v>1022381</v>
      </c>
      <c r="D72" s="13"/>
      <c r="E72" s="13">
        <v>24370</v>
      </c>
      <c r="F72" s="13"/>
      <c r="G72" s="13">
        <v>24370</v>
      </c>
    </row>
    <row r="73" spans="1:7" x14ac:dyDescent="0.35">
      <c r="A73" t="str">
        <f t="shared" ref="A73:A97" si="1">B73&amp;C73</f>
        <v>AGROSUPER SHANGHAI1022388</v>
      </c>
      <c r="B73" t="s">
        <v>354</v>
      </c>
      <c r="C73">
        <v>1022388</v>
      </c>
      <c r="D73" s="13"/>
      <c r="E73" s="13">
        <v>24000</v>
      </c>
      <c r="F73" s="13"/>
      <c r="G73" s="13">
        <v>24000</v>
      </c>
    </row>
    <row r="74" spans="1:7" x14ac:dyDescent="0.35">
      <c r="A74" t="str">
        <f t="shared" si="1"/>
        <v>AGROSUPER SHANGHAI1022414</v>
      </c>
      <c r="B74" t="s">
        <v>354</v>
      </c>
      <c r="C74">
        <v>1022414</v>
      </c>
      <c r="D74" s="13">
        <v>48000</v>
      </c>
      <c r="E74" s="13">
        <v>24140</v>
      </c>
      <c r="F74" s="13"/>
      <c r="G74" s="13">
        <v>72140</v>
      </c>
    </row>
    <row r="75" spans="1:7" x14ac:dyDescent="0.35">
      <c r="A75" t="str">
        <f t="shared" si="1"/>
        <v>AGROSUPER SHANGHAI1022417</v>
      </c>
      <c r="B75" t="s">
        <v>354</v>
      </c>
      <c r="C75">
        <v>1022417</v>
      </c>
      <c r="D75" s="13"/>
      <c r="E75" s="13">
        <v>25000</v>
      </c>
      <c r="F75" s="13"/>
      <c r="G75" s="13">
        <v>25000</v>
      </c>
    </row>
    <row r="76" spans="1:7" x14ac:dyDescent="0.35">
      <c r="A76" t="str">
        <f t="shared" si="1"/>
        <v>AGROSUPER SHANGHAI1022541</v>
      </c>
      <c r="B76" t="s">
        <v>354</v>
      </c>
      <c r="C76">
        <v>1022541</v>
      </c>
      <c r="D76" s="13"/>
      <c r="E76" s="13">
        <v>72904.179999999993</v>
      </c>
      <c r="F76" s="13"/>
      <c r="G76" s="13">
        <v>72904.179999999993</v>
      </c>
    </row>
    <row r="77" spans="1:7" x14ac:dyDescent="0.35">
      <c r="A77" t="str">
        <f t="shared" si="1"/>
        <v>AGROSUPER SHANGHAI1022636</v>
      </c>
      <c r="B77" t="s">
        <v>354</v>
      </c>
      <c r="C77">
        <v>1022636</v>
      </c>
      <c r="D77" s="13">
        <v>24000</v>
      </c>
      <c r="E77" s="13"/>
      <c r="F77" s="13"/>
      <c r="G77" s="13">
        <v>24000</v>
      </c>
    </row>
    <row r="78" spans="1:7" x14ac:dyDescent="0.35">
      <c r="A78" t="str">
        <f t="shared" si="1"/>
        <v>AGROSUPER SHANGHAI1022637</v>
      </c>
      <c r="B78" t="s">
        <v>354</v>
      </c>
      <c r="C78">
        <v>1022637</v>
      </c>
      <c r="D78" s="13"/>
      <c r="E78" s="13">
        <v>21585</v>
      </c>
      <c r="F78" s="13"/>
      <c r="G78" s="13">
        <v>21585</v>
      </c>
    </row>
    <row r="79" spans="1:7" x14ac:dyDescent="0.35">
      <c r="A79" t="str">
        <f t="shared" si="1"/>
        <v>AGROSUPER SHANGHAI1022639</v>
      </c>
      <c r="B79" t="s">
        <v>354</v>
      </c>
      <c r="C79">
        <v>1022639</v>
      </c>
      <c r="D79" s="13"/>
      <c r="E79" s="13">
        <v>230685.00000000003</v>
      </c>
      <c r="F79" s="13"/>
      <c r="G79" s="13">
        <v>230685.00000000003</v>
      </c>
    </row>
    <row r="80" spans="1:7" x14ac:dyDescent="0.35">
      <c r="A80" t="str">
        <f t="shared" si="1"/>
        <v>AGROSUPER SHANGHAI1022640</v>
      </c>
      <c r="B80" t="s">
        <v>354</v>
      </c>
      <c r="C80">
        <v>1022640</v>
      </c>
      <c r="D80" s="13">
        <v>24000</v>
      </c>
      <c r="E80" s="13">
        <v>0</v>
      </c>
      <c r="F80" s="13"/>
      <c r="G80" s="13">
        <v>24000</v>
      </c>
    </row>
    <row r="81" spans="1:7" x14ac:dyDescent="0.35">
      <c r="A81" t="str">
        <f t="shared" si="1"/>
        <v>AGROSUPER SHANGHAI1022748</v>
      </c>
      <c r="B81" t="s">
        <v>354</v>
      </c>
      <c r="C81">
        <v>1022748</v>
      </c>
      <c r="D81" s="13">
        <v>24000</v>
      </c>
      <c r="E81" s="13">
        <v>119410</v>
      </c>
      <c r="F81" s="13"/>
      <c r="G81" s="13">
        <v>143410</v>
      </c>
    </row>
    <row r="82" spans="1:7" x14ac:dyDescent="0.35">
      <c r="A82" t="str">
        <f t="shared" si="1"/>
        <v>AGROSUPER SHANGHAI1022753</v>
      </c>
      <c r="B82" t="s">
        <v>354</v>
      </c>
      <c r="C82">
        <v>1022753</v>
      </c>
      <c r="D82" s="13"/>
      <c r="E82" s="13">
        <v>48000</v>
      </c>
      <c r="F82" s="13"/>
      <c r="G82" s="13">
        <v>48000</v>
      </c>
    </row>
    <row r="83" spans="1:7" x14ac:dyDescent="0.35">
      <c r="A83" t="str">
        <f t="shared" si="1"/>
        <v>AGROSUPER SHANGHAI1022856</v>
      </c>
      <c r="B83" t="s">
        <v>354</v>
      </c>
      <c r="C83">
        <v>1022856</v>
      </c>
      <c r="D83" s="13"/>
      <c r="E83" s="13">
        <v>25006.94</v>
      </c>
      <c r="F83" s="13"/>
      <c r="G83" s="13">
        <v>25006.94</v>
      </c>
    </row>
    <row r="84" spans="1:7" x14ac:dyDescent="0.35">
      <c r="A84" t="str">
        <f t="shared" si="1"/>
        <v>AGROSUPER SHANGHAI1022940</v>
      </c>
      <c r="B84" t="s">
        <v>354</v>
      </c>
      <c r="C84">
        <v>1022940</v>
      </c>
      <c r="D84" s="13"/>
      <c r="E84" s="13">
        <v>48093</v>
      </c>
      <c r="F84" s="13"/>
      <c r="G84" s="13">
        <v>48093</v>
      </c>
    </row>
    <row r="85" spans="1:7" x14ac:dyDescent="0.35">
      <c r="A85" t="str">
        <f t="shared" si="1"/>
        <v>AGROSUPER SHANGHAI1022941</v>
      </c>
      <c r="B85" t="s">
        <v>354</v>
      </c>
      <c r="C85">
        <v>1022941</v>
      </c>
      <c r="D85" s="13"/>
      <c r="E85" s="13">
        <v>24087.5</v>
      </c>
      <c r="F85" s="13"/>
      <c r="G85" s="13">
        <v>24087.5</v>
      </c>
    </row>
    <row r="86" spans="1:7" x14ac:dyDescent="0.35">
      <c r="A86" t="str">
        <f t="shared" si="1"/>
        <v>AGROSUPER SHANGHAI1022945</v>
      </c>
      <c r="B86" t="s">
        <v>354</v>
      </c>
      <c r="C86">
        <v>1022945</v>
      </c>
      <c r="D86" s="13"/>
      <c r="E86" s="13">
        <v>24060</v>
      </c>
      <c r="F86" s="13"/>
      <c r="G86" s="13">
        <v>24060</v>
      </c>
    </row>
    <row r="87" spans="1:7" x14ac:dyDescent="0.35">
      <c r="A87" t="str">
        <f t="shared" si="1"/>
        <v>AGROSUPER SHANGHAI1023034</v>
      </c>
      <c r="B87" t="s">
        <v>354</v>
      </c>
      <c r="C87">
        <v>1023034</v>
      </c>
      <c r="D87" s="13"/>
      <c r="E87" s="13">
        <v>24040</v>
      </c>
      <c r="F87" s="13"/>
      <c r="G87" s="13">
        <v>24040</v>
      </c>
    </row>
    <row r="88" spans="1:7" x14ac:dyDescent="0.35">
      <c r="A88" t="str">
        <f t="shared" si="1"/>
        <v>AGROSUPER SHANGHAI1023093</v>
      </c>
      <c r="B88" t="s">
        <v>354</v>
      </c>
      <c r="C88">
        <v>1023093</v>
      </c>
      <c r="D88" s="13"/>
      <c r="E88" s="13">
        <v>25000</v>
      </c>
      <c r="F88" s="13"/>
      <c r="G88" s="13">
        <v>25000</v>
      </c>
    </row>
    <row r="89" spans="1:7" x14ac:dyDescent="0.35">
      <c r="A89" t="str">
        <f t="shared" si="1"/>
        <v>AGROSUPER SHANGHAI1023110</v>
      </c>
      <c r="B89" t="s">
        <v>354</v>
      </c>
      <c r="C89">
        <v>1023110</v>
      </c>
      <c r="D89" s="13">
        <v>24000</v>
      </c>
      <c r="E89" s="13"/>
      <c r="F89" s="13"/>
      <c r="G89" s="13">
        <v>24000</v>
      </c>
    </row>
    <row r="90" spans="1:7" x14ac:dyDescent="0.35">
      <c r="A90" t="str">
        <f t="shared" si="1"/>
        <v>AGROSUPER SHANGHAI1023111</v>
      </c>
      <c r="B90" t="s">
        <v>354</v>
      </c>
      <c r="C90">
        <v>1023111</v>
      </c>
      <c r="D90" s="13"/>
      <c r="E90" s="13">
        <v>24019.8</v>
      </c>
      <c r="F90" s="13"/>
      <c r="G90" s="13">
        <v>24019.8</v>
      </c>
    </row>
    <row r="91" spans="1:7" x14ac:dyDescent="0.35">
      <c r="A91" t="str">
        <f t="shared" si="1"/>
        <v>AGROSUPER SHANGHAI1023291</v>
      </c>
      <c r="B91" t="s">
        <v>354</v>
      </c>
      <c r="C91">
        <v>1023291</v>
      </c>
      <c r="D91" s="13"/>
      <c r="E91" s="13">
        <v>24000</v>
      </c>
      <c r="F91" s="13"/>
      <c r="G91" s="13">
        <v>24000</v>
      </c>
    </row>
    <row r="92" spans="1:7" x14ac:dyDescent="0.35">
      <c r="A92" t="str">
        <f t="shared" si="1"/>
        <v>AGROSUPER SHANGHAI1023306</v>
      </c>
      <c r="B92" t="s">
        <v>354</v>
      </c>
      <c r="C92">
        <v>1023306</v>
      </c>
      <c r="D92" s="13"/>
      <c r="E92" s="13">
        <v>24040</v>
      </c>
      <c r="F92" s="13"/>
      <c r="G92" s="13">
        <v>24040</v>
      </c>
    </row>
    <row r="93" spans="1:7" x14ac:dyDescent="0.35">
      <c r="A93" t="str">
        <f t="shared" si="1"/>
        <v>AGROSUPER SHANGHAI1030388</v>
      </c>
      <c r="B93" t="s">
        <v>354</v>
      </c>
      <c r="C93">
        <v>1030388</v>
      </c>
      <c r="D93" s="13"/>
      <c r="E93" s="13">
        <v>24000</v>
      </c>
      <c r="F93" s="13"/>
      <c r="G93" s="13">
        <v>24000</v>
      </c>
    </row>
    <row r="94" spans="1:7" x14ac:dyDescent="0.35">
      <c r="A94" t="str">
        <f t="shared" si="1"/>
        <v>AGROSUPER SHANGHAI1030683</v>
      </c>
      <c r="B94" t="s">
        <v>354</v>
      </c>
      <c r="C94">
        <v>1030683</v>
      </c>
      <c r="D94" s="13">
        <v>24000</v>
      </c>
      <c r="E94" s="13">
        <v>48000</v>
      </c>
      <c r="F94" s="13"/>
      <c r="G94" s="13">
        <v>72000</v>
      </c>
    </row>
    <row r="95" spans="1:7" x14ac:dyDescent="0.35">
      <c r="A95" t="str">
        <f t="shared" si="1"/>
        <v>AGROSUPER SHANGHAI1030685</v>
      </c>
      <c r="B95" t="s">
        <v>354</v>
      </c>
      <c r="C95">
        <v>1030685</v>
      </c>
      <c r="D95" s="13"/>
      <c r="E95" s="13">
        <v>24000</v>
      </c>
      <c r="F95" s="13"/>
      <c r="G95" s="13">
        <v>24000</v>
      </c>
    </row>
    <row r="96" spans="1:7" x14ac:dyDescent="0.35">
      <c r="A96" t="str">
        <f t="shared" si="1"/>
        <v>AGROSUPER SHANGHAI1030686</v>
      </c>
      <c r="B96" t="s">
        <v>354</v>
      </c>
      <c r="C96">
        <v>1030686</v>
      </c>
      <c r="D96" s="13"/>
      <c r="E96" s="13">
        <v>48000</v>
      </c>
      <c r="F96" s="13"/>
      <c r="G96" s="13">
        <v>48000</v>
      </c>
    </row>
    <row r="97" spans="1:7" x14ac:dyDescent="0.35">
      <c r="A97" t="str">
        <f t="shared" si="1"/>
        <v>(en blanco)(en blanco)</v>
      </c>
      <c r="B97" t="s">
        <v>349</v>
      </c>
      <c r="C97" t="s">
        <v>349</v>
      </c>
      <c r="D97" s="13"/>
      <c r="E97" s="13"/>
      <c r="F97" s="13"/>
      <c r="G97" s="13"/>
    </row>
    <row r="98" spans="1:7" x14ac:dyDescent="0.35">
      <c r="B98" t="s">
        <v>350</v>
      </c>
      <c r="D98" s="13">
        <v>767000</v>
      </c>
      <c r="E98" s="13">
        <v>4181536.7499999995</v>
      </c>
      <c r="F98" s="13"/>
      <c r="G98" s="13">
        <v>4948536.7500000009</v>
      </c>
    </row>
    <row r="106" spans="1:7" x14ac:dyDescent="0.35">
      <c r="A106" t="s">
        <v>431</v>
      </c>
    </row>
    <row r="107" spans="1:7" x14ac:dyDescent="0.35">
      <c r="A107" t="s">
        <v>432</v>
      </c>
    </row>
    <row r="108" spans="1:7" x14ac:dyDescent="0.35">
      <c r="A108" t="s">
        <v>433</v>
      </c>
    </row>
    <row r="109" spans="1:7" x14ac:dyDescent="0.35">
      <c r="A109" t="s">
        <v>434</v>
      </c>
    </row>
    <row r="110" spans="1:7" x14ac:dyDescent="0.35">
      <c r="A110" t="s">
        <v>435</v>
      </c>
    </row>
    <row r="111" spans="1:7" x14ac:dyDescent="0.35">
      <c r="A111" t="s">
        <v>436</v>
      </c>
    </row>
    <row r="112" spans="1:7" x14ac:dyDescent="0.35">
      <c r="A112" t="s">
        <v>437</v>
      </c>
    </row>
    <row r="113" spans="1:1" x14ac:dyDescent="0.35">
      <c r="A113" t="s">
        <v>438</v>
      </c>
    </row>
    <row r="114" spans="1:1" x14ac:dyDescent="0.35">
      <c r="A114" t="s">
        <v>439</v>
      </c>
    </row>
    <row r="115" spans="1:1" x14ac:dyDescent="0.35">
      <c r="A115" t="s">
        <v>440</v>
      </c>
    </row>
    <row r="116" spans="1:1" x14ac:dyDescent="0.35">
      <c r="A116" t="s">
        <v>441</v>
      </c>
    </row>
    <row r="117" spans="1:1" x14ac:dyDescent="0.35">
      <c r="A117" t="s">
        <v>442</v>
      </c>
    </row>
    <row r="118" spans="1:1" x14ac:dyDescent="0.35">
      <c r="A118" t="s">
        <v>443</v>
      </c>
    </row>
    <row r="119" spans="1:1" x14ac:dyDescent="0.35">
      <c r="A119" t="s">
        <v>444</v>
      </c>
    </row>
    <row r="120" spans="1:1" x14ac:dyDescent="0.35">
      <c r="A120" t="s">
        <v>445</v>
      </c>
    </row>
    <row r="121" spans="1:1" x14ac:dyDescent="0.35">
      <c r="A121" t="s">
        <v>446</v>
      </c>
    </row>
    <row r="122" spans="1:1" x14ac:dyDescent="0.35">
      <c r="A122" t="s">
        <v>447</v>
      </c>
    </row>
    <row r="123" spans="1:1" x14ac:dyDescent="0.35">
      <c r="A123" t="s">
        <v>448</v>
      </c>
    </row>
    <row r="124" spans="1:1" x14ac:dyDescent="0.35">
      <c r="A124" t="s">
        <v>449</v>
      </c>
    </row>
    <row r="125" spans="1:1" x14ac:dyDescent="0.35">
      <c r="A125" t="s">
        <v>450</v>
      </c>
    </row>
    <row r="126" spans="1:1" x14ac:dyDescent="0.35">
      <c r="A126" t="s">
        <v>451</v>
      </c>
    </row>
    <row r="127" spans="1:1" x14ac:dyDescent="0.35">
      <c r="A127" t="s">
        <v>452</v>
      </c>
    </row>
    <row r="128" spans="1:1" x14ac:dyDescent="0.35">
      <c r="A128" t="s">
        <v>453</v>
      </c>
    </row>
    <row r="129" spans="1:1" x14ac:dyDescent="0.35">
      <c r="A129" t="s">
        <v>454</v>
      </c>
    </row>
    <row r="130" spans="1:1" x14ac:dyDescent="0.35">
      <c r="A130" t="s">
        <v>455</v>
      </c>
    </row>
    <row r="131" spans="1:1" x14ac:dyDescent="0.35">
      <c r="A131" t="s">
        <v>456</v>
      </c>
    </row>
    <row r="132" spans="1:1" x14ac:dyDescent="0.35">
      <c r="A132" t="s">
        <v>350</v>
      </c>
    </row>
    <row r="133" spans="1:1" x14ac:dyDescent="0.35">
      <c r="A133" t="s">
        <v>457</v>
      </c>
    </row>
    <row r="134" spans="1:1" x14ac:dyDescent="0.35">
      <c r="A134" t="s">
        <v>457</v>
      </c>
    </row>
    <row r="135" spans="1:1" x14ac:dyDescent="0.35">
      <c r="A135" t="s">
        <v>457</v>
      </c>
    </row>
    <row r="136" spans="1:1" x14ac:dyDescent="0.35">
      <c r="A136" t="s">
        <v>457</v>
      </c>
    </row>
    <row r="137" spans="1:1" x14ac:dyDescent="0.35">
      <c r="A137" t="s">
        <v>457</v>
      </c>
    </row>
    <row r="138" spans="1:1" x14ac:dyDescent="0.35">
      <c r="A138" t="s">
        <v>457</v>
      </c>
    </row>
    <row r="139" spans="1:1" x14ac:dyDescent="0.35">
      <c r="A139" t="s">
        <v>457</v>
      </c>
    </row>
    <row r="140" spans="1:1" x14ac:dyDescent="0.35">
      <c r="A140" t="s">
        <v>457</v>
      </c>
    </row>
    <row r="141" spans="1:1" x14ac:dyDescent="0.35">
      <c r="A141" t="s">
        <v>457</v>
      </c>
    </row>
    <row r="142" spans="1:1" x14ac:dyDescent="0.35">
      <c r="A142" t="s">
        <v>457</v>
      </c>
    </row>
    <row r="143" spans="1:1" x14ac:dyDescent="0.35">
      <c r="A143" t="s">
        <v>458</v>
      </c>
    </row>
    <row r="144" spans="1:1" x14ac:dyDescent="0.35">
      <c r="A144" t="s">
        <v>459</v>
      </c>
    </row>
    <row r="145" spans="1:1" x14ac:dyDescent="0.35">
      <c r="A145" t="s">
        <v>460</v>
      </c>
    </row>
    <row r="146" spans="1:1" x14ac:dyDescent="0.35">
      <c r="A146" t="s">
        <v>461</v>
      </c>
    </row>
    <row r="147" spans="1:1" x14ac:dyDescent="0.35">
      <c r="A147" t="s">
        <v>462</v>
      </c>
    </row>
    <row r="148" spans="1:1" x14ac:dyDescent="0.35">
      <c r="A148" t="s">
        <v>463</v>
      </c>
    </row>
    <row r="149" spans="1:1" x14ac:dyDescent="0.35">
      <c r="A149" t="s">
        <v>464</v>
      </c>
    </row>
    <row r="150" spans="1:1" x14ac:dyDescent="0.35">
      <c r="A150" t="s">
        <v>465</v>
      </c>
    </row>
    <row r="151" spans="1:1" x14ac:dyDescent="0.35">
      <c r="A151" t="s">
        <v>466</v>
      </c>
    </row>
    <row r="152" spans="1:1" x14ac:dyDescent="0.35">
      <c r="A152" t="s">
        <v>467</v>
      </c>
    </row>
    <row r="153" spans="1:1" x14ac:dyDescent="0.35">
      <c r="A153" t="s">
        <v>468</v>
      </c>
    </row>
    <row r="154" spans="1:1" x14ac:dyDescent="0.35">
      <c r="A154" t="s">
        <v>469</v>
      </c>
    </row>
    <row r="155" spans="1:1" x14ac:dyDescent="0.35">
      <c r="A155" t="s">
        <v>470</v>
      </c>
    </row>
    <row r="156" spans="1:1" x14ac:dyDescent="0.35">
      <c r="A156" t="s">
        <v>471</v>
      </c>
    </row>
    <row r="157" spans="1:1" x14ac:dyDescent="0.35">
      <c r="A157" t="s">
        <v>472</v>
      </c>
    </row>
    <row r="158" spans="1:1" x14ac:dyDescent="0.35">
      <c r="A158" t="s">
        <v>473</v>
      </c>
    </row>
    <row r="159" spans="1:1" x14ac:dyDescent="0.35">
      <c r="A159" t="s">
        <v>474</v>
      </c>
    </row>
    <row r="160" spans="1:1" x14ac:dyDescent="0.35">
      <c r="A160" t="s">
        <v>475</v>
      </c>
    </row>
    <row r="161" spans="1:1" x14ac:dyDescent="0.35">
      <c r="A161" t="s">
        <v>476</v>
      </c>
    </row>
    <row r="162" spans="1:1" x14ac:dyDescent="0.35">
      <c r="A162" t="s">
        <v>477</v>
      </c>
    </row>
    <row r="163" spans="1:1" x14ac:dyDescent="0.35">
      <c r="A163" t="s">
        <v>478</v>
      </c>
    </row>
    <row r="164" spans="1:1" x14ac:dyDescent="0.35">
      <c r="A164" t="s">
        <v>479</v>
      </c>
    </row>
    <row r="165" spans="1:1" x14ac:dyDescent="0.35">
      <c r="A165" t="s">
        <v>480</v>
      </c>
    </row>
    <row r="166" spans="1:1" x14ac:dyDescent="0.35">
      <c r="A166" t="s">
        <v>481</v>
      </c>
    </row>
    <row r="167" spans="1:1" x14ac:dyDescent="0.35">
      <c r="A167" t="s">
        <v>482</v>
      </c>
    </row>
    <row r="168" spans="1:1" x14ac:dyDescent="0.35">
      <c r="A168" t="s">
        <v>483</v>
      </c>
    </row>
    <row r="169" spans="1:1" x14ac:dyDescent="0.35">
      <c r="A169" t="s">
        <v>484</v>
      </c>
    </row>
    <row r="170" spans="1:1" x14ac:dyDescent="0.35">
      <c r="A170" t="s">
        <v>485</v>
      </c>
    </row>
    <row r="171" spans="1:1" x14ac:dyDescent="0.35">
      <c r="A171" t="s">
        <v>486</v>
      </c>
    </row>
    <row r="172" spans="1:1" x14ac:dyDescent="0.35">
      <c r="A172" t="s">
        <v>487</v>
      </c>
    </row>
    <row r="173" spans="1:1" x14ac:dyDescent="0.35">
      <c r="A173" t="s">
        <v>488</v>
      </c>
    </row>
    <row r="174" spans="1:1" x14ac:dyDescent="0.35">
      <c r="A174" t="s">
        <v>489</v>
      </c>
    </row>
    <row r="175" spans="1:1" x14ac:dyDescent="0.35">
      <c r="A175" t="s">
        <v>490</v>
      </c>
    </row>
    <row r="176" spans="1:1" x14ac:dyDescent="0.35">
      <c r="A176" t="s">
        <v>491</v>
      </c>
    </row>
    <row r="177" spans="1:1" x14ac:dyDescent="0.35">
      <c r="A177" t="s">
        <v>492</v>
      </c>
    </row>
    <row r="178" spans="1:1" x14ac:dyDescent="0.35">
      <c r="A178" t="s">
        <v>493</v>
      </c>
    </row>
    <row r="179" spans="1:1" x14ac:dyDescent="0.35">
      <c r="A179" t="s">
        <v>494</v>
      </c>
    </row>
    <row r="180" spans="1:1" x14ac:dyDescent="0.35">
      <c r="A180" t="s">
        <v>495</v>
      </c>
    </row>
    <row r="181" spans="1:1" x14ac:dyDescent="0.35">
      <c r="A181" t="s">
        <v>496</v>
      </c>
    </row>
    <row r="182" spans="1:1" x14ac:dyDescent="0.35">
      <c r="A182" t="s">
        <v>497</v>
      </c>
    </row>
    <row r="183" spans="1:1" x14ac:dyDescent="0.35">
      <c r="A183" t="s">
        <v>498</v>
      </c>
    </row>
    <row r="184" spans="1:1" x14ac:dyDescent="0.35">
      <c r="A184" t="s">
        <v>499</v>
      </c>
    </row>
    <row r="248" spans="11:12" x14ac:dyDescent="0.35">
      <c r="K248">
        <v>40303932</v>
      </c>
      <c r="L248">
        <v>24000</v>
      </c>
    </row>
    <row r="249" spans="11:12" x14ac:dyDescent="0.35">
      <c r="K249">
        <v>40305195</v>
      </c>
      <c r="L249">
        <v>24000</v>
      </c>
    </row>
    <row r="250" spans="11:12" x14ac:dyDescent="0.35">
      <c r="K250">
        <v>40307456</v>
      </c>
      <c r="L250">
        <v>24000</v>
      </c>
    </row>
    <row r="251" spans="11:12" x14ac:dyDescent="0.35">
      <c r="K251">
        <v>40308782</v>
      </c>
      <c r="L251">
        <v>24000</v>
      </c>
    </row>
    <row r="252" spans="11:12" x14ac:dyDescent="0.35">
      <c r="K252">
        <v>40308783</v>
      </c>
      <c r="L252">
        <v>24000</v>
      </c>
    </row>
    <row r="253" spans="11:12" x14ac:dyDescent="0.35">
      <c r="K253">
        <v>40310641</v>
      </c>
      <c r="L253">
        <v>24000</v>
      </c>
    </row>
    <row r="254" spans="11:12" x14ac:dyDescent="0.35">
      <c r="K254">
        <v>40313092</v>
      </c>
      <c r="L254">
        <v>23000</v>
      </c>
    </row>
    <row r="255" spans="11:12" x14ac:dyDescent="0.35">
      <c r="K255">
        <v>40313093</v>
      </c>
      <c r="L255">
        <v>23000</v>
      </c>
    </row>
    <row r="256" spans="11:12" x14ac:dyDescent="0.35">
      <c r="K256">
        <v>40314068</v>
      </c>
      <c r="L256">
        <v>24000</v>
      </c>
    </row>
    <row r="257" spans="11:12" x14ac:dyDescent="0.35">
      <c r="K257">
        <v>40314078</v>
      </c>
      <c r="L257">
        <v>24000</v>
      </c>
    </row>
    <row r="258" spans="11:12" x14ac:dyDescent="0.35">
      <c r="K258">
        <v>40314137</v>
      </c>
      <c r="L258">
        <v>24000</v>
      </c>
    </row>
    <row r="259" spans="11:12" x14ac:dyDescent="0.35">
      <c r="K259">
        <v>40314196</v>
      </c>
      <c r="L259">
        <v>24000</v>
      </c>
    </row>
    <row r="260" spans="11:12" x14ac:dyDescent="0.35">
      <c r="K260">
        <v>40314653</v>
      </c>
      <c r="L260">
        <v>24000</v>
      </c>
    </row>
    <row r="261" spans="11:12" x14ac:dyDescent="0.35">
      <c r="K261">
        <v>40315818</v>
      </c>
      <c r="L261">
        <v>22000</v>
      </c>
    </row>
    <row r="262" spans="11:12" x14ac:dyDescent="0.35">
      <c r="K262">
        <v>40316721</v>
      </c>
      <c r="L262">
        <v>24000</v>
      </c>
    </row>
    <row r="263" spans="11:12" x14ac:dyDescent="0.35">
      <c r="K263">
        <v>40317552</v>
      </c>
      <c r="L263">
        <v>24000</v>
      </c>
    </row>
    <row r="264" spans="11:12" x14ac:dyDescent="0.35">
      <c r="K264">
        <v>40317553</v>
      </c>
      <c r="L264">
        <v>24000</v>
      </c>
    </row>
    <row r="265" spans="11:12" x14ac:dyDescent="0.35">
      <c r="K265">
        <v>40317554</v>
      </c>
      <c r="L265">
        <v>24000</v>
      </c>
    </row>
    <row r="266" spans="11:12" x14ac:dyDescent="0.35">
      <c r="K266">
        <v>40317555</v>
      </c>
      <c r="L266">
        <v>24000</v>
      </c>
    </row>
    <row r="267" spans="11:12" x14ac:dyDescent="0.35">
      <c r="K267">
        <v>40317556</v>
      </c>
      <c r="L267">
        <v>24000</v>
      </c>
    </row>
    <row r="268" spans="11:12" x14ac:dyDescent="0.35">
      <c r="K268">
        <v>40317897</v>
      </c>
      <c r="L268">
        <v>24000</v>
      </c>
    </row>
    <row r="269" spans="11:12" x14ac:dyDescent="0.35">
      <c r="K269">
        <v>40317898</v>
      </c>
      <c r="L269">
        <v>24000</v>
      </c>
    </row>
    <row r="270" spans="11:12" x14ac:dyDescent="0.35">
      <c r="K270">
        <v>40317899</v>
      </c>
      <c r="L270">
        <v>24000</v>
      </c>
    </row>
    <row r="271" spans="11:12" x14ac:dyDescent="0.35">
      <c r="K271">
        <v>40317900</v>
      </c>
      <c r="L271">
        <v>24000</v>
      </c>
    </row>
    <row r="272" spans="11:12" x14ac:dyDescent="0.35">
      <c r="K272">
        <v>40317901</v>
      </c>
      <c r="L272">
        <v>24000</v>
      </c>
    </row>
    <row r="273" spans="11:12" x14ac:dyDescent="0.35">
      <c r="K273">
        <v>40317902</v>
      </c>
      <c r="L273">
        <v>24000</v>
      </c>
    </row>
    <row r="274" spans="11:12" x14ac:dyDescent="0.35">
      <c r="K274">
        <v>40317904</v>
      </c>
      <c r="L274">
        <v>24000</v>
      </c>
    </row>
    <row r="275" spans="11:12" x14ac:dyDescent="0.35">
      <c r="K275">
        <v>40317908</v>
      </c>
      <c r="L275">
        <v>24000</v>
      </c>
    </row>
    <row r="276" spans="11:12" x14ac:dyDescent="0.35">
      <c r="K276">
        <v>40318181</v>
      </c>
      <c r="L276">
        <v>24000</v>
      </c>
    </row>
    <row r="277" spans="11:12" x14ac:dyDescent="0.35">
      <c r="K277">
        <v>40318366</v>
      </c>
      <c r="L277">
        <v>24000</v>
      </c>
    </row>
    <row r="278" spans="11:12" x14ac:dyDescent="0.35">
      <c r="K278">
        <v>40318386</v>
      </c>
      <c r="L278">
        <v>24000</v>
      </c>
    </row>
    <row r="279" spans="11:12" x14ac:dyDescent="0.35">
      <c r="K279">
        <v>40319247</v>
      </c>
      <c r="L279">
        <v>24000</v>
      </c>
    </row>
    <row r="280" spans="11:12" x14ac:dyDescent="0.35">
      <c r="K280">
        <v>40319250</v>
      </c>
      <c r="L280">
        <v>23800</v>
      </c>
    </row>
    <row r="281" spans="11:12" x14ac:dyDescent="0.35">
      <c r="K281">
        <v>40319256</v>
      </c>
      <c r="L281">
        <v>23800</v>
      </c>
    </row>
    <row r="282" spans="11:12" x14ac:dyDescent="0.35">
      <c r="K282">
        <v>40319257</v>
      </c>
      <c r="L282">
        <v>23800</v>
      </c>
    </row>
    <row r="283" spans="11:12" x14ac:dyDescent="0.35">
      <c r="K283">
        <v>40319262</v>
      </c>
      <c r="L283">
        <v>23800</v>
      </c>
    </row>
    <row r="284" spans="11:12" x14ac:dyDescent="0.35">
      <c r="K284">
        <v>40319263</v>
      </c>
      <c r="L284">
        <v>23800</v>
      </c>
    </row>
    <row r="285" spans="11:12" x14ac:dyDescent="0.35">
      <c r="K285">
        <v>40319268</v>
      </c>
      <c r="L285">
        <v>23800</v>
      </c>
    </row>
    <row r="286" spans="11:12" x14ac:dyDescent="0.35">
      <c r="K286">
        <v>40319269</v>
      </c>
      <c r="L286">
        <v>23800</v>
      </c>
    </row>
    <row r="287" spans="11:12" x14ac:dyDescent="0.35">
      <c r="K287">
        <v>40319270</v>
      </c>
      <c r="L287">
        <v>23800</v>
      </c>
    </row>
    <row r="288" spans="11:12" x14ac:dyDescent="0.35">
      <c r="K288">
        <v>40319271</v>
      </c>
      <c r="L288">
        <v>23800</v>
      </c>
    </row>
    <row r="289" spans="11:12" x14ac:dyDescent="0.35">
      <c r="K289">
        <v>40319275</v>
      </c>
      <c r="L289">
        <v>23800</v>
      </c>
    </row>
    <row r="290" spans="11:12" x14ac:dyDescent="0.35">
      <c r="K290">
        <v>40320628</v>
      </c>
      <c r="L290">
        <v>20000</v>
      </c>
    </row>
    <row r="291" spans="11:12" x14ac:dyDescent="0.35">
      <c r="K291">
        <v>40320646</v>
      </c>
      <c r="L291">
        <v>23999</v>
      </c>
    </row>
    <row r="292" spans="11:12" x14ac:dyDescent="0.35">
      <c r="K292">
        <v>40321157</v>
      </c>
      <c r="L292">
        <v>24000</v>
      </c>
    </row>
    <row r="293" spans="11:12" x14ac:dyDescent="0.35">
      <c r="K293">
        <v>40321175</v>
      </c>
      <c r="L293">
        <v>13680</v>
      </c>
    </row>
    <row r="294" spans="11:12" x14ac:dyDescent="0.35">
      <c r="K294">
        <v>40321454</v>
      </c>
      <c r="L294">
        <v>23000</v>
      </c>
    </row>
    <row r="295" spans="11:12" x14ac:dyDescent="0.35">
      <c r="K295">
        <v>40322116</v>
      </c>
      <c r="L295">
        <v>24000</v>
      </c>
    </row>
    <row r="296" spans="11:12" x14ac:dyDescent="0.35">
      <c r="K296">
        <v>40322118</v>
      </c>
      <c r="L296">
        <v>24000</v>
      </c>
    </row>
    <row r="297" spans="11:12" x14ac:dyDescent="0.35">
      <c r="K297">
        <v>40322188</v>
      </c>
      <c r="L297">
        <v>24000</v>
      </c>
    </row>
    <row r="298" spans="11:12" x14ac:dyDescent="0.35">
      <c r="K298">
        <v>40322319</v>
      </c>
      <c r="L298">
        <v>24000</v>
      </c>
    </row>
    <row r="299" spans="11:12" x14ac:dyDescent="0.35">
      <c r="K299">
        <v>40322739</v>
      </c>
      <c r="L299">
        <v>24000</v>
      </c>
    </row>
    <row r="300" spans="11:12" x14ac:dyDescent="0.35">
      <c r="K300">
        <v>40322752</v>
      </c>
      <c r="L300">
        <v>24000</v>
      </c>
    </row>
    <row r="301" spans="11:12" x14ac:dyDescent="0.35">
      <c r="K301">
        <v>40323652</v>
      </c>
      <c r="L301">
        <v>24000</v>
      </c>
    </row>
    <row r="302" spans="11:12" x14ac:dyDescent="0.35">
      <c r="K302">
        <v>40323653</v>
      </c>
      <c r="L302">
        <v>24000</v>
      </c>
    </row>
    <row r="303" spans="11:12" x14ac:dyDescent="0.35">
      <c r="K303">
        <v>40323756</v>
      </c>
      <c r="L303">
        <v>24000</v>
      </c>
    </row>
    <row r="304" spans="11:12" x14ac:dyDescent="0.35">
      <c r="K304">
        <v>40323757</v>
      </c>
      <c r="L304">
        <v>24000</v>
      </c>
    </row>
    <row r="305" spans="11:12" x14ac:dyDescent="0.35">
      <c r="K305">
        <v>40324200</v>
      </c>
      <c r="L305">
        <v>24000</v>
      </c>
    </row>
    <row r="306" spans="11:12" x14ac:dyDescent="0.35">
      <c r="K306">
        <v>40324212</v>
      </c>
      <c r="L306">
        <v>24000</v>
      </c>
    </row>
    <row r="307" spans="11:12" x14ac:dyDescent="0.35">
      <c r="K307">
        <v>40324549</v>
      </c>
      <c r="L307">
        <v>25000</v>
      </c>
    </row>
    <row r="308" spans="11:12" x14ac:dyDescent="0.35">
      <c r="K308">
        <v>40324550</v>
      </c>
      <c r="L308">
        <v>25000</v>
      </c>
    </row>
    <row r="309" spans="11:12" x14ac:dyDescent="0.35">
      <c r="K309">
        <v>40324551</v>
      </c>
      <c r="L309">
        <v>25000</v>
      </c>
    </row>
    <row r="310" spans="11:12" x14ac:dyDescent="0.35">
      <c r="K310">
        <v>40324552</v>
      </c>
      <c r="L310">
        <v>25000</v>
      </c>
    </row>
    <row r="311" spans="11:12" x14ac:dyDescent="0.35">
      <c r="K311">
        <v>40324553</v>
      </c>
      <c r="L311">
        <v>25000</v>
      </c>
    </row>
    <row r="312" spans="11:12" x14ac:dyDescent="0.35">
      <c r="K312">
        <v>40325115</v>
      </c>
      <c r="L312">
        <v>24000</v>
      </c>
    </row>
    <row r="313" spans="11:12" x14ac:dyDescent="0.35">
      <c r="K313">
        <v>40325154</v>
      </c>
      <c r="L313">
        <v>24000</v>
      </c>
    </row>
    <row r="314" spans="11:12" x14ac:dyDescent="0.35">
      <c r="K314">
        <v>40325162</v>
      </c>
      <c r="L314">
        <v>24000</v>
      </c>
    </row>
    <row r="315" spans="11:12" x14ac:dyDescent="0.35">
      <c r="K315">
        <v>40325163</v>
      </c>
      <c r="L315">
        <v>24000</v>
      </c>
    </row>
    <row r="316" spans="11:12" x14ac:dyDescent="0.35">
      <c r="K316">
        <v>40325577</v>
      </c>
      <c r="L316">
        <v>23800</v>
      </c>
    </row>
    <row r="317" spans="11:12" x14ac:dyDescent="0.35">
      <c r="K317">
        <v>40325593</v>
      </c>
      <c r="L317">
        <v>23800</v>
      </c>
    </row>
    <row r="318" spans="11:12" x14ac:dyDescent="0.35">
      <c r="K318">
        <v>40325604</v>
      </c>
      <c r="L318">
        <v>23800</v>
      </c>
    </row>
    <row r="319" spans="11:12" x14ac:dyDescent="0.35">
      <c r="K319">
        <v>40325606</v>
      </c>
      <c r="L319">
        <v>23800</v>
      </c>
    </row>
    <row r="320" spans="11:12" x14ac:dyDescent="0.35">
      <c r="K320">
        <v>40325609</v>
      </c>
      <c r="L320">
        <v>23800</v>
      </c>
    </row>
    <row r="321" spans="11:12" x14ac:dyDescent="0.35">
      <c r="K321">
        <v>40325613</v>
      </c>
      <c r="L321">
        <v>23914.947</v>
      </c>
    </row>
    <row r="322" spans="11:12" x14ac:dyDescent="0.35">
      <c r="K322">
        <v>40325618</v>
      </c>
      <c r="L322">
        <v>24000</v>
      </c>
    </row>
    <row r="323" spans="11:12" x14ac:dyDescent="0.35">
      <c r="K323">
        <v>40325622</v>
      </c>
      <c r="L323">
        <v>24000</v>
      </c>
    </row>
    <row r="324" spans="11:12" x14ac:dyDescent="0.35">
      <c r="K324">
        <v>40325626</v>
      </c>
      <c r="L324">
        <v>24000</v>
      </c>
    </row>
    <row r="325" spans="11:12" x14ac:dyDescent="0.35">
      <c r="K325">
        <v>40325627</v>
      </c>
      <c r="L325">
        <v>24000</v>
      </c>
    </row>
    <row r="326" spans="11:12" x14ac:dyDescent="0.35">
      <c r="K326">
        <v>40325628</v>
      </c>
      <c r="L326">
        <v>23800</v>
      </c>
    </row>
    <row r="327" spans="11:12" x14ac:dyDescent="0.35">
      <c r="K327">
        <v>40325636</v>
      </c>
      <c r="L327">
        <v>23800</v>
      </c>
    </row>
    <row r="328" spans="11:12" x14ac:dyDescent="0.35">
      <c r="K328">
        <v>40325639</v>
      </c>
      <c r="L328">
        <v>23800</v>
      </c>
    </row>
    <row r="329" spans="11:12" x14ac:dyDescent="0.35">
      <c r="K329">
        <v>40325647</v>
      </c>
      <c r="L329">
        <v>23800</v>
      </c>
    </row>
    <row r="330" spans="11:12" x14ac:dyDescent="0.35">
      <c r="K330" t="s">
        <v>349</v>
      </c>
      <c r="L330">
        <v>0</v>
      </c>
    </row>
  </sheetData>
  <pageMargins left="0.7" right="0.7" top="0.75" bottom="0.75" header="0.3" footer="0.3"/>
  <customProperties>
    <customPr name="_pios_id" r:id="rId3"/>
    <customPr name="IbpWorksheetKeyString_GUID" r:id="rId4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Application xmlns="http://www.sap.com/cof/excel/application">
  <Version>2</Version>
  <Revision>2.4.0.63248</Revision>
</Applic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F691E1152344E9A873711B520653C" ma:contentTypeVersion="4" ma:contentTypeDescription="Create a new document." ma:contentTypeScope="" ma:versionID="9ce63d179212c4dd10ad4523950a0f57">
  <xsd:schema xmlns:xsd="http://www.w3.org/2001/XMLSchema" xmlns:xs="http://www.w3.org/2001/XMLSchema" xmlns:p="http://schemas.microsoft.com/office/2006/metadata/properties" xmlns:ns2="f5c10297-0f0f-4429-bc85-9ba855045ebc" targetNamespace="http://schemas.microsoft.com/office/2006/metadata/properties" ma:root="true" ma:fieldsID="76badcff5eabca5c9e67dda43e7c04bc" ns2:_="">
    <xsd:import namespace="f5c10297-0f0f-4429-bc85-9ba855045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10297-0f0f-4429-bc85-9ba855045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88E4C423-F932-4ED1-A15B-58EEA1ED9B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E7F9-E2CD-4B14-B185-A2BD6D85AB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1AA190-6260-495C-9575-84E5801D5173}">
  <ds:schemaRefs>
    <ds:schemaRef ds:uri="http://www.sap.com/cof/excel/application"/>
  </ds:schemaRefs>
</ds:datastoreItem>
</file>

<file path=customXml/itemProps4.xml><?xml version="1.0" encoding="utf-8"?>
<ds:datastoreItem xmlns:ds="http://schemas.openxmlformats.org/officeDocument/2006/customXml" ds:itemID="{D9D79BC9-7A8B-4A34-BDB6-99780AEEE1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c10297-0f0f-4429-bc85-9ba85504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3ACDB1B-DF87-49EF-9093-28AEA2211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Corea</vt:lpstr>
      <vt:lpstr>Resumen PI</vt:lpstr>
      <vt:lpstr>Stock</vt:lpstr>
      <vt:lpstr>Ajuste</vt:lpstr>
      <vt:lpstr>BASE PLAN MES N</vt:lpstr>
      <vt:lpstr>Motivo Ajuste</vt:lpstr>
      <vt:lpstr>Resumen Volumen</vt:lpstr>
      <vt:lpstr>Saldo de carne</vt:lpstr>
      <vt:lpstr>Hoja7</vt:lpstr>
      <vt:lpstr>Detalle SUD</vt:lpstr>
      <vt:lpstr>Tripas</vt:lpstr>
      <vt:lpstr>Brasil</vt:lpstr>
      <vt:lpstr>Analisis China</vt:lpstr>
      <vt:lpstr>Por despachar</vt:lpstr>
      <vt:lpstr>Analisis SUD</vt:lpstr>
      <vt:lpstr>En puerto-Programado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Gonzalez, Robinson Ignacio</dc:creator>
  <cp:lastModifiedBy>Soto Gonzalez, Robinson Ignacio</cp:lastModifiedBy>
  <cp:lastPrinted>2022-07-27T20:42:03Z</cp:lastPrinted>
  <dcterms:created xsi:type="dcterms:W3CDTF">2022-05-19T02:47:34Z</dcterms:created>
  <dcterms:modified xsi:type="dcterms:W3CDTF">2022-10-28T11:12:07Z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0x010100783F691E1152344E9A873711B520653C</vt:lpwstr>
  </property>
  <property fmtid="{D5CDD505-2E9C-101B-9397-08002B2CF9AE}" pid="3" name="CofWorkbookId">
    <vt:lpwstr>3ccbb658-e892-4adb-9fe6-508dc21e5f10</vt:lpwstr>
  </property>
  <property fmtid="{D5CDD505-2E9C-101B-9397-08002B2CF9AE}" pid="4" name="IbpWorkbookKeyString_GUID">
    <vt:lpwstr>039f4702-15c1-4762-93f7-13ff78e99938</vt:lpwstr>
  </property>
</Properties>
</file>